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Materiál Žádanky" sheetId="420" r:id="rId12"/>
    <sheet name="MŽ Detail" sheetId="403" r:id="rId13"/>
    <sheet name="Osobní náklady" sheetId="419" r:id="rId14"/>
    <sheet name="ON Data" sheetId="418" state="hidden" r:id="rId15"/>
    <sheet name="ZV Vykáz.-A" sheetId="344" r:id="rId16"/>
    <sheet name="ZV Vykáz.-A Lékaři" sheetId="429" r:id="rId17"/>
    <sheet name="ZV Vykáz.-A Detail" sheetId="345" r:id="rId18"/>
    <sheet name="ZV Vykáz.-H" sheetId="410" r:id="rId19"/>
    <sheet name="ZV Vykáz.-H Detail" sheetId="377" r:id="rId20"/>
  </sheets>
  <definedNames>
    <definedName name="_xlnm._FilterDatabase" localSheetId="5" hidden="1">HV!$A$5:$A$5</definedName>
    <definedName name="_xlnm._FilterDatabase" localSheetId="6" hidden="1">'Léky Žádanky'!$A$4:$I$4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1" hidden="1">'Materiál Žádanky'!$A$4:$I$4</definedName>
    <definedName name="_xlnm._FilterDatabase" localSheetId="12" hidden="1">'MŽ Detail'!$A$4:$K$4</definedName>
    <definedName name="_xlnm._FilterDatabase" localSheetId="17" hidden="1">'ZV Vykáz.-A Detail'!$A$5:$Q$5</definedName>
    <definedName name="_xlnm._FilterDatabase" localSheetId="16" hidden="1">'ZV Vykáz.-A Lékaři'!$A$4:$A$5</definedName>
    <definedName name="_xlnm._FilterDatabase" localSheetId="19" hidden="1">'ZV Vykáz.-H Detail'!$A$5:$Q$5</definedName>
    <definedName name="doměsíce">'HI Graf'!$C$11</definedName>
  </definedNames>
  <calcPr calcId="152511"/>
</workbook>
</file>

<file path=xl/calcChain.xml><?xml version="1.0" encoding="utf-8"?>
<calcChain xmlns="http://schemas.openxmlformats.org/spreadsheetml/2006/main">
  <c r="C26" i="419" l="1"/>
  <c r="J26" i="419" l="1"/>
  <c r="J25" i="419"/>
  <c r="F26" i="419"/>
  <c r="J28" i="419" l="1"/>
  <c r="J27" i="419"/>
  <c r="F25" i="419"/>
  <c r="C25" i="419"/>
  <c r="J20" i="419"/>
  <c r="I20" i="419"/>
  <c r="H20" i="419"/>
  <c r="J19" i="419"/>
  <c r="I19" i="419"/>
  <c r="H19" i="419"/>
  <c r="J17" i="419"/>
  <c r="I17" i="419"/>
  <c r="H17" i="419"/>
  <c r="J16" i="419"/>
  <c r="I16" i="419"/>
  <c r="H16" i="419"/>
  <c r="J14" i="419"/>
  <c r="I14" i="419"/>
  <c r="H14" i="419"/>
  <c r="J13" i="419"/>
  <c r="I13" i="419"/>
  <c r="H13" i="419"/>
  <c r="J12" i="419"/>
  <c r="I12" i="419"/>
  <c r="H12" i="419"/>
  <c r="J11" i="419"/>
  <c r="I11" i="419"/>
  <c r="H11" i="419"/>
  <c r="AW3" i="418"/>
  <c r="AV3" i="418"/>
  <c r="AU3" i="418"/>
  <c r="AT3" i="418"/>
  <c r="AS3" i="418"/>
  <c r="AR3" i="418"/>
  <c r="AQ3" i="418"/>
  <c r="AP3" i="418"/>
  <c r="I18" i="419" l="1"/>
  <c r="H18" i="419"/>
  <c r="J18" i="419"/>
  <c r="B25" i="419"/>
  <c r="F27" i="419" l="1"/>
  <c r="B26" i="419"/>
  <c r="B27" i="419" s="1"/>
  <c r="F28" i="419"/>
  <c r="A9" i="414"/>
  <c r="A8" i="414"/>
  <c r="A7" i="414"/>
  <c r="F3" i="344" l="1"/>
  <c r="D3" i="344"/>
  <c r="B3" i="344"/>
  <c r="G21" i="419" l="1"/>
  <c r="G22" i="419" s="1"/>
  <c r="F21" i="419"/>
  <c r="G20" i="419"/>
  <c r="F20" i="419"/>
  <c r="G19" i="419"/>
  <c r="F19" i="419"/>
  <c r="G17" i="419"/>
  <c r="F17" i="419"/>
  <c r="G16" i="419"/>
  <c r="F16" i="419"/>
  <c r="G14" i="419"/>
  <c r="F14" i="419"/>
  <c r="G13" i="419"/>
  <c r="F13" i="419"/>
  <c r="G12" i="419"/>
  <c r="F12" i="419"/>
  <c r="G11" i="419"/>
  <c r="F11" i="419"/>
  <c r="F18" i="419" l="1"/>
  <c r="F23" i="419"/>
  <c r="G18" i="419"/>
  <c r="G23" i="419"/>
  <c r="F22" i="419"/>
  <c r="M3" i="418"/>
  <c r="E21" i="419" l="1"/>
  <c r="E22" i="419" s="1"/>
  <c r="D21" i="419"/>
  <c r="C21" i="419"/>
  <c r="C22" i="419" s="1"/>
  <c r="E20" i="419"/>
  <c r="D20" i="419"/>
  <c r="C20" i="419"/>
  <c r="E19" i="419"/>
  <c r="D19" i="419"/>
  <c r="C19" i="419"/>
  <c r="E17" i="419"/>
  <c r="D17" i="419"/>
  <c r="C17" i="419"/>
  <c r="E16" i="419"/>
  <c r="D16" i="419"/>
  <c r="C16" i="419"/>
  <c r="E14" i="419"/>
  <c r="D14" i="419"/>
  <c r="C14" i="419"/>
  <c r="E13" i="419"/>
  <c r="D13" i="419"/>
  <c r="C13" i="419"/>
  <c r="E12" i="419"/>
  <c r="D12" i="419"/>
  <c r="C12" i="419"/>
  <c r="E11" i="419"/>
  <c r="D11" i="419"/>
  <c r="C11" i="419"/>
  <c r="D18" i="419" l="1"/>
  <c r="D23" i="419"/>
  <c r="C18" i="419"/>
  <c r="E18" i="419"/>
  <c r="C23" i="419"/>
  <c r="E23" i="419"/>
  <c r="D22" i="419"/>
  <c r="B21" i="419"/>
  <c r="B22" i="419" l="1"/>
  <c r="A22" i="383"/>
  <c r="G3" i="429"/>
  <c r="F3" i="429"/>
  <c r="E3" i="429"/>
  <c r="D3" i="429"/>
  <c r="C3" i="429"/>
  <c r="B3" i="429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C11" i="340" l="1"/>
  <c r="A16" i="383" l="1"/>
  <c r="A11" i="383"/>
  <c r="AO3" i="418" l="1"/>
  <c r="AN3" i="418"/>
  <c r="AM3" i="418"/>
  <c r="AL3" i="418"/>
  <c r="AK3" i="418"/>
  <c r="AJ3" i="418"/>
  <c r="AI3" i="418"/>
  <c r="AH3" i="418"/>
  <c r="AG3" i="418"/>
  <c r="AF3" i="418"/>
  <c r="AE3" i="418"/>
  <c r="AD3" i="418"/>
  <c r="AC3" i="418"/>
  <c r="AB3" i="418"/>
  <c r="AA3" i="418"/>
  <c r="Z3" i="418"/>
  <c r="Y3" i="418"/>
  <c r="X3" i="418"/>
  <c r="W3" i="418"/>
  <c r="V3" i="418"/>
  <c r="U3" i="418"/>
  <c r="T3" i="418"/>
  <c r="S3" i="418"/>
  <c r="C28" i="419" l="1"/>
  <c r="B28" i="419" s="1"/>
  <c r="C27" i="419"/>
  <c r="R3" i="418"/>
  <c r="Q3" i="418"/>
  <c r="P3" i="418"/>
  <c r="O3" i="418"/>
  <c r="N3" i="418"/>
  <c r="L3" i="418"/>
  <c r="K3" i="418"/>
  <c r="J3" i="418"/>
  <c r="I3" i="418"/>
  <c r="H3" i="418"/>
  <c r="G3" i="418"/>
  <c r="F3" i="418"/>
  <c r="A7" i="339" l="1"/>
  <c r="D3" i="418" l="1"/>
  <c r="I6" i="419" l="1"/>
  <c r="H6" i="419"/>
  <c r="J6" i="419"/>
  <c r="F6" i="419"/>
  <c r="G6" i="419"/>
  <c r="D6" i="419"/>
  <c r="E6" i="419"/>
  <c r="C6" i="419"/>
  <c r="B6" i="419"/>
  <c r="B20" i="419"/>
  <c r="B23" i="419" s="1"/>
  <c r="B19" i="419"/>
  <c r="B17" i="419"/>
  <c r="B16" i="419"/>
  <c r="B14" i="419"/>
  <c r="B13" i="419"/>
  <c r="B12" i="419"/>
  <c r="B11" i="419"/>
  <c r="B18" i="41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3" i="414" l="1"/>
  <c r="D7" i="414"/>
  <c r="A16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0" i="414" l="1"/>
  <c r="A17" i="414"/>
  <c r="R3" i="410" l="1"/>
  <c r="Q3" i="410"/>
  <c r="P3" i="410"/>
  <c r="O3" i="410"/>
  <c r="N3" i="410"/>
  <c r="S3" i="410" s="1"/>
  <c r="L3" i="410"/>
  <c r="K3" i="410"/>
  <c r="J3" i="410"/>
  <c r="I3" i="410"/>
  <c r="H3" i="410"/>
  <c r="M3" i="410" s="1"/>
  <c r="F3" i="410"/>
  <c r="E3" i="410"/>
  <c r="D3" i="410"/>
  <c r="C3" i="410"/>
  <c r="B3" i="410"/>
  <c r="G3" i="410" s="1"/>
  <c r="D19" i="414" s="1"/>
  <c r="R3" i="344" l="1"/>
  <c r="Q3" i="344"/>
  <c r="P3" i="344"/>
  <c r="O3" i="344"/>
  <c r="N3" i="344"/>
  <c r="S3" i="344" s="1"/>
  <c r="L3" i="344"/>
  <c r="K3" i="344"/>
  <c r="J3" i="344"/>
  <c r="I3" i="344"/>
  <c r="H3" i="344"/>
  <c r="M3" i="344" s="1"/>
  <c r="E11" i="339"/>
  <c r="E3" i="344"/>
  <c r="C3" i="344"/>
  <c r="B11" i="339"/>
  <c r="F11" i="339" l="1"/>
  <c r="G3" i="344"/>
  <c r="D18" i="414" s="1"/>
  <c r="C11" i="339"/>
  <c r="H11" i="339" l="1"/>
  <c r="G11" i="339"/>
  <c r="A19" i="414"/>
  <c r="A18" i="414"/>
  <c r="A13" i="414"/>
  <c r="A14" i="414"/>
  <c r="A4" i="414"/>
  <c r="A6" i="339" l="1"/>
  <c r="A5" i="339"/>
  <c r="D4" i="414"/>
  <c r="C14" i="414"/>
  <c r="D17" i="414"/>
  <c r="D14" i="414"/>
  <c r="C17" i="414"/>
  <c r="D8" i="414" l="1"/>
  <c r="C13" i="414" l="1"/>
  <c r="C7" i="414"/>
  <c r="E19" i="414" l="1"/>
  <c r="E18" i="414"/>
  <c r="E13" i="414"/>
  <c r="E7" i="414"/>
  <c r="E8" i="414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E12" i="339" l="1"/>
  <c r="C12" i="339"/>
  <c r="B12" i="339"/>
  <c r="F12" i="339" s="1"/>
  <c r="O3" i="377"/>
  <c r="N3" i="377"/>
  <c r="Q3" i="377" s="1"/>
  <c r="K3" i="377"/>
  <c r="J3" i="377"/>
  <c r="G3" i="377"/>
  <c r="P3" i="377" s="1"/>
  <c r="F3" i="377"/>
  <c r="O3" i="345"/>
  <c r="N3" i="345"/>
  <c r="Q3" i="345" s="1"/>
  <c r="K3" i="345"/>
  <c r="J3" i="345"/>
  <c r="G3" i="345"/>
  <c r="P3" i="345" s="1"/>
  <c r="F3" i="345"/>
  <c r="M3" i="387"/>
  <c r="K3" i="387" s="1"/>
  <c r="L3" i="387"/>
  <c r="J3" i="387"/>
  <c r="I3" i="387"/>
  <c r="H3" i="387"/>
  <c r="G3" i="387"/>
  <c r="F3" i="387"/>
  <c r="N3" i="220"/>
  <c r="L3" i="220" s="1"/>
  <c r="C20" i="414"/>
  <c r="D20" i="414"/>
  <c r="F13" i="339" l="1"/>
  <c r="E13" i="339"/>
  <c r="E15" i="339" s="1"/>
  <c r="H12" i="339"/>
  <c r="G12" i="339"/>
  <c r="A4" i="383"/>
  <c r="A25" i="383"/>
  <c r="A24" i="383"/>
  <c r="A23" i="383"/>
  <c r="A21" i="383"/>
  <c r="A18" i="383"/>
  <c r="A17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B15" i="339" s="1"/>
  <c r="C4" i="414"/>
  <c r="D16" i="414"/>
  <c r="H13" i="339" l="1"/>
  <c r="F15" i="339"/>
  <c r="E14" i="414"/>
  <c r="E4" i="414"/>
  <c r="C6" i="340"/>
  <c r="D6" i="340" s="1"/>
  <c r="B4" i="340"/>
  <c r="G13" i="339"/>
  <c r="B13" i="340" l="1"/>
  <c r="B12" i="340"/>
  <c r="G15" i="339"/>
  <c r="H15" i="339"/>
  <c r="C4" i="340"/>
  <c r="E17" i="414"/>
  <c r="E20" i="414"/>
  <c r="D4" i="340"/>
  <c r="E6" i="340"/>
  <c r="C16" i="414"/>
  <c r="E16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<sst xmlns="http://schemas.openxmlformats.org/spreadsheetml/2006/main" count="8294" uniqueCount="1524">
  <si>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</si>
  <si>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</si>
  <si>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</si>
  <si>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</si>
  <si>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</si>
  <si>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</si>
  <si>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</si>
  <si>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</si>
  <si>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</si>
  <si>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</si>
  <si>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</si>
  <si>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</si>
  <si>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</si>
  <si>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</si>
  <si>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</si>
  <si>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</si>
  <si>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</si>
  <si>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</si>
  <si>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</si>
  <si>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</si>
  <si>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</si>
  <si>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</si>
  <si>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</si>
  <si>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</si>
  <si>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</si>
  <si>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</si>
  <si>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</si>
  <si>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</si>
  <si>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</si>
  <si>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</si>
  <si>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</si>
  <si>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</si>
  <si>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</si>
  <si>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</si>
  <si>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</si>
  <si>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</si>
  <si>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</si>
  <si>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</si>
  <si>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</si>
  <si>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</si>
  <si>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</si>
  <si>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</si>
  <si>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</si>
  <si>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</si>
  <si>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</si>
  <si>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</si>
  <si>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</si>
  <si>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</si>
  <si>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</si>
  <si>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</si>
  <si>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</si>
  <si>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</si>
  <si>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</si>
  <si>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</si>
  <si>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</si>
  <si>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</si>
  <si>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</si>
  <si>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</si>
  <si>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</si>
  <si>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</si>
  <si>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</si>
  <si>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</si>
  <si>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</si>
  <si>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</si>
  <si>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</si>
  <si>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</si>
  <si>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</si>
  <si>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</si>
  <si>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</si>
  <si>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</si>
  <si>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</si>
  <si>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</si>
  <si>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</si>
  <si>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</si>
  <si>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</si>
  <si>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</si>
  <si>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</si>
  <si>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</si>
  <si>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</si>
  <si>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</si>
  <si>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</si>
  <si>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</si>
  <si>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</si>
  <si>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</si>
  <si>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</si>
  <si>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</si>
  <si>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</si>
  <si>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</si>
  <si>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</si>
  <si>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</si>
  <si>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</si>
  <si>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</si>
  <si>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</si>
  <si>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</si>
  <si>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</si>
  <si>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</si>
  <si>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</si>
  <si>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</si>
  <si>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</si>
  <si>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</si>
  <si>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</si>
  <si>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</si>
  <si>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</si>
  <si>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</si>
  <si>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</si>
  <si>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</si>
  <si>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</si>
  <si>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</si>
  <si>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</si>
  <si>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</si>
  <si>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</si>
  <si>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</si>
  <si>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</si>
  <si>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</si>
  <si>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</si>
  <si>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</si>
  <si>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</si>
  <si>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</si>
  <si>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</si>
  <si>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</si>
  <si>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</si>
  <si>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Lékař</t>
  </si>
  <si>
    <t>Hospodaření zdravotnického pracoviště (v tisících)</t>
  </si>
  <si>
    <t>Spotřeba léčivých přípravků</t>
  </si>
  <si>
    <t>Spotřeba zdravotnického materiálu</t>
  </si>
  <si>
    <t>Přehledové sestavy</t>
  </si>
  <si>
    <t>Akt. měsíc</t>
  </si>
  <si>
    <t>Kč/ks</t>
  </si>
  <si>
    <t>NS / ATC</t>
  </si>
  <si>
    <t>LŽ PL</t>
  </si>
  <si>
    <t>LŽ PL Detail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</si>
  <si>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</si>
  <si>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</si>
  <si>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</si>
  <si>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</si>
  <si>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</si>
  <si>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</si>
  <si>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</si>
  <si>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</si>
  <si>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</si>
  <si>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</si>
  <si>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</si>
  <si>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</si>
  <si>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</si>
  <si>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Pol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</si>
  <si>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</si>
  <si>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</si>
  <si>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</si>
  <si>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</si>
  <si>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</si>
  <si>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</si>
  <si>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</si>
  <si>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</si>
  <si>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</si>
  <si>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</si>
  <si>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</si>
  <si>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</si>
  <si>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</si>
  <si>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</si>
  <si>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dohody</t>
  </si>
  <si>
    <t>lékaři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</si>
  <si>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</si>
  <si>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</si>
  <si>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</si>
  <si>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</si>
  <si>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</si>
  <si>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</si>
  <si>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</si>
  <si>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</si>
  <si>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</si>
  <si>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</si>
  <si>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</si>
  <si>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</si>
  <si>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</si>
  <si>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</si>
  <si>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</si>
  <si>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</si>
  <si>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</si>
  <si>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</si>
  <si>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</si>
  <si>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</si>
  <si>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lékaři, VŠ NLZP *</t>
  </si>
  <si>
    <t>NLZP *</t>
  </si>
  <si>
    <t>THP *</t>
  </si>
  <si>
    <t>Rozpočet na vzdělávání je plánován na rok, měsíční plány jsou v tabulce dvanáctinou ročního rozpočtu</t>
  </si>
  <si>
    <t>zdravotní laboranti</t>
  </si>
  <si>
    <t>sanitáři</t>
  </si>
  <si>
    <t>abs. stud. oboru přirodověd. zaměření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</si>
  <si>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</si>
  <si>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</si>
  <si>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</si>
  <si>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</si>
  <si>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</si>
  <si>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</si>
  <si>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</si>
  <si>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</si>
  <si>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</si>
  <si>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</si>
  <si>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</si>
  <si>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</si>
  <si>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</si>
  <si>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</si>
  <si>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</si>
  <si>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ROZDÍL (Sk.do data - Rozp.do data 2015)</t>
  </si>
  <si>
    <t>Sml.odb./NS</t>
  </si>
  <si>
    <t>lékaři specialisti</t>
  </si>
  <si>
    <t>všeobecné sestry pod dohl.</t>
  </si>
  <si>
    <t>Lékaři, VŠ NLZP = kategorie 99-203, 520-523, 525-529, 743-747</t>
  </si>
  <si>
    <t>NLZP = kategorie 302-421, 524, 530-642, 748-749</t>
  </si>
  <si>
    <t>THP = kategorie 930</t>
  </si>
  <si>
    <t>01/2016</t>
  </si>
  <si>
    <t>02/2016</t>
  </si>
  <si>
    <t>03/2016</t>
  </si>
  <si>
    <t>04/2016</t>
  </si>
  <si>
    <t>05/2016</t>
  </si>
  <si>
    <t>06/2016</t>
  </si>
  <si>
    <t>07/2016</t>
  </si>
  <si>
    <t>08/2016</t>
  </si>
  <si>
    <t>09/2016</t>
  </si>
  <si>
    <t>10/2016</t>
  </si>
  <si>
    <t>11/2016</t>
  </si>
  <si>
    <t>12/2016</t>
  </si>
  <si>
    <t>POMĚROVÉ  PLNĚNÍ = Rozpočet na rok 2016 celkem a 1/12  ročního rozpočtu, skutečnost daných měsíců a % plnění načítané skutečnosti do data k poměrné části rozpočtu do data.</t>
  </si>
  <si>
    <t>Rozp. 2015            CELKEM</t>
  </si>
  <si>
    <t>Skut. 2015 CELKEM</t>
  </si>
  <si>
    <t>ROZDÍL  Skut. - Rozp. 2015</t>
  </si>
  <si>
    <t>% plnění rozp.2015</t>
  </si>
  <si>
    <t>Rozp.rok 2016</t>
  </si>
  <si>
    <t>Sk.v tis 2016</t>
  </si>
  <si>
    <t>% plnění (Skut.do data/Rozp.rok 2016)</t>
  </si>
  <si>
    <t>Rozpočet výnosů pro rok 2016 je stanoven jako 100% skutečnosti referenčního období (2014)</t>
  </si>
  <si>
    <r>
      <t>Zpět na Obsah</t>
    </r>
    <r>
      <rPr>
        <sz val="9"/>
        <rFont val="Calibri"/>
        <family val="2"/>
        <charset val="238"/>
        <scheme val="minor"/>
      </rPr>
      <t xml:space="preserve"> | 1.-9.měsíc | Ústav mikrobiologie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</si>
  <si>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</si>
  <si>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</si>
  <si>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</si>
  <si>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</si>
  <si>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</si>
  <si>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</si>
  <si>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</si>
  <si>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</si>
  <si>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 (LEK)</t>
  </si>
  <si>
    <t>50113013     léky - antibiotika (LEK)</t>
  </si>
  <si>
    <t>50113190     léky - medicinální plyny (sklad SVm.)</t>
  </si>
  <si>
    <t>50115     Zdravotnické prostředky</t>
  </si>
  <si>
    <t>50115020     laboratorní diagnostika-LEK (Z501)</t>
  </si>
  <si>
    <t>50115040     laboratorní materiál (Z505)</t>
  </si>
  <si>
    <t>50115050     obvazový materiál (Z502)</t>
  </si>
  <si>
    <t>50115060     ZPr - ostatní (Z503)</t>
  </si>
  <si>
    <t>50115065     ZPr - vpichovací materiál (Z530)</t>
  </si>
  <si>
    <t>50115067     ZPr - rukavice (Z532)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</si>
  <si>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</si>
  <si>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</si>
  <si>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</si>
  <si>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</si>
  <si>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</si>
  <si>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50117011     obalový mat. pro sterilizaci (sk.V20)</t>
  </si>
  <si>
    <t>50117015     IT - spotřební materiál (sk. P37, 48)</t>
  </si>
  <si>
    <t>50117021     všeob.mat. - hosp.přístr.a nářadí (V32) od 1tis do 2999,99</t>
  </si>
  <si>
    <t>--</t>
  </si>
  <si>
    <t>50117024     všeob.mat. - ostatní-vyjímky (V44) od 0,01 do 999,99</t>
  </si>
  <si>
    <t>50117190     technické plyny</t>
  </si>
  <si>
    <t>50117201     obaly ostatní - LEK (sk.Z519)</t>
  </si>
  <si>
    <t>50118     Náhradní díly</t>
  </si>
  <si>
    <t>50118001     ND - ostatní (všeob.sklad) (sk.V38)</t>
  </si>
  <si>
    <t>50118005     ND - výpoč. techn.(sklad) (sk.P47)</t>
  </si>
  <si>
    <t>50119     DDHM a textil</t>
  </si>
  <si>
    <t>50119077     OOPP a prádlo pro zaměstnance (sk.T14)</t>
  </si>
  <si>
    <t>50119092     pokojový textil (sk. T15)</t>
  </si>
  <si>
    <t>50119100     jednorázové ochranné pomůcky (sk.T18A)</t>
  </si>
  <si>
    <t>50119101     jednorázový operační materiál (sk.T18B)</t>
  </si>
  <si>
    <t>50119102     jednorázové hygienické potřeby (sk.T18C)</t>
  </si>
  <si>
    <t>50180     Materiál z darů, FKSP</t>
  </si>
  <si>
    <t>50180000     spotř.nák.- z fin. darů</t>
  </si>
  <si>
    <t>51     Služby</t>
  </si>
  <si>
    <t>51102     Technika a stavby</t>
  </si>
  <si>
    <t>51102021     opravy zdravotnické techniky</t>
  </si>
  <si>
    <t>51102023     opravy ostatní techniky</t>
  </si>
  <si>
    <t>51102025     opravy - hl.energetik</t>
  </si>
  <si>
    <t>51201     Cestovné zaměstnanců-tuzemské</t>
  </si>
  <si>
    <t>51201000     cestovné z mezd</t>
  </si>
  <si>
    <t>51201001     cestovné tuzemské - OUC</t>
  </si>
  <si>
    <t>51801     Přepravné</t>
  </si>
  <si>
    <t>51801000     přepravné-lab. vzorky,...</t>
  </si>
  <si>
    <t>51802     Spoje</t>
  </si>
  <si>
    <t>51802001     poštovné</t>
  </si>
  <si>
    <t>51802003     telekom.styk</t>
  </si>
  <si>
    <t>51804     Nájemné</t>
  </si>
  <si>
    <t>51804005     náj. plynových lahví</t>
  </si>
  <si>
    <t>51806     Úklid, odpad, desinf., deratizace</t>
  </si>
  <si>
    <t>51806004     popl. za DDD a ostatní služby</t>
  </si>
  <si>
    <t>51806005     odpad (spalovna)</t>
  </si>
  <si>
    <t>51806006     odpad (ostatní)</t>
  </si>
  <si>
    <t>51808     Revize a smluvní servisy majetku</t>
  </si>
  <si>
    <t>51808008     revize, tech.kontroly, prev.prohl.- OHM</t>
  </si>
  <si>
    <t>51808013     revize - kalibrace - metrolog</t>
  </si>
  <si>
    <t>51808018     smluvní servis - OHM</t>
  </si>
  <si>
    <t>51809     Náklady za poplatky na bankovní služby</t>
  </si>
  <si>
    <t>51809001     ČS - poplatky za vedení účtu</t>
  </si>
  <si>
    <t>51874     Ostatní služby</t>
  </si>
  <si>
    <t>51874010     ostatní služby - zdravotní</t>
  </si>
  <si>
    <t>51874011     zkoušky kvality</t>
  </si>
  <si>
    <t>51874015     organ.rozvoj (certif., akred.)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</si>
  <si>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</si>
  <si>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</si>
  <si>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</si>
  <si>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</si>
  <si>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</si>
  <si>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</si>
  <si>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</si>
  <si>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</si>
  <si>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</si>
  <si>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</si>
  <si>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</si>
  <si>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</si>
  <si>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</si>
  <si>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</si>
  <si>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</si>
  <si>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53     Daně a poplatky</t>
  </si>
  <si>
    <t>538     Jiné daně a poplatky</t>
  </si>
  <si>
    <t>53801     Poplatky</t>
  </si>
  <si>
    <t>53801003     správní poplatky</t>
  </si>
  <si>
    <t>54     Jiné provozní náklady</t>
  </si>
  <si>
    <t>549     Ostatní náklady z činnosti</t>
  </si>
  <si>
    <t>54910     Ostatní náklady z činnosti</t>
  </si>
  <si>
    <t>54910008     školení, kongresové poplatky tuzemské - lékaři</t>
  </si>
  <si>
    <t>54910009     školení, kongresové poplatky tuzemské - ost.zdrav.pracov.</t>
  </si>
  <si>
    <t>54910010     školení - nezdrav.pracov.</t>
  </si>
  <si>
    <t>54972     Školení, kongres.popl.tuzemské - lékaři (pouze OPMČ)</t>
  </si>
  <si>
    <t>54972000     školení, kongres.popl.tuzemské - lékaři (pouze OPMČ)</t>
  </si>
  <si>
    <t>54973     Školení, kongres.popl.tuzemské - ostatní zdrav.prac.(pouze OPMČ)</t>
  </si>
  <si>
    <t>54973000     školení, kongres.popl.tuzemské - ostatní zdrav.prac.(pouze OPMČ)</t>
  </si>
  <si>
    <t>55     Odpisy, rezervy, komplexní náklady příštích období  a opravné položky provozních nákladů</t>
  </si>
  <si>
    <t>551     Odpisy DM</t>
  </si>
  <si>
    <t>55110     Odpisy DM</t>
  </si>
  <si>
    <t>55110002     odpisy DNM z odpisů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</si>
  <si>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</si>
  <si>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</si>
  <si>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</si>
  <si>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</si>
  <si>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55120     ZC vyřazeného DM</t>
  </si>
  <si>
    <t>55120004     ZC DHM - zdravot.techn. z odpisů</t>
  </si>
  <si>
    <t>558     Náklady z drobného dlouhodobého majetku</t>
  </si>
  <si>
    <t>55801     DDHM zdravotnický a laboratorní</t>
  </si>
  <si>
    <t>55801001     DDHM - zdravotnické přístroje (sk.N_525)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</si>
  <si>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</si>
  <si>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</si>
  <si>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</si>
  <si>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</si>
  <si>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</si>
  <si>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60210323     zdr.služby - státní orgány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</si>
  <si>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</si>
  <si>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</si>
  <si>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</si>
  <si>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</si>
  <si>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60228191     výkony za cizince (mimo EHS)</t>
  </si>
  <si>
    <t>60229     Zdr. výkony - ost. ZP sled.položky  OZPI</t>
  </si>
  <si>
    <t>60229208     výkony + mater. - ZP na výkon</t>
  </si>
  <si>
    <t>60229290     výkony pojištěncům EHS</t>
  </si>
  <si>
    <t>60244     Agregované výkony                   OZPI</t>
  </si>
  <si>
    <t>60244409     agreg. výk. ostat. nemocnic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</si>
  <si>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</si>
  <si>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</si>
  <si>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</si>
  <si>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</si>
  <si>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</si>
  <si>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</si>
  <si>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</si>
  <si>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648     Čerpání fondů</t>
  </si>
  <si>
    <t>64803     Čerpání RF - čerpání fin. darů</t>
  </si>
  <si>
    <t>64803000     čerpání RF - čerpání finančních darů</t>
  </si>
  <si>
    <t>649     Ostatní výnosy z činnosti</t>
  </si>
  <si>
    <t>64908     Ostatní výnosy z činnosti</t>
  </si>
  <si>
    <t>64908000     rozdíly v zaokrouhlení</t>
  </si>
  <si>
    <t>64908007     ostatní výnosy</t>
  </si>
  <si>
    <t>64924     Ostatní služby - mimo zdrav.výkony  FAKTURACE</t>
  </si>
  <si>
    <t>64924459     školení, stáže, odb. semináře, konference</t>
  </si>
  <si>
    <t>7     Účtová třída 7 - Vnitropodnikové účetnictví - náklady</t>
  </si>
  <si>
    <t>79     Vnitropodnikové náklady</t>
  </si>
  <si>
    <t>79903     VPN - doprava</t>
  </si>
  <si>
    <t>79903001     výkony dopravy - sanitní</t>
  </si>
  <si>
    <t>79903002     výkony dopravy - osobní</t>
  </si>
  <si>
    <t>79903003     výkony dopravy - nákladní</t>
  </si>
  <si>
    <t>79906     VPN - prádelna</t>
  </si>
  <si>
    <t>79906000     výkony prádelny - praní prádla</t>
  </si>
  <si>
    <t>79910     VPN - informační technologie</t>
  </si>
  <si>
    <t>79910001     výkony IT - fixní náklady (z 9086)</t>
  </si>
  <si>
    <t>79920     VPN - mezistřediskové převody</t>
  </si>
  <si>
    <t>79920000     mezistřediskové převody</t>
  </si>
  <si>
    <t>79950     VPN - správní režie</t>
  </si>
  <si>
    <t>79950001     režie HTS</t>
  </si>
  <si>
    <t>8     Vnútroorganizačné účtovníctvo</t>
  </si>
  <si>
    <t>89     Vnitropodnikové výnosy</t>
  </si>
  <si>
    <t>899     Vnitropodnikové výnosy</t>
  </si>
  <si>
    <t>89920     VPV - mezistřediskové převody</t>
  </si>
  <si>
    <t>89920000     mezistřediskové převody</t>
  </si>
  <si>
    <t>89920001     převody - agregované výkony laboratoří</t>
  </si>
  <si>
    <t>89920004     převody - klinické studie</t>
  </si>
  <si>
    <t>40</t>
  </si>
  <si>
    <t>Ústav mikrobiologie</t>
  </si>
  <si>
    <t/>
  </si>
  <si>
    <t>Ústav mikrobiologie Celkem</t>
  </si>
  <si>
    <t>SumaKL</t>
  </si>
  <si>
    <t>4041</t>
  </si>
  <si>
    <t>mikrobiologie - laboratoř</t>
  </si>
  <si>
    <t>mikrobiologie - laboratoř Celkem</t>
  </si>
  <si>
    <t>SumaNS</t>
  </si>
  <si>
    <t>mezeraNS</t>
  </si>
  <si>
    <t>50113001</t>
  </si>
  <si>
    <t>O</t>
  </si>
  <si>
    <t>51383</t>
  </si>
  <si>
    <t>CHLORID SODNÝ 0,9% BRAUN</t>
  </si>
  <si>
    <t>INF SOL 10X500MLPELAH</t>
  </si>
  <si>
    <t>847713</t>
  </si>
  <si>
    <t>125526</t>
  </si>
  <si>
    <t>APO-IBUPROFEN 400 MG</t>
  </si>
  <si>
    <t>POR TBL FLM 100X400MG</t>
  </si>
  <si>
    <t>189244</t>
  </si>
  <si>
    <t>89244</t>
  </si>
  <si>
    <t>AQUA PRO INJECTIONE ARDEAPHARMA</t>
  </si>
  <si>
    <t>INF 1X250ML</t>
  </si>
  <si>
    <t>841498</t>
  </si>
  <si>
    <t>0</t>
  </si>
  <si>
    <t>Carbosorb tbl.20-blistr</t>
  </si>
  <si>
    <t>102963</t>
  </si>
  <si>
    <t>2963</t>
  </si>
  <si>
    <t>PREDNISON 20 LECIVA</t>
  </si>
  <si>
    <t>TBL 20X20MG(BLISTR)</t>
  </si>
  <si>
    <t>900321</t>
  </si>
  <si>
    <t>KL PRIPRAVEK</t>
  </si>
  <si>
    <t>155911</t>
  </si>
  <si>
    <t>55911</t>
  </si>
  <si>
    <t>PEROXID VODÍKU 3% COO</t>
  </si>
  <si>
    <t>DRM SOL 1X100ML 3%</t>
  </si>
  <si>
    <t>500038</t>
  </si>
  <si>
    <t>KL OBAL</t>
  </si>
  <si>
    <t>lékovky, kelímky</t>
  </si>
  <si>
    <t>132082</t>
  </si>
  <si>
    <t>32082</t>
  </si>
  <si>
    <t>IBALGIN 400 (IBUPROFEN 400)</t>
  </si>
  <si>
    <t>TBL OBD 100X400MG</t>
  </si>
  <si>
    <t>920056</t>
  </si>
  <si>
    <t>KL ETHANOLUM 70% 800 g</t>
  </si>
  <si>
    <t>921176</t>
  </si>
  <si>
    <t>KL Paraffinum perliq. 800g  HVLP</t>
  </si>
  <si>
    <t>848992</t>
  </si>
  <si>
    <t>119658</t>
  </si>
  <si>
    <t>FEBICHOL</t>
  </si>
  <si>
    <t>POR CPS MOL50X100MG</t>
  </si>
  <si>
    <t>841503</t>
  </si>
  <si>
    <t>MO BRALENKA  25ml</t>
  </si>
  <si>
    <t>920136</t>
  </si>
  <si>
    <t>KL ETHANOLUM BENZINO DEN. 4 kg</t>
  </si>
  <si>
    <t>UN 1170</t>
  </si>
  <si>
    <t>921175</t>
  </si>
  <si>
    <t>KL Formol 4% 100 g MIK</t>
  </si>
  <si>
    <t>930308</t>
  </si>
  <si>
    <t>KL GLYCEROLUM 85% 1200G</t>
  </si>
  <si>
    <t>203954</t>
  </si>
  <si>
    <t>BISEPTOL 480</t>
  </si>
  <si>
    <t>POR TBL NOB 28X480MG</t>
  </si>
  <si>
    <t>148692</t>
  </si>
  <si>
    <t>CHLORAMPHENICOL VUAB 1 G</t>
  </si>
  <si>
    <t>INJ PLV SOL 1X1GM</t>
  </si>
  <si>
    <t>500866</t>
  </si>
  <si>
    <t>KL GLYCEROLUM 85% 12000g</t>
  </si>
  <si>
    <t>50113013</t>
  </si>
  <si>
    <t>96414</t>
  </si>
  <si>
    <t>GENTAMICIN LEK 80 MG/2 ML</t>
  </si>
  <si>
    <t>INJ SOL 10X2ML/80MG</t>
  </si>
  <si>
    <t>116600</t>
  </si>
  <si>
    <t>16600</t>
  </si>
  <si>
    <t>UNASYN</t>
  </si>
  <si>
    <t>INJ PLV SOL 1X1.5GM</t>
  </si>
  <si>
    <t>131654</t>
  </si>
  <si>
    <t>CEFTAZIDIM KABI 1 GM</t>
  </si>
  <si>
    <t>INJ PLV SOL 10X1GM</t>
  </si>
  <si>
    <t>155636</t>
  </si>
  <si>
    <t>55636</t>
  </si>
  <si>
    <t>OFLOXIN 200</t>
  </si>
  <si>
    <t>TBL OBD 10X200MG</t>
  </si>
  <si>
    <t>192359</t>
  </si>
  <si>
    <t>92359</t>
  </si>
  <si>
    <t>PROSTAPHLIN 1000MG</t>
  </si>
  <si>
    <t>INJ SIC 1X1000MG</t>
  </si>
  <si>
    <t>118547</t>
  </si>
  <si>
    <t>18547</t>
  </si>
  <si>
    <t>XORIMAX 500 MG POTAH.TABLETY</t>
  </si>
  <si>
    <t>PORTBLFLM10X500MG</t>
  </si>
  <si>
    <t>105114</t>
  </si>
  <si>
    <t>5114</t>
  </si>
  <si>
    <t>TARGOCID 200MG</t>
  </si>
  <si>
    <t>INJ SIC 1X200MG+SOL</t>
  </si>
  <si>
    <t>844851</t>
  </si>
  <si>
    <t>107135</t>
  </si>
  <si>
    <t>DALACIN C 150 MG</t>
  </si>
  <si>
    <t>POR CPS DUR 16x150mg</t>
  </si>
  <si>
    <t>187199</t>
  </si>
  <si>
    <t>87199</t>
  </si>
  <si>
    <t>MAXIPIME 1GM</t>
  </si>
  <si>
    <t>INJ SIC 1X1GM</t>
  </si>
  <si>
    <t>151458</t>
  </si>
  <si>
    <t>CEFUROXIM KABI 1500 MG</t>
  </si>
  <si>
    <t>INJ+INF PLV SOL 10X1.5GM</t>
  </si>
  <si>
    <t>195147</t>
  </si>
  <si>
    <t>AMIKACIN MEDOPHARM 500 MG/2 ML</t>
  </si>
  <si>
    <t>INJ+INF SOL 10X2ML/500MG</t>
  </si>
  <si>
    <t>207280</t>
  </si>
  <si>
    <t>FUROLIN TABLETY</t>
  </si>
  <si>
    <t>POR TBL NOB 30X100MG</t>
  </si>
  <si>
    <t>P</t>
  </si>
  <si>
    <t>105951</t>
  </si>
  <si>
    <t>5951</t>
  </si>
  <si>
    <t>AMOKSIKLAV 1G</t>
  </si>
  <si>
    <t>TBL OBD 14X1GM</t>
  </si>
  <si>
    <t>126127</t>
  </si>
  <si>
    <t>26127</t>
  </si>
  <si>
    <t>TYGACIL 50 MG</t>
  </si>
  <si>
    <t>INF PLV SOL 10X50MG/5ML</t>
  </si>
  <si>
    <t>166265</t>
  </si>
  <si>
    <t>VANCOMYCIN MYLAN 500 MG</t>
  </si>
  <si>
    <t>INF PLV SOL 1X500MG</t>
  </si>
  <si>
    <t>MIKRO: mikrobiologie - laboratoř</t>
  </si>
  <si>
    <t>Lékárna - léčiva</t>
  </si>
  <si>
    <t>Lékárna - antibiotika</t>
  </si>
  <si>
    <t>4041 - MIKRO: mikrobiologie - laboratoř</t>
  </si>
  <si>
    <t>J01DC02 - Cefuroxim</t>
  </si>
  <si>
    <t>J01AA12 - Tigecyklin</t>
  </si>
  <si>
    <t>J01XA01 - Vankomycin</t>
  </si>
  <si>
    <t>J01CF04 - Oxacilin</t>
  </si>
  <si>
    <t>J01CR02 - Amoxicilin a enzymový inhibitor</t>
  </si>
  <si>
    <t>J01AA12</t>
  </si>
  <si>
    <t>INF PLV SOL 10X50MG</t>
  </si>
  <si>
    <t>J01CF04</t>
  </si>
  <si>
    <t>PROSTAPHLIN 1000 MG</t>
  </si>
  <si>
    <t>INJ PLV SOL 1X1000MG</t>
  </si>
  <si>
    <t>J01CR02</t>
  </si>
  <si>
    <t>AMOKSIKLAV 1 G</t>
  </si>
  <si>
    <t>TBL FLM 14X875MG/125MG</t>
  </si>
  <si>
    <t>J01DC02</t>
  </si>
  <si>
    <t>INJ+INF PLV SOL 10X1500MG</t>
  </si>
  <si>
    <t>XORIMAX 500 MG POTAHOVANÉ TABLETY</t>
  </si>
  <si>
    <t>TBL FLM 10X500MG</t>
  </si>
  <si>
    <t>J01XA01</t>
  </si>
  <si>
    <t>Přehled plnění pozitivního listu - spotřeba léčivých přípravků - orientační přehled</t>
  </si>
  <si>
    <t>40 - Ústav mikrobiologie</t>
  </si>
  <si>
    <t>4041 - mikrobiologie - laboratoř</t>
  </si>
  <si>
    <t>ZA321</t>
  </si>
  <si>
    <t>Kompresa gáza 7,5 cm x 7,5 cm/100 ks nesterilní 06002</t>
  </si>
  <si>
    <t>ZA446</t>
  </si>
  <si>
    <t>Vata buničitá přířezy 20 x 30 cm 1230200129</t>
  </si>
  <si>
    <t>ZA450</t>
  </si>
  <si>
    <t>Náplast omniplast 1,25 cm x 9,1 m 9004520</t>
  </si>
  <si>
    <t>ZB404</t>
  </si>
  <si>
    <t>Náplast cosmos 8 cm x 1 m 5403353</t>
  </si>
  <si>
    <t>ZC100</t>
  </si>
  <si>
    <t>Vata buničitá dělená 2 role / 500 ks 40 x 50 mm 1230200310</t>
  </si>
  <si>
    <t>ZL789</t>
  </si>
  <si>
    <t>Obvaz sterilní hotový č. 2 A4091360</t>
  </si>
  <si>
    <t>ZL790</t>
  </si>
  <si>
    <t>Obvaz sterilní hotový č. 3 A4101144</t>
  </si>
  <si>
    <t>ZL996</t>
  </si>
  <si>
    <t>Obinadlo hyrofilní sterilní  8 cm x 5 m  004310182</t>
  </si>
  <si>
    <t>ZL997</t>
  </si>
  <si>
    <t>Obinadlo hyrofilní sterilní 10 cm x 5 m  004310174</t>
  </si>
  <si>
    <t>ZL995</t>
  </si>
  <si>
    <t>Obinadlo hyrofilní sterilní  6 cm x 5 m  004310190</t>
  </si>
  <si>
    <t>ZL999</t>
  </si>
  <si>
    <t>Rychloobvaz 8 x 4 cm / 3 ks 001445510</t>
  </si>
  <si>
    <t>ZA533</t>
  </si>
  <si>
    <t>Váleček zubní Celluron č.2 á 600 ks 4301821</t>
  </si>
  <si>
    <t>ZN366</t>
  </si>
  <si>
    <t>Náplast poinjekční elastická tkaná jednotl. baleno 19 mm x 72 mm P-CURE1972ELAST</t>
  </si>
  <si>
    <t>ZA751</t>
  </si>
  <si>
    <t>Papír filtrační archy 50 x 50 cm bal. 12,5 kg PPER2R/80G/50X50</t>
  </si>
  <si>
    <t>ZA787</t>
  </si>
  <si>
    <t>Stříkačka injekční 2-dílná 10 ml L Inject Solo 4606108V</t>
  </si>
  <si>
    <t>ZA789</t>
  </si>
  <si>
    <t>Stříkačka injekční 2-dílná 2 ml L Inject Solo 4606027V</t>
  </si>
  <si>
    <t>ZA790</t>
  </si>
  <si>
    <t>Stříkačka injekční 2-dílná 5 ml L Inject Solo4606051V</t>
  </si>
  <si>
    <t>ZB370</t>
  </si>
  <si>
    <t>Pipeta pasteurova 1 ml nesterilní bal. á 500 ks 1501</t>
  </si>
  <si>
    <t>ZB863</t>
  </si>
  <si>
    <t>Klička inokulační 10 ml modrá bal. á 20 ks 1682</t>
  </si>
  <si>
    <t>ZE159</t>
  </si>
  <si>
    <t>Nádoba na kontaminovaný odpad 2 l 15-0003</t>
  </si>
  <si>
    <t>ZF159</t>
  </si>
  <si>
    <t>Nádoba na kontaminovaný odpad 1 l 15-0002</t>
  </si>
  <si>
    <t>ZK567</t>
  </si>
  <si>
    <t>Zkumavka centrifugační falcon 50 ml sterilní bal. á 50 ks IBSAD1001</t>
  </si>
  <si>
    <t>ZD195</t>
  </si>
  <si>
    <t>Zkumavka PS 4 ml 400948</t>
  </si>
  <si>
    <t>ZD624</t>
  </si>
  <si>
    <t>Kazeta SlideFile na 200/400 sklíček U700100.Z</t>
  </si>
  <si>
    <t>ZB808</t>
  </si>
  <si>
    <t>Mikrozkumavka 1,5 ml 72.692.105</t>
  </si>
  <si>
    <t>ZO055</t>
  </si>
  <si>
    <t>Pinzeta oční zahnutá jemná Graefe délka 105 mm hrot 0,8 mm 397114380100</t>
  </si>
  <si>
    <t>ZB222</t>
  </si>
  <si>
    <t>Pipeta pasteurova 1 ml sterilní bal. á 2000 ks 1501/SG</t>
  </si>
  <si>
    <t>ZO056</t>
  </si>
  <si>
    <t>Pinzeta oční zahnutá jemná Graefe délka 100 mm hrot 1,0 mm 397114380110</t>
  </si>
  <si>
    <t>ZF005</t>
  </si>
  <si>
    <t>Vanička promývací pro profiblot 48 MG-21040</t>
  </si>
  <si>
    <t>ZJ214</t>
  </si>
  <si>
    <t>Střička PE barevný šroubový uzávěr - širokohrdlá barva žlutá 500 ml 331852191638</t>
  </si>
  <si>
    <t>ZB931</t>
  </si>
  <si>
    <t>Parafilm M 38 m/10 cm (291-1213) BRND701605</t>
  </si>
  <si>
    <t>ZB290</t>
  </si>
  <si>
    <t>Špička žlutá 2-100ul 70.760.002</t>
  </si>
  <si>
    <t>ZC774</t>
  </si>
  <si>
    <t>Sklo podložní řezané, čiré 76 x 26 mm VTRA635901000076</t>
  </si>
  <si>
    <t>ZE719</t>
  </si>
  <si>
    <t>Špička pipetovací 0.5-10ul á 1000 ks BUN001P-BP(3110)</t>
  </si>
  <si>
    <t>ZI560</t>
  </si>
  <si>
    <t>Špička žlutá dlouhá manžeta gilson 1 - 200 ul FLME28063</t>
  </si>
  <si>
    <t>ZL822</t>
  </si>
  <si>
    <t>Pipeta pasteurova 1 ml jednotlivě balená bal. á 500 ks FLME27040</t>
  </si>
  <si>
    <t>ZD868</t>
  </si>
  <si>
    <t>Mikrozkumavka eppendorf 1,5 ml FLME23053</t>
  </si>
  <si>
    <t>ZB828</t>
  </si>
  <si>
    <t>Klička bakteriologická 3,0 mm Mir.05</t>
  </si>
  <si>
    <t>ZM667</t>
  </si>
  <si>
    <t>Špička pipetovací s filtrem 1000ul ULTRAFINE bal. á 576 ks (732-0534) VWRI732-0534</t>
  </si>
  <si>
    <t>ZM992</t>
  </si>
  <si>
    <t>Špička pipetovací s filtrem 100ul bal. á 960 ks (732-0523) VWRI732-0523</t>
  </si>
  <si>
    <t>ZM986</t>
  </si>
  <si>
    <t>Zkumavka falcon sterilní do přístroje LIAISON (734-0442) BDAA352052</t>
  </si>
  <si>
    <t>ZE002</t>
  </si>
  <si>
    <t>Kulička skleněná tvrzená pr. 4 mm bal. á 1 kg VTRABALL4</t>
  </si>
  <si>
    <t>ZB829</t>
  </si>
  <si>
    <t>Klička bakteriologická 1,5 mm Mir.03</t>
  </si>
  <si>
    <t>ZF220</t>
  </si>
  <si>
    <t>Špička 50-1000ul FLME28053</t>
  </si>
  <si>
    <t>ZC055</t>
  </si>
  <si>
    <t>Zkumavka močová sklo bal. á 100 ks 16/17 x 160 mm sklo 9991.7958</t>
  </si>
  <si>
    <t>ZL972</t>
  </si>
  <si>
    <t>Mikrozkumavka PCR single tubes 0,2ml with flat cap. bal. á 1000 ks quagen FG-021F</t>
  </si>
  <si>
    <t>ZL715</t>
  </si>
  <si>
    <t>Špička s filtrem SSNC filtertips 0,5 - 10 ul type bal. á 768 ks B95010</t>
  </si>
  <si>
    <t>ZN990</t>
  </si>
  <si>
    <t>Zkumavka skleněná průměr 18 mm délka 180 mm bal. á 100 ks SCERA418018000811</t>
  </si>
  <si>
    <t>ZA832</t>
  </si>
  <si>
    <t>Jehla injekční 0,9 x 40 mm žlutá 4657519</t>
  </si>
  <si>
    <t>ZA836</t>
  </si>
  <si>
    <t>Jehla injekční 0,9 x 70 mm žlutá 4665791</t>
  </si>
  <si>
    <t>ZB556</t>
  </si>
  <si>
    <t>Jehla injekční 1,2 x 40 mm růžová 4665120</t>
  </si>
  <si>
    <t>ZM292</t>
  </si>
  <si>
    <t>Rukavice nitril sempercare bez p. M bal. á 200 ks 30803</t>
  </si>
  <si>
    <t>ZM291</t>
  </si>
  <si>
    <t>Rukavice nitril sempercare bez p. S bal. á 200 ks 30802</t>
  </si>
  <si>
    <t>ZM293</t>
  </si>
  <si>
    <t>Rukavice nitril sempercare bez p. L bal. á 200 ks 30804</t>
  </si>
  <si>
    <t>804536</t>
  </si>
  <si>
    <t xml:space="preserve">-Diagnostikum připr. </t>
  </si>
  <si>
    <t>804197</t>
  </si>
  <si>
    <t>-Pufr na sputa (MIK) 1000 ml</t>
  </si>
  <si>
    <t>DC862</t>
  </si>
  <si>
    <t>VAJECNA PUDA L-J</t>
  </si>
  <si>
    <t>DD598</t>
  </si>
  <si>
    <t>Anaerobní krevní agar(základ BHI)</t>
  </si>
  <si>
    <t>DG277</t>
  </si>
  <si>
    <t>Mueller-Hinton agar s koňskou krví</t>
  </si>
  <si>
    <t>DF859</t>
  </si>
  <si>
    <t>Játrový bujon (WASP)</t>
  </si>
  <si>
    <t>DC859</t>
  </si>
  <si>
    <t>COLUMBIA AGAR</t>
  </si>
  <si>
    <t>DC860</t>
  </si>
  <si>
    <t>GO AGAR</t>
  </si>
  <si>
    <t>DC923</t>
  </si>
  <si>
    <t>COLOREX MRSA</t>
  </si>
  <si>
    <t>DD671</t>
  </si>
  <si>
    <t>VL bujon (10ml)</t>
  </si>
  <si>
    <t>DE706</t>
  </si>
  <si>
    <t>Simons citrát</t>
  </si>
  <si>
    <t>DG145</t>
  </si>
  <si>
    <t>kyselina CHLOROVODÍKOVÁ 35% P.A.</t>
  </si>
  <si>
    <t>DB488</t>
  </si>
  <si>
    <t>Sabourad bujon</t>
  </si>
  <si>
    <t>DD600</t>
  </si>
  <si>
    <t>Selenitový bujon (5ml)</t>
  </si>
  <si>
    <t>DF572</t>
  </si>
  <si>
    <t>MacConkey agar</t>
  </si>
  <si>
    <t>DE743</t>
  </si>
  <si>
    <t>Hajn (2 ml/zk.12x85 mm)(rovně)</t>
  </si>
  <si>
    <t>DC930</t>
  </si>
  <si>
    <t>BACTEC MGIT 960 SUPPLEMENT</t>
  </si>
  <si>
    <t>DC929</t>
  </si>
  <si>
    <t>BBL MGIT 7 ML</t>
  </si>
  <si>
    <t>DD347</t>
  </si>
  <si>
    <t>Legionella BCYE</t>
  </si>
  <si>
    <t>DC017</t>
  </si>
  <si>
    <t>Thioglykolátový bujon</t>
  </si>
  <si>
    <t>DE708</t>
  </si>
  <si>
    <t>MIU</t>
  </si>
  <si>
    <t>DA229</t>
  </si>
  <si>
    <t>Columbia /MacConkey agar 1/2p</t>
  </si>
  <si>
    <t>DD596</t>
  </si>
  <si>
    <t>Sabouraud agar s CMP</t>
  </si>
  <si>
    <t>DD599</t>
  </si>
  <si>
    <t>Játrový bujon (5ml)</t>
  </si>
  <si>
    <t>DB129</t>
  </si>
  <si>
    <t>MacConkey/DC agar 1/2p</t>
  </si>
  <si>
    <t>DC931</t>
  </si>
  <si>
    <t>CIN agar</t>
  </si>
  <si>
    <t>DC863</t>
  </si>
  <si>
    <t>VAJECNA PUDA OGAWA</t>
  </si>
  <si>
    <t>DF860</t>
  </si>
  <si>
    <t>Selenitový bujon (WASP)</t>
  </si>
  <si>
    <t>DD554</t>
  </si>
  <si>
    <t>Agar pro C.jejuni</t>
  </si>
  <si>
    <t>DC992</t>
  </si>
  <si>
    <t>Legionella GVPC agar</t>
  </si>
  <si>
    <t>DG388</t>
  </si>
  <si>
    <t>Játrový bujon (10ml)</t>
  </si>
  <si>
    <t>DA112</t>
  </si>
  <si>
    <t>Liaison XL-Control CMV IgG</t>
  </si>
  <si>
    <t>DA147</t>
  </si>
  <si>
    <t>Liaison XL-HAV IgM</t>
  </si>
  <si>
    <t>DB172</t>
  </si>
  <si>
    <t>Set MIC PS rod Pseudomonas</t>
  </si>
  <si>
    <t>DB171</t>
  </si>
  <si>
    <t>Set MIC ST rod Staphylococcus</t>
  </si>
  <si>
    <t>DB169</t>
  </si>
  <si>
    <t>Set MIC MO Gram- bakterie</t>
  </si>
  <si>
    <t>DB170</t>
  </si>
  <si>
    <t>Set MIC GP Gram+ bakterie</t>
  </si>
  <si>
    <t>DB167</t>
  </si>
  <si>
    <t>Set MIC G1 Gram- bakterie</t>
  </si>
  <si>
    <t>DB168</t>
  </si>
  <si>
    <t>Set MIC G2 Gram- bakterie</t>
  </si>
  <si>
    <t>DC074</t>
  </si>
  <si>
    <t>Liaison VZV IgG</t>
  </si>
  <si>
    <t>DG223</t>
  </si>
  <si>
    <t>ACETON CISTY</t>
  </si>
  <si>
    <t>DA184</t>
  </si>
  <si>
    <t>Liaison XL-HBc IgM (50test)</t>
  </si>
  <si>
    <t>DA153</t>
  </si>
  <si>
    <t>Liaison XL-HBeAg</t>
  </si>
  <si>
    <t>DE530</t>
  </si>
  <si>
    <t>Rapid ID NF Plus</t>
  </si>
  <si>
    <t>DA185</t>
  </si>
  <si>
    <t>Liaison XL-control anti HBc</t>
  </si>
  <si>
    <t>DC053</t>
  </si>
  <si>
    <t>SACKY 160X200 200KS</t>
  </si>
  <si>
    <t>DD597</t>
  </si>
  <si>
    <t>DC agar</t>
  </si>
  <si>
    <t>DB746</t>
  </si>
  <si>
    <t>CHLAMYDIEN  ELISA IGG</t>
  </si>
  <si>
    <t>DB748</t>
  </si>
  <si>
    <t>CHLAMYDIEN  ELISA IGA</t>
  </si>
  <si>
    <t>DB747</t>
  </si>
  <si>
    <t>CHLAMYDIEN  ELISA IGM</t>
  </si>
  <si>
    <t>DB456</t>
  </si>
  <si>
    <t>Borrelia IgM Eco Line</t>
  </si>
  <si>
    <t>DA082</t>
  </si>
  <si>
    <t>Liaison XL-HCV Ab</t>
  </si>
  <si>
    <t>DG224</t>
  </si>
  <si>
    <t>XYLEN CISTY</t>
  </si>
  <si>
    <t>DE703</t>
  </si>
  <si>
    <t>Rýžový agar</t>
  </si>
  <si>
    <t>DD457</t>
  </si>
  <si>
    <t>Liaison VZV IgM</t>
  </si>
  <si>
    <t>DE499</t>
  </si>
  <si>
    <t>Liaison a-Borrelia IgM QUANT</t>
  </si>
  <si>
    <t>DA088</t>
  </si>
  <si>
    <t>Liaison MCP-IgM</t>
  </si>
  <si>
    <t>DB008</t>
  </si>
  <si>
    <t>Yersinia Serokit</t>
  </si>
  <si>
    <t>DB952</t>
  </si>
  <si>
    <t>Borrelia IgG Eco Line</t>
  </si>
  <si>
    <t>DC843</t>
  </si>
  <si>
    <t>Liaison HBsAg</t>
  </si>
  <si>
    <t>DB194</t>
  </si>
  <si>
    <t>Cefotaxim 5ug</t>
  </si>
  <si>
    <t>DA124</t>
  </si>
  <si>
    <t>Clostridium diff. select. agar (10 ploten)</t>
  </si>
  <si>
    <t>DG208</t>
  </si>
  <si>
    <t>GIEMSA-ROMANOWSKI</t>
  </si>
  <si>
    <t>DD112</t>
  </si>
  <si>
    <t>Liaison Borrelia IgG</t>
  </si>
  <si>
    <t>DA087</t>
  </si>
  <si>
    <t>Liaison MCP-IgG</t>
  </si>
  <si>
    <t>DB986</t>
  </si>
  <si>
    <t>Light Check for LIAISON</t>
  </si>
  <si>
    <t>DB087</t>
  </si>
  <si>
    <t>Liaison XL-EBV IgM</t>
  </si>
  <si>
    <t>DG393</t>
  </si>
  <si>
    <t>Ethanol 96%</t>
  </si>
  <si>
    <t>DB310</t>
  </si>
  <si>
    <t>Ethanolum benzino den. 4kg</t>
  </si>
  <si>
    <t>DC222</t>
  </si>
  <si>
    <t>BRAIN HEART INFUSION BROTH,500g</t>
  </si>
  <si>
    <t>DD367</t>
  </si>
  <si>
    <t>Mueller Hinton Broth</t>
  </si>
  <si>
    <t>DE353</t>
  </si>
  <si>
    <t>Amplified IDEIA Hp STAR</t>
  </si>
  <si>
    <t>DA751</t>
  </si>
  <si>
    <t>ELITex Bicolor dubliniensis (Fumouze)</t>
  </si>
  <si>
    <t>DA110</t>
  </si>
  <si>
    <t>Liaison XL-CMV IgG</t>
  </si>
  <si>
    <t>DA079</t>
  </si>
  <si>
    <t>Liaison XL-HBsAg Quant</t>
  </si>
  <si>
    <t>DB088</t>
  </si>
  <si>
    <t>Liaison XL-VCA IgG</t>
  </si>
  <si>
    <t>DA427</t>
  </si>
  <si>
    <t>PathoDxtra Strep Grouping Kit, 60 tests</t>
  </si>
  <si>
    <t>DA115</t>
  </si>
  <si>
    <t>Liaison control Bor.liquor IgG</t>
  </si>
  <si>
    <t>DA111</t>
  </si>
  <si>
    <t>Liaison XL-CMV IgM</t>
  </si>
  <si>
    <t>DE263</t>
  </si>
  <si>
    <t>Mueller Hinton  Broth 500 g</t>
  </si>
  <si>
    <t>DB303</t>
  </si>
  <si>
    <t>Anyplex II. RB5 Detection (50 reakcí)</t>
  </si>
  <si>
    <t>DB086</t>
  </si>
  <si>
    <t>Liaison XL-EBNA IgG</t>
  </si>
  <si>
    <t>DC236</t>
  </si>
  <si>
    <t>DIETHYLETER P.A. NESTAB.</t>
  </si>
  <si>
    <t>DA116</t>
  </si>
  <si>
    <t>Liaison control Bor.liquor IgM</t>
  </si>
  <si>
    <t>DA083</t>
  </si>
  <si>
    <t>Liaison XL-HIV Ag/Ab</t>
  </si>
  <si>
    <t>DA080</t>
  </si>
  <si>
    <t>Liaison XL-WASH SYSTEM</t>
  </si>
  <si>
    <t>DG229</t>
  </si>
  <si>
    <t>METHANOL P.A.</t>
  </si>
  <si>
    <t>DB302</t>
  </si>
  <si>
    <t>Anyplex II HPV28 (100 reakcí)</t>
  </si>
  <si>
    <t>DA084</t>
  </si>
  <si>
    <t>Liaison XL-Control HCV Ab</t>
  </si>
  <si>
    <t>DA252</t>
  </si>
  <si>
    <t>EIA TBE Virus IgG</t>
  </si>
  <si>
    <t>DB508</t>
  </si>
  <si>
    <t>ITEST X+V-FAKTOR</t>
  </si>
  <si>
    <t>DD601</t>
  </si>
  <si>
    <t>Mueller Hinton</t>
  </si>
  <si>
    <t>DB734</t>
  </si>
  <si>
    <t>ITEST ASO</t>
  </si>
  <si>
    <t>DG307</t>
  </si>
  <si>
    <t>EI Varicella zoster virus IgG</t>
  </si>
  <si>
    <t>DB096</t>
  </si>
  <si>
    <t>Liaison XL-anti-HBs II</t>
  </si>
  <si>
    <t>DA154</t>
  </si>
  <si>
    <t>Liaison XL-anti-HBe</t>
  </si>
  <si>
    <t>DD145</t>
  </si>
  <si>
    <t>MYCOPLASMA IST II</t>
  </si>
  <si>
    <t>DG304</t>
  </si>
  <si>
    <t>EI Measles virus IgG</t>
  </si>
  <si>
    <t>DD646</t>
  </si>
  <si>
    <t>S.typhi-antigen 0 susp.(TO)</t>
  </si>
  <si>
    <t>DG305</t>
  </si>
  <si>
    <t>EI Mumps virus IgG</t>
  </si>
  <si>
    <t>DG272</t>
  </si>
  <si>
    <t>Liaison Chlamidia trachomatis IgA</t>
  </si>
  <si>
    <t>DC340</t>
  </si>
  <si>
    <t>EIA TOXOCARA CANIS IGG</t>
  </si>
  <si>
    <t>DA172</t>
  </si>
  <si>
    <t>Liaison XL cuvettes</t>
  </si>
  <si>
    <t>DD595</t>
  </si>
  <si>
    <t>Sabouraud</t>
  </si>
  <si>
    <t>DG302</t>
  </si>
  <si>
    <t>EI Epstein-Barr virus -capsid</t>
  </si>
  <si>
    <t>DA183</t>
  </si>
  <si>
    <t>Liaison XL-anti-HBc celkově</t>
  </si>
  <si>
    <t>DB624</t>
  </si>
  <si>
    <t>Liaison HSV 1+2 IgM</t>
  </si>
  <si>
    <t>DA253</t>
  </si>
  <si>
    <t>EIA TBE Virus IgM</t>
  </si>
  <si>
    <t>DC787</t>
  </si>
  <si>
    <t>AMIKACIN</t>
  </si>
  <si>
    <t>DD704</t>
  </si>
  <si>
    <t>S.enteritidis- antigen H susp.(ENH)</t>
  </si>
  <si>
    <t>DD703</t>
  </si>
  <si>
    <t>S.paratyphi-antigen 0 susp.(BO)</t>
  </si>
  <si>
    <t>DE805</t>
  </si>
  <si>
    <t>COLOREX Candida</t>
  </si>
  <si>
    <t>DD990</t>
  </si>
  <si>
    <t>S.typhimurium antigen H (TMH)</t>
  </si>
  <si>
    <t>DC066</t>
  </si>
  <si>
    <t>CEFUROXIME ,200 ks</t>
  </si>
  <si>
    <t>DG556</t>
  </si>
  <si>
    <t>Liaison Control Chlamydie trachomatis IgA</t>
  </si>
  <si>
    <t>DE650</t>
  </si>
  <si>
    <t>COKOLADOVY AGAR (bez ATB)</t>
  </si>
  <si>
    <t>DD782</t>
  </si>
  <si>
    <t>SALMO.PARA-B.SUSP.H (BH)</t>
  </si>
  <si>
    <t>DA976</t>
  </si>
  <si>
    <t>OXI test  diagnostics</t>
  </si>
  <si>
    <t>DB162</t>
  </si>
  <si>
    <t>Liaison XL Cleaning Tool</t>
  </si>
  <si>
    <t>DE066</t>
  </si>
  <si>
    <t>Monolisa HCV Ag-Ab Ultra (96 tests)</t>
  </si>
  <si>
    <t>DG273</t>
  </si>
  <si>
    <t>Liaison Chlamidia trachomatis IgG</t>
  </si>
  <si>
    <t>DA146</t>
  </si>
  <si>
    <t>Liaison XL-anti-HAV</t>
  </si>
  <si>
    <t>DG303</t>
  </si>
  <si>
    <t>EI Herpes simplex virus IgG</t>
  </si>
  <si>
    <t>DF626</t>
  </si>
  <si>
    <t>Nitrocefin - diagnostics (50 proužků )</t>
  </si>
  <si>
    <t>DG306</t>
  </si>
  <si>
    <t>EI Rubella virus IgG</t>
  </si>
  <si>
    <t>DD705</t>
  </si>
  <si>
    <t>S.typhi-antigen H susp.(TH)</t>
  </si>
  <si>
    <t>DC900</t>
  </si>
  <si>
    <t>OXACILLIN /1MCG/, 4x50 ks</t>
  </si>
  <si>
    <t>DC441</t>
  </si>
  <si>
    <t>Reaction Modules for Liaison</t>
  </si>
  <si>
    <t>DG301</t>
  </si>
  <si>
    <t>EI Cytomegalovirus IgG</t>
  </si>
  <si>
    <t>DA086</t>
  </si>
  <si>
    <t>Liaison XL-Control HBsAg Quant</t>
  </si>
  <si>
    <t>DB610</t>
  </si>
  <si>
    <t>ITEST BACITRACIN H</t>
  </si>
  <si>
    <t>DC505</t>
  </si>
  <si>
    <t>Rapid Innova Nitrate A Reagent</t>
  </si>
  <si>
    <t>DC022</t>
  </si>
  <si>
    <t>EIA TOXOPLASMA IGG</t>
  </si>
  <si>
    <t>DB697</t>
  </si>
  <si>
    <t>EIA TOXOPLASMA IGA</t>
  </si>
  <si>
    <t>DG340</t>
  </si>
  <si>
    <t>Bordetella pertussis toxin IgA</t>
  </si>
  <si>
    <t>DC061</t>
  </si>
  <si>
    <t>AMOX+CLAVULINIC ACID 200 ks</t>
  </si>
  <si>
    <t>DC067</t>
  </si>
  <si>
    <t>CHLORAMPHENICOL</t>
  </si>
  <si>
    <t>DC071</t>
  </si>
  <si>
    <t>ERYTHROMYCIN</t>
  </si>
  <si>
    <t>DB698</t>
  </si>
  <si>
    <t>EIA TOXOPLASMA IGM</t>
  </si>
  <si>
    <t>DA800</t>
  </si>
  <si>
    <t>Penicilin 0,6ug</t>
  </si>
  <si>
    <t>DC081</t>
  </si>
  <si>
    <t>TETRACYCLIN  (30IU)</t>
  </si>
  <si>
    <t>DA975</t>
  </si>
  <si>
    <t>PYR test  diagnostics</t>
  </si>
  <si>
    <t>DG600</t>
  </si>
  <si>
    <t>Brilliance™ ESBL Agar</t>
  </si>
  <si>
    <t>DB570</t>
  </si>
  <si>
    <t>Antimyc.sens.test</t>
  </si>
  <si>
    <t>DE793</t>
  </si>
  <si>
    <t>Želatina-Tween (PM)</t>
  </si>
  <si>
    <t>DG341</t>
  </si>
  <si>
    <t>Bordetella pertussis toxin IgG</t>
  </si>
  <si>
    <t>DG608</t>
  </si>
  <si>
    <t>Legionella Urine Antigen</t>
  </si>
  <si>
    <t>DB535</t>
  </si>
  <si>
    <t>N-ACETYL-L-CYSTEIN 100g</t>
  </si>
  <si>
    <t>DE766</t>
  </si>
  <si>
    <t>Karbolxylol - parazitologie</t>
  </si>
  <si>
    <t>DG614</t>
  </si>
  <si>
    <t>GeneProof Mycobacterium tbc PCR KIT</t>
  </si>
  <si>
    <t>DA113</t>
  </si>
  <si>
    <t>Liaison XL-Control CMV IgM</t>
  </si>
  <si>
    <t>DB085</t>
  </si>
  <si>
    <t>Liaison XL-EA-G</t>
  </si>
  <si>
    <t>DG594</t>
  </si>
  <si>
    <t>DEFIBR.KREV KRALICI V ALS. 20 ml</t>
  </si>
  <si>
    <t>DD660</t>
  </si>
  <si>
    <t>Anaerobní krevní agar (Schadler agar)</t>
  </si>
  <si>
    <t>DC161</t>
  </si>
  <si>
    <t>IDEIA CHLAMYDIA BLOCK REAGENTS</t>
  </si>
  <si>
    <t>DC614</t>
  </si>
  <si>
    <t>Krevni agar B.pertussis</t>
  </si>
  <si>
    <t>DA312</t>
  </si>
  <si>
    <t>GO AGAR/GO agar s ATB(biplate)</t>
  </si>
  <si>
    <t>DG071</t>
  </si>
  <si>
    <t>GeneProof PathogenFree RNA Isolation Kit</t>
  </si>
  <si>
    <t>DB585</t>
  </si>
  <si>
    <t>Liaison HSV 1+2 IgG</t>
  </si>
  <si>
    <t>DG602</t>
  </si>
  <si>
    <t>C.difficile toxin A+B Card</t>
  </si>
  <si>
    <t>DA186</t>
  </si>
  <si>
    <t>Liaison XL-Control HBc IgM</t>
  </si>
  <si>
    <t>DD300</t>
  </si>
  <si>
    <t>STAPHAUREX PLUS</t>
  </si>
  <si>
    <t>DE765</t>
  </si>
  <si>
    <t>Malachitová zeleň - parazitologie</t>
  </si>
  <si>
    <t>DB608</t>
  </si>
  <si>
    <t>ITEST OPTOCHIN 100 ks</t>
  </si>
  <si>
    <t>DA081</t>
  </si>
  <si>
    <t>Liaison XL-STARTER KIT</t>
  </si>
  <si>
    <t>DE857</t>
  </si>
  <si>
    <t>Anilinxylen (100ml)</t>
  </si>
  <si>
    <t>DB365</t>
  </si>
  <si>
    <t>Liaison Control HSV 1,2 IgM</t>
  </si>
  <si>
    <t>DG601</t>
  </si>
  <si>
    <t>C.difficile Ag (GDH) Card</t>
  </si>
  <si>
    <t>DB663</t>
  </si>
  <si>
    <t>Liaison Control HBsAg</t>
  </si>
  <si>
    <t>DA629</t>
  </si>
  <si>
    <t>WASP-LOOP CLEANING SOLUTION (1 X 50 ML)</t>
  </si>
  <si>
    <t>DC068</t>
  </si>
  <si>
    <t>CIPROFLOXACIN</t>
  </si>
  <si>
    <t>DC023</t>
  </si>
  <si>
    <t>ITEST BACITRACIN S</t>
  </si>
  <si>
    <t>DB193</t>
  </si>
  <si>
    <t>SÁČKY STŘEDNÍ PRO anaerob. kultivaci</t>
  </si>
  <si>
    <t>DD652</t>
  </si>
  <si>
    <t>Imersní olej pro mikroskopii 500 ml OLYMPUS</t>
  </si>
  <si>
    <t>DE500</t>
  </si>
  <si>
    <t>Liaison a-Borrelia IgM QUANT control</t>
  </si>
  <si>
    <t>DA085</t>
  </si>
  <si>
    <t>Liaison XL-Control HIV Ab/Ag</t>
  </si>
  <si>
    <t>DF795</t>
  </si>
  <si>
    <t>E Coli Mixture I:(0111+055+026)</t>
  </si>
  <si>
    <t>DG826</t>
  </si>
  <si>
    <t>Pufr.fyziologický roztok 2ml</t>
  </si>
  <si>
    <t>DF714</t>
  </si>
  <si>
    <t>GeneProof Chlamydia trachomatis PCR kit</t>
  </si>
  <si>
    <t>DC905</t>
  </si>
  <si>
    <t>ANAEROTEST FUER DIE MIKRO</t>
  </si>
  <si>
    <t>DC063</t>
  </si>
  <si>
    <t>CEFOXITIN</t>
  </si>
  <si>
    <t>DA187</t>
  </si>
  <si>
    <t>Piperacillin sodium salt 1 g</t>
  </si>
  <si>
    <t>DB090</t>
  </si>
  <si>
    <t>Liaison XL-Control EBNA IgG</t>
  </si>
  <si>
    <t>DG977</t>
  </si>
  <si>
    <t>GeneProof PathogenFree DNA isol 250 rc</t>
  </si>
  <si>
    <t>DC521</t>
  </si>
  <si>
    <t>OXITEST</t>
  </si>
  <si>
    <t>DF840</t>
  </si>
  <si>
    <t>MGIT TB IDENTIFICATION TEST</t>
  </si>
  <si>
    <t>DH209</t>
  </si>
  <si>
    <t>Cefotaxime 256</t>
  </si>
  <si>
    <t>DG834</t>
  </si>
  <si>
    <t>R-DIARSV (100 reakcí)</t>
  </si>
  <si>
    <t>DC069</t>
  </si>
  <si>
    <t>CLINDAMYCIN 2IU</t>
  </si>
  <si>
    <t>DB609</t>
  </si>
  <si>
    <t>ITEST VK</t>
  </si>
  <si>
    <t>DC664</t>
  </si>
  <si>
    <t>PLATELIA ASPERGILLUS AG 96t</t>
  </si>
  <si>
    <t>DC082</t>
  </si>
  <si>
    <t>TRIMETHOPRIME-SULFAM (1,25+23,75)</t>
  </si>
  <si>
    <t>DF798</t>
  </si>
  <si>
    <t>E Coli Mixture IV (114+12+142)</t>
  </si>
  <si>
    <t>DE603</t>
  </si>
  <si>
    <t>Ceftazidime + clavulanic acid 30+10 ug</t>
  </si>
  <si>
    <t>DB829</t>
  </si>
  <si>
    <t>IDEIA PCE CHLAMYDIA</t>
  </si>
  <si>
    <t>DE801</t>
  </si>
  <si>
    <t>FLU A/B Typing real time detection</t>
  </si>
  <si>
    <t>DG315</t>
  </si>
  <si>
    <t>EliGene Adenovirus RT</t>
  </si>
  <si>
    <t>DB092</t>
  </si>
  <si>
    <t>Liaison XL-Control EA IgG</t>
  </si>
  <si>
    <t>DF008</t>
  </si>
  <si>
    <t>Yersinia Serokit kontroly</t>
  </si>
  <si>
    <t>DB982</t>
  </si>
  <si>
    <t>SACKY 250*300 200KS VC. KAT</t>
  </si>
  <si>
    <t>DB068</t>
  </si>
  <si>
    <t>Liaison XL Disposable Tips</t>
  </si>
  <si>
    <t>DA090</t>
  </si>
  <si>
    <t>Liaison controls MCP-IgM</t>
  </si>
  <si>
    <t>DA114</t>
  </si>
  <si>
    <t>Liaison XL-HBsAg Confirmatory Test</t>
  </si>
  <si>
    <t>DA216</t>
  </si>
  <si>
    <t>LATEXOVA SUSP.ANTI  E.coli</t>
  </si>
  <si>
    <t>DB091</t>
  </si>
  <si>
    <t>Liaison XL-Control EBV IgM</t>
  </si>
  <si>
    <t>DD358</t>
  </si>
  <si>
    <t>SOUPRAVA LISTERIOZA PA</t>
  </si>
  <si>
    <t>DA779</t>
  </si>
  <si>
    <t>LINEZOLID LZ 256 (30 testů)</t>
  </si>
  <si>
    <t>DC502</t>
  </si>
  <si>
    <t>IMMUNOQuick NoRotAdeno - 20 testů</t>
  </si>
  <si>
    <t>DD537</t>
  </si>
  <si>
    <t>Colistin sodium methanesulfonate 1g</t>
  </si>
  <si>
    <t>DE498</t>
  </si>
  <si>
    <t>Rapid ANA II Syst.</t>
  </si>
  <si>
    <t>DG163</t>
  </si>
  <si>
    <t>HYDROXID SODNY P.A.</t>
  </si>
  <si>
    <t>DA978</t>
  </si>
  <si>
    <t>Činidlo pro PYR diagnostics</t>
  </si>
  <si>
    <t>DB470</t>
  </si>
  <si>
    <t>Metronidazole MZH 256 (30 testů)</t>
  </si>
  <si>
    <t>DC021</t>
  </si>
  <si>
    <t>ETI-HA-IGMK PLUS (HAV IgM EIA)</t>
  </si>
  <si>
    <t>DC397</t>
  </si>
  <si>
    <t>Liaison Cleaning kit</t>
  </si>
  <si>
    <t>DH250</t>
  </si>
  <si>
    <t>Parvovirus B19</t>
  </si>
  <si>
    <t>DH251</t>
  </si>
  <si>
    <t>Parvovirus B19 + IgG/RF absorbent</t>
  </si>
  <si>
    <t>DA719</t>
  </si>
  <si>
    <t>Burghorderia Cepacia Agar</t>
  </si>
  <si>
    <t>DA749</t>
  </si>
  <si>
    <t>Azithromycin AZ 256 (30 testů)</t>
  </si>
  <si>
    <t>DB197</t>
  </si>
  <si>
    <t>gentamycin 30ug</t>
  </si>
  <si>
    <t>DB422</t>
  </si>
  <si>
    <t>ITEST V-FAKTOR</t>
  </si>
  <si>
    <t>DB506</t>
  </si>
  <si>
    <t>ITEST X-FAKTOR</t>
  </si>
  <si>
    <t>DC055</t>
  </si>
  <si>
    <t>Teicoplanin TP 256</t>
  </si>
  <si>
    <t>DC170</t>
  </si>
  <si>
    <t>N.MENINGITIDIS SK.B</t>
  </si>
  <si>
    <t>801325</t>
  </si>
  <si>
    <t>-KYS.SULFOSALICYLOVA 20%,LEK 200 G</t>
  </si>
  <si>
    <t>DF400</t>
  </si>
  <si>
    <t>ZR Fungal/Bacterial DNA Kit</t>
  </si>
  <si>
    <t>DF460</t>
  </si>
  <si>
    <t>DNA vazebny pufr 150 ml</t>
  </si>
  <si>
    <t>DF796</t>
  </si>
  <si>
    <t>E Coli Mixture II (86+119+126)</t>
  </si>
  <si>
    <t>DH404</t>
  </si>
  <si>
    <t>α-Cyano-4-hydroxycinnamic acid</t>
  </si>
  <si>
    <t>DG089</t>
  </si>
  <si>
    <t>Detection of COLISTIN resistence</t>
  </si>
  <si>
    <t>DA129</t>
  </si>
  <si>
    <t>EOSIN Y disodium salt</t>
  </si>
  <si>
    <t>DH478</t>
  </si>
  <si>
    <t>Varicella zoster virus IgM</t>
  </si>
  <si>
    <t>DA914</t>
  </si>
  <si>
    <t>Benzylpenicillin PGL 32 (30 testu)</t>
  </si>
  <si>
    <t>DA778</t>
  </si>
  <si>
    <t>VANCOMICINA VA 256 (30 testů)</t>
  </si>
  <si>
    <t>DG082</t>
  </si>
  <si>
    <t>Salmo.monovalent O:4,5</t>
  </si>
  <si>
    <t>DA721</t>
  </si>
  <si>
    <t>Haemophilus Selective agar</t>
  </si>
  <si>
    <t>DD458</t>
  </si>
  <si>
    <t>JOD P.A</t>
  </si>
  <si>
    <t>DG234</t>
  </si>
  <si>
    <t>Gentamicin GM 256</t>
  </si>
  <si>
    <t>DC589</t>
  </si>
  <si>
    <t>Rapid Innova Spot Indole Reagent</t>
  </si>
  <si>
    <t>DC657</t>
  </si>
  <si>
    <t>Binax NOW - PBP 2a Culture Colony test</t>
  </si>
  <si>
    <t>DE010</t>
  </si>
  <si>
    <t>4-dimethylaminobenzaldehyd</t>
  </si>
  <si>
    <t>DB077</t>
  </si>
  <si>
    <t>IMIPENEM</t>
  </si>
  <si>
    <t>DC054</t>
  </si>
  <si>
    <t>SACKY MALÉ PRO CAMPYLOB.</t>
  </si>
  <si>
    <t>DF919</t>
  </si>
  <si>
    <t>SERODIA TP-PA (Gali)</t>
  </si>
  <si>
    <t>DE559</t>
  </si>
  <si>
    <t>CARBA set</t>
  </si>
  <si>
    <t>DC168</t>
  </si>
  <si>
    <t>H.INFLUENZAE B</t>
  </si>
  <si>
    <t>DD667</t>
  </si>
  <si>
    <t>Tobramycine sulfate 500 mg</t>
  </si>
  <si>
    <t>DE768</t>
  </si>
  <si>
    <t>Trichrom (100ml)</t>
  </si>
  <si>
    <t>DE576</t>
  </si>
  <si>
    <t>S.SALMO AGGL.O.MONO 9</t>
  </si>
  <si>
    <t>DH525</t>
  </si>
  <si>
    <t>Taq DNA polymeráza Unis 5x 500 U</t>
  </si>
  <si>
    <t>DA223</t>
  </si>
  <si>
    <t>Liaison XL-Control anti - HBs</t>
  </si>
  <si>
    <t>DA149</t>
  </si>
  <si>
    <t>Liaison XL-Control HAV IgM</t>
  </si>
  <si>
    <t>DA194</t>
  </si>
  <si>
    <t>Liaison XL-Control-Anti-HBe</t>
  </si>
  <si>
    <t>DA164</t>
  </si>
  <si>
    <t>Voriconazole VO 32 WW F30 (30 testů)</t>
  </si>
  <si>
    <t>DH524</t>
  </si>
  <si>
    <t>Anti-Hepatitis E Virus ELISA IgM</t>
  </si>
  <si>
    <t>DH523</t>
  </si>
  <si>
    <t>Anti-Hepatitis E Virus ELISA IgG</t>
  </si>
  <si>
    <t>DH527</t>
  </si>
  <si>
    <t>TIGECYCLINE   15 ug (bal.=4x50)</t>
  </si>
  <si>
    <t>DH526</t>
  </si>
  <si>
    <t>LEVOFLOXACIN 5 ug (bal.=4x50)</t>
  </si>
  <si>
    <t>DF058</t>
  </si>
  <si>
    <t>Crystal violet 100g</t>
  </si>
  <si>
    <t>DF797</t>
  </si>
  <si>
    <t>E Coli Mixture III (125+126+128)</t>
  </si>
  <si>
    <t>DC540</t>
  </si>
  <si>
    <t>Linezolid 10ug (balení 4x50</t>
  </si>
  <si>
    <t>DF477</t>
  </si>
  <si>
    <t>E.coli 0128</t>
  </si>
  <si>
    <t>DC556</t>
  </si>
  <si>
    <t>Rifampicin 5ug (balení 4x50)</t>
  </si>
  <si>
    <t>DA747</t>
  </si>
  <si>
    <t>Meropenem MP32 - (30 testů)</t>
  </si>
  <si>
    <t>DH509</t>
  </si>
  <si>
    <t>Ceftazidime TZ 256 (30 testů)</t>
  </si>
  <si>
    <t>DG955</t>
  </si>
  <si>
    <t>Imipenem IP 32 (30testů)</t>
  </si>
  <si>
    <t>DH340</t>
  </si>
  <si>
    <t>Ertapenem ETP 32</t>
  </si>
  <si>
    <t>DC164</t>
  </si>
  <si>
    <t>ATB ID 32 C</t>
  </si>
  <si>
    <t>DA089</t>
  </si>
  <si>
    <t>Liaison controls MCP-IgG</t>
  </si>
  <si>
    <t>DH533</t>
  </si>
  <si>
    <t>GeneProof PathogenFree RNA Isolation Kit- 250 r</t>
  </si>
  <si>
    <t>DH543</t>
  </si>
  <si>
    <t>Trifluoroctová kyselina 99%, 100 ml</t>
  </si>
  <si>
    <t>DC904</t>
  </si>
  <si>
    <t>TB COLOR KARBOL-FUCHSIN 2,5 l</t>
  </si>
  <si>
    <t>DB099</t>
  </si>
  <si>
    <t>Immutrep-RPR (500t)</t>
  </si>
  <si>
    <t>DF770</t>
  </si>
  <si>
    <t>DH183</t>
  </si>
  <si>
    <t>Salmonella H Z10</t>
  </si>
  <si>
    <t>DF424</t>
  </si>
  <si>
    <t>S.SALMO ANTI H 5</t>
  </si>
  <si>
    <t>DD144</t>
  </si>
  <si>
    <t>CINIDLO PRO TEST NITRATY</t>
  </si>
  <si>
    <t>DB199</t>
  </si>
  <si>
    <t>vankomycin 5ug</t>
  </si>
  <si>
    <t>DA688</t>
  </si>
  <si>
    <t>Ampicillin (2ug), 200 ks</t>
  </si>
  <si>
    <t>DG081</t>
  </si>
  <si>
    <t>Salmo.monovalent O:1,2</t>
  </si>
  <si>
    <t>DF425</t>
  </si>
  <si>
    <t>S.SALMO ANTI H 6</t>
  </si>
  <si>
    <t>DF415</t>
  </si>
  <si>
    <t>Pneumocystis merifluor</t>
  </si>
  <si>
    <t>DF618</t>
  </si>
  <si>
    <t>Sucrose 1kg</t>
  </si>
  <si>
    <t>DG700</t>
  </si>
  <si>
    <t>Francisella tularensis 50 vyšetř.</t>
  </si>
  <si>
    <t>DB089</t>
  </si>
  <si>
    <t>Liaison XL-Control VCA IgG</t>
  </si>
  <si>
    <t>DF421</t>
  </si>
  <si>
    <t>S.SALMO AGGL.H.MONO B</t>
  </si>
  <si>
    <t>DH174</t>
  </si>
  <si>
    <t>Salmonella z</t>
  </si>
  <si>
    <t>DA977</t>
  </si>
  <si>
    <t>VP test diagnostics</t>
  </si>
  <si>
    <t>DF794</t>
  </si>
  <si>
    <t>E Coli mixture I+II+III</t>
  </si>
  <si>
    <t>DF612</t>
  </si>
  <si>
    <t>IMMUNOQUICK S. Pneumoniae (moč, likvor)</t>
  </si>
  <si>
    <t>DH546</t>
  </si>
  <si>
    <t>Allplex™ Respiratory Panel 1</t>
  </si>
  <si>
    <t>DG557</t>
  </si>
  <si>
    <t>Liaison Control Chlamydie trachomatis IgG</t>
  </si>
  <si>
    <t>DF486</t>
  </si>
  <si>
    <t>PCR olej 15 ml</t>
  </si>
  <si>
    <t>DA594</t>
  </si>
  <si>
    <t>Aztreonam 50mg</t>
  </si>
  <si>
    <t>DC891</t>
  </si>
  <si>
    <t>Gentamycin (10ug) 200ks</t>
  </si>
  <si>
    <t>DC740</t>
  </si>
  <si>
    <t>Liaison Borrelia IgG control</t>
  </si>
  <si>
    <t>DA148</t>
  </si>
  <si>
    <t>Liaison XL-Control anti-HAV</t>
  </si>
  <si>
    <t>DD663</t>
  </si>
  <si>
    <t>kyselina boritá p.a.</t>
  </si>
  <si>
    <t>DA780</t>
  </si>
  <si>
    <t>TRIM/SULFA 1/19 TS 32</t>
  </si>
  <si>
    <t>DB145</t>
  </si>
  <si>
    <t>PathoDxtra Extraction Reagents</t>
  </si>
  <si>
    <t>DF880</t>
  </si>
  <si>
    <t>GeneProof Borrelia Burgdorferi 50testů</t>
  </si>
  <si>
    <t>DG405</t>
  </si>
  <si>
    <t>Salmo.monovalent O:6,7,8</t>
  </si>
  <si>
    <t>DA748</t>
  </si>
  <si>
    <t>Ciprofloxacin CI32 (30 testů)</t>
  </si>
  <si>
    <t>DH339</t>
  </si>
  <si>
    <t>Clindamycin CM32</t>
  </si>
  <si>
    <t>DA750</t>
  </si>
  <si>
    <t>Tetracycline TC 256 (30 testů)</t>
  </si>
  <si>
    <t>DA801</t>
  </si>
  <si>
    <t>CEFOTAXIME CT 256 (30 testů)</t>
  </si>
  <si>
    <t>DH593</t>
  </si>
  <si>
    <t>AMPICILLIN AM 256, (30 testů)</t>
  </si>
  <si>
    <t>DB974</t>
  </si>
  <si>
    <t>croBEE 201A Nucleaic Acid Extraction Kit</t>
  </si>
  <si>
    <t>DF154</t>
  </si>
  <si>
    <t>Colorex VRE</t>
  </si>
  <si>
    <t>DF767</t>
  </si>
  <si>
    <t>Indoxyl test diagnostics</t>
  </si>
  <si>
    <t>DC989</t>
  </si>
  <si>
    <t>WELLCOGEN BACTERIAL ANTI</t>
  </si>
  <si>
    <t>DA193</t>
  </si>
  <si>
    <t>Liaison XL-Control-HBeAg</t>
  </si>
  <si>
    <t>DF802</t>
  </si>
  <si>
    <t>Monovalent E Coli (086:B7)</t>
  </si>
  <si>
    <t>DF806</t>
  </si>
  <si>
    <t>Monovalent E Coli (0114:K90)</t>
  </si>
  <si>
    <t>DF800</t>
  </si>
  <si>
    <t>Monovalent E Coli (055:B5)</t>
  </si>
  <si>
    <t>DA152</t>
  </si>
  <si>
    <t>FLUCONAZOLE FL 256 WW F30 (30 testů)</t>
  </si>
  <si>
    <t>DD386</t>
  </si>
  <si>
    <t>Liaison HBeAg</t>
  </si>
  <si>
    <t>DA160</t>
  </si>
  <si>
    <t>Sabouraud Dextrose agar s CMP (šikmý)</t>
  </si>
  <si>
    <t>DA586</t>
  </si>
  <si>
    <t>Staph Xtra Latex Kit 100t</t>
  </si>
  <si>
    <t>DB103</t>
  </si>
  <si>
    <t>Go agar/Go agar s ATB 1/2p</t>
  </si>
  <si>
    <t>DC754</t>
  </si>
  <si>
    <t>SIRAN ZINECNATY 7H2O P.A.</t>
  </si>
  <si>
    <t>801473</t>
  </si>
  <si>
    <t>-Pufr 0,1M FOSFATOVY PH 8,0 50 ML</t>
  </si>
  <si>
    <t>801474</t>
  </si>
  <si>
    <t>-Pufr 0,1M FOSFATOVY  PH 6,0 500 ML</t>
  </si>
  <si>
    <t>DB707</t>
  </si>
  <si>
    <t>CASEIN ACID HYDROLYSATE,TECHN.500g</t>
  </si>
  <si>
    <t>DD836</t>
  </si>
  <si>
    <t>S.typhi Vi antigen susp.</t>
  </si>
  <si>
    <t>DC171</t>
  </si>
  <si>
    <t>N.MENINGITIDIS SK.C</t>
  </si>
  <si>
    <t>DC169</t>
  </si>
  <si>
    <t>N.MENINGITIDIS SK.A</t>
  </si>
  <si>
    <t>DC173</t>
  </si>
  <si>
    <t>N.MENINGITIDIS SK.Y</t>
  </si>
  <si>
    <t>DC172</t>
  </si>
  <si>
    <t>N.MENINGITIDIS SK.X</t>
  </si>
  <si>
    <t>DB198</t>
  </si>
  <si>
    <t>Piperacilin + tazobaktam 30ug+6ug</t>
  </si>
  <si>
    <t>DF801</t>
  </si>
  <si>
    <t>Monovalent E Coli (026:B6)</t>
  </si>
  <si>
    <t>DF465</t>
  </si>
  <si>
    <t>S.SALMO ANTI H:gm</t>
  </si>
  <si>
    <t>DH644</t>
  </si>
  <si>
    <t>Monolisa Ag-Ab Ultra V2,96 testů</t>
  </si>
  <si>
    <t>DD238</t>
  </si>
  <si>
    <t>HIV AG/AB COMBINATION 96 TEST</t>
  </si>
  <si>
    <t>DF416</t>
  </si>
  <si>
    <t>Wellcolex colour Shigella</t>
  </si>
  <si>
    <t>DG379</t>
  </si>
  <si>
    <t>Doprava 21%</t>
  </si>
  <si>
    <t>50115050</t>
  </si>
  <si>
    <t>502 SZM obvazový (112 02 040)</t>
  </si>
  <si>
    <t>50115060</t>
  </si>
  <si>
    <t>503 SZM ostatní zdravotnický (112 02 100)</t>
  </si>
  <si>
    <t>50115040</t>
  </si>
  <si>
    <t>505 SZM laboratorní sklo a materiál (112 02 140)</t>
  </si>
  <si>
    <t>50115065</t>
  </si>
  <si>
    <t>530 SZM jehly (112 02 107)</t>
  </si>
  <si>
    <t>50115067</t>
  </si>
  <si>
    <t>532 SZM Rukavice (112 02 108)</t>
  </si>
  <si>
    <t>50115020</t>
  </si>
  <si>
    <t>Diagnostika (112 04 004, 132 01 004)</t>
  </si>
  <si>
    <t>Spotřeba zdravotnického materiálu - orientační přehled</t>
  </si>
  <si>
    <t>ON Data</t>
  </si>
  <si>
    <t>802 - Pracoviště lékařské mikrobiologie</t>
  </si>
  <si>
    <t>Zdravotní výkony vykázané na pracovišti v rámci ambulantní péče *</t>
  </si>
  <si>
    <t xml:space="preserve"> </t>
  </si>
  <si>
    <t>* Legenda</t>
  </si>
  <si>
    <t>Ambulantní péče znamená, že pacient v den poskytnutí zdravotní péče není hospitalizován ve FNOL</t>
  </si>
  <si>
    <t>beze jména</t>
  </si>
  <si>
    <t>Zdravotní výkony vykázané na pracovišti v rámci ambulantní péče dle lékařů *</t>
  </si>
  <si>
    <t>802</t>
  </si>
  <si>
    <t>V</t>
  </si>
  <si>
    <t>82001</t>
  </si>
  <si>
    <t>KONSULTACE K MIKROBIOLOGICKÉMU, PARAZITOLOGICKÉMU,</t>
  </si>
  <si>
    <t>82011</t>
  </si>
  <si>
    <t>ZÁKLADNÍ KULTIVAČNÍ VYŠETŘENÍ KLINICKÉHO MATERIÁLU</t>
  </si>
  <si>
    <t>82017</t>
  </si>
  <si>
    <t>ZÁKLADNÍ KULTIVAČNÍ VYŠETRENÍ MATERIÁLU Z RESPIRAČ</t>
  </si>
  <si>
    <t>82021</t>
  </si>
  <si>
    <t>ZÁKLADNÍ KULTIVAČNÍ VYŠETŘENÍ LIKVORU</t>
  </si>
  <si>
    <t>82027</t>
  </si>
  <si>
    <t>VYŠETŘENÍ ANAEROBNÍ METODOU</t>
  </si>
  <si>
    <t>82031</t>
  </si>
  <si>
    <t>KULTIVACE CÍLENÁ ANAEROBNÍ NEBO MIKROAEROFILNÍ</t>
  </si>
  <si>
    <t>82037</t>
  </si>
  <si>
    <t>KULTIVAČNÍ VYŠETŘENÍ POMOCÍ AUTOMATICKÉHO SYSTÉMU</t>
  </si>
  <si>
    <t>82041</t>
  </si>
  <si>
    <t>PRŮKAZ DNA MIKROORGANISMU V KLINICKÉM MATERIÁLU HY</t>
  </si>
  <si>
    <t>82057</t>
  </si>
  <si>
    <t>IDENTIFIKACE KMENE ORIENTAČNÍ JEDNODUCHÝM TESTEM</t>
  </si>
  <si>
    <t>82077</t>
  </si>
  <si>
    <t>STANOVENÍ PROTILÁTEK PROTI ANTIGENŮM VIRŮ HEPATITI</t>
  </si>
  <si>
    <t>82087</t>
  </si>
  <si>
    <t>STANOVENÍ PROTILÁTEK AGLUTINACÍ</t>
  </si>
  <si>
    <t>82091</t>
  </si>
  <si>
    <t>STANOVENÍ  PROTILÁTEK METODOU REAKCE INHIBICE HEMO</t>
  </si>
  <si>
    <t>82097</t>
  </si>
  <si>
    <t>STANOVENÍ PROTILÁTEK PROTI EBV (ELISA)</t>
  </si>
  <si>
    <t>82111</t>
  </si>
  <si>
    <t>PRŮKAZ PROTILÁTEK NEPŘÍMOU HEMAGLUTINACÍ NA NOSIČÍ</t>
  </si>
  <si>
    <t>82117</t>
  </si>
  <si>
    <t>PRŮKAZ ANTIGENU VIRU (MIMO VIRY HEPATITID), BAKTER</t>
  </si>
  <si>
    <t>82131</t>
  </si>
  <si>
    <t>IDENTIFIKACE BAKTERIÁLNÍHO KMENE V KULTUŘE (POMNOŽ</t>
  </si>
  <si>
    <t>82211</t>
  </si>
  <si>
    <t>KULTIVAČNÍ VYŠETŘENÍ NA MYKOBAKTERIA</t>
  </si>
  <si>
    <t>82221</t>
  </si>
  <si>
    <t>PRIMÁRNÍ ISOLACE MYKOBAKTERIÍ RYCHLOU KULTIVAČNÍ M</t>
  </si>
  <si>
    <t>82231</t>
  </si>
  <si>
    <t>KULTIVAČNÍ VYŠETŘENÍ MYKOPLASMAT A L-FOREM BAKTÉRI</t>
  </si>
  <si>
    <t>84011</t>
  </si>
  <si>
    <t>STANDARDNÍ PARAZITOLOGICKÉ VYŠETŘENÍ STOLICE</t>
  </si>
  <si>
    <t>84017</t>
  </si>
  <si>
    <t xml:space="preserve">SPECIELNÍ BARVENÍ STOLICE NA STŘEVNÍ PRVOKY PODLE </t>
  </si>
  <si>
    <t>91421</t>
  </si>
  <si>
    <t>BAKTERIÁLNÍ STOCK VAKCÍNA PRO PERORÁLNÍ PODÁNÍ (4-</t>
  </si>
  <si>
    <t>97111</t>
  </si>
  <si>
    <t>SEPARACE SÉRA NEBO PLAZMY</t>
  </si>
  <si>
    <t>98111</t>
  </si>
  <si>
    <t>MYKOLOGICKÉ VYŠETŘENÍ KULTIVAČNÍ.</t>
  </si>
  <si>
    <t>98117</t>
  </si>
  <si>
    <t>CÍLENÁ IDENTIFIKACE C. ALBICANS</t>
  </si>
  <si>
    <t>84021</t>
  </si>
  <si>
    <t>PROTOZOOLOGICKÉ KULTIVAČNÍ VYŠETŘENÍ</t>
  </si>
  <si>
    <t>82029</t>
  </si>
  <si>
    <t>KULTIVACE CÍLENÁ AEROBNÍ</t>
  </si>
  <si>
    <t>82065</t>
  </si>
  <si>
    <t>STANOVENÍ CITLIVOSTI NA ATB KVANTITATIVNÍ METODOU</t>
  </si>
  <si>
    <t>82003</t>
  </si>
  <si>
    <t>TELEFONICKÁ KONZULTACE K MIKROBIOLOGICKÉMU, PARAZI</t>
  </si>
  <si>
    <t>82025</t>
  </si>
  <si>
    <t>KULTIVAČNÍ VYŠETŘENÍ NA GO</t>
  </si>
  <si>
    <t>82069</t>
  </si>
  <si>
    <t>STANOVENÍ PRODUKCE BETA-LAKTAMÁZY</t>
  </si>
  <si>
    <t>82079</t>
  </si>
  <si>
    <t>STANOVENÍ PROTILÁTEK PROTI ANTIGENŮM VIRŮ (MIMO VI</t>
  </si>
  <si>
    <t>82059</t>
  </si>
  <si>
    <t>IDENTIFIKACE KMENE PODROBNÁ</t>
  </si>
  <si>
    <t>82119</t>
  </si>
  <si>
    <t>PRŮKAZY ANTIGENŮ VIRŮ HEPATITID (ELISA)</t>
  </si>
  <si>
    <t>82015</t>
  </si>
  <si>
    <t>KVANTITATIVNÍ KULTIVAČNÍ VYŠETŘENÍ MOČI</t>
  </si>
  <si>
    <t>82063</t>
  </si>
  <si>
    <t>STANOVENÍ CITLIVOSTI NA ATB KVALITATIVNÍ METODOU</t>
  </si>
  <si>
    <t>82049</t>
  </si>
  <si>
    <t xml:space="preserve">MIKROSKOPICKÉ VYŠETŘENÍ PO BĚŽNÉM OBARVENÍ (GRAM, </t>
  </si>
  <si>
    <t>82145</t>
  </si>
  <si>
    <t>RRR</t>
  </si>
  <si>
    <t>82075</t>
  </si>
  <si>
    <t>STANOVENÍ PROTILÁTEK IgG (NEBO CELKOVÝCH) PROTI AN</t>
  </si>
  <si>
    <t>98119</t>
  </si>
  <si>
    <t>IDENTIFIKACE HYFOMYCET</t>
  </si>
  <si>
    <t>91483</t>
  </si>
  <si>
    <t>STANOVENÍ ANTIGENU HELICOBACTER PYLORI VE STOLICI</t>
  </si>
  <si>
    <t>91399</t>
  </si>
  <si>
    <t>CHARAKTERISTIKA ANTIGENŮ A PROTILÁTEK ELEKTROFORÉZ</t>
  </si>
  <si>
    <t>82083</t>
  </si>
  <si>
    <t>PRŮKAZ BAKTERIÁLNÍHO TOXINU BIOLOGICKÝM POKUSEM NA</t>
  </si>
  <si>
    <t>82135</t>
  </si>
  <si>
    <t>KONFIRMAČNÍ TEST PRŮKAZU ANTIGENŮ</t>
  </si>
  <si>
    <t>98115</t>
  </si>
  <si>
    <t>IDENTIFIKACE KVASINEK PODROBNÁ</t>
  </si>
  <si>
    <t>91419</t>
  </si>
  <si>
    <t xml:space="preserve">AUTOVAKCÍNA BAKTERIÁLNÍ PRO PERORÁLNÍ PODÁNÍ (4-6 </t>
  </si>
  <si>
    <t>82039</t>
  </si>
  <si>
    <t>PŘÍMÝ PRŮKAZ MIKROORGANISMU NEBO JEHO IDENTIFIKACE</t>
  </si>
  <si>
    <t>82013</t>
  </si>
  <si>
    <t>ZÁKLADNÍ KULTIVAČNÍ VYŠETŘENÍ STOLICE</t>
  </si>
  <si>
    <t>82233</t>
  </si>
  <si>
    <t>IDENTIFIKACE MYKOPLASMAT</t>
  </si>
  <si>
    <t>82019</t>
  </si>
  <si>
    <t>SEMIKVANTITATIVNÍ KULTIVAČNÍ VYŠETŘENÍ SPUTA</t>
  </si>
  <si>
    <t>82099</t>
  </si>
  <si>
    <t>STANOVENÍ PROTILÁTEK PROTI OSTATNÍM PŮVODCŮM PARAZ</t>
  </si>
  <si>
    <t>82115</t>
  </si>
  <si>
    <t>PRŮKAZ VIROVÉHO ANTIGENU V BIOLOGICKÉM MATERIÁLU N</t>
  </si>
  <si>
    <t>82149</t>
  </si>
  <si>
    <t>SEROTYPIZACE STŘEVNÍCH A JINÝCH PATOGENŮ</t>
  </si>
  <si>
    <t>84019</t>
  </si>
  <si>
    <t>VYŠETŘENÍ NA ENTEROBIÓZU</t>
  </si>
  <si>
    <t>82123</t>
  </si>
  <si>
    <t>PRŮKAZ  BAKTERIÁLNÍHO, VIROVÉHO, PARAZITÁRNÍHO EV.</t>
  </si>
  <si>
    <t>82053</t>
  </si>
  <si>
    <t>MIKROSKOPICKÉ VYŠETŘENÍ NATIVNÍHO PREPARÁTU</t>
  </si>
  <si>
    <t>82129</t>
  </si>
  <si>
    <t xml:space="preserve">PŘÍMÁ IDENTIFIKACE BAKTERIÁLNÍHO NEBO MYKOTICKÉHO </t>
  </si>
  <si>
    <t>84015</t>
  </si>
  <si>
    <t>VYŠETŘENÍ STOLICE NA KRYPTOSPORIDIÓZU</t>
  </si>
  <si>
    <t>84013</t>
  </si>
  <si>
    <t>SPECIALIZOVANÉ PARAZITOLOGICKÉ VYŠETŘENÍ STOLICE P</t>
  </si>
  <si>
    <t>Zdravotní výkony + ZUM + ZULP vykázané na pracovišti v rámci ambulantní péče - orientační přehled</t>
  </si>
  <si>
    <t>01 - I. interní klinika - kardiologická</t>
  </si>
  <si>
    <t>02 - II. interní klinika - gastro-enterologická a hepatologická</t>
  </si>
  <si>
    <t>03 - III. interní klinika - nefrologická, revmatologická a endokrinologická</t>
  </si>
  <si>
    <t>04 - I. chirurgická klinika</t>
  </si>
  <si>
    <t>05 - II. chirurgická klinika - cévně-transplantační</t>
  </si>
  <si>
    <t>06 - Neurochirurgická klinika</t>
  </si>
  <si>
    <t>07 - Klinika anesteziologie, resuscitace a intenzivní medicíny</t>
  </si>
  <si>
    <t>08 - Porodnicko-gynekologická klinika</t>
  </si>
  <si>
    <t>09 - Novorozenecké oddělení</t>
  </si>
  <si>
    <t>10 - Dětská klinika</t>
  </si>
  <si>
    <t>11 - Ortopedická klinika</t>
  </si>
  <si>
    <t>12 - Urologická klinika</t>
  </si>
  <si>
    <t>13 - Otolaryngologická klinika</t>
  </si>
  <si>
    <t>14 - Oční klinika</t>
  </si>
  <si>
    <t>16 - Klinika plicních nemocí a tuberkulózy</t>
  </si>
  <si>
    <t>17 - Neurologická klinika</t>
  </si>
  <si>
    <t>18 - Klinika psychiatrie</t>
  </si>
  <si>
    <t>20 - Klinika chorob kožních a pohlavních</t>
  </si>
  <si>
    <t>21 - Onkologická klinika</t>
  </si>
  <si>
    <t>22 - Klinika nukleární medicíny</t>
  </si>
  <si>
    <t>25 - Klinika ústní,čelistní a obličejové chirurgie</t>
  </si>
  <si>
    <t>26 - Oddělení rehabilitace</t>
  </si>
  <si>
    <t>30 - Oddělení geriatrie</t>
  </si>
  <si>
    <t>31 - Traumatologické oddělení</t>
  </si>
  <si>
    <t>32 - Hemato-onkologická klinika</t>
  </si>
  <si>
    <t>50 - Kardiochirurgická klinika</t>
  </si>
  <si>
    <t>59 - Oddělení intenzivní péče chirurgických oborů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</si>
  <si>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</si>
  <si>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</si>
  <si>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</si>
  <si>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</si>
  <si>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</si>
  <si>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</si>
  <si>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</si>
  <si>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</si>
  <si>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</si>
  <si>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</si>
  <si>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</si>
  <si>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82033</t>
  </si>
  <si>
    <t>KONTROLA STERILITY KLINICKÉHO VZORKU</t>
  </si>
  <si>
    <t>12</t>
  </si>
  <si>
    <t>13</t>
  </si>
  <si>
    <t>14</t>
  </si>
  <si>
    <t>16</t>
  </si>
  <si>
    <t>17</t>
  </si>
  <si>
    <t>18</t>
  </si>
  <si>
    <t>20</t>
  </si>
  <si>
    <t>21</t>
  </si>
  <si>
    <t>22</t>
  </si>
  <si>
    <t>25</t>
  </si>
  <si>
    <t>26</t>
  </si>
  <si>
    <t>30</t>
  </si>
  <si>
    <t>31</t>
  </si>
  <si>
    <t>32</t>
  </si>
  <si>
    <t>50</t>
  </si>
  <si>
    <t>59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</si>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</sst>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0%;\-0%;"/>
    <numFmt numFmtId="176" formatCode="#,##0%"/>
  </numFmts>
  <fonts count="61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3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98">
    <xf numFmtId="0" fontId="0" fillId="0" borderId="0"/>
    <xf numFmtId="0" fontId="25" fillId="0" borderId="0" applyNumberForma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546">
    <xf numFmtId="0" fontId="0" fillId="0" borderId="0" xfId="0"/>
    <xf numFmtId="0" fontId="27" fillId="2" borderId="17" xfId="81" applyFont="1" applyFill="1" applyBorder="1"/>
    <xf numFmtId="0" fontId="28" fillId="2" borderId="18" xfId="81" applyFont="1" applyFill="1" applyBorder="1"/>
    <xf numFmtId="3" fontId="28" fillId="2" borderId="19" xfId="81" applyNumberFormat="1" applyFont="1" applyFill="1" applyBorder="1"/>
    <xf numFmtId="0" fontId="28" fillId="4" borderId="18" xfId="81" applyFont="1" applyFill="1" applyBorder="1"/>
    <xf numFmtId="3" fontId="28" fillId="4" borderId="19" xfId="81" applyNumberFormat="1" applyFont="1" applyFill="1" applyBorder="1"/>
    <xf numFmtId="171" fontId="28" fillId="3" borderId="19" xfId="81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4" xfId="81" applyNumberFormat="1" applyFont="1" applyFill="1" applyBorder="1"/>
    <xf numFmtId="3" fontId="27" fillId="5" borderId="8" xfId="81" applyNumberFormat="1" applyFont="1" applyFill="1" applyBorder="1"/>
    <xf numFmtId="3" fontId="27" fillId="5" borderId="12" xfId="81" applyNumberFormat="1" applyFont="1" applyFill="1" applyBorder="1"/>
    <xf numFmtId="0" fontId="27" fillId="5" borderId="0" xfId="81" applyFont="1" applyFill="1"/>
    <xf numFmtId="10" fontId="27" fillId="5" borderId="0" xfId="81" applyNumberFormat="1" applyFont="1" applyFill="1"/>
    <xf numFmtId="0" fontId="37" fillId="2" borderId="33" xfId="0" applyFont="1" applyFill="1" applyBorder="1" applyAlignment="1">
      <alignment vertical="top"/>
    </xf>
    <xf numFmtId="0" fontId="37" fillId="2" borderId="34" xfId="0" applyFont="1" applyFill="1" applyBorder="1" applyAlignment="1">
      <alignment vertical="top"/>
    </xf>
    <xf numFmtId="0" fontId="34" fillId="2" borderId="34" xfId="0" applyFont="1" applyFill="1" applyBorder="1" applyAlignment="1">
      <alignment vertical="top"/>
    </xf>
    <xf numFmtId="0" fontId="38" fillId="2" borderId="34" xfId="0" applyFont="1" applyFill="1" applyBorder="1" applyAlignment="1">
      <alignment vertical="top"/>
    </xf>
    <xf numFmtId="0" fontId="36" fillId="2" borderId="34" xfId="0" applyFont="1" applyFill="1" applyBorder="1" applyAlignment="1">
      <alignment vertical="top"/>
    </xf>
    <xf numFmtId="0" fontId="34" fillId="2" borderId="35" xfId="0" applyFont="1" applyFill="1" applyBorder="1" applyAlignment="1">
      <alignment vertical="top"/>
    </xf>
    <xf numFmtId="0" fontId="37" fillId="2" borderId="8" xfId="0" applyFont="1" applyFill="1" applyBorder="1" applyAlignment="1">
      <alignment horizontal="center" vertical="center"/>
    </xf>
    <xf numFmtId="0" fontId="37" fillId="2" borderId="21" xfId="0" applyFont="1" applyFill="1" applyBorder="1" applyAlignment="1">
      <alignment horizontal="center" vertical="center"/>
    </xf>
    <xf numFmtId="0" fontId="37" fillId="2" borderId="23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8" fillId="2" borderId="21" xfId="0" applyFont="1" applyFill="1" applyBorder="1" applyAlignment="1">
      <alignment horizontal="center" vertical="center" wrapText="1"/>
    </xf>
    <xf numFmtId="0" fontId="38" fillId="2" borderId="23" xfId="0" applyFont="1" applyFill="1" applyBorder="1" applyAlignment="1">
      <alignment horizontal="center" vertical="center" wrapText="1"/>
    </xf>
    <xf numFmtId="0" fontId="36" fillId="2" borderId="23" xfId="0" applyFont="1" applyFill="1" applyBorder="1" applyAlignment="1">
      <alignment horizontal="center" vertical="center" wrapText="1"/>
    </xf>
    <xf numFmtId="3" fontId="27" fillId="5" borderId="4" xfId="81" applyNumberFormat="1" applyFont="1" applyFill="1" applyBorder="1"/>
    <xf numFmtId="3" fontId="27" fillId="5" borderId="29" xfId="81" applyNumberFormat="1" applyFont="1" applyFill="1" applyBorder="1"/>
    <xf numFmtId="3" fontId="27" fillId="5" borderId="25" xfId="81" applyNumberFormat="1" applyFont="1" applyFill="1" applyBorder="1"/>
    <xf numFmtId="3" fontId="27" fillId="5" borderId="9" xfId="81" applyNumberFormat="1" applyFont="1" applyFill="1" applyBorder="1"/>
    <xf numFmtId="3" fontId="27" fillId="5" borderId="10" xfId="81" applyNumberFormat="1" applyFont="1" applyFill="1" applyBorder="1"/>
    <xf numFmtId="3" fontId="27" fillId="5" borderId="13" xfId="81" applyNumberFormat="1" applyFont="1" applyFill="1" applyBorder="1"/>
    <xf numFmtId="3" fontId="27" fillId="5" borderId="14" xfId="81" applyNumberFormat="1" applyFont="1" applyFill="1" applyBorder="1"/>
    <xf numFmtId="3" fontId="28" fillId="2" borderId="27" xfId="81" applyNumberFormat="1" applyFont="1" applyFill="1" applyBorder="1"/>
    <xf numFmtId="3" fontId="28" fillId="2" borderId="20" xfId="81" applyNumberFormat="1" applyFont="1" applyFill="1" applyBorder="1"/>
    <xf numFmtId="3" fontId="28" fillId="4" borderId="27" xfId="81" applyNumberFormat="1" applyFont="1" applyFill="1" applyBorder="1"/>
    <xf numFmtId="3" fontId="28" fillId="4" borderId="20" xfId="81" applyNumberFormat="1" applyFont="1" applyFill="1" applyBorder="1"/>
    <xf numFmtId="171" fontId="28" fillId="3" borderId="27" xfId="81" applyNumberFormat="1" applyFont="1" applyFill="1" applyBorder="1"/>
    <xf numFmtId="171" fontId="28" fillId="3" borderId="20" xfId="81" applyNumberFormat="1" applyFont="1" applyFill="1" applyBorder="1"/>
    <xf numFmtId="0" fontId="31" fillId="2" borderId="25" xfId="81" applyFont="1" applyFill="1" applyBorder="1" applyAlignment="1">
      <alignment horizontal="center"/>
    </xf>
    <xf numFmtId="0" fontId="39" fillId="0" borderId="1" xfId="0" applyFont="1" applyFill="1" applyBorder="1"/>
    <xf numFmtId="0" fontId="39" fillId="0" borderId="2" xfId="0" applyFont="1" applyFill="1" applyBorder="1"/>
    <xf numFmtId="3" fontId="28" fillId="0" borderId="27" xfId="78" applyNumberFormat="1" applyFont="1" applyFill="1" applyBorder="1" applyAlignment="1">
      <alignment horizontal="right"/>
    </xf>
    <xf numFmtId="9" fontId="28" fillId="0" borderId="27" xfId="78" applyNumberFormat="1" applyFont="1" applyFill="1" applyBorder="1" applyAlignment="1">
      <alignment horizontal="right"/>
    </xf>
    <xf numFmtId="3" fontId="28" fillId="0" borderId="20" xfId="78" applyNumberFormat="1" applyFont="1" applyFill="1" applyBorder="1" applyAlignment="1">
      <alignment horizontal="right"/>
    </xf>
    <xf numFmtId="0" fontId="32" fillId="0" borderId="36" xfId="0" applyFont="1" applyFill="1" applyBorder="1" applyAlignment="1"/>
    <xf numFmtId="0" fontId="41" fillId="0" borderId="0" xfId="0" applyFont="1" applyFill="1" applyBorder="1" applyAlignment="1"/>
    <xf numFmtId="3" fontId="33" fillId="0" borderId="7" xfId="0" applyNumberFormat="1" applyFont="1" applyFill="1" applyBorder="1" applyAlignment="1">
      <alignment horizontal="right" vertical="top"/>
    </xf>
    <xf numFmtId="3" fontId="33" fillId="0" borderId="5" xfId="0" applyNumberFormat="1" applyFont="1" applyFill="1" applyBorder="1" applyAlignment="1">
      <alignment horizontal="right" vertical="top"/>
    </xf>
    <xf numFmtId="3" fontId="34" fillId="0" borderId="5" xfId="0" applyNumberFormat="1" applyFont="1" applyFill="1" applyBorder="1" applyAlignment="1">
      <alignment horizontal="right" vertical="top"/>
    </xf>
    <xf numFmtId="3" fontId="33" fillId="0" borderId="11" xfId="0" applyNumberFormat="1" applyFont="1" applyFill="1" applyBorder="1" applyAlignment="1">
      <alignment horizontal="right" vertical="top"/>
    </xf>
    <xf numFmtId="3" fontId="33" fillId="0" borderId="9" xfId="0" applyNumberFormat="1" applyFont="1" applyFill="1" applyBorder="1" applyAlignment="1">
      <alignment horizontal="right" vertical="top"/>
    </xf>
    <xf numFmtId="3" fontId="34" fillId="0" borderId="9" xfId="0" applyNumberFormat="1" applyFont="1" applyFill="1" applyBorder="1" applyAlignment="1">
      <alignment horizontal="right" vertical="top"/>
    </xf>
    <xf numFmtId="3" fontId="35" fillId="0" borderId="11" xfId="0" applyNumberFormat="1" applyFont="1" applyFill="1" applyBorder="1" applyAlignment="1">
      <alignment horizontal="right" vertical="top"/>
    </xf>
    <xf numFmtId="3" fontId="35" fillId="0" borderId="9" xfId="0" applyNumberFormat="1" applyFont="1" applyFill="1" applyBorder="1" applyAlignment="1">
      <alignment horizontal="right" vertical="top"/>
    </xf>
    <xf numFmtId="3" fontId="36" fillId="0" borderId="9" xfId="0" applyNumberFormat="1" applyFont="1" applyFill="1" applyBorder="1" applyAlignment="1">
      <alignment horizontal="right" vertical="top"/>
    </xf>
    <xf numFmtId="3" fontId="33" fillId="0" borderId="32" xfId="0" applyNumberFormat="1" applyFont="1" applyFill="1" applyBorder="1" applyAlignment="1">
      <alignment horizontal="right" vertical="top"/>
    </xf>
    <xf numFmtId="3" fontId="33" fillId="0" borderId="23" xfId="0" applyNumberFormat="1" applyFont="1" applyFill="1" applyBorder="1" applyAlignment="1">
      <alignment horizontal="right" vertical="top"/>
    </xf>
    <xf numFmtId="3" fontId="34" fillId="0" borderId="23" xfId="0" applyNumberFormat="1" applyFont="1" applyFill="1" applyBorder="1" applyAlignment="1">
      <alignment horizontal="right" vertical="top"/>
    </xf>
    <xf numFmtId="0" fontId="6" fillId="0" borderId="0" xfId="82" applyFont="1" applyFill="1"/>
    <xf numFmtId="0" fontId="8" fillId="0" borderId="36" xfId="82" applyFont="1" applyFill="1" applyBorder="1" applyAlignment="1"/>
    <xf numFmtId="0" fontId="29" fillId="0" borderId="0" xfId="49" applyFont="1" applyFill="1"/>
    <xf numFmtId="3" fontId="6" fillId="0" borderId="0" xfId="78" applyNumberFormat="1" applyFont="1" applyFill="1" applyAlignment="1">
      <alignment horizontal="left"/>
    </xf>
    <xf numFmtId="9" fontId="6" fillId="0" borderId="0" xfId="78" applyNumberFormat="1" applyFont="1" applyFill="1"/>
    <xf numFmtId="3" fontId="6" fillId="0" borderId="0" xfId="78" applyNumberFormat="1" applyFont="1" applyFill="1"/>
    <xf numFmtId="164" fontId="3" fillId="0" borderId="58" xfId="53" applyNumberFormat="1" applyFont="1" applyFill="1" applyBorder="1"/>
    <xf numFmtId="9" fontId="3" fillId="0" borderId="58" xfId="53" applyNumberFormat="1" applyFont="1" applyFill="1" applyBorder="1"/>
    <xf numFmtId="0" fontId="32" fillId="0" borderId="30" xfId="0" applyFont="1" applyFill="1" applyBorder="1" applyAlignment="1"/>
    <xf numFmtId="0" fontId="32" fillId="0" borderId="31" xfId="0" applyFont="1" applyFill="1" applyBorder="1" applyAlignment="1"/>
    <xf numFmtId="0" fontId="32" fillId="0" borderId="53" xfId="0" applyFont="1" applyFill="1" applyBorder="1" applyAlignment="1"/>
    <xf numFmtId="0" fontId="28" fillId="2" borderId="26" xfId="78" applyFont="1" applyFill="1" applyBorder="1" applyAlignment="1">
      <alignment horizontal="right"/>
    </xf>
    <xf numFmtId="3" fontId="28" fillId="2" borderId="52" xfId="78" applyNumberFormat="1" applyFont="1" applyFill="1" applyBorder="1"/>
    <xf numFmtId="0" fontId="3" fillId="2" borderId="56" xfId="53" applyFont="1" applyFill="1" applyBorder="1" applyAlignment="1">
      <alignment horizontal="right"/>
    </xf>
    <xf numFmtId="0" fontId="32" fillId="0" borderId="25" xfId="0" applyFont="1" applyBorder="1" applyAlignment="1"/>
    <xf numFmtId="0" fontId="32" fillId="5" borderId="6" xfId="0" applyFont="1" applyFill="1" applyBorder="1"/>
    <xf numFmtId="0" fontId="32" fillId="5" borderId="10" xfId="0" applyFont="1" applyFill="1" applyBorder="1"/>
    <xf numFmtId="0" fontId="32" fillId="5" borderId="22" xfId="0" applyFont="1" applyFill="1" applyBorder="1"/>
    <xf numFmtId="0" fontId="32" fillId="5" borderId="36" xfId="0" applyFont="1" applyFill="1" applyBorder="1"/>
    <xf numFmtId="0" fontId="32" fillId="5" borderId="42" xfId="0" applyFont="1" applyFill="1" applyBorder="1"/>
    <xf numFmtId="9" fontId="34" fillId="0" borderId="6" xfId="0" applyNumberFormat="1" applyFont="1" applyFill="1" applyBorder="1" applyAlignment="1">
      <alignment horizontal="right" vertical="top"/>
    </xf>
    <xf numFmtId="9" fontId="34" fillId="0" borderId="10" xfId="0" applyNumberFormat="1" applyFont="1" applyFill="1" applyBorder="1" applyAlignment="1">
      <alignment horizontal="right" vertical="top"/>
    </xf>
    <xf numFmtId="9" fontId="36" fillId="0" borderId="10" xfId="0" applyNumberFormat="1" applyFont="1" applyFill="1" applyBorder="1" applyAlignment="1">
      <alignment horizontal="right" vertical="top"/>
    </xf>
    <xf numFmtId="9" fontId="34" fillId="0" borderId="22" xfId="0" applyNumberFormat="1" applyFont="1" applyFill="1" applyBorder="1" applyAlignment="1">
      <alignment horizontal="right" vertical="top"/>
    </xf>
    <xf numFmtId="3" fontId="31" fillId="0" borderId="29" xfId="53" applyNumberFormat="1" applyFont="1" applyFill="1" applyBorder="1"/>
    <xf numFmtId="3" fontId="31" fillId="0" borderId="25" xfId="53" applyNumberFormat="1" applyFont="1" applyFill="1" applyBorder="1"/>
    <xf numFmtId="0" fontId="28" fillId="0" borderId="2" xfId="78" applyFont="1" applyFill="1" applyBorder="1" applyAlignment="1">
      <alignment horizontal="left"/>
    </xf>
    <xf numFmtId="0" fontId="31" fillId="2" borderId="42" xfId="0" applyFont="1" applyFill="1" applyBorder="1" applyAlignment="1">
      <alignment horizontal="center"/>
    </xf>
    <xf numFmtId="3" fontId="3" fillId="0" borderId="57" xfId="53" applyNumberFormat="1" applyFont="1" applyFill="1" applyBorder="1"/>
    <xf numFmtId="3" fontId="3" fillId="0" borderId="58" xfId="53" applyNumberFormat="1" applyFont="1" applyFill="1" applyBorder="1"/>
    <xf numFmtId="3" fontId="3" fillId="0" borderId="59" xfId="53" applyNumberFormat="1" applyFont="1" applyFill="1" applyBorder="1"/>
    <xf numFmtId="0" fontId="31" fillId="2" borderId="42" xfId="0" applyNumberFormat="1" applyFont="1" applyFill="1" applyBorder="1" applyAlignment="1">
      <alignment horizontal="center"/>
    </xf>
    <xf numFmtId="169" fontId="32" fillId="0" borderId="0" xfId="0" applyNumberFormat="1" applyFont="1" applyFill="1"/>
    <xf numFmtId="0" fontId="31" fillId="2" borderId="38" xfId="74" applyFont="1" applyFill="1" applyBorder="1" applyAlignment="1">
      <alignment horizontal="center"/>
    </xf>
    <xf numFmtId="0" fontId="27" fillId="5" borderId="36" xfId="81" applyFont="1" applyFill="1" applyBorder="1"/>
    <xf numFmtId="0" fontId="31" fillId="2" borderId="23" xfId="81" applyFont="1" applyFill="1" applyBorder="1" applyAlignment="1">
      <alignment horizontal="center"/>
    </xf>
    <xf numFmtId="0" fontId="31" fillId="2" borderId="22" xfId="81" applyFont="1" applyFill="1" applyBorder="1" applyAlignment="1">
      <alignment horizontal="center"/>
    </xf>
    <xf numFmtId="0" fontId="32" fillId="0" borderId="0" xfId="0" applyFont="1" applyFill="1" applyBorder="1" applyAlignment="1"/>
    <xf numFmtId="0" fontId="46" fillId="2" borderId="17" xfId="1" applyFont="1" applyFill="1" applyBorder="1"/>
    <xf numFmtId="0" fontId="47" fillId="0" borderId="0" xfId="0" applyFont="1" applyFill="1"/>
    <xf numFmtId="0" fontId="48" fillId="0" borderId="0" xfId="0" applyFont="1" applyFill="1"/>
    <xf numFmtId="0" fontId="48" fillId="0" borderId="0" xfId="0" applyFont="1" applyFill="1" applyBorder="1"/>
    <xf numFmtId="3" fontId="32" fillId="0" borderId="29" xfId="0" applyNumberFormat="1" applyFont="1" applyFill="1" applyBorder="1"/>
    <xf numFmtId="3" fontId="32" fillId="0" borderId="24" xfId="0" applyNumberFormat="1" applyFont="1" applyFill="1" applyBorder="1"/>
    <xf numFmtId="3" fontId="32" fillId="0" borderId="8" xfId="0" applyNumberFormat="1" applyFont="1" applyFill="1" applyBorder="1"/>
    <xf numFmtId="3" fontId="32" fillId="0" borderId="9" xfId="0" applyNumberFormat="1" applyFont="1" applyFill="1" applyBorder="1"/>
    <xf numFmtId="3" fontId="32" fillId="0" borderId="12" xfId="0" applyNumberFormat="1" applyFont="1" applyFill="1" applyBorder="1"/>
    <xf numFmtId="3" fontId="32" fillId="0" borderId="13" xfId="0" applyNumberFormat="1" applyFont="1" applyFill="1" applyBorder="1"/>
    <xf numFmtId="9" fontId="32" fillId="0" borderId="25" xfId="0" applyNumberFormat="1" applyFont="1" applyFill="1" applyBorder="1"/>
    <xf numFmtId="9" fontId="32" fillId="0" borderId="10" xfId="0" applyNumberFormat="1" applyFont="1" applyFill="1" applyBorder="1"/>
    <xf numFmtId="9" fontId="32" fillId="0" borderId="14" xfId="0" applyNumberFormat="1" applyFont="1" applyFill="1" applyBorder="1"/>
    <xf numFmtId="9" fontId="28" fillId="2" borderId="20" xfId="81" applyNumberFormat="1" applyFont="1" applyFill="1" applyBorder="1"/>
    <xf numFmtId="9" fontId="28" fillId="4" borderId="20" xfId="81" applyNumberFormat="1" applyFont="1" applyFill="1" applyBorder="1"/>
    <xf numFmtId="9" fontId="28" fillId="3" borderId="20" xfId="81" applyNumberFormat="1" applyFont="1" applyFill="1" applyBorder="1"/>
    <xf numFmtId="0" fontId="31" fillId="2" borderId="21" xfId="81" applyFont="1" applyFill="1" applyBorder="1" applyAlignment="1">
      <alignment horizontal="center"/>
    </xf>
    <xf numFmtId="49" fontId="37" fillId="2" borderId="9" xfId="0" applyNumberFormat="1" applyFont="1" applyFill="1" applyBorder="1" applyAlignment="1">
      <alignment horizontal="center" vertical="center"/>
    </xf>
    <xf numFmtId="0" fontId="32" fillId="0" borderId="0" xfId="0" applyFont="1" applyFill="1"/>
    <xf numFmtId="0" fontId="32" fillId="0" borderId="42" xfId="0" applyFont="1" applyFill="1" applyBorder="1" applyAlignment="1"/>
    <xf numFmtId="0" fontId="32" fillId="0" borderId="0" xfId="0" applyFont="1" applyFill="1" applyAlignment="1"/>
    <xf numFmtId="0" fontId="46" fillId="4" borderId="33" xfId="1" applyFont="1" applyFill="1" applyBorder="1"/>
    <xf numFmtId="0" fontId="46" fillId="4" borderId="17" xfId="1" applyFont="1" applyFill="1" applyBorder="1"/>
    <xf numFmtId="0" fontId="46" fillId="3" borderId="18" xfId="1" applyFont="1" applyFill="1" applyBorder="1"/>
    <xf numFmtId="0" fontId="49" fillId="0" borderId="0" xfId="0" applyFont="1" applyFill="1" applyBorder="1" applyAlignment="1">
      <alignment vertical="center"/>
    </xf>
    <xf numFmtId="0" fontId="49" fillId="0" borderId="0" xfId="0" applyFont="1" applyFill="1" applyAlignment="1">
      <alignment vertical="center"/>
    </xf>
    <xf numFmtId="0" fontId="32" fillId="2" borderId="2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164" fontId="31" fillId="2" borderId="24" xfId="53" applyNumberFormat="1" applyFont="1" applyFill="1" applyBorder="1" applyAlignment="1">
      <alignment horizontal="right"/>
    </xf>
    <xf numFmtId="0" fontId="46" fillId="3" borderId="8" xfId="1" applyFont="1" applyFill="1" applyBorder="1"/>
    <xf numFmtId="0" fontId="46" fillId="3" borderId="4" xfId="1" applyFont="1" applyFill="1" applyBorder="1"/>
    <xf numFmtId="0" fontId="46" fillId="6" borderId="4" xfId="1" applyFont="1" applyFill="1" applyBorder="1"/>
    <xf numFmtId="0" fontId="46" fillId="6" borderId="51" xfId="1" applyFont="1" applyFill="1" applyBorder="1"/>
    <xf numFmtId="0" fontId="46" fillId="2" borderId="4" xfId="1" applyFont="1" applyFill="1" applyBorder="1"/>
    <xf numFmtId="0" fontId="46" fillId="4" borderId="4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5" xfId="0" applyNumberFormat="1" applyFont="1" applyFill="1" applyBorder="1"/>
    <xf numFmtId="3" fontId="39" fillId="2" borderId="47" xfId="0" applyNumberFormat="1" applyFont="1" applyFill="1" applyBorder="1"/>
    <xf numFmtId="9" fontId="39" fillId="2" borderId="52" xfId="0" applyNumberFormat="1" applyFont="1" applyFill="1" applyBorder="1"/>
    <xf numFmtId="0" fontId="50" fillId="2" borderId="18" xfId="1" applyFont="1" applyFill="1" applyBorder="1" applyAlignment="1"/>
    <xf numFmtId="0" fontId="32" fillId="2" borderId="28" xfId="0" applyFont="1" applyFill="1" applyBorder="1" applyAlignment="1"/>
    <xf numFmtId="3" fontId="32" fillId="2" borderId="27" xfId="0" applyNumberFormat="1" applyFont="1" applyFill="1" applyBorder="1" applyAlignment="1"/>
    <xf numFmtId="9" fontId="32" fillId="2" borderId="20" xfId="0" applyNumberFormat="1" applyFont="1" applyFill="1" applyBorder="1" applyAlignment="1"/>
    <xf numFmtId="0" fontId="39" fillId="2" borderId="49" xfId="0" applyFont="1" applyFill="1" applyBorder="1" applyAlignment="1"/>
    <xf numFmtId="0" fontId="32" fillId="0" borderId="7" xfId="0" applyFont="1" applyBorder="1" applyAlignment="1"/>
    <xf numFmtId="3" fontId="32" fillId="0" borderId="5" xfId="0" applyNumberFormat="1" applyFont="1" applyBorder="1" applyAlignment="1"/>
    <xf numFmtId="9" fontId="32" fillId="0" borderId="10" xfId="0" applyNumberFormat="1" applyFont="1" applyBorder="1" applyAlignment="1"/>
    <xf numFmtId="0" fontId="29" fillId="2" borderId="34" xfId="1" applyFont="1" applyFill="1" applyBorder="1" applyAlignment="1">
      <alignment horizontal="left" indent="2"/>
    </xf>
    <xf numFmtId="0" fontId="32" fillId="0" borderId="11" xfId="0" applyFont="1" applyBorder="1" applyAlignment="1"/>
    <xf numFmtId="3" fontId="32" fillId="0" borderId="9" xfId="0" applyNumberFormat="1" applyFont="1" applyBorder="1" applyAlignment="1"/>
    <xf numFmtId="9" fontId="32" fillId="0" borderId="9" xfId="0" applyNumberFormat="1" applyFont="1" applyBorder="1" applyAlignment="1"/>
    <xf numFmtId="0" fontId="32" fillId="2" borderId="34" xfId="0" applyFont="1" applyFill="1" applyBorder="1" applyAlignment="1">
      <alignment horizontal="left" indent="2"/>
    </xf>
    <xf numFmtId="0" fontId="31" fillId="2" borderId="34" xfId="1" applyFont="1" applyFill="1" applyBorder="1" applyAlignment="1"/>
    <xf numFmtId="0" fontId="46" fillId="2" borderId="34" xfId="1" applyFont="1" applyFill="1" applyBorder="1" applyAlignment="1">
      <alignment horizontal="left" indent="2"/>
    </xf>
    <xf numFmtId="0" fontId="50" fillId="2" borderId="34" xfId="1" applyFont="1" applyFill="1" applyBorder="1" applyAlignment="1"/>
    <xf numFmtId="0" fontId="32" fillId="0" borderId="32" xfId="0" applyFont="1" applyBorder="1" applyAlignment="1"/>
    <xf numFmtId="3" fontId="32" fillId="0" borderId="23" xfId="0" applyNumberFormat="1" applyFont="1" applyBorder="1" applyAlignment="1"/>
    <xf numFmtId="9" fontId="32" fillId="0" borderId="22" xfId="0" applyNumberFormat="1" applyFont="1" applyBorder="1" applyAlignment="1"/>
    <xf numFmtId="0" fontId="39" fillId="0" borderId="36" xfId="0" applyFont="1" applyFill="1" applyBorder="1" applyAlignment="1">
      <alignment horizontal="left" indent="2"/>
    </xf>
    <xf numFmtId="0" fontId="32" fillId="0" borderId="36" xfId="0" applyFont="1" applyBorder="1" applyAlignment="1"/>
    <xf numFmtId="3" fontId="32" fillId="0" borderId="36" xfId="0" applyNumberFormat="1" applyFont="1" applyBorder="1" applyAlignment="1"/>
    <xf numFmtId="9" fontId="32" fillId="0" borderId="36" xfId="0" applyNumberFormat="1" applyFont="1" applyBorder="1" applyAlignment="1"/>
    <xf numFmtId="0" fontId="50" fillId="4" borderId="18" xfId="1" applyFont="1" applyFill="1" applyBorder="1" applyAlignment="1">
      <alignment horizontal="left"/>
    </xf>
    <xf numFmtId="0" fontId="32" fillId="4" borderId="28" xfId="0" applyFont="1" applyFill="1" applyBorder="1" applyAlignment="1"/>
    <xf numFmtId="3" fontId="32" fillId="4" borderId="27" xfId="0" applyNumberFormat="1" applyFont="1" applyFill="1" applyBorder="1" applyAlignment="1"/>
    <xf numFmtId="9" fontId="32" fillId="4" borderId="20" xfId="0" applyNumberFormat="1" applyFont="1" applyFill="1" applyBorder="1" applyAlignment="1"/>
    <xf numFmtId="0" fontId="50" fillId="4" borderId="49" xfId="1" applyFont="1" applyFill="1" applyBorder="1" applyAlignment="1">
      <alignment horizontal="left"/>
    </xf>
    <xf numFmtId="0" fontId="46" fillId="4" borderId="34" xfId="1" applyFont="1" applyFill="1" applyBorder="1" applyAlignment="1">
      <alignment horizontal="left" indent="2"/>
    </xf>
    <xf numFmtId="0" fontId="50" fillId="4" borderId="34" xfId="1" applyFont="1" applyFill="1" applyBorder="1" applyAlignment="1">
      <alignment horizontal="left"/>
    </xf>
    <xf numFmtId="0" fontId="32" fillId="4" borderId="35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2" xfId="0" applyNumberFormat="1" applyFont="1" applyBorder="1" applyAlignment="1"/>
    <xf numFmtId="0" fontId="39" fillId="3" borderId="18" xfId="0" applyFont="1" applyFill="1" applyBorder="1" applyAlignment="1"/>
    <xf numFmtId="0" fontId="32" fillId="3" borderId="28" xfId="0" applyFont="1" applyFill="1" applyBorder="1" applyAlignment="1"/>
    <xf numFmtId="3" fontId="32" fillId="3" borderId="27" xfId="0" applyNumberFormat="1" applyFont="1" applyFill="1" applyBorder="1" applyAlignment="1"/>
    <xf numFmtId="9" fontId="32" fillId="3" borderId="20" xfId="0" applyNumberFormat="1" applyFont="1" applyFill="1" applyBorder="1" applyAlignment="1"/>
    <xf numFmtId="0" fontId="41" fillId="0" borderId="0" xfId="0" applyFont="1" applyFill="1"/>
    <xf numFmtId="16" fontId="41" fillId="0" borderId="0" xfId="0" quotePrefix="1" applyNumberFormat="1" applyFont="1" applyFill="1"/>
    <xf numFmtId="0" fontId="41" fillId="0" borderId="0" xfId="0" quotePrefix="1" applyFont="1" applyFill="1"/>
    <xf numFmtId="171" fontId="41" fillId="0" borderId="0" xfId="0" applyNumberFormat="1" applyFont="1" applyFill="1"/>
    <xf numFmtId="172" fontId="41" fillId="0" borderId="0" xfId="0" applyNumberFormat="1" applyFont="1" applyFill="1"/>
    <xf numFmtId="3" fontId="41" fillId="0" borderId="0" xfId="0" applyNumberFormat="1" applyFont="1" applyFill="1"/>
    <xf numFmtId="0" fontId="7" fillId="0" borderId="0" xfId="81" applyFont="1" applyFill="1"/>
    <xf numFmtId="0" fontId="51" fillId="0" borderId="36" xfId="81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4" fontId="32" fillId="0" borderId="0" xfId="0" applyNumberFormat="1" applyFont="1" applyFill="1"/>
    <xf numFmtId="9" fontId="32" fillId="0" borderId="0" xfId="0" applyNumberFormat="1" applyFont="1" applyFill="1"/>
    <xf numFmtId="164" fontId="27" fillId="0" borderId="0" xfId="78" applyNumberFormat="1" applyFont="1" applyFill="1" applyBorder="1" applyAlignment="1"/>
    <xf numFmtId="3" fontId="27" fillId="0" borderId="0" xfId="78" applyNumberFormat="1" applyFont="1" applyFill="1" applyBorder="1" applyAlignment="1"/>
    <xf numFmtId="164" fontId="32" fillId="0" borderId="0" xfId="0" applyNumberFormat="1" applyFont="1" applyFill="1" applyAlignment="1">
      <alignment horizontal="right"/>
    </xf>
    <xf numFmtId="3" fontId="6" fillId="0" borderId="0" xfId="78" applyNumberFormat="1" applyFont="1" applyFill="1" applyBorder="1" applyAlignment="1"/>
    <xf numFmtId="9" fontId="6" fillId="0" borderId="0" xfId="78" applyNumberFormat="1" applyFont="1" applyFill="1" applyBorder="1" applyAlignment="1"/>
    <xf numFmtId="0" fontId="39" fillId="2" borderId="26" xfId="0" applyFont="1" applyFill="1" applyBorder="1" applyAlignment="1">
      <alignment horizontal="right"/>
    </xf>
    <xf numFmtId="169" fontId="39" fillId="0" borderId="19" xfId="0" applyNumberFormat="1" applyFont="1" applyFill="1" applyBorder="1" applyAlignment="1"/>
    <xf numFmtId="169" fontId="39" fillId="0" borderId="27" xfId="0" applyNumberFormat="1" applyFont="1" applyFill="1" applyBorder="1" applyAlignment="1"/>
    <xf numFmtId="9" fontId="39" fillId="0" borderId="20" xfId="0" applyNumberFormat="1" applyFont="1" applyFill="1" applyBorder="1" applyAlignment="1"/>
    <xf numFmtId="169" fontId="39" fillId="0" borderId="28" xfId="0" applyNumberFormat="1" applyFont="1" applyFill="1" applyBorder="1" applyAlignment="1"/>
    <xf numFmtId="9" fontId="39" fillId="0" borderId="44" xfId="0" applyNumberFormat="1" applyFont="1" applyFill="1" applyBorder="1" applyAlignment="1"/>
    <xf numFmtId="169" fontId="32" fillId="0" borderId="0" xfId="0" applyNumberFormat="1" applyFont="1" applyFill="1" applyBorder="1" applyAlignment="1"/>
    <xf numFmtId="9" fontId="32" fillId="0" borderId="0" xfId="0" applyNumberFormat="1" applyFont="1" applyFill="1" applyBorder="1" applyAlignment="1"/>
    <xf numFmtId="3" fontId="32" fillId="0" borderId="42" xfId="0" applyNumberFormat="1" applyFont="1" applyFill="1" applyBorder="1" applyAlignment="1"/>
    <xf numFmtId="9" fontId="32" fillId="0" borderId="42" xfId="0" applyNumberFormat="1" applyFont="1" applyFill="1" applyBorder="1" applyAlignment="1"/>
    <xf numFmtId="3" fontId="0" fillId="0" borderId="0" xfId="0" applyNumberFormat="1"/>
    <xf numFmtId="3" fontId="0" fillId="7" borderId="62" xfId="0" applyNumberFormat="1" applyFont="1" applyFill="1" applyBorder="1"/>
    <xf numFmtId="3" fontId="53" fillId="8" borderId="63" xfId="0" applyNumberFormat="1" applyFont="1" applyFill="1" applyBorder="1"/>
    <xf numFmtId="3" fontId="53" fillId="8" borderId="62" xfId="0" applyNumberFormat="1" applyFont="1" applyFill="1" applyBorder="1"/>
    <xf numFmtId="0" fontId="54" fillId="0" borderId="0" xfId="1" applyFont="1" applyFill="1"/>
    <xf numFmtId="3" fontId="52" fillId="0" borderId="0" xfId="26" applyNumberFormat="1" applyFont="1" applyFill="1" applyBorder="1" applyAlignment="1"/>
    <xf numFmtId="3" fontId="39" fillId="2" borderId="66" xfId="0" applyNumberFormat="1" applyFont="1" applyFill="1" applyBorder="1" applyAlignment="1">
      <alignment horizontal="center" vertical="center"/>
    </xf>
    <xf numFmtId="0" fontId="39" fillId="2" borderId="67" xfId="0" applyFont="1" applyFill="1" applyBorder="1" applyAlignment="1">
      <alignment horizontal="center" vertical="center"/>
    </xf>
    <xf numFmtId="3" fontId="55" fillId="2" borderId="69" xfId="0" applyNumberFormat="1" applyFont="1" applyFill="1" applyBorder="1" applyAlignment="1">
      <alignment horizontal="center" vertical="center" wrapText="1"/>
    </xf>
    <xf numFmtId="0" fontId="55" fillId="2" borderId="70" xfId="0" applyFont="1" applyFill="1" applyBorder="1" applyAlignment="1">
      <alignment horizontal="center" vertical="center" wrapText="1"/>
    </xf>
    <xf numFmtId="0" fontId="39" fillId="2" borderId="72" xfId="0" applyFont="1" applyFill="1" applyBorder="1" applyAlignment="1"/>
    <xf numFmtId="0" fontId="39" fillId="2" borderId="74" xfId="0" applyFont="1" applyFill="1" applyBorder="1" applyAlignment="1">
      <alignment horizontal="left" indent="1"/>
    </xf>
    <xf numFmtId="0" fontId="39" fillId="2" borderId="80" xfId="0" applyFont="1" applyFill="1" applyBorder="1" applyAlignment="1">
      <alignment horizontal="left" indent="1"/>
    </xf>
    <xf numFmtId="0" fontId="39" fillId="4" borderId="72" xfId="0" applyFont="1" applyFill="1" applyBorder="1" applyAlignment="1"/>
    <xf numFmtId="0" fontId="39" fillId="4" borderId="74" xfId="0" applyFont="1" applyFill="1" applyBorder="1" applyAlignment="1">
      <alignment horizontal="left" indent="1"/>
    </xf>
    <xf numFmtId="0" fontId="39" fillId="4" borderId="85" xfId="0" applyFont="1" applyFill="1" applyBorder="1" applyAlignment="1">
      <alignment horizontal="left" indent="1"/>
    </xf>
    <xf numFmtId="0" fontId="32" fillId="2" borderId="74" xfId="0" quotePrefix="1" applyFont="1" applyFill="1" applyBorder="1" applyAlignment="1">
      <alignment horizontal="left" indent="2"/>
    </xf>
    <xf numFmtId="0" fontId="32" fillId="2" borderId="80" xfId="0" quotePrefix="1" applyFont="1" applyFill="1" applyBorder="1" applyAlignment="1">
      <alignment horizontal="left" indent="2"/>
    </xf>
    <xf numFmtId="0" fontId="39" fillId="2" borderId="72" xfId="0" applyFont="1" applyFill="1" applyBorder="1" applyAlignment="1">
      <alignment horizontal="left" indent="1"/>
    </xf>
    <xf numFmtId="0" fontId="39" fillId="2" borderId="85" xfId="0" applyFont="1" applyFill="1" applyBorder="1" applyAlignment="1">
      <alignment horizontal="left" indent="1"/>
    </xf>
    <xf numFmtId="0" fontId="39" fillId="4" borderId="80" xfId="0" applyFont="1" applyFill="1" applyBorder="1" applyAlignment="1">
      <alignment horizontal="left" indent="1"/>
    </xf>
    <xf numFmtId="0" fontId="32" fillId="0" borderId="90" xfId="0" applyFont="1" applyBorder="1"/>
    <xf numFmtId="3" fontId="32" fillId="0" borderId="90" xfId="0" applyNumberFormat="1" applyFont="1" applyBorder="1"/>
    <xf numFmtId="0" fontId="39" fillId="4" borderId="64" xfId="0" applyFont="1" applyFill="1" applyBorder="1" applyAlignment="1">
      <alignment horizontal="center" vertical="center"/>
    </xf>
    <xf numFmtId="0" fontId="39" fillId="4" borderId="53" xfId="0" applyFont="1" applyFill="1" applyBorder="1" applyAlignment="1">
      <alignment horizontal="center" vertical="center"/>
    </xf>
    <xf numFmtId="0" fontId="0" fillId="0" borderId="0" xfId="0" applyNumberFormat="1"/>
    <xf numFmtId="3" fontId="39" fillId="2" borderId="89" xfId="0" applyNumberFormat="1" applyFont="1" applyFill="1" applyBorder="1" applyAlignment="1">
      <alignment horizontal="center" vertical="center"/>
    </xf>
    <xf numFmtId="3" fontId="55" fillId="2" borderId="87" xfId="0" applyNumberFormat="1" applyFont="1" applyFill="1" applyBorder="1" applyAlignment="1">
      <alignment horizontal="center" vertical="center" wrapText="1"/>
    </xf>
    <xf numFmtId="173" fontId="39" fillId="4" borderId="73" xfId="0" applyNumberFormat="1" applyFont="1" applyFill="1" applyBorder="1" applyAlignment="1"/>
    <xf numFmtId="173" fontId="39" fillId="4" borderId="66" xfId="0" applyNumberFormat="1" applyFont="1" applyFill="1" applyBorder="1" applyAlignment="1"/>
    <xf numFmtId="173" fontId="39" fillId="4" borderId="67" xfId="0" applyNumberFormat="1" applyFont="1" applyFill="1" applyBorder="1" applyAlignment="1"/>
    <xf numFmtId="173" fontId="39" fillId="0" borderId="75" xfId="0" applyNumberFormat="1" applyFont="1" applyBorder="1"/>
    <xf numFmtId="173" fontId="32" fillId="0" borderId="79" xfId="0" applyNumberFormat="1" applyFont="1" applyBorder="1"/>
    <xf numFmtId="173" fontId="32" fillId="0" borderId="77" xfId="0" applyNumberFormat="1" applyFont="1" applyBorder="1"/>
    <xf numFmtId="173" fontId="39" fillId="0" borderId="86" xfId="0" applyNumberFormat="1" applyFont="1" applyBorder="1"/>
    <xf numFmtId="173" fontId="32" fillId="0" borderId="87" xfId="0" applyNumberFormat="1" applyFont="1" applyBorder="1"/>
    <xf numFmtId="173" fontId="32" fillId="0" borderId="70" xfId="0" applyNumberFormat="1" applyFont="1" applyBorder="1"/>
    <xf numFmtId="173" fontId="39" fillId="2" borderId="88" xfId="0" applyNumberFormat="1" applyFont="1" applyFill="1" applyBorder="1" applyAlignment="1"/>
    <xf numFmtId="173" fontId="39" fillId="2" borderId="66" xfId="0" applyNumberFormat="1" applyFont="1" applyFill="1" applyBorder="1" applyAlignment="1"/>
    <xf numFmtId="173" fontId="39" fillId="2" borderId="67" xfId="0" applyNumberFormat="1" applyFont="1" applyFill="1" applyBorder="1" applyAlignment="1"/>
    <xf numFmtId="173" fontId="39" fillId="0" borderId="81" xfId="0" applyNumberFormat="1" applyFont="1" applyBorder="1"/>
    <xf numFmtId="173" fontId="32" fillId="0" borderId="82" xfId="0" applyNumberFormat="1" applyFont="1" applyBorder="1"/>
    <xf numFmtId="173" fontId="32" fillId="0" borderId="83" xfId="0" applyNumberFormat="1" applyFont="1" applyBorder="1"/>
    <xf numFmtId="173" fontId="39" fillId="0" borderId="73" xfId="0" applyNumberFormat="1" applyFont="1" applyBorder="1"/>
    <xf numFmtId="173" fontId="32" fillId="0" borderId="89" xfId="0" applyNumberFormat="1" applyFont="1" applyBorder="1"/>
    <xf numFmtId="173" fontId="32" fillId="0" borderId="67" xfId="0" applyNumberFormat="1" applyFont="1" applyBorder="1"/>
    <xf numFmtId="174" fontId="39" fillId="2" borderId="73" xfId="0" applyNumberFormat="1" applyFont="1" applyFill="1" applyBorder="1" applyAlignment="1"/>
    <xf numFmtId="174" fontId="32" fillId="2" borderId="66" xfId="0" applyNumberFormat="1" applyFont="1" applyFill="1" applyBorder="1" applyAlignment="1"/>
    <xf numFmtId="174" fontId="32" fillId="2" borderId="67" xfId="0" applyNumberFormat="1" applyFont="1" applyFill="1" applyBorder="1" applyAlignment="1"/>
    <xf numFmtId="174" fontId="39" fillId="0" borderId="75" xfId="0" applyNumberFormat="1" applyFont="1" applyBorder="1"/>
    <xf numFmtId="174" fontId="32" fillId="0" borderId="76" xfId="0" applyNumberFormat="1" applyFont="1" applyBorder="1"/>
    <xf numFmtId="174" fontId="32" fillId="0" borderId="77" xfId="0" applyNumberFormat="1" applyFont="1" applyBorder="1"/>
    <xf numFmtId="174" fontId="32" fillId="0" borderId="79" xfId="0" applyNumberFormat="1" applyFont="1" applyBorder="1"/>
    <xf numFmtId="174" fontId="39" fillId="0" borderId="81" xfId="0" applyNumberFormat="1" applyFont="1" applyBorder="1"/>
    <xf numFmtId="174" fontId="32" fillId="0" borderId="82" xfId="0" applyNumberFormat="1" applyFont="1" applyBorder="1"/>
    <xf numFmtId="174" fontId="32" fillId="0" borderId="83" xfId="0" applyNumberFormat="1" applyFont="1" applyBorder="1"/>
    <xf numFmtId="0" fontId="57" fillId="0" borderId="0" xfId="0" applyFont="1" applyAlignment="1">
      <alignment horizontal="left" vertical="center" indent="1"/>
    </xf>
    <xf numFmtId="0" fontId="57" fillId="0" borderId="0" xfId="0" applyFont="1" applyAlignment="1">
      <alignment vertical="center"/>
    </xf>
    <xf numFmtId="0" fontId="0" fillId="0" borderId="0" xfId="0" applyAlignment="1"/>
    <xf numFmtId="0" fontId="58" fillId="0" borderId="0" xfId="0" applyFont="1"/>
    <xf numFmtId="173" fontId="39" fillId="4" borderId="73" xfId="0" applyNumberFormat="1" applyFont="1" applyFill="1" applyBorder="1" applyAlignment="1">
      <alignment horizontal="center"/>
    </xf>
    <xf numFmtId="175" fontId="39" fillId="0" borderId="81" xfId="0" applyNumberFormat="1" applyFont="1" applyBorder="1"/>
    <xf numFmtId="0" fontId="31" fillId="2" borderId="96" xfId="74" applyFont="1" applyFill="1" applyBorder="1" applyAlignment="1">
      <alignment horizontal="center"/>
    </xf>
    <xf numFmtId="0" fontId="31" fillId="2" borderId="68" xfId="81" applyFont="1" applyFill="1" applyBorder="1" applyAlignment="1">
      <alignment horizontal="center"/>
    </xf>
    <xf numFmtId="0" fontId="31" fillId="2" borderId="69" xfId="81" applyFont="1" applyFill="1" applyBorder="1" applyAlignment="1">
      <alignment horizontal="center"/>
    </xf>
    <xf numFmtId="0" fontId="31" fillId="2" borderId="70" xfId="81" applyFont="1" applyFill="1" applyBorder="1" applyAlignment="1">
      <alignment horizontal="center"/>
    </xf>
    <xf numFmtId="0" fontId="31" fillId="2" borderId="71" xfId="81" applyFont="1" applyFill="1" applyBorder="1" applyAlignment="1">
      <alignment horizontal="center"/>
    </xf>
    <xf numFmtId="0" fontId="3" fillId="2" borderId="19" xfId="79" applyFont="1" applyFill="1" applyBorder="1" applyAlignment="1"/>
    <xf numFmtId="0" fontId="3" fillId="2" borderId="27" xfId="79" applyFont="1" applyFill="1" applyBorder="1" applyAlignment="1"/>
    <xf numFmtId="0" fontId="29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6" xfId="79" applyFont="1" applyFill="1" applyBorder="1" applyAlignment="1">
      <alignment horizontal="right"/>
    </xf>
    <xf numFmtId="9" fontId="32" fillId="0" borderId="27" xfId="0" applyNumberFormat="1" applyFont="1" applyFill="1" applyBorder="1"/>
    <xf numFmtId="9" fontId="32" fillId="0" borderId="20" xfId="0" applyNumberFormat="1" applyFont="1" applyFill="1" applyBorder="1"/>
    <xf numFmtId="9" fontId="32" fillId="0" borderId="28" xfId="0" applyNumberFormat="1" applyFont="1" applyFill="1" applyBorder="1"/>
    <xf numFmtId="3" fontId="6" fillId="0" borderId="19" xfId="78" applyNumberFormat="1" applyFont="1" applyFill="1" applyBorder="1" applyAlignment="1"/>
    <xf numFmtId="3" fontId="6" fillId="0" borderId="27" xfId="78" applyNumberFormat="1" applyFont="1" applyFill="1" applyBorder="1" applyAlignment="1"/>
    <xf numFmtId="3" fontId="6" fillId="0" borderId="20" xfId="78" applyNumberFormat="1" applyFont="1" applyFill="1" applyBorder="1" applyAlignment="1"/>
    <xf numFmtId="0" fontId="32" fillId="5" borderId="78" xfId="0" applyFont="1" applyFill="1" applyBorder="1"/>
    <xf numFmtId="0" fontId="32" fillId="0" borderId="79" xfId="0" applyFont="1" applyBorder="1" applyAlignment="1"/>
    <xf numFmtId="9" fontId="32" fillId="0" borderId="77" xfId="0" applyNumberFormat="1" applyFont="1" applyBorder="1" applyAlignment="1"/>
    <xf numFmtId="0" fontId="25" fillId="2" borderId="34" xfId="1" applyFill="1" applyBorder="1" applyAlignment="1">
      <alignment horizontal="left" indent="4"/>
    </xf>
    <xf numFmtId="0" fontId="39" fillId="0" borderId="0" xfId="0" applyFont="1" applyFill="1" applyAlignment="1">
      <alignment horizontal="left" indent="1"/>
    </xf>
    <xf numFmtId="0" fontId="32" fillId="0" borderId="90" xfId="0" applyFont="1" applyFill="1" applyBorder="1" applyAlignment="1"/>
    <xf numFmtId="3" fontId="39" fillId="0" borderId="19" xfId="0" applyNumberFormat="1" applyFont="1" applyFill="1" applyBorder="1" applyAlignment="1"/>
    <xf numFmtId="3" fontId="39" fillId="0" borderId="27" xfId="0" applyNumberFormat="1" applyFont="1" applyFill="1" applyBorder="1" applyAlignment="1"/>
    <xf numFmtId="169" fontId="39" fillId="0" borderId="20" xfId="0" applyNumberFormat="1" applyFont="1" applyFill="1" applyBorder="1" applyAlignment="1"/>
    <xf numFmtId="9" fontId="39" fillId="0" borderId="75" xfId="0" applyNumberFormat="1" applyFont="1" applyBorder="1"/>
    <xf numFmtId="9" fontId="32" fillId="0" borderId="79" xfId="0" applyNumberFormat="1" applyFont="1" applyBorder="1"/>
    <xf numFmtId="9" fontId="32" fillId="0" borderId="77" xfId="0" applyNumberFormat="1" applyFont="1" applyBorder="1"/>
    <xf numFmtId="0" fontId="40" fillId="0" borderId="90" xfId="0" applyFont="1" applyFill="1" applyBorder="1" applyAlignment="1"/>
    <xf numFmtId="0" fontId="39" fillId="3" borderId="26" xfId="0" applyFont="1" applyFill="1" applyBorder="1" applyAlignment="1"/>
    <xf numFmtId="0" fontId="32" fillId="0" borderId="37" xfId="0" applyFont="1" applyBorder="1" applyAlignment="1"/>
    <xf numFmtId="0" fontId="39" fillId="2" borderId="26" xfId="0" applyFont="1" applyFill="1" applyBorder="1" applyAlignment="1"/>
    <xf numFmtId="0" fontId="39" fillId="4" borderId="26" xfId="0" applyFont="1" applyFill="1" applyBorder="1" applyAlignment="1"/>
    <xf numFmtId="0" fontId="42" fillId="0" borderId="1" xfId="0" applyFont="1" applyFill="1" applyBorder="1" applyAlignment="1"/>
    <xf numFmtId="0" fontId="42" fillId="0" borderId="1" xfId="0" applyFont="1" applyBorder="1" applyAlignment="1"/>
    <xf numFmtId="0" fontId="30" fillId="5" borderId="16" xfId="81" applyFont="1" applyFill="1" applyBorder="1" applyAlignment="1">
      <alignment horizontal="center" vertical="center"/>
    </xf>
    <xf numFmtId="0" fontId="41" fillId="0" borderId="2" xfId="0" applyFont="1" applyBorder="1" applyAlignment="1">
      <alignment horizontal="center" vertical="center"/>
    </xf>
    <xf numFmtId="0" fontId="31" fillId="2" borderId="40" xfId="81" applyFont="1" applyFill="1" applyBorder="1" applyAlignment="1">
      <alignment horizontal="center"/>
    </xf>
    <xf numFmtId="0" fontId="31" fillId="2" borderId="41" xfId="81" applyFont="1" applyFill="1" applyBorder="1" applyAlignment="1">
      <alignment horizontal="center"/>
    </xf>
    <xf numFmtId="0" fontId="31" fillId="2" borderId="38" xfId="81" applyFont="1" applyFill="1" applyBorder="1" applyAlignment="1">
      <alignment horizontal="center"/>
    </xf>
    <xf numFmtId="0" fontId="31" fillId="2" borderId="60" xfId="81" applyFont="1" applyFill="1" applyBorder="1" applyAlignment="1">
      <alignment horizontal="center"/>
    </xf>
    <xf numFmtId="0" fontId="31" fillId="2" borderId="39" xfId="81" applyFont="1" applyFill="1" applyBorder="1" applyAlignment="1">
      <alignment horizontal="center"/>
    </xf>
    <xf numFmtId="0" fontId="2" fillId="0" borderId="1" xfId="0" applyFont="1" applyFill="1" applyBorder="1" applyAlignment="1"/>
    <xf numFmtId="0" fontId="38" fillId="2" borderId="24" xfId="0" applyFont="1" applyFill="1" applyBorder="1" applyAlignment="1">
      <alignment horizontal="center" vertical="center"/>
    </xf>
    <xf numFmtId="0" fontId="32" fillId="2" borderId="2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10" xfId="0" applyFont="1" applyFill="1" applyBorder="1" applyAlignment="1">
      <alignment horizontal="center" vertical="center"/>
    </xf>
    <xf numFmtId="0" fontId="5" fillId="0" borderId="1" xfId="0" applyFont="1" applyFill="1" applyBorder="1" applyAlignment="1"/>
    <xf numFmtId="0" fontId="32" fillId="2" borderId="8" xfId="0" applyFont="1" applyFill="1" applyBorder="1" applyAlignment="1">
      <alignment horizontal="center" vertical="center"/>
    </xf>
    <xf numFmtId="0" fontId="32" fillId="2" borderId="9" xfId="0" applyFont="1" applyFill="1" applyBorder="1" applyAlignment="1">
      <alignment horizontal="center" vertical="center"/>
    </xf>
    <xf numFmtId="0" fontId="38" fillId="2" borderId="29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0" fontId="32" fillId="2" borderId="23" xfId="0" applyFont="1" applyFill="1" applyBorder="1" applyAlignment="1">
      <alignment horizontal="center" vertical="center" wrapText="1"/>
    </xf>
    <xf numFmtId="0" fontId="36" fillId="2" borderId="9" xfId="0" applyFont="1" applyFill="1" applyBorder="1" applyAlignment="1">
      <alignment horizontal="center" vertical="center" wrapText="1"/>
    </xf>
    <xf numFmtId="0" fontId="36" fillId="2" borderId="10" xfId="0" applyFont="1" applyFill="1" applyBorder="1" applyAlignment="1">
      <alignment horizontal="center" vertical="center" wrapText="1"/>
    </xf>
    <xf numFmtId="0" fontId="32" fillId="2" borderId="22" xfId="0" applyFont="1" applyFill="1" applyBorder="1" applyAlignment="1">
      <alignment horizontal="center" vertical="center" wrapText="1"/>
    </xf>
    <xf numFmtId="0" fontId="31" fillId="2" borderId="96" xfId="81" applyFont="1" applyFill="1" applyBorder="1" applyAlignment="1">
      <alignment horizontal="center"/>
    </xf>
    <xf numFmtId="0" fontId="31" fillId="2" borderId="94" xfId="81" applyFont="1" applyFill="1" applyBorder="1" applyAlignment="1">
      <alignment horizontal="center"/>
    </xf>
    <xf numFmtId="0" fontId="31" fillId="2" borderId="73" xfId="81" applyFont="1" applyFill="1" applyBorder="1" applyAlignment="1">
      <alignment horizontal="center"/>
    </xf>
    <xf numFmtId="0" fontId="31" fillId="2" borderId="95" xfId="81" applyFont="1" applyFill="1" applyBorder="1" applyAlignment="1">
      <alignment horizontal="center"/>
    </xf>
    <xf numFmtId="0" fontId="31" fillId="2" borderId="86" xfId="81" applyFont="1" applyFill="1" applyBorder="1" applyAlignment="1">
      <alignment horizontal="center"/>
    </xf>
    <xf numFmtId="0" fontId="2" fillId="0" borderId="1" xfId="14" applyFont="1" applyFill="1" applyBorder="1" applyAlignment="1"/>
    <xf numFmtId="0" fontId="42" fillId="0" borderId="1" xfId="14" applyFont="1" applyFill="1" applyBorder="1" applyAlignment="1"/>
    <xf numFmtId="0" fontId="0" fillId="0" borderId="1" xfId="0" applyBorder="1" applyAlignment="1"/>
    <xf numFmtId="164" fontId="31" fillId="0" borderId="0" xfId="53" applyNumberFormat="1" applyFont="1" applyFill="1" applyBorder="1" applyAlignment="1">
      <alignment horizontal="center"/>
    </xf>
    <xf numFmtId="164" fontId="29" fillId="0" borderId="0" xfId="79" applyNumberFormat="1" applyFont="1" applyFill="1" applyBorder="1" applyAlignment="1">
      <alignment horizontal="center"/>
    </xf>
    <xf numFmtId="164" fontId="31" fillId="2" borderId="24" xfId="53" applyNumberFormat="1" applyFont="1" applyFill="1" applyBorder="1" applyAlignment="1">
      <alignment horizontal="right"/>
    </xf>
    <xf numFmtId="164" fontId="29" fillId="2" borderId="29" xfId="79" applyNumberFormat="1" applyFont="1" applyFill="1" applyBorder="1" applyAlignment="1">
      <alignment horizontal="right"/>
    </xf>
    <xf numFmtId="164" fontId="43" fillId="0" borderId="1" xfId="14" applyNumberFormat="1" applyFont="1" applyFill="1" applyBorder="1" applyAlignment="1"/>
    <xf numFmtId="0" fontId="5" fillId="0" borderId="1" xfId="14" applyFont="1" applyFill="1" applyBorder="1" applyAlignment="1">
      <alignment wrapText="1"/>
    </xf>
    <xf numFmtId="0" fontId="5" fillId="0" borderId="1" xfId="14" applyFont="1" applyFill="1" applyBorder="1" applyAlignment="1"/>
    <xf numFmtId="3" fontId="28" fillId="2" borderId="54" xfId="78" applyNumberFormat="1" applyFont="1" applyFill="1" applyBorder="1" applyAlignment="1">
      <alignment horizontal="left"/>
    </xf>
    <xf numFmtId="0" fontId="32" fillId="2" borderId="46" xfId="0" applyFont="1" applyFill="1" applyBorder="1" applyAlignment="1"/>
    <xf numFmtId="3" fontId="28" fillId="2" borderId="48" xfId="78" applyNumberFormat="1" applyFont="1" applyFill="1" applyBorder="1" applyAlignment="1"/>
    <xf numFmtId="0" fontId="39" fillId="2" borderId="54" xfId="0" applyFont="1" applyFill="1" applyBorder="1" applyAlignment="1">
      <alignment horizontal="left"/>
    </xf>
    <xf numFmtId="0" fontId="32" fillId="2" borderId="42" xfId="0" applyFont="1" applyFill="1" applyBorder="1" applyAlignment="1">
      <alignment horizontal="left"/>
    </xf>
    <xf numFmtId="0" fontId="32" fillId="2" borderId="46" xfId="0" applyFont="1" applyFill="1" applyBorder="1" applyAlignment="1">
      <alignment horizontal="left"/>
    </xf>
    <xf numFmtId="0" fontId="39" fillId="2" borderId="48" xfId="0" applyFont="1" applyFill="1" applyBorder="1" applyAlignment="1">
      <alignment horizontal="left"/>
    </xf>
    <xf numFmtId="3" fontId="39" fillId="2" borderId="48" xfId="0" applyNumberFormat="1" applyFont="1" applyFill="1" applyBorder="1" applyAlignment="1">
      <alignment horizontal="left"/>
    </xf>
    <xf numFmtId="3" fontId="32" fillId="2" borderId="43" xfId="0" applyNumberFormat="1" applyFont="1" applyFill="1" applyBorder="1" applyAlignment="1">
      <alignment horizontal="left"/>
    </xf>
    <xf numFmtId="9" fontId="3" fillId="2" borderId="99" xfId="80" applyNumberFormat="1" applyFont="1" applyFill="1" applyBorder="1" applyAlignment="1">
      <alignment horizontal="left"/>
    </xf>
    <xf numFmtId="9" fontId="3" fillId="2" borderId="5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3" fontId="3" fillId="2" borderId="3" xfId="80" applyNumberFormat="1" applyFont="1" applyFill="1" applyBorder="1" applyAlignment="1">
      <alignment horizontal="left"/>
    </xf>
    <xf numFmtId="3" fontId="3" fillId="2" borderId="98" xfId="80" applyNumberFormat="1" applyFont="1" applyFill="1" applyBorder="1" applyAlignment="1">
      <alignment horizontal="left"/>
    </xf>
    <xf numFmtId="3" fontId="3" fillId="2" borderId="88" xfId="80" applyNumberFormat="1" applyFont="1" applyFill="1" applyBorder="1" applyAlignment="1">
      <alignment horizontal="left"/>
    </xf>
    <xf numFmtId="166" fontId="39" fillId="2" borderId="65" xfId="0" applyNumberFormat="1" applyFont="1" applyFill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0" fontId="2" fillId="0" borderId="1" xfId="26" applyFont="1" applyFill="1" applyBorder="1" applyAlignment="1"/>
    <xf numFmtId="0" fontId="2" fillId="0" borderId="1" xfId="0" applyFont="1" applyFill="1" applyBorder="1" applyAlignment="1">
      <alignment wrapText="1"/>
    </xf>
    <xf numFmtId="0" fontId="39" fillId="2" borderId="52" xfId="0" applyFont="1" applyFill="1" applyBorder="1" applyAlignment="1">
      <alignment vertical="center"/>
    </xf>
    <xf numFmtId="3" fontId="31" fillId="2" borderId="54" xfId="26" applyNumberFormat="1" applyFont="1" applyFill="1" applyBorder="1" applyAlignment="1">
      <alignment horizontal="center"/>
    </xf>
    <xf numFmtId="3" fontId="31" fillId="2" borderId="42" xfId="26" applyNumberFormat="1" applyFont="1" applyFill="1" applyBorder="1" applyAlignment="1">
      <alignment horizontal="center"/>
    </xf>
    <xf numFmtId="3" fontId="31" fillId="2" borderId="43" xfId="26" applyNumberFormat="1" applyFont="1" applyFill="1" applyBorder="1" applyAlignment="1">
      <alignment horizontal="center"/>
    </xf>
    <xf numFmtId="3" fontId="31" fillId="2" borderId="97" xfId="26" applyNumberFormat="1" applyFont="1" applyFill="1" applyBorder="1" applyAlignment="1">
      <alignment horizontal="center"/>
    </xf>
    <xf numFmtId="3" fontId="31" fillId="2" borderId="90" xfId="26" applyNumberFormat="1" applyFont="1" applyFill="1" applyBorder="1" applyAlignment="1">
      <alignment horizontal="center"/>
    </xf>
    <xf numFmtId="3" fontId="31" fillId="2" borderId="65" xfId="26" applyNumberFormat="1" applyFont="1" applyFill="1" applyBorder="1" applyAlignment="1">
      <alignment horizontal="center"/>
    </xf>
    <xf numFmtId="3" fontId="31" fillId="2" borderId="43" xfId="0" applyNumberFormat="1" applyFont="1" applyFill="1" applyBorder="1" applyAlignment="1">
      <alignment horizontal="center" vertical="top"/>
    </xf>
    <xf numFmtId="0" fontId="31" fillId="2" borderId="30" xfId="0" applyFont="1" applyFill="1" applyBorder="1" applyAlignment="1">
      <alignment horizontal="center" vertical="top" wrapText="1"/>
    </xf>
    <xf numFmtId="0" fontId="31" fillId="2" borderId="30" xfId="0" applyFont="1" applyFill="1" applyBorder="1" applyAlignment="1">
      <alignment horizontal="center" vertical="top"/>
    </xf>
    <xf numFmtId="0" fontId="31" fillId="2" borderId="30" xfId="0" applyFont="1" applyFill="1" applyBorder="1" applyAlignment="1">
      <alignment horizontal="center" vertical="center"/>
    </xf>
    <xf numFmtId="0" fontId="31" fillId="2" borderId="54" xfId="0" quotePrefix="1" applyFont="1" applyFill="1" applyBorder="1" applyAlignment="1">
      <alignment horizontal="center"/>
    </xf>
    <xf numFmtId="0" fontId="31" fillId="2" borderId="43" xfId="0" applyFont="1" applyFill="1" applyBorder="1" applyAlignment="1">
      <alignment horizontal="center"/>
    </xf>
    <xf numFmtId="9" fontId="44" fillId="2" borderId="43" xfId="0" applyNumberFormat="1" applyFont="1" applyFill="1" applyBorder="1" applyAlignment="1">
      <alignment horizontal="center" vertical="top"/>
    </xf>
    <xf numFmtId="0" fontId="31" fillId="2" borderId="64" xfId="0" applyNumberFormat="1" applyFont="1" applyFill="1" applyBorder="1" applyAlignment="1">
      <alignment horizontal="center" vertical="top"/>
    </xf>
    <xf numFmtId="0" fontId="31" fillId="2" borderId="64" xfId="0" applyFont="1" applyFill="1" applyBorder="1" applyAlignment="1">
      <alignment horizontal="center" vertical="top" wrapText="1"/>
    </xf>
    <xf numFmtId="0" fontId="31" fillId="2" borderId="54" xfId="0" quotePrefix="1" applyNumberFormat="1" applyFont="1" applyFill="1" applyBorder="1" applyAlignment="1">
      <alignment horizontal="center"/>
    </xf>
    <xf numFmtId="0" fontId="31" fillId="2" borderId="43" xfId="0" applyNumberFormat="1" applyFont="1" applyFill="1" applyBorder="1" applyAlignment="1">
      <alignment horizontal="center"/>
    </xf>
    <xf numFmtId="49" fontId="31" fillId="2" borderId="30" xfId="0" applyNumberFormat="1" applyFont="1" applyFill="1" applyBorder="1" applyAlignment="1">
      <alignment horizontal="center" vertical="top"/>
    </xf>
    <xf numFmtId="0" fontId="44" fillId="2" borderId="43" xfId="0" applyNumberFormat="1" applyFont="1" applyFill="1" applyBorder="1" applyAlignment="1">
      <alignment horizontal="center" vertical="top"/>
    </xf>
    <xf numFmtId="3" fontId="33" fillId="9" borderId="101" xfId="0" applyNumberFormat="1" applyFont="1" applyFill="1" applyBorder="1" applyAlignment="1">
      <alignment horizontal="right" vertical="top"/>
    </xf>
    <xf numFmtId="3" fontId="33" fillId="9" borderId="102" xfId="0" applyNumberFormat="1" applyFont="1" applyFill="1" applyBorder="1" applyAlignment="1">
      <alignment horizontal="right" vertical="top"/>
    </xf>
    <xf numFmtId="176" fontId="33" fillId="9" borderId="103" xfId="0" applyNumberFormat="1" applyFont="1" applyFill="1" applyBorder="1" applyAlignment="1">
      <alignment horizontal="right" vertical="top"/>
    </xf>
    <xf numFmtId="3" fontId="33" fillId="0" borderId="101" xfId="0" applyNumberFormat="1" applyFont="1" applyBorder="1" applyAlignment="1">
      <alignment horizontal="right" vertical="top"/>
    </xf>
    <xf numFmtId="176" fontId="33" fillId="9" borderId="104" xfId="0" applyNumberFormat="1" applyFont="1" applyFill="1" applyBorder="1" applyAlignment="1">
      <alignment horizontal="right" vertical="top"/>
    </xf>
    <xf numFmtId="3" fontId="35" fillId="9" borderId="106" xfId="0" applyNumberFormat="1" applyFont="1" applyFill="1" applyBorder="1" applyAlignment="1">
      <alignment horizontal="right" vertical="top"/>
    </xf>
    <xf numFmtId="3" fontId="35" fillId="9" borderId="107" xfId="0" applyNumberFormat="1" applyFont="1" applyFill="1" applyBorder="1" applyAlignment="1">
      <alignment horizontal="right" vertical="top"/>
    </xf>
    <xf numFmtId="0" fontId="35" fillId="9" borderId="108" xfId="0" applyFont="1" applyFill="1" applyBorder="1" applyAlignment="1">
      <alignment horizontal="right" vertical="top"/>
    </xf>
    <xf numFmtId="3" fontId="35" fillId="0" borderId="106" xfId="0" applyNumberFormat="1" applyFont="1" applyBorder="1" applyAlignment="1">
      <alignment horizontal="right" vertical="top"/>
    </xf>
    <xf numFmtId="0" fontId="35" fillId="9" borderId="109" xfId="0" applyFont="1" applyFill="1" applyBorder="1" applyAlignment="1">
      <alignment horizontal="right" vertical="top"/>
    </xf>
    <xf numFmtId="0" fontId="33" fillId="9" borderId="103" xfId="0" applyFont="1" applyFill="1" applyBorder="1" applyAlignment="1">
      <alignment horizontal="right" vertical="top"/>
    </xf>
    <xf numFmtId="0" fontId="33" fillId="9" borderId="104" xfId="0" applyFont="1" applyFill="1" applyBorder="1" applyAlignment="1">
      <alignment horizontal="right" vertical="top"/>
    </xf>
    <xf numFmtId="176" fontId="35" fillId="9" borderId="108" xfId="0" applyNumberFormat="1" applyFont="1" applyFill="1" applyBorder="1" applyAlignment="1">
      <alignment horizontal="right" vertical="top"/>
    </xf>
    <xf numFmtId="176" fontId="35" fillId="9" borderId="109" xfId="0" applyNumberFormat="1" applyFont="1" applyFill="1" applyBorder="1" applyAlignment="1">
      <alignment horizontal="right" vertical="top"/>
    </xf>
    <xf numFmtId="3" fontId="35" fillId="0" borderId="110" xfId="0" applyNumberFormat="1" applyFont="1" applyBorder="1" applyAlignment="1">
      <alignment horizontal="right" vertical="top"/>
    </xf>
    <xf numFmtId="3" fontId="35" fillId="0" borderId="111" xfId="0" applyNumberFormat="1" applyFont="1" applyBorder="1" applyAlignment="1">
      <alignment horizontal="right" vertical="top"/>
    </xf>
    <xf numFmtId="0" fontId="35" fillId="0" borderId="112" xfId="0" applyFont="1" applyBorder="1" applyAlignment="1">
      <alignment horizontal="right" vertical="top"/>
    </xf>
    <xf numFmtId="176" fontId="35" fillId="9" borderId="113" xfId="0" applyNumberFormat="1" applyFont="1" applyFill="1" applyBorder="1" applyAlignment="1">
      <alignment horizontal="right" vertical="top"/>
    </xf>
    <xf numFmtId="0" fontId="37" fillId="10" borderId="100" xfId="0" applyFont="1" applyFill="1" applyBorder="1" applyAlignment="1">
      <alignment vertical="top"/>
    </xf>
    <xf numFmtId="0" fontId="37" fillId="10" borderId="100" xfId="0" applyFont="1" applyFill="1" applyBorder="1" applyAlignment="1">
      <alignment vertical="top" indent="2"/>
    </xf>
    <xf numFmtId="0" fontId="37" fillId="10" borderId="100" xfId="0" applyFont="1" applyFill="1" applyBorder="1" applyAlignment="1">
      <alignment vertical="top" indent="4"/>
    </xf>
    <xf numFmtId="0" fontId="38" fillId="10" borderId="105" xfId="0" applyFont="1" applyFill="1" applyBorder="1" applyAlignment="1">
      <alignment vertical="top" indent="6"/>
    </xf>
    <xf numFmtId="0" fontId="37" fillId="10" borderId="100" xfId="0" applyFont="1" applyFill="1" applyBorder="1" applyAlignment="1">
      <alignment vertical="top" indent="8"/>
    </xf>
    <xf numFmtId="0" fontId="38" fillId="10" borderId="105" xfId="0" applyFont="1" applyFill="1" applyBorder="1" applyAlignment="1">
      <alignment vertical="top" indent="2"/>
    </xf>
    <xf numFmtId="0" fontId="37" fillId="10" borderId="100" xfId="0" applyFont="1" applyFill="1" applyBorder="1" applyAlignment="1">
      <alignment vertical="top" indent="6"/>
    </xf>
    <xf numFmtId="0" fontId="38" fillId="10" borderId="105" xfId="0" applyFont="1" applyFill="1" applyBorder="1" applyAlignment="1">
      <alignment vertical="top" indent="4"/>
    </xf>
    <xf numFmtId="0" fontId="38" fillId="10" borderId="105" xfId="0" applyFont="1" applyFill="1" applyBorder="1" applyAlignment="1">
      <alignment vertical="top"/>
    </xf>
    <xf numFmtId="0" fontId="32" fillId="10" borderId="100" xfId="0" applyFont="1" applyFill="1" applyBorder="1"/>
    <xf numFmtId="0" fontId="38" fillId="10" borderId="18" xfId="0" applyFont="1" applyFill="1" applyBorder="1" applyAlignment="1">
      <alignment vertical="top"/>
    </xf>
    <xf numFmtId="0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right"/>
    </xf>
    <xf numFmtId="9" fontId="29" fillId="0" borderId="0" xfId="0" applyNumberFormat="1" applyFont="1" applyFill="1" applyBorder="1" applyAlignment="1">
      <alignment horizontal="right"/>
    </xf>
    <xf numFmtId="3" fontId="29" fillId="0" borderId="0" xfId="0" applyNumberFormat="1" applyFont="1" applyFill="1" applyBorder="1"/>
    <xf numFmtId="164" fontId="31" fillId="2" borderId="114" xfId="53" applyNumberFormat="1" applyFont="1" applyFill="1" applyBorder="1" applyAlignment="1">
      <alignment horizontal="left"/>
    </xf>
    <xf numFmtId="164" fontId="31" fillId="2" borderId="115" xfId="53" applyNumberFormat="1" applyFont="1" applyFill="1" applyBorder="1" applyAlignment="1">
      <alignment horizontal="left"/>
    </xf>
    <xf numFmtId="164" fontId="31" fillId="2" borderId="50" xfId="53" applyNumberFormat="1" applyFont="1" applyFill="1" applyBorder="1" applyAlignment="1">
      <alignment horizontal="left"/>
    </xf>
    <xf numFmtId="3" fontId="31" fillId="2" borderId="50" xfId="53" applyNumberFormat="1" applyFont="1" applyFill="1" applyBorder="1" applyAlignment="1">
      <alignment horizontal="left"/>
    </xf>
    <xf numFmtId="3" fontId="31" fillId="2" borderId="55" xfId="53" applyNumberFormat="1" applyFont="1" applyFill="1" applyBorder="1" applyAlignment="1">
      <alignment horizontal="left"/>
    </xf>
    <xf numFmtId="3" fontId="32" fillId="0" borderId="115" xfId="0" applyNumberFormat="1" applyFont="1" applyFill="1" applyBorder="1"/>
    <xf numFmtId="3" fontId="32" fillId="0" borderId="117" xfId="0" applyNumberFormat="1" applyFont="1" applyFill="1" applyBorder="1"/>
    <xf numFmtId="0" fontId="32" fillId="0" borderId="66" xfId="0" applyFont="1" applyFill="1" applyBorder="1"/>
    <xf numFmtId="0" fontId="32" fillId="0" borderId="67" xfId="0" applyFont="1" applyFill="1" applyBorder="1"/>
    <xf numFmtId="164" fontId="32" fillId="0" borderId="67" xfId="0" applyNumberFormat="1" applyFont="1" applyFill="1" applyBorder="1"/>
    <xf numFmtId="164" fontId="32" fillId="0" borderId="67" xfId="0" applyNumberFormat="1" applyFont="1" applyFill="1" applyBorder="1" applyAlignment="1">
      <alignment horizontal="right"/>
    </xf>
    <xf numFmtId="3" fontId="32" fillId="0" borderId="67" xfId="0" applyNumberFormat="1" applyFont="1" applyFill="1" applyBorder="1"/>
    <xf numFmtId="3" fontId="32" fillId="0" borderId="68" xfId="0" applyNumberFormat="1" applyFont="1" applyFill="1" applyBorder="1"/>
    <xf numFmtId="0" fontId="32" fillId="0" borderId="76" xfId="0" applyFont="1" applyFill="1" applyBorder="1"/>
    <xf numFmtId="0" fontId="32" fillId="0" borderId="77" xfId="0" applyFont="1" applyFill="1" applyBorder="1"/>
    <xf numFmtId="164" fontId="32" fillId="0" borderId="77" xfId="0" applyNumberFormat="1" applyFont="1" applyFill="1" applyBorder="1"/>
    <xf numFmtId="164" fontId="32" fillId="0" borderId="77" xfId="0" applyNumberFormat="1" applyFont="1" applyFill="1" applyBorder="1" applyAlignment="1">
      <alignment horizontal="right"/>
    </xf>
    <xf numFmtId="3" fontId="32" fillId="0" borderId="77" xfId="0" applyNumberFormat="1" applyFont="1" applyFill="1" applyBorder="1"/>
    <xf numFmtId="3" fontId="32" fillId="0" borderId="78" xfId="0" applyNumberFormat="1" applyFont="1" applyFill="1" applyBorder="1"/>
    <xf numFmtId="0" fontId="32" fillId="0" borderId="69" xfId="0" applyFont="1" applyFill="1" applyBorder="1"/>
    <xf numFmtId="0" fontId="32" fillId="0" borderId="70" xfId="0" applyFont="1" applyFill="1" applyBorder="1"/>
    <xf numFmtId="164" fontId="32" fillId="0" borderId="70" xfId="0" applyNumberFormat="1" applyFont="1" applyFill="1" applyBorder="1"/>
    <xf numFmtId="164" fontId="32" fillId="0" borderId="70" xfId="0" applyNumberFormat="1" applyFont="1" applyFill="1" applyBorder="1" applyAlignment="1">
      <alignment horizontal="right"/>
    </xf>
    <xf numFmtId="3" fontId="32" fillId="0" borderId="70" xfId="0" applyNumberFormat="1" applyFont="1" applyFill="1" applyBorder="1"/>
    <xf numFmtId="3" fontId="32" fillId="0" borderId="71" xfId="0" applyNumberFormat="1" applyFont="1" applyFill="1" applyBorder="1"/>
    <xf numFmtId="0" fontId="39" fillId="2" borderId="114" xfId="0" applyFont="1" applyFill="1" applyBorder="1"/>
    <xf numFmtId="3" fontId="39" fillId="2" borderId="116" xfId="0" applyNumberFormat="1" applyFont="1" applyFill="1" applyBorder="1"/>
    <xf numFmtId="9" fontId="39" fillId="2" borderId="61" xfId="0" applyNumberFormat="1" applyFont="1" applyFill="1" applyBorder="1"/>
    <xf numFmtId="3" fontId="39" fillId="2" borderId="55" xfId="0" applyNumberFormat="1" applyFont="1" applyFill="1" applyBorder="1"/>
    <xf numFmtId="9" fontId="32" fillId="0" borderId="115" xfId="0" applyNumberFormat="1" applyFont="1" applyFill="1" applyBorder="1"/>
    <xf numFmtId="9" fontId="32" fillId="0" borderId="67" xfId="0" applyNumberFormat="1" applyFont="1" applyFill="1" applyBorder="1"/>
    <xf numFmtId="9" fontId="32" fillId="0" borderId="70" xfId="0" applyNumberFormat="1" applyFont="1" applyFill="1" applyBorder="1"/>
    <xf numFmtId="3" fontId="32" fillId="0" borderId="27" xfId="0" applyNumberFormat="1" applyFont="1" applyFill="1" applyBorder="1"/>
    <xf numFmtId="0" fontId="39" fillId="10" borderId="19" xfId="0" applyFont="1" applyFill="1" applyBorder="1"/>
    <xf numFmtId="3" fontId="39" fillId="10" borderId="27" xfId="0" applyNumberFormat="1" applyFont="1" applyFill="1" applyBorder="1"/>
    <xf numFmtId="9" fontId="39" fillId="10" borderId="27" xfId="0" applyNumberFormat="1" applyFont="1" applyFill="1" applyBorder="1"/>
    <xf numFmtId="3" fontId="39" fillId="10" borderId="20" xfId="0" applyNumberFormat="1" applyFont="1" applyFill="1" applyBorder="1"/>
    <xf numFmtId="0" fontId="39" fillId="0" borderId="114" xfId="0" applyFont="1" applyFill="1" applyBorder="1"/>
    <xf numFmtId="0" fontId="32" fillId="5" borderId="10" xfId="0" applyFont="1" applyFill="1" applyBorder="1" applyAlignment="1">
      <alignment wrapText="1"/>
    </xf>
    <xf numFmtId="9" fontId="32" fillId="0" borderId="77" xfId="0" applyNumberFormat="1" applyFont="1" applyFill="1" applyBorder="1"/>
    <xf numFmtId="3" fontId="32" fillId="0" borderId="83" xfId="0" applyNumberFormat="1" applyFont="1" applyFill="1" applyBorder="1"/>
    <xf numFmtId="9" fontId="32" fillId="0" borderId="83" xfId="0" applyNumberFormat="1" applyFont="1" applyFill="1" applyBorder="1"/>
    <xf numFmtId="3" fontId="32" fillId="0" borderId="84" xfId="0" applyNumberFormat="1" applyFont="1" applyFill="1" applyBorder="1"/>
    <xf numFmtId="0" fontId="39" fillId="0" borderId="66" xfId="0" applyFont="1" applyFill="1" applyBorder="1"/>
    <xf numFmtId="0" fontId="39" fillId="0" borderId="76" xfId="0" applyFont="1" applyFill="1" applyBorder="1"/>
    <xf numFmtId="0" fontId="39" fillId="0" borderId="118" xfId="0" applyFont="1" applyFill="1" applyBorder="1"/>
    <xf numFmtId="0" fontId="39" fillId="2" borderId="115" xfId="0" applyFont="1" applyFill="1" applyBorder="1"/>
    <xf numFmtId="3" fontId="39" fillId="2" borderId="0" xfId="0" applyNumberFormat="1" applyFont="1" applyFill="1" applyBorder="1"/>
    <xf numFmtId="3" fontId="39" fillId="2" borderId="16" xfId="0" applyNumberFormat="1" applyFont="1" applyFill="1" applyBorder="1"/>
    <xf numFmtId="0" fontId="3" fillId="2" borderId="114" xfId="79" applyFont="1" applyFill="1" applyBorder="1" applyAlignment="1">
      <alignment horizontal="left"/>
    </xf>
    <xf numFmtId="3" fontId="3" fillId="2" borderId="83" xfId="80" applyNumberFormat="1" applyFont="1" applyFill="1" applyBorder="1"/>
    <xf numFmtId="3" fontId="3" fillId="2" borderId="84" xfId="80" applyNumberFormat="1" applyFont="1" applyFill="1" applyBorder="1"/>
    <xf numFmtId="9" fontId="3" fillId="2" borderId="82" xfId="80" applyNumberFormat="1" applyFont="1" applyFill="1" applyBorder="1"/>
    <xf numFmtId="9" fontId="3" fillId="2" borderId="83" xfId="80" applyNumberFormat="1" applyFont="1" applyFill="1" applyBorder="1"/>
    <xf numFmtId="9" fontId="3" fillId="2" borderId="84" xfId="80" applyNumberFormat="1" applyFont="1" applyFill="1" applyBorder="1"/>
    <xf numFmtId="9" fontId="32" fillId="0" borderId="68" xfId="0" applyNumberFormat="1" applyFont="1" applyFill="1" applyBorder="1"/>
    <xf numFmtId="9" fontId="32" fillId="0" borderId="71" xfId="0" applyNumberFormat="1" applyFont="1" applyFill="1" applyBorder="1"/>
    <xf numFmtId="0" fontId="39" fillId="0" borderId="96" xfId="0" applyFont="1" applyFill="1" applyBorder="1"/>
    <xf numFmtId="0" fontId="39" fillId="0" borderId="95" xfId="0" applyFont="1" applyFill="1" applyBorder="1" applyAlignment="1">
      <alignment horizontal="left" indent="1"/>
    </xf>
    <xf numFmtId="9" fontId="32" fillId="0" borderId="89" xfId="0" applyNumberFormat="1" applyFont="1" applyFill="1" applyBorder="1"/>
    <xf numFmtId="9" fontId="32" fillId="0" borderId="87" xfId="0" applyNumberFormat="1" applyFont="1" applyFill="1" applyBorder="1"/>
    <xf numFmtId="3" fontId="32" fillId="0" borderId="66" xfId="0" applyNumberFormat="1" applyFont="1" applyFill="1" applyBorder="1"/>
    <xf numFmtId="3" fontId="32" fillId="0" borderId="69" xfId="0" applyNumberFormat="1" applyFont="1" applyFill="1" applyBorder="1"/>
    <xf numFmtId="9" fontId="32" fillId="0" borderId="93" xfId="0" applyNumberFormat="1" applyFont="1" applyFill="1" applyBorder="1"/>
    <xf numFmtId="9" fontId="32" fillId="0" borderId="92" xfId="0" applyNumberFormat="1" applyFont="1" applyFill="1" applyBorder="1"/>
    <xf numFmtId="173" fontId="39" fillId="4" borderId="119" xfId="0" applyNumberFormat="1" applyFont="1" applyFill="1" applyBorder="1" applyAlignment="1">
      <alignment horizontal="center"/>
    </xf>
    <xf numFmtId="0" fontId="0" fillId="0" borderId="120" xfId="0" applyBorder="1" applyAlignment="1"/>
    <xf numFmtId="173" fontId="39" fillId="4" borderId="120" xfId="0" applyNumberFormat="1" applyFont="1" applyFill="1" applyBorder="1" applyAlignment="1">
      <alignment horizontal="center"/>
    </xf>
    <xf numFmtId="0" fontId="0" fillId="0" borderId="120" xfId="0" applyBorder="1" applyAlignment="1">
      <alignment horizontal="center"/>
    </xf>
    <xf numFmtId="173" fontId="32" fillId="0" borderId="121" xfId="0" applyNumberFormat="1" applyFont="1" applyBorder="1" applyAlignment="1">
      <alignment horizontal="right"/>
    </xf>
    <xf numFmtId="0" fontId="0" fillId="0" borderId="122" xfId="0" applyBorder="1" applyAlignment="1">
      <alignment horizontal="right"/>
    </xf>
    <xf numFmtId="173" fontId="32" fillId="0" borderId="122" xfId="0" applyNumberFormat="1" applyFont="1" applyBorder="1" applyAlignment="1">
      <alignment horizontal="right"/>
    </xf>
    <xf numFmtId="173" fontId="32" fillId="0" borderId="122" xfId="0" applyNumberFormat="1" applyFont="1" applyBorder="1" applyAlignment="1">
      <alignment horizontal="right" wrapText="1"/>
    </xf>
    <xf numFmtId="0" fontId="0" fillId="0" borderId="122" xfId="0" applyBorder="1" applyAlignment="1">
      <alignment horizontal="right" wrapText="1"/>
    </xf>
    <xf numFmtId="175" fontId="32" fillId="0" borderId="121" xfId="0" applyNumberFormat="1" applyFont="1" applyBorder="1" applyAlignment="1">
      <alignment horizontal="right"/>
    </xf>
    <xf numFmtId="175" fontId="32" fillId="0" borderId="122" xfId="0" applyNumberFormat="1" applyFont="1" applyBorder="1" applyAlignment="1">
      <alignment horizontal="right"/>
    </xf>
    <xf numFmtId="173" fontId="32" fillId="0" borderId="123" xfId="0" applyNumberFormat="1" applyFont="1" applyBorder="1" applyAlignment="1">
      <alignment horizontal="right"/>
    </xf>
    <xf numFmtId="0" fontId="0" fillId="0" borderId="124" xfId="0" applyBorder="1" applyAlignment="1">
      <alignment horizontal="right"/>
    </xf>
    <xf numFmtId="173" fontId="32" fillId="0" borderId="124" xfId="0" applyNumberFormat="1" applyFont="1" applyBorder="1" applyAlignment="1">
      <alignment horizontal="right"/>
    </xf>
    <xf numFmtId="0" fontId="39" fillId="2" borderId="93" xfId="0" applyFont="1" applyFill="1" applyBorder="1" applyAlignment="1">
      <alignment horizontal="center" vertical="center"/>
    </xf>
    <xf numFmtId="0" fontId="55" fillId="2" borderId="92" xfId="0" applyFont="1" applyFill="1" applyBorder="1" applyAlignment="1">
      <alignment horizontal="center" vertical="center" wrapText="1"/>
    </xf>
    <xf numFmtId="174" fontId="32" fillId="2" borderId="93" xfId="0" applyNumberFormat="1" applyFont="1" applyFill="1" applyBorder="1" applyAlignment="1"/>
    <xf numFmtId="174" fontId="32" fillId="0" borderId="91" xfId="0" applyNumberFormat="1" applyFont="1" applyBorder="1"/>
    <xf numFmtId="174" fontId="32" fillId="0" borderId="126" xfId="0" applyNumberFormat="1" applyFont="1" applyBorder="1"/>
    <xf numFmtId="173" fontId="39" fillId="4" borderId="93" xfId="0" applyNumberFormat="1" applyFont="1" applyFill="1" applyBorder="1" applyAlignment="1"/>
    <xf numFmtId="173" fontId="32" fillId="0" borderId="91" xfId="0" applyNumberFormat="1" applyFont="1" applyBorder="1"/>
    <xf numFmtId="173" fontId="32" fillId="0" borderId="92" xfId="0" applyNumberFormat="1" applyFont="1" applyBorder="1"/>
    <xf numFmtId="173" fontId="39" fillId="2" borderId="93" xfId="0" applyNumberFormat="1" applyFont="1" applyFill="1" applyBorder="1" applyAlignment="1"/>
    <xf numFmtId="173" fontId="32" fillId="0" borderId="126" xfId="0" applyNumberFormat="1" applyFont="1" applyBorder="1"/>
    <xf numFmtId="173" fontId="32" fillId="0" borderId="93" xfId="0" applyNumberFormat="1" applyFont="1" applyBorder="1"/>
    <xf numFmtId="173" fontId="39" fillId="4" borderId="127" xfId="0" applyNumberFormat="1" applyFont="1" applyFill="1" applyBorder="1" applyAlignment="1">
      <alignment horizontal="center"/>
    </xf>
    <xf numFmtId="173" fontId="32" fillId="0" borderId="128" xfId="0" applyNumberFormat="1" applyFont="1" applyBorder="1" applyAlignment="1">
      <alignment horizontal="right"/>
    </xf>
    <xf numFmtId="175" fontId="32" fillId="0" borderId="128" xfId="0" applyNumberFormat="1" applyFont="1" applyBorder="1" applyAlignment="1">
      <alignment horizontal="right"/>
    </xf>
    <xf numFmtId="173" fontId="32" fillId="0" borderId="129" xfId="0" applyNumberFormat="1" applyFont="1" applyBorder="1" applyAlignment="1">
      <alignment horizontal="right"/>
    </xf>
    <xf numFmtId="0" fontId="0" fillId="0" borderId="125" xfId="0" applyBorder="1"/>
    <xf numFmtId="173" fontId="39" fillId="4" borderId="72" xfId="0" applyNumberFormat="1" applyFont="1" applyFill="1" applyBorder="1" applyAlignment="1">
      <alignment horizontal="center"/>
    </xf>
    <xf numFmtId="173" fontId="32" fillId="0" borderId="74" xfId="0" applyNumberFormat="1" applyFont="1" applyBorder="1" applyAlignment="1">
      <alignment horizontal="right"/>
    </xf>
    <xf numFmtId="175" fontId="32" fillId="0" borderId="74" xfId="0" applyNumberFormat="1" applyFont="1" applyBorder="1" applyAlignment="1">
      <alignment horizontal="right"/>
    </xf>
    <xf numFmtId="173" fontId="32" fillId="0" borderId="85" xfId="0" applyNumberFormat="1" applyFont="1" applyBorder="1" applyAlignment="1">
      <alignment horizontal="right"/>
    </xf>
    <xf numFmtId="0" fontId="32" fillId="2" borderId="55" xfId="0" applyFont="1" applyFill="1" applyBorder="1" applyAlignment="1">
      <alignment vertical="center"/>
    </xf>
    <xf numFmtId="0" fontId="31" fillId="2" borderId="15" xfId="26" applyNumberFormat="1" applyFont="1" applyFill="1" applyBorder="1"/>
    <xf numFmtId="0" fontId="31" fillId="2" borderId="0" xfId="26" applyNumberFormat="1" applyFont="1" applyFill="1" applyBorder="1"/>
    <xf numFmtId="0" fontId="31" fillId="2" borderId="16" xfId="26" applyNumberFormat="1" applyFont="1" applyFill="1" applyBorder="1" applyAlignment="1">
      <alignment horizontal="right"/>
    </xf>
    <xf numFmtId="169" fontId="32" fillId="0" borderId="27" xfId="0" applyNumberFormat="1" applyFont="1" applyFill="1" applyBorder="1"/>
    <xf numFmtId="0" fontId="32" fillId="0" borderId="27" xfId="0" applyFont="1" applyFill="1" applyBorder="1"/>
    <xf numFmtId="0" fontId="39" fillId="0" borderId="19" xfId="0" applyFont="1" applyFill="1" applyBorder="1"/>
    <xf numFmtId="0" fontId="59" fillId="0" borderId="0" xfId="0" applyFont="1" applyFill="1"/>
    <xf numFmtId="0" fontId="60" fillId="0" borderId="0" xfId="0" applyFont="1" applyFill="1"/>
    <xf numFmtId="169" fontId="32" fillId="0" borderId="20" xfId="0" applyNumberFormat="1" applyFont="1" applyFill="1" applyBorder="1"/>
    <xf numFmtId="0" fontId="32" fillId="2" borderId="31" xfId="0" applyFont="1" applyFill="1" applyBorder="1" applyAlignment="1">
      <alignment horizontal="center" vertical="top" wrapText="1"/>
    </xf>
    <xf numFmtId="0" fontId="31" fillId="2" borderId="31" xfId="0" applyFont="1" applyFill="1" applyBorder="1" applyAlignment="1">
      <alignment horizontal="center" vertical="top" wrapText="1"/>
    </xf>
    <xf numFmtId="0" fontId="31" fillId="2" borderId="31" xfId="0" applyFont="1" applyFill="1" applyBorder="1" applyAlignment="1">
      <alignment horizontal="center" vertical="top"/>
    </xf>
    <xf numFmtId="0" fontId="0" fillId="0" borderId="31" xfId="0" applyNumberFormat="1" applyBorder="1" applyAlignment="1">
      <alignment horizontal="center" vertical="top"/>
    </xf>
    <xf numFmtId="0" fontId="31" fillId="2" borderId="31" xfId="0" applyFont="1" applyFill="1" applyBorder="1" applyAlignment="1">
      <alignment horizontal="center" vertical="center"/>
    </xf>
    <xf numFmtId="3" fontId="31" fillId="2" borderId="15" xfId="0" applyNumberFormat="1" applyFont="1" applyFill="1" applyBorder="1" applyAlignment="1">
      <alignment horizontal="left"/>
    </xf>
    <xf numFmtId="3" fontId="31" fillId="2" borderId="16" xfId="0" applyNumberFormat="1" applyFont="1" applyFill="1" applyBorder="1" applyAlignment="1">
      <alignment horizontal="center"/>
    </xf>
    <xf numFmtId="3" fontId="31" fillId="2" borderId="0" xfId="0" applyNumberFormat="1" applyFont="1" applyFill="1" applyBorder="1" applyAlignment="1">
      <alignment horizontal="center"/>
    </xf>
    <xf numFmtId="9" fontId="44" fillId="2" borderId="16" xfId="0" applyNumberFormat="1" applyFont="1" applyFill="1" applyBorder="1" applyAlignment="1">
      <alignment horizontal="center" vertical="top"/>
    </xf>
    <xf numFmtId="3" fontId="31" fillId="2" borderId="16" xfId="0" applyNumberFormat="1" applyFont="1" applyFill="1" applyBorder="1" applyAlignment="1">
      <alignment horizontal="center" vertical="top"/>
    </xf>
    <xf numFmtId="169" fontId="32" fillId="0" borderId="67" xfId="0" applyNumberFormat="1" applyFont="1" applyFill="1" applyBorder="1"/>
    <xf numFmtId="169" fontId="32" fillId="0" borderId="77" xfId="0" applyNumberFormat="1" applyFont="1" applyFill="1" applyBorder="1"/>
    <xf numFmtId="9" fontId="32" fillId="0" borderId="78" xfId="0" applyNumberFormat="1" applyFont="1" applyFill="1" applyBorder="1"/>
    <xf numFmtId="169" fontId="32" fillId="0" borderId="70" xfId="0" applyNumberFormat="1" applyFont="1" applyFill="1" applyBorder="1"/>
    <xf numFmtId="0" fontId="39" fillId="0" borderId="69" xfId="0" applyFont="1" applyFill="1" applyBorder="1"/>
    <xf numFmtId="49" fontId="31" fillId="2" borderId="31" xfId="0" applyNumberFormat="1" applyFont="1" applyFill="1" applyBorder="1" applyAlignment="1">
      <alignment horizontal="center" vertical="top"/>
    </xf>
    <xf numFmtId="0" fontId="31" fillId="2" borderId="15" xfId="0" applyNumberFormat="1" applyFont="1" applyFill="1" applyBorder="1" applyAlignment="1">
      <alignment horizontal="left"/>
    </xf>
    <xf numFmtId="0" fontId="31" fillId="2" borderId="16" xfId="0" applyNumberFormat="1" applyFont="1" applyFill="1" applyBorder="1" applyAlignment="1">
      <alignment horizontal="left"/>
    </xf>
    <xf numFmtId="0" fontId="31" fillId="2" borderId="0" xfId="0" applyNumberFormat="1" applyFont="1" applyFill="1" applyBorder="1" applyAlignment="1">
      <alignment horizontal="left"/>
    </xf>
    <xf numFmtId="0" fontId="44" fillId="2" borderId="16" xfId="0" applyNumberFormat="1" applyFont="1" applyFill="1" applyBorder="1" applyAlignment="1">
      <alignment horizontal="center" vertical="top"/>
    </xf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57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Graf'!$B$4:$J$4</c:f>
              <c:numCache>
                <c:formatCode>General</c:formatCode>
                <c:ptCount val="9"/>
                <c:pt idx="0">
                  <c:v>0.91685119805029625</c:v>
                </c:pt>
                <c:pt idx="1">
                  <c:v>0.98081368859415485</c:v>
                </c:pt>
                <c:pt idx="2">
                  <c:v>1.0075964522838705</c:v>
                </c:pt>
                <c:pt idx="3">
                  <c:v>1.0470755271739771</c:v>
                </c:pt>
                <c:pt idx="4">
                  <c:v>1.0552355529984774</c:v>
                </c:pt>
                <c:pt idx="5">
                  <c:v>1.0204299833528578</c:v>
                </c:pt>
                <c:pt idx="6">
                  <c:v>0.98059498919666921</c:v>
                </c:pt>
                <c:pt idx="7">
                  <c:v>0.98106030415731427</c:v>
                </c:pt>
                <c:pt idx="8">
                  <c:v>0.97267999203556199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488016"/>
        <c:axId val="87493456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0.8085424167482298</c:v>
                </c:pt>
                <c:pt idx="1">
                  <c:v>0.8085424167482298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7498352"/>
        <c:axId val="87485840"/>
      </c:scatterChart>
      <c:catAx>
        <c:axId val="874880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874934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749345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87488016"/>
        <c:crosses val="autoZero"/>
        <c:crossBetween val="between"/>
      </c:valAx>
      <c:valAx>
        <c:axId val="87498352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87485840"/>
        <c:crosses val="max"/>
        <c:crossBetween val="midCat"/>
      </c:valAx>
      <c:valAx>
        <c:axId val="87485840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87498352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25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16" bestFit="1" customWidth="1"/>
    <col min="2" max="2" width="102.21875" style="116" bestFit="1" customWidth="1"/>
    <col min="3" max="3" width="16.109375" style="47" hidden="1" customWidth="1"/>
    <col min="4" max="16384" width="8.88671875" style="116"/>
  </cols>
  <sheetData>
    <row r="1" spans="1:3" ht="18.600000000000001" customHeight="1" thickBot="1" x14ac:dyDescent="0.4">
      <c r="A1" s="305" t="s">
        <v>95</v>
      </c>
      <c r="B1" s="305"/>
    </row>
    <row r="2" spans="1:3" ht="14.4" customHeight="1" thickBot="1" x14ac:dyDescent="0.35">
      <c r="A2" s="214" t="s">
        <v>231</v>
      </c>
      <c r="B2" s="46"/>
    </row>
    <row r="3" spans="1:3" ht="14.4" customHeight="1" thickBot="1" x14ac:dyDescent="0.35">
      <c r="A3" s="301" t="s">
        <v>125</v>
      </c>
      <c r="B3" s="302"/>
    </row>
    <row r="4" spans="1:3" ht="14.4" customHeight="1" x14ac:dyDescent="0.3">
      <c r="A4" s="129" t="str">
        <f t="shared" ref="A4:A8" si="0">HYPERLINK("#'"&amp;C4&amp;"'!A1",C4)</f>
        <v>Motivace</v>
      </c>
      <c r="B4" s="74" t="s">
        <v>106</v>
      </c>
      <c r="C4" s="47" t="s">
        <v>107</v>
      </c>
    </row>
    <row r="5" spans="1:3" ht="14.4" customHeight="1" x14ac:dyDescent="0.3">
      <c r="A5" s="130" t="str">
        <f t="shared" si="0"/>
        <v>HI</v>
      </c>
      <c r="B5" s="75" t="s">
        <v>122</v>
      </c>
      <c r="C5" s="47" t="s">
        <v>98</v>
      </c>
    </row>
    <row r="6" spans="1:3" ht="14.4" customHeight="1" x14ac:dyDescent="0.3">
      <c r="A6" s="131" t="str">
        <f t="shared" si="0"/>
        <v>HI Graf</v>
      </c>
      <c r="B6" s="76" t="s">
        <v>91</v>
      </c>
      <c r="C6" s="47" t="s">
        <v>99</v>
      </c>
    </row>
    <row r="7" spans="1:3" ht="14.4" customHeight="1" x14ac:dyDescent="0.3">
      <c r="A7" s="131" t="str">
        <f t="shared" si="0"/>
        <v>Man Tab</v>
      </c>
      <c r="B7" s="76" t="s">
        <v>233</v>
      </c>
      <c r="C7" s="47" t="s">
        <v>100</v>
      </c>
    </row>
    <row r="8" spans="1:3" ht="14.4" customHeight="1" thickBot="1" x14ac:dyDescent="0.35">
      <c r="A8" s="132" t="str">
        <f t="shared" si="0"/>
        <v>HV</v>
      </c>
      <c r="B8" s="77" t="s">
        <v>48</v>
      </c>
      <c r="C8" s="47" t="s">
        <v>53</v>
      </c>
    </row>
    <row r="9" spans="1:3" ht="14.4" customHeight="1" thickBot="1" x14ac:dyDescent="0.35">
      <c r="A9" s="78"/>
      <c r="B9" s="78"/>
    </row>
    <row r="10" spans="1:3" ht="14.4" customHeight="1" thickBot="1" x14ac:dyDescent="0.35">
      <c r="A10" s="303" t="s">
        <v>96</v>
      </c>
      <c r="B10" s="302"/>
    </row>
    <row r="11" spans="1:3" ht="14.4" customHeight="1" x14ac:dyDescent="0.3">
      <c r="A11" s="133" t="str">
        <f t="shared" ref="A11" si="1">HYPERLINK("#'"&amp;C11&amp;"'!A1",C11)</f>
        <v>Léky Žádanky</v>
      </c>
      <c r="B11" s="75" t="s">
        <v>123</v>
      </c>
      <c r="C11" s="47" t="s">
        <v>101</v>
      </c>
    </row>
    <row r="12" spans="1:3" ht="14.4" customHeight="1" x14ac:dyDescent="0.3">
      <c r="A12" s="131" t="str">
        <f t="shared" ref="A12:A18" si="2">HYPERLINK("#'"&amp;C12&amp;"'!A1",C12)</f>
        <v>LŽ Detail</v>
      </c>
      <c r="B12" s="76" t="s">
        <v>142</v>
      </c>
      <c r="C12" s="47" t="s">
        <v>102</v>
      </c>
    </row>
    <row r="13" spans="1:3" ht="28.8" customHeight="1" x14ac:dyDescent="0.3">
      <c r="A13" s="131" t="str">
        <f t="shared" si="2"/>
        <v>LŽ PL</v>
      </c>
      <c r="B13" s="455" t="s">
        <v>143</v>
      </c>
      <c r="C13" s="47" t="s">
        <v>129</v>
      </c>
    </row>
    <row r="14" spans="1:3" ht="14.4" customHeight="1" x14ac:dyDescent="0.3">
      <c r="A14" s="131" t="str">
        <f t="shared" si="2"/>
        <v>LŽ PL Detail</v>
      </c>
      <c r="B14" s="76" t="s">
        <v>543</v>
      </c>
      <c r="C14" s="47" t="s">
        <v>130</v>
      </c>
    </row>
    <row r="15" spans="1:3" ht="14.4" customHeight="1" x14ac:dyDescent="0.3">
      <c r="A15" s="131" t="str">
        <f t="shared" si="2"/>
        <v>LŽ Statim</v>
      </c>
      <c r="B15" s="288" t="s">
        <v>189</v>
      </c>
      <c r="C15" s="47" t="s">
        <v>199</v>
      </c>
    </row>
    <row r="16" spans="1:3" ht="14.4" customHeight="1" x14ac:dyDescent="0.3">
      <c r="A16" s="133" t="str">
        <f t="shared" ref="A16" si="3">HYPERLINK("#'"&amp;C16&amp;"'!A1",C16)</f>
        <v>Materiál Žádanky</v>
      </c>
      <c r="B16" s="76" t="s">
        <v>124</v>
      </c>
      <c r="C16" s="47" t="s">
        <v>103</v>
      </c>
    </row>
    <row r="17" spans="1:3" ht="14.4" customHeight="1" x14ac:dyDescent="0.3">
      <c r="A17" s="131" t="str">
        <f t="shared" si="2"/>
        <v>MŽ Detail</v>
      </c>
      <c r="B17" s="76" t="s">
        <v>1337</v>
      </c>
      <c r="C17" s="47" t="s">
        <v>104</v>
      </c>
    </row>
    <row r="18" spans="1:3" ht="14.4" customHeight="1" thickBot="1" x14ac:dyDescent="0.35">
      <c r="A18" s="133" t="str">
        <f t="shared" si="2"/>
        <v>Osobní náklady</v>
      </c>
      <c r="B18" s="76" t="s">
        <v>93</v>
      </c>
      <c r="C18" s="47" t="s">
        <v>105</v>
      </c>
    </row>
    <row r="19" spans="1:3" ht="14.4" customHeight="1" thickBot="1" x14ac:dyDescent="0.35">
      <c r="A19" s="79"/>
      <c r="B19" s="79"/>
    </row>
    <row r="20" spans="1:3" ht="14.4" customHeight="1" thickBot="1" x14ac:dyDescent="0.35">
      <c r="A20" s="304" t="s">
        <v>97</v>
      </c>
      <c r="B20" s="302"/>
    </row>
    <row r="21" spans="1:3" ht="14.4" customHeight="1" x14ac:dyDescent="0.3">
      <c r="A21" s="134" t="str">
        <f t="shared" ref="A21:A25" si="4">HYPERLINK("#'"&amp;C21&amp;"'!A1",C21)</f>
        <v>ZV Vykáz.-A</v>
      </c>
      <c r="B21" s="75" t="s">
        <v>1340</v>
      </c>
      <c r="C21" s="47" t="s">
        <v>108</v>
      </c>
    </row>
    <row r="22" spans="1:3" ht="14.4" customHeight="1" x14ac:dyDescent="0.3">
      <c r="A22" s="131" t="str">
        <f t="shared" ref="A22" si="5">HYPERLINK("#'"&amp;C22&amp;"'!A1",C22)</f>
        <v>ZV Vykáz.-A Lékaři</v>
      </c>
      <c r="B22" s="76" t="s">
        <v>1345</v>
      </c>
      <c r="C22" s="47" t="s">
        <v>202</v>
      </c>
    </row>
    <row r="23" spans="1:3" ht="14.4" customHeight="1" x14ac:dyDescent="0.3">
      <c r="A23" s="131" t="str">
        <f t="shared" si="4"/>
        <v>ZV Vykáz.-A Detail</v>
      </c>
      <c r="B23" s="76" t="s">
        <v>1466</v>
      </c>
      <c r="C23" s="47" t="s">
        <v>109</v>
      </c>
    </row>
    <row r="24" spans="1:3" ht="14.4" customHeight="1" x14ac:dyDescent="0.3">
      <c r="A24" s="131" t="str">
        <f t="shared" si="4"/>
        <v>ZV Vykáz.-H</v>
      </c>
      <c r="B24" s="76" t="s">
        <v>112</v>
      </c>
      <c r="C24" s="47" t="s">
        <v>110</v>
      </c>
    </row>
    <row r="25" spans="1:3" ht="14.4" customHeight="1" x14ac:dyDescent="0.3">
      <c r="A25" s="131" t="str">
        <f t="shared" si="4"/>
        <v>ZV Vykáz.-H Detail</v>
      </c>
      <c r="B25" s="76" t="s">
        <v>1523</v>
      </c>
      <c r="C25" s="47" t="s">
        <v>111</v>
      </c>
    </row>
  </sheetData>
  <mergeCells count="4">
    <mergeCell ref="A3:B3"/>
    <mergeCell ref="A10:B10"/>
    <mergeCell ref="A20:B20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theme="0" tint="-0.249977111117893"/>
    <pageSetUpPr fitToPage="1"/>
  </sheetPr>
  <dimension ref="A1:M11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5.77734375" style="116" bestFit="1" customWidth="1"/>
    <col min="2" max="2" width="8.88671875" style="116" bestFit="1" customWidth="1"/>
    <col min="3" max="3" width="7" style="116" bestFit="1" customWidth="1"/>
    <col min="4" max="4" width="53.44140625" style="116" bestFit="1" customWidth="1"/>
    <col min="5" max="5" width="28.44140625" style="116" bestFit="1" customWidth="1"/>
    <col min="6" max="6" width="6.6640625" style="191" customWidth="1"/>
    <col min="7" max="7" width="10" style="191" customWidth="1"/>
    <col min="8" max="8" width="6.77734375" style="194" bestFit="1" customWidth="1"/>
    <col min="9" max="9" width="6.6640625" style="191" customWidth="1"/>
    <col min="10" max="10" width="10" style="191" customWidth="1"/>
    <col min="11" max="11" width="6.77734375" style="194" bestFit="1" customWidth="1"/>
    <col min="12" max="12" width="6.6640625" style="191" customWidth="1"/>
    <col min="13" max="13" width="10" style="191" customWidth="1"/>
    <col min="14" max="16384" width="8.88671875" style="116"/>
  </cols>
  <sheetData>
    <row r="1" spans="1:13" ht="18.600000000000001" customHeight="1" thickBot="1" x14ac:dyDescent="0.4">
      <c r="A1" s="343" t="s">
        <v>543</v>
      </c>
      <c r="B1" s="343"/>
      <c r="C1" s="343"/>
      <c r="D1" s="343"/>
      <c r="E1" s="343"/>
      <c r="F1" s="343"/>
      <c r="G1" s="343"/>
      <c r="H1" s="343"/>
      <c r="I1" s="343"/>
      <c r="J1" s="343"/>
      <c r="K1" s="343"/>
      <c r="L1" s="305"/>
      <c r="M1" s="305"/>
    </row>
    <row r="2" spans="1:13" ht="14.4" customHeight="1" thickBot="1" x14ac:dyDescent="0.35">
      <c r="A2" s="214" t="s">
        <v>231</v>
      </c>
      <c r="B2" s="190"/>
      <c r="C2" s="190"/>
      <c r="D2" s="190"/>
      <c r="E2" s="190"/>
      <c r="F2" s="198"/>
      <c r="G2" s="198"/>
      <c r="H2" s="199"/>
      <c r="I2" s="198"/>
      <c r="J2" s="198"/>
      <c r="K2" s="199"/>
      <c r="L2" s="198"/>
    </row>
    <row r="3" spans="1:13" ht="14.4" customHeight="1" thickBot="1" x14ac:dyDescent="0.35">
      <c r="E3" s="71" t="s">
        <v>113</v>
      </c>
      <c r="F3" s="43">
        <f>SUBTOTAL(9,F6:F1048576)</f>
        <v>1</v>
      </c>
      <c r="G3" s="43">
        <f>SUBTOTAL(9,G6:G1048576)</f>
        <v>128.07</v>
      </c>
      <c r="H3" s="44">
        <f>IF(M3=0,0,G3/M3)</f>
        <v>9.9521160777146268E-3</v>
      </c>
      <c r="I3" s="43">
        <f>SUBTOTAL(9,I6:I1048576)</f>
        <v>8.1999999999999993</v>
      </c>
      <c r="J3" s="43">
        <f>SUBTOTAL(9,J6:J1048576)</f>
        <v>12740.55</v>
      </c>
      <c r="K3" s="44">
        <f>IF(M3=0,0,J3/M3)</f>
        <v>0.99004788392228538</v>
      </c>
      <c r="L3" s="43">
        <f>SUBTOTAL(9,L6:L1048576)</f>
        <v>9.1999999999999993</v>
      </c>
      <c r="M3" s="45">
        <f>SUBTOTAL(9,M6:M1048576)</f>
        <v>12868.619999999999</v>
      </c>
    </row>
    <row r="4" spans="1:13" ht="14.4" customHeight="1" thickBot="1" x14ac:dyDescent="0.35">
      <c r="A4" s="41"/>
      <c r="B4" s="41"/>
      <c r="C4" s="41"/>
      <c r="D4" s="41"/>
      <c r="E4" s="42"/>
      <c r="F4" s="347" t="s">
        <v>115</v>
      </c>
      <c r="G4" s="348"/>
      <c r="H4" s="349"/>
      <c r="I4" s="350" t="s">
        <v>114</v>
      </c>
      <c r="J4" s="348"/>
      <c r="K4" s="349"/>
      <c r="L4" s="351" t="s">
        <v>3</v>
      </c>
      <c r="M4" s="352"/>
    </row>
    <row r="5" spans="1:13" ht="14.4" customHeight="1" thickBot="1" x14ac:dyDescent="0.35">
      <c r="A5" s="442" t="s">
        <v>116</v>
      </c>
      <c r="B5" s="463" t="s">
        <v>117</v>
      </c>
      <c r="C5" s="463" t="s">
        <v>58</v>
      </c>
      <c r="D5" s="463" t="s">
        <v>118</v>
      </c>
      <c r="E5" s="463" t="s">
        <v>119</v>
      </c>
      <c r="F5" s="464" t="s">
        <v>15</v>
      </c>
      <c r="G5" s="464" t="s">
        <v>14</v>
      </c>
      <c r="H5" s="444" t="s">
        <v>120</v>
      </c>
      <c r="I5" s="443" t="s">
        <v>15</v>
      </c>
      <c r="J5" s="464" t="s">
        <v>14</v>
      </c>
      <c r="K5" s="444" t="s">
        <v>120</v>
      </c>
      <c r="L5" s="443" t="s">
        <v>15</v>
      </c>
      <c r="M5" s="465" t="s">
        <v>14</v>
      </c>
    </row>
    <row r="6" spans="1:13" ht="14.4" customHeight="1" x14ac:dyDescent="0.3">
      <c r="A6" s="424" t="s">
        <v>402</v>
      </c>
      <c r="B6" s="425" t="s">
        <v>530</v>
      </c>
      <c r="C6" s="425" t="s">
        <v>515</v>
      </c>
      <c r="D6" s="425" t="s">
        <v>516</v>
      </c>
      <c r="E6" s="425" t="s">
        <v>531</v>
      </c>
      <c r="F6" s="428"/>
      <c r="G6" s="428"/>
      <c r="H6" s="447">
        <v>0</v>
      </c>
      <c r="I6" s="428">
        <v>1</v>
      </c>
      <c r="J6" s="428">
        <v>12209.67</v>
      </c>
      <c r="K6" s="447">
        <v>1</v>
      </c>
      <c r="L6" s="428">
        <v>1</v>
      </c>
      <c r="M6" s="429">
        <v>12209.67</v>
      </c>
    </row>
    <row r="7" spans="1:13" ht="14.4" customHeight="1" x14ac:dyDescent="0.3">
      <c r="A7" s="430" t="s">
        <v>402</v>
      </c>
      <c r="B7" s="431" t="s">
        <v>532</v>
      </c>
      <c r="C7" s="431" t="s">
        <v>481</v>
      </c>
      <c r="D7" s="431" t="s">
        <v>533</v>
      </c>
      <c r="E7" s="431" t="s">
        <v>534</v>
      </c>
      <c r="F7" s="434"/>
      <c r="G7" s="434"/>
      <c r="H7" s="456">
        <v>0</v>
      </c>
      <c r="I7" s="434">
        <v>2</v>
      </c>
      <c r="J7" s="434">
        <v>70.179999999999993</v>
      </c>
      <c r="K7" s="456">
        <v>1</v>
      </c>
      <c r="L7" s="434">
        <v>2</v>
      </c>
      <c r="M7" s="435">
        <v>70.179999999999993</v>
      </c>
    </row>
    <row r="8" spans="1:13" ht="14.4" customHeight="1" x14ac:dyDescent="0.3">
      <c r="A8" s="430" t="s">
        <v>402</v>
      </c>
      <c r="B8" s="431" t="s">
        <v>535</v>
      </c>
      <c r="C8" s="431" t="s">
        <v>511</v>
      </c>
      <c r="D8" s="431" t="s">
        <v>536</v>
      </c>
      <c r="E8" s="431" t="s">
        <v>537</v>
      </c>
      <c r="F8" s="434"/>
      <c r="G8" s="434"/>
      <c r="H8" s="456">
        <v>0</v>
      </c>
      <c r="I8" s="434">
        <v>3</v>
      </c>
      <c r="J8" s="434">
        <v>347.82</v>
      </c>
      <c r="K8" s="456">
        <v>1</v>
      </c>
      <c r="L8" s="434">
        <v>3</v>
      </c>
      <c r="M8" s="435">
        <v>347.82</v>
      </c>
    </row>
    <row r="9" spans="1:13" ht="14.4" customHeight="1" x14ac:dyDescent="0.3">
      <c r="A9" s="430" t="s">
        <v>402</v>
      </c>
      <c r="B9" s="431" t="s">
        <v>538</v>
      </c>
      <c r="C9" s="431" t="s">
        <v>500</v>
      </c>
      <c r="D9" s="431" t="s">
        <v>501</v>
      </c>
      <c r="E9" s="431" t="s">
        <v>539</v>
      </c>
      <c r="F9" s="434"/>
      <c r="G9" s="434"/>
      <c r="H9" s="456">
        <v>0</v>
      </c>
      <c r="I9" s="434">
        <v>0.2</v>
      </c>
      <c r="J9" s="434">
        <v>43.56</v>
      </c>
      <c r="K9" s="456">
        <v>1</v>
      </c>
      <c r="L9" s="434">
        <v>0.2</v>
      </c>
      <c r="M9" s="435">
        <v>43.56</v>
      </c>
    </row>
    <row r="10" spans="1:13" ht="14.4" customHeight="1" x14ac:dyDescent="0.3">
      <c r="A10" s="430" t="s">
        <v>402</v>
      </c>
      <c r="B10" s="431" t="s">
        <v>538</v>
      </c>
      <c r="C10" s="431" t="s">
        <v>485</v>
      </c>
      <c r="D10" s="431" t="s">
        <v>540</v>
      </c>
      <c r="E10" s="431" t="s">
        <v>541</v>
      </c>
      <c r="F10" s="434">
        <v>1</v>
      </c>
      <c r="G10" s="434">
        <v>128.07</v>
      </c>
      <c r="H10" s="456">
        <v>1</v>
      </c>
      <c r="I10" s="434"/>
      <c r="J10" s="434"/>
      <c r="K10" s="456">
        <v>0</v>
      </c>
      <c r="L10" s="434">
        <v>1</v>
      </c>
      <c r="M10" s="435">
        <v>128.07</v>
      </c>
    </row>
    <row r="11" spans="1:13" ht="14.4" customHeight="1" thickBot="1" x14ac:dyDescent="0.35">
      <c r="A11" s="436" t="s">
        <v>402</v>
      </c>
      <c r="B11" s="437" t="s">
        <v>542</v>
      </c>
      <c r="C11" s="437" t="s">
        <v>518</v>
      </c>
      <c r="D11" s="437" t="s">
        <v>519</v>
      </c>
      <c r="E11" s="437" t="s">
        <v>520</v>
      </c>
      <c r="F11" s="440"/>
      <c r="G11" s="440"/>
      <c r="H11" s="448">
        <v>0</v>
      </c>
      <c r="I11" s="440">
        <v>2</v>
      </c>
      <c r="J11" s="440">
        <v>69.319999999999993</v>
      </c>
      <c r="K11" s="448">
        <v>1</v>
      </c>
      <c r="L11" s="440">
        <v>2</v>
      </c>
      <c r="M11" s="441">
        <v>69.319999999999993</v>
      </c>
    </row>
  </sheetData>
  <autoFilter ref="A5:M374"/>
  <mergeCells count="4">
    <mergeCell ref="F4:H4"/>
    <mergeCell ref="I4:K4"/>
    <mergeCell ref="L4:M4"/>
    <mergeCell ref="A1:M1"/>
  </mergeCells>
  <conditionalFormatting sqref="H3 H6:H1048576">
    <cfRule type="cellIs" dxfId="26" priority="4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7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292" customWidth="1"/>
    <col min="2" max="2" width="5.44140625" style="191" bestFit="1" customWidth="1"/>
    <col min="3" max="3" width="6.109375" style="191" bestFit="1" customWidth="1"/>
    <col min="4" max="4" width="7.44140625" style="191" bestFit="1" customWidth="1"/>
    <col min="5" max="5" width="6.21875" style="191" bestFit="1" customWidth="1"/>
    <col min="6" max="6" width="6.33203125" style="194" bestFit="1" customWidth="1"/>
    <col min="7" max="7" width="6.109375" style="194" bestFit="1" customWidth="1"/>
    <col min="8" max="8" width="7.44140625" style="194" bestFit="1" customWidth="1"/>
    <col min="9" max="9" width="6.21875" style="194" bestFit="1" customWidth="1"/>
    <col min="10" max="10" width="5.44140625" style="191" bestFit="1" customWidth="1"/>
    <col min="11" max="11" width="6.109375" style="191" bestFit="1" customWidth="1"/>
    <col min="12" max="12" width="7.44140625" style="191" bestFit="1" customWidth="1"/>
    <col min="13" max="13" width="6.21875" style="191" bestFit="1" customWidth="1"/>
    <col min="14" max="14" width="5.33203125" style="194" bestFit="1" customWidth="1"/>
    <col min="15" max="15" width="6.109375" style="194" bestFit="1" customWidth="1"/>
    <col min="16" max="16" width="7.44140625" style="194" bestFit="1" customWidth="1"/>
    <col min="17" max="17" width="6.21875" style="194" bestFit="1" customWidth="1"/>
    <col min="18" max="16384" width="8.88671875" style="116"/>
  </cols>
  <sheetData>
    <row r="1" spans="1:17" ht="18.600000000000001" customHeight="1" thickBot="1" x14ac:dyDescent="0.4">
      <c r="A1" s="343" t="s">
        <v>189</v>
      </c>
      <c r="B1" s="343"/>
      <c r="C1" s="343"/>
      <c r="D1" s="343"/>
      <c r="E1" s="343"/>
      <c r="F1" s="306"/>
      <c r="G1" s="306"/>
      <c r="H1" s="306"/>
      <c r="I1" s="306"/>
      <c r="J1" s="336"/>
      <c r="K1" s="336"/>
      <c r="L1" s="336"/>
      <c r="M1" s="336"/>
      <c r="N1" s="336"/>
      <c r="O1" s="336"/>
      <c r="P1" s="336"/>
      <c r="Q1" s="336"/>
    </row>
    <row r="2" spans="1:17" ht="14.4" customHeight="1" thickBot="1" x14ac:dyDescent="0.35">
      <c r="A2" s="214" t="s">
        <v>231</v>
      </c>
      <c r="B2" s="198"/>
      <c r="C2" s="198"/>
      <c r="D2" s="198"/>
      <c r="E2" s="198"/>
    </row>
    <row r="3" spans="1:17" ht="14.4" customHeight="1" thickBot="1" x14ac:dyDescent="0.35">
      <c r="A3" s="281" t="s">
        <v>3</v>
      </c>
      <c r="B3" s="285">
        <f>SUM(B6:B1048576)</f>
        <v>79</v>
      </c>
      <c r="C3" s="286">
        <f>SUM(C6:C1048576)</f>
        <v>0</v>
      </c>
      <c r="D3" s="286">
        <f>SUM(D6:D1048576)</f>
        <v>0</v>
      </c>
      <c r="E3" s="287">
        <f>SUM(E6:E1048576)</f>
        <v>0</v>
      </c>
      <c r="F3" s="284">
        <f>IF(SUM($B3:$E3)=0,"",B3/SUM($B3:$E3))</f>
        <v>1</v>
      </c>
      <c r="G3" s="282">
        <f t="shared" ref="G3:I3" si="0">IF(SUM($B3:$E3)=0,"",C3/SUM($B3:$E3))</f>
        <v>0</v>
      </c>
      <c r="H3" s="282">
        <f t="shared" si="0"/>
        <v>0</v>
      </c>
      <c r="I3" s="283">
        <f t="shared" si="0"/>
        <v>0</v>
      </c>
      <c r="J3" s="286">
        <f>SUM(J6:J1048576)</f>
        <v>50</v>
      </c>
      <c r="K3" s="286">
        <f>SUM(K6:K1048576)</f>
        <v>0</v>
      </c>
      <c r="L3" s="286">
        <f>SUM(L6:L1048576)</f>
        <v>0</v>
      </c>
      <c r="M3" s="287">
        <f>SUM(M6:M1048576)</f>
        <v>0</v>
      </c>
      <c r="N3" s="284">
        <f>IF(SUM($J3:$M3)=0,"",J3/SUM($J3:$M3))</f>
        <v>1</v>
      </c>
      <c r="O3" s="282">
        <f t="shared" ref="O3:Q3" si="1">IF(SUM($J3:$M3)=0,"",K3/SUM($J3:$M3))</f>
        <v>0</v>
      </c>
      <c r="P3" s="282">
        <f t="shared" si="1"/>
        <v>0</v>
      </c>
      <c r="Q3" s="283">
        <f t="shared" si="1"/>
        <v>0</v>
      </c>
    </row>
    <row r="4" spans="1:17" ht="14.4" customHeight="1" thickBot="1" x14ac:dyDescent="0.35">
      <c r="A4" s="280"/>
      <c r="B4" s="356" t="s">
        <v>191</v>
      </c>
      <c r="C4" s="357"/>
      <c r="D4" s="357"/>
      <c r="E4" s="358"/>
      <c r="F4" s="353" t="s">
        <v>196</v>
      </c>
      <c r="G4" s="354"/>
      <c r="H4" s="354"/>
      <c r="I4" s="355"/>
      <c r="J4" s="356" t="s">
        <v>197</v>
      </c>
      <c r="K4" s="357"/>
      <c r="L4" s="357"/>
      <c r="M4" s="358"/>
      <c r="N4" s="353" t="s">
        <v>198</v>
      </c>
      <c r="O4" s="354"/>
      <c r="P4" s="354"/>
      <c r="Q4" s="355"/>
    </row>
    <row r="5" spans="1:17" ht="14.4" customHeight="1" thickBot="1" x14ac:dyDescent="0.35">
      <c r="A5" s="466" t="s">
        <v>190</v>
      </c>
      <c r="B5" s="467" t="s">
        <v>192</v>
      </c>
      <c r="C5" s="467" t="s">
        <v>193</v>
      </c>
      <c r="D5" s="467" t="s">
        <v>194</v>
      </c>
      <c r="E5" s="468" t="s">
        <v>195</v>
      </c>
      <c r="F5" s="469" t="s">
        <v>192</v>
      </c>
      <c r="G5" s="470" t="s">
        <v>193</v>
      </c>
      <c r="H5" s="470" t="s">
        <v>194</v>
      </c>
      <c r="I5" s="471" t="s">
        <v>195</v>
      </c>
      <c r="J5" s="467" t="s">
        <v>192</v>
      </c>
      <c r="K5" s="467" t="s">
        <v>193</v>
      </c>
      <c r="L5" s="467" t="s">
        <v>194</v>
      </c>
      <c r="M5" s="468" t="s">
        <v>195</v>
      </c>
      <c r="N5" s="469" t="s">
        <v>192</v>
      </c>
      <c r="O5" s="470" t="s">
        <v>193</v>
      </c>
      <c r="P5" s="470" t="s">
        <v>194</v>
      </c>
      <c r="Q5" s="471" t="s">
        <v>195</v>
      </c>
    </row>
    <row r="6" spans="1:17" ht="14.4" customHeight="1" x14ac:dyDescent="0.3">
      <c r="A6" s="474" t="s">
        <v>544</v>
      </c>
      <c r="B6" s="478"/>
      <c r="C6" s="428"/>
      <c r="D6" s="428"/>
      <c r="E6" s="429"/>
      <c r="F6" s="476"/>
      <c r="G6" s="447"/>
      <c r="H6" s="447"/>
      <c r="I6" s="480"/>
      <c r="J6" s="478"/>
      <c r="K6" s="428"/>
      <c r="L6" s="428"/>
      <c r="M6" s="429"/>
      <c r="N6" s="476"/>
      <c r="O6" s="447"/>
      <c r="P6" s="447"/>
      <c r="Q6" s="472"/>
    </row>
    <row r="7" spans="1:17" ht="14.4" customHeight="1" thickBot="1" x14ac:dyDescent="0.35">
      <c r="A7" s="475" t="s">
        <v>545</v>
      </c>
      <c r="B7" s="479">
        <v>79</v>
      </c>
      <c r="C7" s="440"/>
      <c r="D7" s="440"/>
      <c r="E7" s="441"/>
      <c r="F7" s="477">
        <v>1</v>
      </c>
      <c r="G7" s="448">
        <v>0</v>
      </c>
      <c r="H7" s="448">
        <v>0</v>
      </c>
      <c r="I7" s="481">
        <v>0</v>
      </c>
      <c r="J7" s="479">
        <v>50</v>
      </c>
      <c r="K7" s="440"/>
      <c r="L7" s="440"/>
      <c r="M7" s="441"/>
      <c r="N7" s="477">
        <v>1</v>
      </c>
      <c r="O7" s="448">
        <v>0</v>
      </c>
      <c r="P7" s="448">
        <v>0</v>
      </c>
      <c r="Q7" s="473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25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24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192" customWidth="1"/>
    <col min="2" max="2" width="61.109375" style="192" customWidth="1"/>
    <col min="3" max="3" width="9.5546875" style="116" customWidth="1"/>
    <col min="4" max="4" width="9.5546875" style="193" customWidth="1"/>
    <col min="5" max="5" width="2.21875" style="193" customWidth="1"/>
    <col min="6" max="6" width="9.5546875" style="194" customWidth="1"/>
    <col min="7" max="7" width="9.5546875" style="191" customWidth="1"/>
    <col min="8" max="9" width="9.5546875" style="116" customWidth="1"/>
    <col min="10" max="10" width="0" style="116" hidden="1" customWidth="1"/>
    <col min="11" max="16384" width="8.88671875" style="116"/>
  </cols>
  <sheetData>
    <row r="1" spans="1:10" ht="18.600000000000001" customHeight="1" thickBot="1" x14ac:dyDescent="0.4">
      <c r="A1" s="334" t="s">
        <v>124</v>
      </c>
      <c r="B1" s="335"/>
      <c r="C1" s="335"/>
      <c r="D1" s="335"/>
      <c r="E1" s="335"/>
      <c r="F1" s="335"/>
      <c r="G1" s="306"/>
      <c r="H1" s="336"/>
      <c r="I1" s="336"/>
    </row>
    <row r="2" spans="1:10" ht="14.4" customHeight="1" thickBot="1" x14ac:dyDescent="0.35">
      <c r="A2" s="214" t="s">
        <v>231</v>
      </c>
      <c r="B2" s="190"/>
      <c r="C2" s="190"/>
      <c r="D2" s="190"/>
      <c r="E2" s="190"/>
      <c r="F2" s="190"/>
    </row>
    <row r="3" spans="1:10" ht="14.4" customHeight="1" thickBot="1" x14ac:dyDescent="0.35">
      <c r="A3" s="214"/>
      <c r="B3" s="190"/>
      <c r="C3" s="272">
        <v>2014</v>
      </c>
      <c r="D3" s="273">
        <v>2015</v>
      </c>
      <c r="E3" s="7"/>
      <c r="F3" s="329">
        <v>2016</v>
      </c>
      <c r="G3" s="330"/>
      <c r="H3" s="330"/>
      <c r="I3" s="331"/>
    </row>
    <row r="4" spans="1:10" ht="14.4" customHeight="1" thickBot="1" x14ac:dyDescent="0.35">
      <c r="A4" s="277" t="s">
        <v>0</v>
      </c>
      <c r="B4" s="278" t="s">
        <v>188</v>
      </c>
      <c r="C4" s="332" t="s">
        <v>60</v>
      </c>
      <c r="D4" s="333"/>
      <c r="E4" s="279"/>
      <c r="F4" s="274" t="s">
        <v>60</v>
      </c>
      <c r="G4" s="275" t="s">
        <v>61</v>
      </c>
      <c r="H4" s="275" t="s">
        <v>55</v>
      </c>
      <c r="I4" s="276" t="s">
        <v>62</v>
      </c>
    </row>
    <row r="5" spans="1:10" ht="14.4" customHeight="1" x14ac:dyDescent="0.3">
      <c r="A5" s="412" t="s">
        <v>397</v>
      </c>
      <c r="B5" s="413" t="s">
        <v>398</v>
      </c>
      <c r="C5" s="414" t="s">
        <v>399</v>
      </c>
      <c r="D5" s="414" t="s">
        <v>399</v>
      </c>
      <c r="E5" s="414"/>
      <c r="F5" s="414" t="s">
        <v>399</v>
      </c>
      <c r="G5" s="414" t="s">
        <v>399</v>
      </c>
      <c r="H5" s="414" t="s">
        <v>399</v>
      </c>
      <c r="I5" s="415" t="s">
        <v>399</v>
      </c>
      <c r="J5" s="416" t="s">
        <v>56</v>
      </c>
    </row>
    <row r="6" spans="1:10" ht="14.4" customHeight="1" x14ac:dyDescent="0.3">
      <c r="A6" s="412" t="s">
        <v>397</v>
      </c>
      <c r="B6" s="413" t="s">
        <v>244</v>
      </c>
      <c r="C6" s="414">
        <v>12357.49635000001</v>
      </c>
      <c r="D6" s="414">
        <v>13806.580119999999</v>
      </c>
      <c r="E6" s="414"/>
      <c r="F6" s="414">
        <v>15458.075089999998</v>
      </c>
      <c r="G6" s="414">
        <v>14025.001266169798</v>
      </c>
      <c r="H6" s="414">
        <v>1433.0738238302001</v>
      </c>
      <c r="I6" s="415">
        <v>1.1021799425634968</v>
      </c>
      <c r="J6" s="416" t="s">
        <v>1</v>
      </c>
    </row>
    <row r="7" spans="1:10" ht="14.4" customHeight="1" x14ac:dyDescent="0.3">
      <c r="A7" s="412" t="s">
        <v>397</v>
      </c>
      <c r="B7" s="413" t="s">
        <v>245</v>
      </c>
      <c r="C7" s="414">
        <v>73.337309999999988</v>
      </c>
      <c r="D7" s="414">
        <v>98.905079999999998</v>
      </c>
      <c r="E7" s="414"/>
      <c r="F7" s="414">
        <v>102.61048</v>
      </c>
      <c r="G7" s="414">
        <v>97.28419034736001</v>
      </c>
      <c r="H7" s="414">
        <v>5.3262896526399857</v>
      </c>
      <c r="I7" s="415">
        <v>1.054749796792491</v>
      </c>
      <c r="J7" s="416" t="s">
        <v>1</v>
      </c>
    </row>
    <row r="8" spans="1:10" ht="14.4" customHeight="1" x14ac:dyDescent="0.3">
      <c r="A8" s="412" t="s">
        <v>397</v>
      </c>
      <c r="B8" s="413" t="s">
        <v>246</v>
      </c>
      <c r="C8" s="414">
        <v>9.5695599999999992</v>
      </c>
      <c r="D8" s="414">
        <v>11.411049999999999</v>
      </c>
      <c r="E8" s="414"/>
      <c r="F8" s="414">
        <v>10.83897</v>
      </c>
      <c r="G8" s="414">
        <v>14.973187770454498</v>
      </c>
      <c r="H8" s="414">
        <v>-4.134217770454498</v>
      </c>
      <c r="I8" s="415">
        <v>0.72389194379754929</v>
      </c>
      <c r="J8" s="416" t="s">
        <v>1</v>
      </c>
    </row>
    <row r="9" spans="1:10" ht="14.4" customHeight="1" x14ac:dyDescent="0.3">
      <c r="A9" s="412" t="s">
        <v>397</v>
      </c>
      <c r="B9" s="413" t="s">
        <v>247</v>
      </c>
      <c r="C9" s="414">
        <v>74.926279999999991</v>
      </c>
      <c r="D9" s="414">
        <v>41.355899999999998</v>
      </c>
      <c r="E9" s="414"/>
      <c r="F9" s="414">
        <v>53.399679999999996</v>
      </c>
      <c r="G9" s="414">
        <v>87.5771546024625</v>
      </c>
      <c r="H9" s="414">
        <v>-34.177474602462503</v>
      </c>
      <c r="I9" s="415">
        <v>0.60974440471828828</v>
      </c>
      <c r="J9" s="416" t="s">
        <v>1</v>
      </c>
    </row>
    <row r="10" spans="1:10" ht="14.4" customHeight="1" x14ac:dyDescent="0.3">
      <c r="A10" s="412" t="s">
        <v>397</v>
      </c>
      <c r="B10" s="413" t="s">
        <v>248</v>
      </c>
      <c r="C10" s="414">
        <v>0.7370000000000001</v>
      </c>
      <c r="D10" s="414">
        <v>0.86199999999999988</v>
      </c>
      <c r="E10" s="414"/>
      <c r="F10" s="414">
        <v>1.075</v>
      </c>
      <c r="G10" s="414">
        <v>0.75000006770924998</v>
      </c>
      <c r="H10" s="414">
        <v>0.32499993229074997</v>
      </c>
      <c r="I10" s="415">
        <v>1.433333203933445</v>
      </c>
      <c r="J10" s="416" t="s">
        <v>1</v>
      </c>
    </row>
    <row r="11" spans="1:10" ht="14.4" customHeight="1" x14ac:dyDescent="0.3">
      <c r="A11" s="412" t="s">
        <v>397</v>
      </c>
      <c r="B11" s="413" t="s">
        <v>249</v>
      </c>
      <c r="C11" s="414">
        <v>18.817999999999998</v>
      </c>
      <c r="D11" s="414">
        <v>14.771999999999998</v>
      </c>
      <c r="E11" s="414"/>
      <c r="F11" s="414">
        <v>12.212</v>
      </c>
      <c r="G11" s="414">
        <v>23.045659457124749</v>
      </c>
      <c r="H11" s="414">
        <v>-10.83365945712475</v>
      </c>
      <c r="I11" s="415">
        <v>0.52990455850134344</v>
      </c>
      <c r="J11" s="416" t="s">
        <v>1</v>
      </c>
    </row>
    <row r="12" spans="1:10" ht="14.4" customHeight="1" x14ac:dyDescent="0.3">
      <c r="A12" s="412" t="s">
        <v>397</v>
      </c>
      <c r="B12" s="413" t="s">
        <v>400</v>
      </c>
      <c r="C12" s="414">
        <v>12534.884500000009</v>
      </c>
      <c r="D12" s="414">
        <v>13973.88615</v>
      </c>
      <c r="E12" s="414"/>
      <c r="F12" s="414">
        <v>15638.211219999999</v>
      </c>
      <c r="G12" s="414">
        <v>14248.63145841491</v>
      </c>
      <c r="H12" s="414">
        <v>1389.5797615850897</v>
      </c>
      <c r="I12" s="415">
        <v>1.0975237352191067</v>
      </c>
      <c r="J12" s="416" t="s">
        <v>401</v>
      </c>
    </row>
    <row r="14" spans="1:10" ht="14.4" customHeight="1" x14ac:dyDescent="0.3">
      <c r="A14" s="412" t="s">
        <v>397</v>
      </c>
      <c r="B14" s="413" t="s">
        <v>398</v>
      </c>
      <c r="C14" s="414" t="s">
        <v>399</v>
      </c>
      <c r="D14" s="414" t="s">
        <v>399</v>
      </c>
      <c r="E14" s="414"/>
      <c r="F14" s="414" t="s">
        <v>399</v>
      </c>
      <c r="G14" s="414" t="s">
        <v>399</v>
      </c>
      <c r="H14" s="414" t="s">
        <v>399</v>
      </c>
      <c r="I14" s="415" t="s">
        <v>399</v>
      </c>
      <c r="J14" s="416" t="s">
        <v>56</v>
      </c>
    </row>
    <row r="15" spans="1:10" ht="14.4" customHeight="1" x14ac:dyDescent="0.3">
      <c r="A15" s="412" t="s">
        <v>402</v>
      </c>
      <c r="B15" s="413" t="s">
        <v>403</v>
      </c>
      <c r="C15" s="414" t="s">
        <v>399</v>
      </c>
      <c r="D15" s="414" t="s">
        <v>399</v>
      </c>
      <c r="E15" s="414"/>
      <c r="F15" s="414" t="s">
        <v>399</v>
      </c>
      <c r="G15" s="414" t="s">
        <v>399</v>
      </c>
      <c r="H15" s="414" t="s">
        <v>399</v>
      </c>
      <c r="I15" s="415" t="s">
        <v>399</v>
      </c>
      <c r="J15" s="416" t="s">
        <v>0</v>
      </c>
    </row>
    <row r="16" spans="1:10" ht="14.4" customHeight="1" x14ac:dyDescent="0.3">
      <c r="A16" s="412" t="s">
        <v>402</v>
      </c>
      <c r="B16" s="413" t="s">
        <v>244</v>
      </c>
      <c r="C16" s="414">
        <v>12357.49635000001</v>
      </c>
      <c r="D16" s="414">
        <v>13806.580119999999</v>
      </c>
      <c r="E16" s="414"/>
      <c r="F16" s="414">
        <v>15458.075089999998</v>
      </c>
      <c r="G16" s="414">
        <v>14025.001266169798</v>
      </c>
      <c r="H16" s="414">
        <v>1433.0738238302001</v>
      </c>
      <c r="I16" s="415">
        <v>1.1021799425634968</v>
      </c>
      <c r="J16" s="416" t="s">
        <v>1</v>
      </c>
    </row>
    <row r="17" spans="1:10" ht="14.4" customHeight="1" x14ac:dyDescent="0.3">
      <c r="A17" s="412" t="s">
        <v>402</v>
      </c>
      <c r="B17" s="413" t="s">
        <v>245</v>
      </c>
      <c r="C17" s="414">
        <v>73.337309999999988</v>
      </c>
      <c r="D17" s="414">
        <v>98.905079999999998</v>
      </c>
      <c r="E17" s="414"/>
      <c r="F17" s="414">
        <v>102.61048</v>
      </c>
      <c r="G17" s="414">
        <v>97.28419034736001</v>
      </c>
      <c r="H17" s="414">
        <v>5.3262896526399857</v>
      </c>
      <c r="I17" s="415">
        <v>1.054749796792491</v>
      </c>
      <c r="J17" s="416" t="s">
        <v>1</v>
      </c>
    </row>
    <row r="18" spans="1:10" ht="14.4" customHeight="1" x14ac:dyDescent="0.3">
      <c r="A18" s="412" t="s">
        <v>402</v>
      </c>
      <c r="B18" s="413" t="s">
        <v>246</v>
      </c>
      <c r="C18" s="414">
        <v>9.5695599999999992</v>
      </c>
      <c r="D18" s="414">
        <v>11.411049999999999</v>
      </c>
      <c r="E18" s="414"/>
      <c r="F18" s="414">
        <v>10.83897</v>
      </c>
      <c r="G18" s="414">
        <v>14.973187770454498</v>
      </c>
      <c r="H18" s="414">
        <v>-4.134217770454498</v>
      </c>
      <c r="I18" s="415">
        <v>0.72389194379754929</v>
      </c>
      <c r="J18" s="416" t="s">
        <v>1</v>
      </c>
    </row>
    <row r="19" spans="1:10" ht="14.4" customHeight="1" x14ac:dyDescent="0.3">
      <c r="A19" s="412" t="s">
        <v>402</v>
      </c>
      <c r="B19" s="413" t="s">
        <v>247</v>
      </c>
      <c r="C19" s="414">
        <v>74.926279999999991</v>
      </c>
      <c r="D19" s="414">
        <v>41.355899999999998</v>
      </c>
      <c r="E19" s="414"/>
      <c r="F19" s="414">
        <v>53.399679999999996</v>
      </c>
      <c r="G19" s="414">
        <v>87.5771546024625</v>
      </c>
      <c r="H19" s="414">
        <v>-34.177474602462503</v>
      </c>
      <c r="I19" s="415">
        <v>0.60974440471828828</v>
      </c>
      <c r="J19" s="416" t="s">
        <v>1</v>
      </c>
    </row>
    <row r="20" spans="1:10" ht="14.4" customHeight="1" x14ac:dyDescent="0.3">
      <c r="A20" s="412" t="s">
        <v>402</v>
      </c>
      <c r="B20" s="413" t="s">
        <v>248</v>
      </c>
      <c r="C20" s="414">
        <v>0.7370000000000001</v>
      </c>
      <c r="D20" s="414">
        <v>0.86199999999999988</v>
      </c>
      <c r="E20" s="414"/>
      <c r="F20" s="414">
        <v>1.075</v>
      </c>
      <c r="G20" s="414">
        <v>0.75000006770924998</v>
      </c>
      <c r="H20" s="414">
        <v>0.32499993229074997</v>
      </c>
      <c r="I20" s="415">
        <v>1.433333203933445</v>
      </c>
      <c r="J20" s="416" t="s">
        <v>1</v>
      </c>
    </row>
    <row r="21" spans="1:10" ht="14.4" customHeight="1" x14ac:dyDescent="0.3">
      <c r="A21" s="412" t="s">
        <v>402</v>
      </c>
      <c r="B21" s="413" t="s">
        <v>249</v>
      </c>
      <c r="C21" s="414">
        <v>18.817999999999998</v>
      </c>
      <c r="D21" s="414">
        <v>14.771999999999998</v>
      </c>
      <c r="E21" s="414"/>
      <c r="F21" s="414">
        <v>12.212</v>
      </c>
      <c r="G21" s="414">
        <v>23.045659457124749</v>
      </c>
      <c r="H21" s="414">
        <v>-10.83365945712475</v>
      </c>
      <c r="I21" s="415">
        <v>0.52990455850134344</v>
      </c>
      <c r="J21" s="416" t="s">
        <v>1</v>
      </c>
    </row>
    <row r="22" spans="1:10" ht="14.4" customHeight="1" x14ac:dyDescent="0.3">
      <c r="A22" s="412" t="s">
        <v>402</v>
      </c>
      <c r="B22" s="413" t="s">
        <v>404</v>
      </c>
      <c r="C22" s="414">
        <v>12534.884500000009</v>
      </c>
      <c r="D22" s="414">
        <v>13973.88615</v>
      </c>
      <c r="E22" s="414"/>
      <c r="F22" s="414">
        <v>15638.211219999999</v>
      </c>
      <c r="G22" s="414">
        <v>14248.63145841491</v>
      </c>
      <c r="H22" s="414">
        <v>1389.5797615850897</v>
      </c>
      <c r="I22" s="415">
        <v>1.0975237352191067</v>
      </c>
      <c r="J22" s="416" t="s">
        <v>405</v>
      </c>
    </row>
    <row r="23" spans="1:10" ht="14.4" customHeight="1" x14ac:dyDescent="0.3">
      <c r="A23" s="412" t="s">
        <v>399</v>
      </c>
      <c r="B23" s="413" t="s">
        <v>399</v>
      </c>
      <c r="C23" s="414" t="s">
        <v>399</v>
      </c>
      <c r="D23" s="414" t="s">
        <v>399</v>
      </c>
      <c r="E23" s="414"/>
      <c r="F23" s="414" t="s">
        <v>399</v>
      </c>
      <c r="G23" s="414" t="s">
        <v>399</v>
      </c>
      <c r="H23" s="414" t="s">
        <v>399</v>
      </c>
      <c r="I23" s="415" t="s">
        <v>399</v>
      </c>
      <c r="J23" s="416" t="s">
        <v>406</v>
      </c>
    </row>
    <row r="24" spans="1:10" ht="14.4" customHeight="1" x14ac:dyDescent="0.3">
      <c r="A24" s="412" t="s">
        <v>397</v>
      </c>
      <c r="B24" s="413" t="s">
        <v>400</v>
      </c>
      <c r="C24" s="414">
        <v>12534.884500000009</v>
      </c>
      <c r="D24" s="414">
        <v>13973.88615</v>
      </c>
      <c r="E24" s="414"/>
      <c r="F24" s="414">
        <v>15638.211219999999</v>
      </c>
      <c r="G24" s="414">
        <v>14248.63145841491</v>
      </c>
      <c r="H24" s="414">
        <v>1389.5797615850897</v>
      </c>
      <c r="I24" s="415">
        <v>1.0975237352191067</v>
      </c>
      <c r="J24" s="416" t="s">
        <v>401</v>
      </c>
    </row>
  </sheetData>
  <mergeCells count="3">
    <mergeCell ref="A1:I1"/>
    <mergeCell ref="F3:I3"/>
    <mergeCell ref="C4:D4"/>
  </mergeCells>
  <conditionalFormatting sqref="F13 F25:F65537">
    <cfRule type="cellIs" dxfId="24" priority="18" stopIfTrue="1" operator="greaterThan">
      <formula>1</formula>
    </cfRule>
  </conditionalFormatting>
  <conditionalFormatting sqref="H5:H12">
    <cfRule type="expression" dxfId="23" priority="14">
      <formula>$H5&gt;0</formula>
    </cfRule>
  </conditionalFormatting>
  <conditionalFormatting sqref="I5:I12">
    <cfRule type="expression" dxfId="22" priority="15">
      <formula>$I5&gt;1</formula>
    </cfRule>
  </conditionalFormatting>
  <conditionalFormatting sqref="B5:B12">
    <cfRule type="expression" dxfId="21" priority="11">
      <formula>OR($J5="NS",$J5="SumaNS",$J5="Účet")</formula>
    </cfRule>
  </conditionalFormatting>
  <conditionalFormatting sqref="F5:I12 B5:D12">
    <cfRule type="expression" dxfId="20" priority="17">
      <formula>AND($J5&lt;&gt;"",$J5&lt;&gt;"mezeraKL")</formula>
    </cfRule>
  </conditionalFormatting>
  <conditionalFormatting sqref="B5:D12 F5:I12">
    <cfRule type="expression" dxfId="19" priority="12">
      <formula>OR($J5="KL",$J5="SumaKL")</formula>
    </cfRule>
    <cfRule type="expression" priority="16" stopIfTrue="1">
      <formula>OR($J5="mezeraNS",$J5="mezeraKL")</formula>
    </cfRule>
  </conditionalFormatting>
  <conditionalFormatting sqref="B5:D12 F5:I12">
    <cfRule type="expression" dxfId="18" priority="13">
      <formula>OR($J5="SumaNS",$J5="NS")</formula>
    </cfRule>
  </conditionalFormatting>
  <conditionalFormatting sqref="A5:A12">
    <cfRule type="expression" dxfId="17" priority="9">
      <formula>AND($J5&lt;&gt;"mezeraKL",$J5&lt;&gt;"")</formula>
    </cfRule>
  </conditionalFormatting>
  <conditionalFormatting sqref="A5:A12">
    <cfRule type="expression" dxfId="16" priority="10">
      <formula>AND($J5&lt;&gt;"",$J5&lt;&gt;"mezeraKL")</formula>
    </cfRule>
  </conditionalFormatting>
  <conditionalFormatting sqref="H14:H24">
    <cfRule type="expression" dxfId="15" priority="5">
      <formula>$H14&gt;0</formula>
    </cfRule>
  </conditionalFormatting>
  <conditionalFormatting sqref="A14:A24">
    <cfRule type="expression" dxfId="14" priority="2">
      <formula>AND($J14&lt;&gt;"mezeraKL",$J14&lt;&gt;"")</formula>
    </cfRule>
  </conditionalFormatting>
  <conditionalFormatting sqref="I14:I24">
    <cfRule type="expression" dxfId="13" priority="6">
      <formula>$I14&gt;1</formula>
    </cfRule>
  </conditionalFormatting>
  <conditionalFormatting sqref="B14:B24">
    <cfRule type="expression" dxfId="12" priority="1">
      <formula>OR($J14="NS",$J14="SumaNS",$J14="Účet")</formula>
    </cfRule>
  </conditionalFormatting>
  <conditionalFormatting sqref="A14:D24 F14:I24">
    <cfRule type="expression" dxfId="11" priority="8">
      <formula>AND($J14&lt;&gt;"",$J14&lt;&gt;"mezeraKL")</formula>
    </cfRule>
  </conditionalFormatting>
  <conditionalFormatting sqref="B14:D24 F14:I24">
    <cfRule type="expression" dxfId="10" priority="3">
      <formula>OR($J14="KL",$J14="SumaKL")</formula>
    </cfRule>
    <cfRule type="expression" priority="7" stopIfTrue="1">
      <formula>OR($J14="mezeraNS",$J14="mezeraKL")</formula>
    </cfRule>
  </conditionalFormatting>
  <conditionalFormatting sqref="B14:D24 F14:I24">
    <cfRule type="expression" dxfId="9" priority="4">
      <formula>OR($J14="SumaNS",$J14="NS")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394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116" hidden="1" customWidth="1" outlineLevel="1"/>
    <col min="2" max="2" width="28.33203125" style="116" hidden="1" customWidth="1" outlineLevel="1"/>
    <col min="3" max="3" width="5.33203125" style="193" bestFit="1" customWidth="1" collapsed="1"/>
    <col min="4" max="4" width="18.77734375" style="197" customWidth="1"/>
    <col min="5" max="5" width="9" style="193" bestFit="1" customWidth="1"/>
    <col min="6" max="6" width="18.77734375" style="197" customWidth="1"/>
    <col min="7" max="7" width="12.44140625" style="193" hidden="1" customWidth="1" outlineLevel="1"/>
    <col min="8" max="8" width="25.77734375" style="193" customWidth="1" collapsed="1"/>
    <col min="9" max="9" width="7.77734375" style="191" customWidth="1"/>
    <col min="10" max="10" width="10" style="191" customWidth="1"/>
    <col min="11" max="11" width="11.109375" style="191" customWidth="1"/>
    <col min="12" max="16384" width="8.88671875" style="116"/>
  </cols>
  <sheetData>
    <row r="1" spans="1:11" ht="18.600000000000001" customHeight="1" thickBot="1" x14ac:dyDescent="0.4">
      <c r="A1" s="341" t="s">
        <v>1337</v>
      </c>
      <c r="B1" s="306"/>
      <c r="C1" s="306"/>
      <c r="D1" s="306"/>
      <c r="E1" s="306"/>
      <c r="F1" s="306"/>
      <c r="G1" s="306"/>
      <c r="H1" s="306"/>
      <c r="I1" s="306"/>
      <c r="J1" s="306"/>
      <c r="K1" s="306"/>
    </row>
    <row r="2" spans="1:11" ht="14.4" customHeight="1" thickBot="1" x14ac:dyDescent="0.35">
      <c r="A2" s="214" t="s">
        <v>231</v>
      </c>
      <c r="B2" s="62"/>
      <c r="C2" s="195"/>
      <c r="D2" s="195"/>
      <c r="E2" s="195"/>
      <c r="F2" s="195"/>
      <c r="G2" s="195"/>
      <c r="H2" s="195"/>
      <c r="I2" s="196"/>
      <c r="J2" s="196"/>
      <c r="K2" s="196"/>
    </row>
    <row r="3" spans="1:11" ht="14.4" customHeight="1" thickBot="1" x14ac:dyDescent="0.35">
      <c r="A3" s="62"/>
      <c r="B3" s="62"/>
      <c r="C3" s="337"/>
      <c r="D3" s="338"/>
      <c r="E3" s="338"/>
      <c r="F3" s="338"/>
      <c r="G3" s="338"/>
      <c r="H3" s="128" t="s">
        <v>113</v>
      </c>
      <c r="I3" s="84">
        <f>IF(J3&lt;&gt;0,K3/J3,0)</f>
        <v>39.931633520072658</v>
      </c>
      <c r="J3" s="84">
        <f>SUBTOTAL(9,J5:J1048576)</f>
        <v>391879.45999999996</v>
      </c>
      <c r="K3" s="85">
        <f>SUBTOTAL(9,K5:K1048576)</f>
        <v>15648386.98076397</v>
      </c>
    </row>
    <row r="4" spans="1:11" s="192" customFormat="1" ht="14.4" customHeight="1" thickBot="1" x14ac:dyDescent="0.35">
      <c r="A4" s="417" t="s">
        <v>4</v>
      </c>
      <c r="B4" s="418" t="s">
        <v>5</v>
      </c>
      <c r="C4" s="418" t="s">
        <v>0</v>
      </c>
      <c r="D4" s="418" t="s">
        <v>6</v>
      </c>
      <c r="E4" s="418" t="s">
        <v>7</v>
      </c>
      <c r="F4" s="418" t="s">
        <v>1</v>
      </c>
      <c r="G4" s="418" t="s">
        <v>58</v>
      </c>
      <c r="H4" s="419" t="s">
        <v>11</v>
      </c>
      <c r="I4" s="420" t="s">
        <v>127</v>
      </c>
      <c r="J4" s="420" t="s">
        <v>13</v>
      </c>
      <c r="K4" s="421" t="s">
        <v>138</v>
      </c>
    </row>
    <row r="5" spans="1:11" ht="14.4" customHeight="1" x14ac:dyDescent="0.3">
      <c r="A5" s="424" t="s">
        <v>397</v>
      </c>
      <c r="B5" s="425" t="s">
        <v>398</v>
      </c>
      <c r="C5" s="426" t="s">
        <v>402</v>
      </c>
      <c r="D5" s="427" t="s">
        <v>521</v>
      </c>
      <c r="E5" s="426" t="s">
        <v>1325</v>
      </c>
      <c r="F5" s="427" t="s">
        <v>1326</v>
      </c>
      <c r="G5" s="426" t="s">
        <v>546</v>
      </c>
      <c r="H5" s="426" t="s">
        <v>547</v>
      </c>
      <c r="I5" s="428">
        <v>0.3</v>
      </c>
      <c r="J5" s="428">
        <v>100</v>
      </c>
      <c r="K5" s="429">
        <v>30</v>
      </c>
    </row>
    <row r="6" spans="1:11" ht="14.4" customHeight="1" x14ac:dyDescent="0.3">
      <c r="A6" s="430" t="s">
        <v>397</v>
      </c>
      <c r="B6" s="431" t="s">
        <v>398</v>
      </c>
      <c r="C6" s="432" t="s">
        <v>402</v>
      </c>
      <c r="D6" s="433" t="s">
        <v>521</v>
      </c>
      <c r="E6" s="432" t="s">
        <v>1325</v>
      </c>
      <c r="F6" s="433" t="s">
        <v>1326</v>
      </c>
      <c r="G6" s="432" t="s">
        <v>548</v>
      </c>
      <c r="H6" s="432" t="s">
        <v>549</v>
      </c>
      <c r="I6" s="434">
        <v>28.734444444444446</v>
      </c>
      <c r="J6" s="434">
        <v>334</v>
      </c>
      <c r="K6" s="435">
        <v>9597.1600000000017</v>
      </c>
    </row>
    <row r="7" spans="1:11" ht="14.4" customHeight="1" x14ac:dyDescent="0.3">
      <c r="A7" s="430" t="s">
        <v>397</v>
      </c>
      <c r="B7" s="431" t="s">
        <v>398</v>
      </c>
      <c r="C7" s="432" t="s">
        <v>402</v>
      </c>
      <c r="D7" s="433" t="s">
        <v>521</v>
      </c>
      <c r="E7" s="432" t="s">
        <v>1325</v>
      </c>
      <c r="F7" s="433" t="s">
        <v>1326</v>
      </c>
      <c r="G7" s="432" t="s">
        <v>550</v>
      </c>
      <c r="H7" s="432" t="s">
        <v>551</v>
      </c>
      <c r="I7" s="434">
        <v>15.03</v>
      </c>
      <c r="J7" s="434">
        <v>1</v>
      </c>
      <c r="K7" s="435">
        <v>15.03</v>
      </c>
    </row>
    <row r="8" spans="1:11" ht="14.4" customHeight="1" x14ac:dyDescent="0.3">
      <c r="A8" s="430" t="s">
        <v>397</v>
      </c>
      <c r="B8" s="431" t="s">
        <v>398</v>
      </c>
      <c r="C8" s="432" t="s">
        <v>402</v>
      </c>
      <c r="D8" s="433" t="s">
        <v>521</v>
      </c>
      <c r="E8" s="432" t="s">
        <v>1325</v>
      </c>
      <c r="F8" s="433" t="s">
        <v>1326</v>
      </c>
      <c r="G8" s="432" t="s">
        <v>552</v>
      </c>
      <c r="H8" s="432" t="s">
        <v>553</v>
      </c>
      <c r="I8" s="434">
        <v>13.02</v>
      </c>
      <c r="J8" s="434">
        <v>1</v>
      </c>
      <c r="K8" s="435">
        <v>13.02</v>
      </c>
    </row>
    <row r="9" spans="1:11" ht="14.4" customHeight="1" x14ac:dyDescent="0.3">
      <c r="A9" s="430" t="s">
        <v>397</v>
      </c>
      <c r="B9" s="431" t="s">
        <v>398</v>
      </c>
      <c r="C9" s="432" t="s">
        <v>402</v>
      </c>
      <c r="D9" s="433" t="s">
        <v>521</v>
      </c>
      <c r="E9" s="432" t="s">
        <v>1325</v>
      </c>
      <c r="F9" s="433" t="s">
        <v>1326</v>
      </c>
      <c r="G9" s="432" t="s">
        <v>554</v>
      </c>
      <c r="H9" s="432" t="s">
        <v>555</v>
      </c>
      <c r="I9" s="434">
        <v>27.87</v>
      </c>
      <c r="J9" s="434">
        <v>24</v>
      </c>
      <c r="K9" s="435">
        <v>668.88</v>
      </c>
    </row>
    <row r="10" spans="1:11" ht="14.4" customHeight="1" x14ac:dyDescent="0.3">
      <c r="A10" s="430" t="s">
        <v>397</v>
      </c>
      <c r="B10" s="431" t="s">
        <v>398</v>
      </c>
      <c r="C10" s="432" t="s">
        <v>402</v>
      </c>
      <c r="D10" s="433" t="s">
        <v>521</v>
      </c>
      <c r="E10" s="432" t="s">
        <v>1325</v>
      </c>
      <c r="F10" s="433" t="s">
        <v>1326</v>
      </c>
      <c r="G10" s="432" t="s">
        <v>556</v>
      </c>
      <c r="H10" s="432" t="s">
        <v>557</v>
      </c>
      <c r="I10" s="434">
        <v>11.74</v>
      </c>
      <c r="J10" s="434">
        <v>2</v>
      </c>
      <c r="K10" s="435">
        <v>23.48</v>
      </c>
    </row>
    <row r="11" spans="1:11" ht="14.4" customHeight="1" x14ac:dyDescent="0.3">
      <c r="A11" s="430" t="s">
        <v>397</v>
      </c>
      <c r="B11" s="431" t="s">
        <v>398</v>
      </c>
      <c r="C11" s="432" t="s">
        <v>402</v>
      </c>
      <c r="D11" s="433" t="s">
        <v>521</v>
      </c>
      <c r="E11" s="432" t="s">
        <v>1325</v>
      </c>
      <c r="F11" s="433" t="s">
        <v>1326</v>
      </c>
      <c r="G11" s="432" t="s">
        <v>558</v>
      </c>
      <c r="H11" s="432" t="s">
        <v>559</v>
      </c>
      <c r="I11" s="434">
        <v>14.09</v>
      </c>
      <c r="J11" s="434">
        <v>2</v>
      </c>
      <c r="K11" s="435">
        <v>28.18</v>
      </c>
    </row>
    <row r="12" spans="1:11" ht="14.4" customHeight="1" x14ac:dyDescent="0.3">
      <c r="A12" s="430" t="s">
        <v>397</v>
      </c>
      <c r="B12" s="431" t="s">
        <v>398</v>
      </c>
      <c r="C12" s="432" t="s">
        <v>402</v>
      </c>
      <c r="D12" s="433" t="s">
        <v>521</v>
      </c>
      <c r="E12" s="432" t="s">
        <v>1325</v>
      </c>
      <c r="F12" s="433" t="s">
        <v>1326</v>
      </c>
      <c r="G12" s="432" t="s">
        <v>560</v>
      </c>
      <c r="H12" s="432" t="s">
        <v>561</v>
      </c>
      <c r="I12" s="434">
        <v>7.665</v>
      </c>
      <c r="J12" s="434">
        <v>3</v>
      </c>
      <c r="K12" s="435">
        <v>22.43</v>
      </c>
    </row>
    <row r="13" spans="1:11" ht="14.4" customHeight="1" x14ac:dyDescent="0.3">
      <c r="A13" s="430" t="s">
        <v>397</v>
      </c>
      <c r="B13" s="431" t="s">
        <v>398</v>
      </c>
      <c r="C13" s="432" t="s">
        <v>402</v>
      </c>
      <c r="D13" s="433" t="s">
        <v>521</v>
      </c>
      <c r="E13" s="432" t="s">
        <v>1325</v>
      </c>
      <c r="F13" s="433" t="s">
        <v>1326</v>
      </c>
      <c r="G13" s="432" t="s">
        <v>562</v>
      </c>
      <c r="H13" s="432" t="s">
        <v>563</v>
      </c>
      <c r="I13" s="434">
        <v>8.2899999999999991</v>
      </c>
      <c r="J13" s="434">
        <v>2</v>
      </c>
      <c r="K13" s="435">
        <v>16.57</v>
      </c>
    </row>
    <row r="14" spans="1:11" ht="14.4" customHeight="1" x14ac:dyDescent="0.3">
      <c r="A14" s="430" t="s">
        <v>397</v>
      </c>
      <c r="B14" s="431" t="s">
        <v>398</v>
      </c>
      <c r="C14" s="432" t="s">
        <v>402</v>
      </c>
      <c r="D14" s="433" t="s">
        <v>521</v>
      </c>
      <c r="E14" s="432" t="s">
        <v>1325</v>
      </c>
      <c r="F14" s="433" t="s">
        <v>1326</v>
      </c>
      <c r="G14" s="432" t="s">
        <v>564</v>
      </c>
      <c r="H14" s="432" t="s">
        <v>565</v>
      </c>
      <c r="I14" s="434">
        <v>6.2766666666666664</v>
      </c>
      <c r="J14" s="434">
        <v>4</v>
      </c>
      <c r="K14" s="435">
        <v>24.75</v>
      </c>
    </row>
    <row r="15" spans="1:11" ht="14.4" customHeight="1" x14ac:dyDescent="0.3">
      <c r="A15" s="430" t="s">
        <v>397</v>
      </c>
      <c r="B15" s="431" t="s">
        <v>398</v>
      </c>
      <c r="C15" s="432" t="s">
        <v>402</v>
      </c>
      <c r="D15" s="433" t="s">
        <v>521</v>
      </c>
      <c r="E15" s="432" t="s">
        <v>1325</v>
      </c>
      <c r="F15" s="433" t="s">
        <v>1326</v>
      </c>
      <c r="G15" s="432" t="s">
        <v>566</v>
      </c>
      <c r="H15" s="432" t="s">
        <v>567</v>
      </c>
      <c r="I15" s="434">
        <v>2.67</v>
      </c>
      <c r="J15" s="434">
        <v>12</v>
      </c>
      <c r="K15" s="435">
        <v>32.04</v>
      </c>
    </row>
    <row r="16" spans="1:11" ht="14.4" customHeight="1" x14ac:dyDescent="0.3">
      <c r="A16" s="430" t="s">
        <v>397</v>
      </c>
      <c r="B16" s="431" t="s">
        <v>398</v>
      </c>
      <c r="C16" s="432" t="s">
        <v>402</v>
      </c>
      <c r="D16" s="433" t="s">
        <v>521</v>
      </c>
      <c r="E16" s="432" t="s">
        <v>1325</v>
      </c>
      <c r="F16" s="433" t="s">
        <v>1326</v>
      </c>
      <c r="G16" s="432" t="s">
        <v>568</v>
      </c>
      <c r="H16" s="432" t="s">
        <v>569</v>
      </c>
      <c r="I16" s="434">
        <v>0.19</v>
      </c>
      <c r="J16" s="434">
        <v>1800</v>
      </c>
      <c r="K16" s="435">
        <v>335.63</v>
      </c>
    </row>
    <row r="17" spans="1:11" ht="14.4" customHeight="1" x14ac:dyDescent="0.3">
      <c r="A17" s="430" t="s">
        <v>397</v>
      </c>
      <c r="B17" s="431" t="s">
        <v>398</v>
      </c>
      <c r="C17" s="432" t="s">
        <v>402</v>
      </c>
      <c r="D17" s="433" t="s">
        <v>521</v>
      </c>
      <c r="E17" s="432" t="s">
        <v>1325</v>
      </c>
      <c r="F17" s="433" t="s">
        <v>1326</v>
      </c>
      <c r="G17" s="432" t="s">
        <v>570</v>
      </c>
      <c r="H17" s="432" t="s">
        <v>571</v>
      </c>
      <c r="I17" s="434">
        <v>0.37666666666666665</v>
      </c>
      <c r="J17" s="434">
        <v>85</v>
      </c>
      <c r="K17" s="435">
        <v>31.799999999999997</v>
      </c>
    </row>
    <row r="18" spans="1:11" ht="14.4" customHeight="1" x14ac:dyDescent="0.3">
      <c r="A18" s="430" t="s">
        <v>397</v>
      </c>
      <c r="B18" s="431" t="s">
        <v>398</v>
      </c>
      <c r="C18" s="432" t="s">
        <v>402</v>
      </c>
      <c r="D18" s="433" t="s">
        <v>521</v>
      </c>
      <c r="E18" s="432" t="s">
        <v>1327</v>
      </c>
      <c r="F18" s="433" t="s">
        <v>1328</v>
      </c>
      <c r="G18" s="432" t="s">
        <v>572</v>
      </c>
      <c r="H18" s="432" t="s">
        <v>573</v>
      </c>
      <c r="I18" s="434">
        <v>86.73</v>
      </c>
      <c r="J18" s="434">
        <v>25</v>
      </c>
      <c r="K18" s="435">
        <v>2168.3200000000002</v>
      </c>
    </row>
    <row r="19" spans="1:11" ht="14.4" customHeight="1" x14ac:dyDescent="0.3">
      <c r="A19" s="430" t="s">
        <v>397</v>
      </c>
      <c r="B19" s="431" t="s">
        <v>398</v>
      </c>
      <c r="C19" s="432" t="s">
        <v>402</v>
      </c>
      <c r="D19" s="433" t="s">
        <v>521</v>
      </c>
      <c r="E19" s="432" t="s">
        <v>1327</v>
      </c>
      <c r="F19" s="433" t="s">
        <v>1328</v>
      </c>
      <c r="G19" s="432" t="s">
        <v>574</v>
      </c>
      <c r="H19" s="432" t="s">
        <v>575</v>
      </c>
      <c r="I19" s="434">
        <v>1.0900000000000001</v>
      </c>
      <c r="J19" s="434">
        <v>600</v>
      </c>
      <c r="K19" s="435">
        <v>654</v>
      </c>
    </row>
    <row r="20" spans="1:11" ht="14.4" customHeight="1" x14ac:dyDescent="0.3">
      <c r="A20" s="430" t="s">
        <v>397</v>
      </c>
      <c r="B20" s="431" t="s">
        <v>398</v>
      </c>
      <c r="C20" s="432" t="s">
        <v>402</v>
      </c>
      <c r="D20" s="433" t="s">
        <v>521</v>
      </c>
      <c r="E20" s="432" t="s">
        <v>1327</v>
      </c>
      <c r="F20" s="433" t="s">
        <v>1328</v>
      </c>
      <c r="G20" s="432" t="s">
        <v>576</v>
      </c>
      <c r="H20" s="432" t="s">
        <v>577</v>
      </c>
      <c r="I20" s="434">
        <v>0.47333333333333333</v>
      </c>
      <c r="J20" s="434">
        <v>1600</v>
      </c>
      <c r="K20" s="435">
        <v>757</v>
      </c>
    </row>
    <row r="21" spans="1:11" ht="14.4" customHeight="1" x14ac:dyDescent="0.3">
      <c r="A21" s="430" t="s">
        <v>397</v>
      </c>
      <c r="B21" s="431" t="s">
        <v>398</v>
      </c>
      <c r="C21" s="432" t="s">
        <v>402</v>
      </c>
      <c r="D21" s="433" t="s">
        <v>521</v>
      </c>
      <c r="E21" s="432" t="s">
        <v>1327</v>
      </c>
      <c r="F21" s="433" t="s">
        <v>1328</v>
      </c>
      <c r="G21" s="432" t="s">
        <v>578</v>
      </c>
      <c r="H21" s="432" t="s">
        <v>579</v>
      </c>
      <c r="I21" s="434">
        <v>0.67</v>
      </c>
      <c r="J21" s="434">
        <v>300</v>
      </c>
      <c r="K21" s="435">
        <v>201</v>
      </c>
    </row>
    <row r="22" spans="1:11" ht="14.4" customHeight="1" x14ac:dyDescent="0.3">
      <c r="A22" s="430" t="s">
        <v>397</v>
      </c>
      <c r="B22" s="431" t="s">
        <v>398</v>
      </c>
      <c r="C22" s="432" t="s">
        <v>402</v>
      </c>
      <c r="D22" s="433" t="s">
        <v>521</v>
      </c>
      <c r="E22" s="432" t="s">
        <v>1327</v>
      </c>
      <c r="F22" s="433" t="s">
        <v>1328</v>
      </c>
      <c r="G22" s="432" t="s">
        <v>580</v>
      </c>
      <c r="H22" s="432" t="s">
        <v>581</v>
      </c>
      <c r="I22" s="434">
        <v>0.59124999999999994</v>
      </c>
      <c r="J22" s="434">
        <v>12000</v>
      </c>
      <c r="K22" s="435">
        <v>7116.4499999999989</v>
      </c>
    </row>
    <row r="23" spans="1:11" ht="14.4" customHeight="1" x14ac:dyDescent="0.3">
      <c r="A23" s="430" t="s">
        <v>397</v>
      </c>
      <c r="B23" s="431" t="s">
        <v>398</v>
      </c>
      <c r="C23" s="432" t="s">
        <v>402</v>
      </c>
      <c r="D23" s="433" t="s">
        <v>521</v>
      </c>
      <c r="E23" s="432" t="s">
        <v>1327</v>
      </c>
      <c r="F23" s="433" t="s">
        <v>1328</v>
      </c>
      <c r="G23" s="432" t="s">
        <v>582</v>
      </c>
      <c r="H23" s="432" t="s">
        <v>583</v>
      </c>
      <c r="I23" s="434">
        <v>1.0199999999999998</v>
      </c>
      <c r="J23" s="434">
        <v>20000</v>
      </c>
      <c r="K23" s="435">
        <v>20327.999999999996</v>
      </c>
    </row>
    <row r="24" spans="1:11" ht="14.4" customHeight="1" x14ac:dyDescent="0.3">
      <c r="A24" s="430" t="s">
        <v>397</v>
      </c>
      <c r="B24" s="431" t="s">
        <v>398</v>
      </c>
      <c r="C24" s="432" t="s">
        <v>402</v>
      </c>
      <c r="D24" s="433" t="s">
        <v>521</v>
      </c>
      <c r="E24" s="432" t="s">
        <v>1327</v>
      </c>
      <c r="F24" s="433" t="s">
        <v>1328</v>
      </c>
      <c r="G24" s="432" t="s">
        <v>584</v>
      </c>
      <c r="H24" s="432" t="s">
        <v>585</v>
      </c>
      <c r="I24" s="434">
        <v>15.0025</v>
      </c>
      <c r="J24" s="434">
        <v>23</v>
      </c>
      <c r="K24" s="435">
        <v>345.05</v>
      </c>
    </row>
    <row r="25" spans="1:11" ht="14.4" customHeight="1" x14ac:dyDescent="0.3">
      <c r="A25" s="430" t="s">
        <v>397</v>
      </c>
      <c r="B25" s="431" t="s">
        <v>398</v>
      </c>
      <c r="C25" s="432" t="s">
        <v>402</v>
      </c>
      <c r="D25" s="433" t="s">
        <v>521</v>
      </c>
      <c r="E25" s="432" t="s">
        <v>1327</v>
      </c>
      <c r="F25" s="433" t="s">
        <v>1328</v>
      </c>
      <c r="G25" s="432" t="s">
        <v>586</v>
      </c>
      <c r="H25" s="432" t="s">
        <v>587</v>
      </c>
      <c r="I25" s="434">
        <v>12.106666666666667</v>
      </c>
      <c r="J25" s="434">
        <v>35</v>
      </c>
      <c r="K25" s="435">
        <v>423.70000000000005</v>
      </c>
    </row>
    <row r="26" spans="1:11" ht="14.4" customHeight="1" x14ac:dyDescent="0.3">
      <c r="A26" s="430" t="s">
        <v>397</v>
      </c>
      <c r="B26" s="431" t="s">
        <v>398</v>
      </c>
      <c r="C26" s="432" t="s">
        <v>402</v>
      </c>
      <c r="D26" s="433" t="s">
        <v>521</v>
      </c>
      <c r="E26" s="432" t="s">
        <v>1327</v>
      </c>
      <c r="F26" s="433" t="s">
        <v>1328</v>
      </c>
      <c r="G26" s="432" t="s">
        <v>588</v>
      </c>
      <c r="H26" s="432" t="s">
        <v>589</v>
      </c>
      <c r="I26" s="434">
        <v>6.78</v>
      </c>
      <c r="J26" s="434">
        <v>100</v>
      </c>
      <c r="K26" s="435">
        <v>677.6</v>
      </c>
    </row>
    <row r="27" spans="1:11" ht="14.4" customHeight="1" x14ac:dyDescent="0.3">
      <c r="A27" s="430" t="s">
        <v>397</v>
      </c>
      <c r="B27" s="431" t="s">
        <v>398</v>
      </c>
      <c r="C27" s="432" t="s">
        <v>402</v>
      </c>
      <c r="D27" s="433" t="s">
        <v>521</v>
      </c>
      <c r="E27" s="432" t="s">
        <v>1327</v>
      </c>
      <c r="F27" s="433" t="s">
        <v>1328</v>
      </c>
      <c r="G27" s="432" t="s">
        <v>590</v>
      </c>
      <c r="H27" s="432" t="s">
        <v>591</v>
      </c>
      <c r="I27" s="434">
        <v>0.61</v>
      </c>
      <c r="J27" s="434">
        <v>2000</v>
      </c>
      <c r="K27" s="435">
        <v>1214.3599999999999</v>
      </c>
    </row>
    <row r="28" spans="1:11" ht="14.4" customHeight="1" x14ac:dyDescent="0.3">
      <c r="A28" s="430" t="s">
        <v>397</v>
      </c>
      <c r="B28" s="431" t="s">
        <v>398</v>
      </c>
      <c r="C28" s="432" t="s">
        <v>402</v>
      </c>
      <c r="D28" s="433" t="s">
        <v>521</v>
      </c>
      <c r="E28" s="432" t="s">
        <v>1327</v>
      </c>
      <c r="F28" s="433" t="s">
        <v>1328</v>
      </c>
      <c r="G28" s="432" t="s">
        <v>592</v>
      </c>
      <c r="H28" s="432" t="s">
        <v>593</v>
      </c>
      <c r="I28" s="434">
        <v>315.81</v>
      </c>
      <c r="J28" s="434">
        <v>2</v>
      </c>
      <c r="K28" s="435">
        <v>631.62</v>
      </c>
    </row>
    <row r="29" spans="1:11" ht="14.4" customHeight="1" x14ac:dyDescent="0.3">
      <c r="A29" s="430" t="s">
        <v>397</v>
      </c>
      <c r="B29" s="431" t="s">
        <v>398</v>
      </c>
      <c r="C29" s="432" t="s">
        <v>402</v>
      </c>
      <c r="D29" s="433" t="s">
        <v>521</v>
      </c>
      <c r="E29" s="432" t="s">
        <v>1327</v>
      </c>
      <c r="F29" s="433" t="s">
        <v>1328</v>
      </c>
      <c r="G29" s="432" t="s">
        <v>594</v>
      </c>
      <c r="H29" s="432" t="s">
        <v>595</v>
      </c>
      <c r="I29" s="434">
        <v>1.74</v>
      </c>
      <c r="J29" s="434">
        <v>700</v>
      </c>
      <c r="K29" s="435">
        <v>1215.8899999999999</v>
      </c>
    </row>
    <row r="30" spans="1:11" ht="14.4" customHeight="1" x14ac:dyDescent="0.3">
      <c r="A30" s="430" t="s">
        <v>397</v>
      </c>
      <c r="B30" s="431" t="s">
        <v>398</v>
      </c>
      <c r="C30" s="432" t="s">
        <v>402</v>
      </c>
      <c r="D30" s="433" t="s">
        <v>521</v>
      </c>
      <c r="E30" s="432" t="s">
        <v>1327</v>
      </c>
      <c r="F30" s="433" t="s">
        <v>1328</v>
      </c>
      <c r="G30" s="432" t="s">
        <v>596</v>
      </c>
      <c r="H30" s="432" t="s">
        <v>597</v>
      </c>
      <c r="I30" s="434">
        <v>693.69</v>
      </c>
      <c r="J30" s="434">
        <v>5</v>
      </c>
      <c r="K30" s="435">
        <v>3468.47</v>
      </c>
    </row>
    <row r="31" spans="1:11" ht="14.4" customHeight="1" x14ac:dyDescent="0.3">
      <c r="A31" s="430" t="s">
        <v>397</v>
      </c>
      <c r="B31" s="431" t="s">
        <v>398</v>
      </c>
      <c r="C31" s="432" t="s">
        <v>402</v>
      </c>
      <c r="D31" s="433" t="s">
        <v>521</v>
      </c>
      <c r="E31" s="432" t="s">
        <v>1327</v>
      </c>
      <c r="F31" s="433" t="s">
        <v>1328</v>
      </c>
      <c r="G31" s="432" t="s">
        <v>598</v>
      </c>
      <c r="H31" s="432" t="s">
        <v>599</v>
      </c>
      <c r="I31" s="434">
        <v>1.21</v>
      </c>
      <c r="J31" s="434">
        <v>4000</v>
      </c>
      <c r="K31" s="435">
        <v>4840</v>
      </c>
    </row>
    <row r="32" spans="1:11" ht="14.4" customHeight="1" x14ac:dyDescent="0.3">
      <c r="A32" s="430" t="s">
        <v>397</v>
      </c>
      <c r="B32" s="431" t="s">
        <v>398</v>
      </c>
      <c r="C32" s="432" t="s">
        <v>402</v>
      </c>
      <c r="D32" s="433" t="s">
        <v>521</v>
      </c>
      <c r="E32" s="432" t="s">
        <v>1327</v>
      </c>
      <c r="F32" s="433" t="s">
        <v>1328</v>
      </c>
      <c r="G32" s="432" t="s">
        <v>600</v>
      </c>
      <c r="H32" s="432" t="s">
        <v>601</v>
      </c>
      <c r="I32" s="434">
        <v>885.36</v>
      </c>
      <c r="J32" s="434">
        <v>5</v>
      </c>
      <c r="K32" s="435">
        <v>4426.79</v>
      </c>
    </row>
    <row r="33" spans="1:11" ht="14.4" customHeight="1" x14ac:dyDescent="0.3">
      <c r="A33" s="430" t="s">
        <v>397</v>
      </c>
      <c r="B33" s="431" t="s">
        <v>398</v>
      </c>
      <c r="C33" s="432" t="s">
        <v>402</v>
      </c>
      <c r="D33" s="433" t="s">
        <v>521</v>
      </c>
      <c r="E33" s="432" t="s">
        <v>1327</v>
      </c>
      <c r="F33" s="433" t="s">
        <v>1328</v>
      </c>
      <c r="G33" s="432" t="s">
        <v>602</v>
      </c>
      <c r="H33" s="432" t="s">
        <v>603</v>
      </c>
      <c r="I33" s="434">
        <v>202.6</v>
      </c>
      <c r="J33" s="434">
        <v>20</v>
      </c>
      <c r="K33" s="435">
        <v>4052</v>
      </c>
    </row>
    <row r="34" spans="1:11" ht="14.4" customHeight="1" x14ac:dyDescent="0.3">
      <c r="A34" s="430" t="s">
        <v>397</v>
      </c>
      <c r="B34" s="431" t="s">
        <v>398</v>
      </c>
      <c r="C34" s="432" t="s">
        <v>402</v>
      </c>
      <c r="D34" s="433" t="s">
        <v>521</v>
      </c>
      <c r="E34" s="432" t="s">
        <v>1327</v>
      </c>
      <c r="F34" s="433" t="s">
        <v>1328</v>
      </c>
      <c r="G34" s="432" t="s">
        <v>604</v>
      </c>
      <c r="H34" s="432" t="s">
        <v>605</v>
      </c>
      <c r="I34" s="434">
        <v>58.81</v>
      </c>
      <c r="J34" s="434">
        <v>3</v>
      </c>
      <c r="K34" s="435">
        <v>176.42</v>
      </c>
    </row>
    <row r="35" spans="1:11" ht="14.4" customHeight="1" x14ac:dyDescent="0.3">
      <c r="A35" s="430" t="s">
        <v>397</v>
      </c>
      <c r="B35" s="431" t="s">
        <v>398</v>
      </c>
      <c r="C35" s="432" t="s">
        <v>402</v>
      </c>
      <c r="D35" s="433" t="s">
        <v>521</v>
      </c>
      <c r="E35" s="432" t="s">
        <v>1327</v>
      </c>
      <c r="F35" s="433" t="s">
        <v>1328</v>
      </c>
      <c r="G35" s="432" t="s">
        <v>606</v>
      </c>
      <c r="H35" s="432" t="s">
        <v>607</v>
      </c>
      <c r="I35" s="434">
        <v>703.01</v>
      </c>
      <c r="J35" s="434">
        <v>1</v>
      </c>
      <c r="K35" s="435">
        <v>703.01</v>
      </c>
    </row>
    <row r="36" spans="1:11" ht="14.4" customHeight="1" x14ac:dyDescent="0.3">
      <c r="A36" s="430" t="s">
        <v>397</v>
      </c>
      <c r="B36" s="431" t="s">
        <v>398</v>
      </c>
      <c r="C36" s="432" t="s">
        <v>402</v>
      </c>
      <c r="D36" s="433" t="s">
        <v>521</v>
      </c>
      <c r="E36" s="432" t="s">
        <v>1329</v>
      </c>
      <c r="F36" s="433" t="s">
        <v>1330</v>
      </c>
      <c r="G36" s="432" t="s">
        <v>608</v>
      </c>
      <c r="H36" s="432" t="s">
        <v>609</v>
      </c>
      <c r="I36" s="434">
        <v>0.15857142857142859</v>
      </c>
      <c r="J36" s="434">
        <v>62000</v>
      </c>
      <c r="K36" s="435">
        <v>9633.7899999999991</v>
      </c>
    </row>
    <row r="37" spans="1:11" ht="14.4" customHeight="1" x14ac:dyDescent="0.3">
      <c r="A37" s="430" t="s">
        <v>397</v>
      </c>
      <c r="B37" s="431" t="s">
        <v>398</v>
      </c>
      <c r="C37" s="432" t="s">
        <v>402</v>
      </c>
      <c r="D37" s="433" t="s">
        <v>521</v>
      </c>
      <c r="E37" s="432" t="s">
        <v>1329</v>
      </c>
      <c r="F37" s="433" t="s">
        <v>1330</v>
      </c>
      <c r="G37" s="432" t="s">
        <v>610</v>
      </c>
      <c r="H37" s="432" t="s">
        <v>611</v>
      </c>
      <c r="I37" s="434">
        <v>0.43</v>
      </c>
      <c r="J37" s="434">
        <v>2000</v>
      </c>
      <c r="K37" s="435">
        <v>859.17</v>
      </c>
    </row>
    <row r="38" spans="1:11" ht="14.4" customHeight="1" x14ac:dyDescent="0.3">
      <c r="A38" s="430" t="s">
        <v>397</v>
      </c>
      <c r="B38" s="431" t="s">
        <v>398</v>
      </c>
      <c r="C38" s="432" t="s">
        <v>402</v>
      </c>
      <c r="D38" s="433" t="s">
        <v>521</v>
      </c>
      <c r="E38" s="432" t="s">
        <v>1329</v>
      </c>
      <c r="F38" s="433" t="s">
        <v>1330</v>
      </c>
      <c r="G38" s="432" t="s">
        <v>612</v>
      </c>
      <c r="H38" s="432" t="s">
        <v>613</v>
      </c>
      <c r="I38" s="434">
        <v>0.46125000000000005</v>
      </c>
      <c r="J38" s="434">
        <v>19000</v>
      </c>
      <c r="K38" s="435">
        <v>8790.2999999999993</v>
      </c>
    </row>
    <row r="39" spans="1:11" ht="14.4" customHeight="1" x14ac:dyDescent="0.3">
      <c r="A39" s="430" t="s">
        <v>397</v>
      </c>
      <c r="B39" s="431" t="s">
        <v>398</v>
      </c>
      <c r="C39" s="432" t="s">
        <v>402</v>
      </c>
      <c r="D39" s="433" t="s">
        <v>521</v>
      </c>
      <c r="E39" s="432" t="s">
        <v>1329</v>
      </c>
      <c r="F39" s="433" t="s">
        <v>1330</v>
      </c>
      <c r="G39" s="432" t="s">
        <v>614</v>
      </c>
      <c r="H39" s="432" t="s">
        <v>615</v>
      </c>
      <c r="I39" s="434">
        <v>0.12333333333333334</v>
      </c>
      <c r="J39" s="434">
        <v>15000</v>
      </c>
      <c r="K39" s="435">
        <v>1820</v>
      </c>
    </row>
    <row r="40" spans="1:11" ht="14.4" customHeight="1" x14ac:dyDescent="0.3">
      <c r="A40" s="430" t="s">
        <v>397</v>
      </c>
      <c r="B40" s="431" t="s">
        <v>398</v>
      </c>
      <c r="C40" s="432" t="s">
        <v>402</v>
      </c>
      <c r="D40" s="433" t="s">
        <v>521</v>
      </c>
      <c r="E40" s="432" t="s">
        <v>1329</v>
      </c>
      <c r="F40" s="433" t="s">
        <v>1330</v>
      </c>
      <c r="G40" s="432" t="s">
        <v>616</v>
      </c>
      <c r="H40" s="432" t="s">
        <v>617</v>
      </c>
      <c r="I40" s="434">
        <v>2.15</v>
      </c>
      <c r="J40" s="434">
        <v>1000</v>
      </c>
      <c r="K40" s="435">
        <v>2153.8000000000002</v>
      </c>
    </row>
    <row r="41" spans="1:11" ht="14.4" customHeight="1" x14ac:dyDescent="0.3">
      <c r="A41" s="430" t="s">
        <v>397</v>
      </c>
      <c r="B41" s="431" t="s">
        <v>398</v>
      </c>
      <c r="C41" s="432" t="s">
        <v>402</v>
      </c>
      <c r="D41" s="433" t="s">
        <v>521</v>
      </c>
      <c r="E41" s="432" t="s">
        <v>1329</v>
      </c>
      <c r="F41" s="433" t="s">
        <v>1330</v>
      </c>
      <c r="G41" s="432" t="s">
        <v>618</v>
      </c>
      <c r="H41" s="432" t="s">
        <v>619</v>
      </c>
      <c r="I41" s="434">
        <v>0.24333333333333332</v>
      </c>
      <c r="J41" s="434">
        <v>22000</v>
      </c>
      <c r="K41" s="435">
        <v>5378.45</v>
      </c>
    </row>
    <row r="42" spans="1:11" ht="14.4" customHeight="1" x14ac:dyDescent="0.3">
      <c r="A42" s="430" t="s">
        <v>397</v>
      </c>
      <c r="B42" s="431" t="s">
        <v>398</v>
      </c>
      <c r="C42" s="432" t="s">
        <v>402</v>
      </c>
      <c r="D42" s="433" t="s">
        <v>521</v>
      </c>
      <c r="E42" s="432" t="s">
        <v>1329</v>
      </c>
      <c r="F42" s="433" t="s">
        <v>1330</v>
      </c>
      <c r="G42" s="432" t="s">
        <v>620</v>
      </c>
      <c r="H42" s="432" t="s">
        <v>621</v>
      </c>
      <c r="I42" s="434">
        <v>9.4375</v>
      </c>
      <c r="J42" s="434">
        <v>400</v>
      </c>
      <c r="K42" s="435">
        <v>3775.26</v>
      </c>
    </row>
    <row r="43" spans="1:11" ht="14.4" customHeight="1" x14ac:dyDescent="0.3">
      <c r="A43" s="430" t="s">
        <v>397</v>
      </c>
      <c r="B43" s="431" t="s">
        <v>398</v>
      </c>
      <c r="C43" s="432" t="s">
        <v>402</v>
      </c>
      <c r="D43" s="433" t="s">
        <v>521</v>
      </c>
      <c r="E43" s="432" t="s">
        <v>1329</v>
      </c>
      <c r="F43" s="433" t="s">
        <v>1330</v>
      </c>
      <c r="G43" s="432" t="s">
        <v>622</v>
      </c>
      <c r="H43" s="432" t="s">
        <v>623</v>
      </c>
      <c r="I43" s="434">
        <v>2.1516666666666668</v>
      </c>
      <c r="J43" s="434">
        <v>8064</v>
      </c>
      <c r="K43" s="435">
        <v>17316.310000000001</v>
      </c>
    </row>
    <row r="44" spans="1:11" ht="14.4" customHeight="1" x14ac:dyDescent="0.3">
      <c r="A44" s="430" t="s">
        <v>397</v>
      </c>
      <c r="B44" s="431" t="s">
        <v>398</v>
      </c>
      <c r="C44" s="432" t="s">
        <v>402</v>
      </c>
      <c r="D44" s="433" t="s">
        <v>521</v>
      </c>
      <c r="E44" s="432" t="s">
        <v>1329</v>
      </c>
      <c r="F44" s="433" t="s">
        <v>1330</v>
      </c>
      <c r="G44" s="432" t="s">
        <v>624</v>
      </c>
      <c r="H44" s="432" t="s">
        <v>625</v>
      </c>
      <c r="I44" s="434">
        <v>1.4033333333333333</v>
      </c>
      <c r="J44" s="434">
        <v>2880</v>
      </c>
      <c r="K44" s="435">
        <v>4032.9300000000003</v>
      </c>
    </row>
    <row r="45" spans="1:11" ht="14.4" customHeight="1" x14ac:dyDescent="0.3">
      <c r="A45" s="430" t="s">
        <v>397</v>
      </c>
      <c r="B45" s="431" t="s">
        <v>398</v>
      </c>
      <c r="C45" s="432" t="s">
        <v>402</v>
      </c>
      <c r="D45" s="433" t="s">
        <v>521</v>
      </c>
      <c r="E45" s="432" t="s">
        <v>1329</v>
      </c>
      <c r="F45" s="433" t="s">
        <v>1330</v>
      </c>
      <c r="G45" s="432" t="s">
        <v>626</v>
      </c>
      <c r="H45" s="432" t="s">
        <v>627</v>
      </c>
      <c r="I45" s="434">
        <v>2.9442857142857148</v>
      </c>
      <c r="J45" s="434">
        <v>10000</v>
      </c>
      <c r="K45" s="435">
        <v>29505.85</v>
      </c>
    </row>
    <row r="46" spans="1:11" ht="14.4" customHeight="1" x14ac:dyDescent="0.3">
      <c r="A46" s="430" t="s">
        <v>397</v>
      </c>
      <c r="B46" s="431" t="s">
        <v>398</v>
      </c>
      <c r="C46" s="432" t="s">
        <v>402</v>
      </c>
      <c r="D46" s="433" t="s">
        <v>521</v>
      </c>
      <c r="E46" s="432" t="s">
        <v>1329</v>
      </c>
      <c r="F46" s="433" t="s">
        <v>1330</v>
      </c>
      <c r="G46" s="432" t="s">
        <v>628</v>
      </c>
      <c r="H46" s="432" t="s">
        <v>629</v>
      </c>
      <c r="I46" s="434">
        <v>181.5</v>
      </c>
      <c r="J46" s="434">
        <v>1</v>
      </c>
      <c r="K46" s="435">
        <v>181.5</v>
      </c>
    </row>
    <row r="47" spans="1:11" ht="14.4" customHeight="1" x14ac:dyDescent="0.3">
      <c r="A47" s="430" t="s">
        <v>397</v>
      </c>
      <c r="B47" s="431" t="s">
        <v>398</v>
      </c>
      <c r="C47" s="432" t="s">
        <v>402</v>
      </c>
      <c r="D47" s="433" t="s">
        <v>521</v>
      </c>
      <c r="E47" s="432" t="s">
        <v>1329</v>
      </c>
      <c r="F47" s="433" t="s">
        <v>1330</v>
      </c>
      <c r="G47" s="432" t="s">
        <v>630</v>
      </c>
      <c r="H47" s="432" t="s">
        <v>631</v>
      </c>
      <c r="I47" s="434">
        <v>9.6766666666666676</v>
      </c>
      <c r="J47" s="434">
        <v>300</v>
      </c>
      <c r="K47" s="435">
        <v>2806.74</v>
      </c>
    </row>
    <row r="48" spans="1:11" ht="14.4" customHeight="1" x14ac:dyDescent="0.3">
      <c r="A48" s="430" t="s">
        <v>397</v>
      </c>
      <c r="B48" s="431" t="s">
        <v>398</v>
      </c>
      <c r="C48" s="432" t="s">
        <v>402</v>
      </c>
      <c r="D48" s="433" t="s">
        <v>521</v>
      </c>
      <c r="E48" s="432" t="s">
        <v>1329</v>
      </c>
      <c r="F48" s="433" t="s">
        <v>1330</v>
      </c>
      <c r="G48" s="432" t="s">
        <v>632</v>
      </c>
      <c r="H48" s="432" t="s">
        <v>633</v>
      </c>
      <c r="I48" s="434">
        <v>0.17</v>
      </c>
      <c r="J48" s="434">
        <v>1500</v>
      </c>
      <c r="K48" s="435">
        <v>254.10000000000002</v>
      </c>
    </row>
    <row r="49" spans="1:11" ht="14.4" customHeight="1" x14ac:dyDescent="0.3">
      <c r="A49" s="430" t="s">
        <v>397</v>
      </c>
      <c r="B49" s="431" t="s">
        <v>398</v>
      </c>
      <c r="C49" s="432" t="s">
        <v>402</v>
      </c>
      <c r="D49" s="433" t="s">
        <v>521</v>
      </c>
      <c r="E49" s="432" t="s">
        <v>1329</v>
      </c>
      <c r="F49" s="433" t="s">
        <v>1330</v>
      </c>
      <c r="G49" s="432" t="s">
        <v>634</v>
      </c>
      <c r="H49" s="432" t="s">
        <v>635</v>
      </c>
      <c r="I49" s="434">
        <v>16.940000000000001</v>
      </c>
      <c r="J49" s="434">
        <v>100</v>
      </c>
      <c r="K49" s="435">
        <v>1694</v>
      </c>
    </row>
    <row r="50" spans="1:11" ht="14.4" customHeight="1" x14ac:dyDescent="0.3">
      <c r="A50" s="430" t="s">
        <v>397</v>
      </c>
      <c r="B50" s="431" t="s">
        <v>398</v>
      </c>
      <c r="C50" s="432" t="s">
        <v>402</v>
      </c>
      <c r="D50" s="433" t="s">
        <v>521</v>
      </c>
      <c r="E50" s="432" t="s">
        <v>1329</v>
      </c>
      <c r="F50" s="433" t="s">
        <v>1330</v>
      </c>
      <c r="G50" s="432" t="s">
        <v>636</v>
      </c>
      <c r="H50" s="432" t="s">
        <v>637</v>
      </c>
      <c r="I50" s="434">
        <v>1.1399999999999999</v>
      </c>
      <c r="J50" s="434">
        <v>1000</v>
      </c>
      <c r="K50" s="435">
        <v>1137</v>
      </c>
    </row>
    <row r="51" spans="1:11" ht="14.4" customHeight="1" x14ac:dyDescent="0.3">
      <c r="A51" s="430" t="s">
        <v>397</v>
      </c>
      <c r="B51" s="431" t="s">
        <v>398</v>
      </c>
      <c r="C51" s="432" t="s">
        <v>402</v>
      </c>
      <c r="D51" s="433" t="s">
        <v>521</v>
      </c>
      <c r="E51" s="432" t="s">
        <v>1329</v>
      </c>
      <c r="F51" s="433" t="s">
        <v>1330</v>
      </c>
      <c r="G51" s="432" t="s">
        <v>638</v>
      </c>
      <c r="H51" s="432" t="s">
        <v>639</v>
      </c>
      <c r="I51" s="434">
        <v>2.7199999999999998</v>
      </c>
      <c r="J51" s="434">
        <v>5376</v>
      </c>
      <c r="K51" s="435">
        <v>14278</v>
      </c>
    </row>
    <row r="52" spans="1:11" ht="14.4" customHeight="1" x14ac:dyDescent="0.3">
      <c r="A52" s="430" t="s">
        <v>397</v>
      </c>
      <c r="B52" s="431" t="s">
        <v>398</v>
      </c>
      <c r="C52" s="432" t="s">
        <v>402</v>
      </c>
      <c r="D52" s="433" t="s">
        <v>521</v>
      </c>
      <c r="E52" s="432" t="s">
        <v>1329</v>
      </c>
      <c r="F52" s="433" t="s">
        <v>1330</v>
      </c>
      <c r="G52" s="432" t="s">
        <v>640</v>
      </c>
      <c r="H52" s="432" t="s">
        <v>641</v>
      </c>
      <c r="I52" s="434">
        <v>6.87</v>
      </c>
      <c r="J52" s="434">
        <v>100</v>
      </c>
      <c r="K52" s="435">
        <v>687.28</v>
      </c>
    </row>
    <row r="53" spans="1:11" ht="14.4" customHeight="1" x14ac:dyDescent="0.3">
      <c r="A53" s="430" t="s">
        <v>397</v>
      </c>
      <c r="B53" s="431" t="s">
        <v>398</v>
      </c>
      <c r="C53" s="432" t="s">
        <v>402</v>
      </c>
      <c r="D53" s="433" t="s">
        <v>521</v>
      </c>
      <c r="E53" s="432" t="s">
        <v>1331</v>
      </c>
      <c r="F53" s="433" t="s">
        <v>1332</v>
      </c>
      <c r="G53" s="432" t="s">
        <v>642</v>
      </c>
      <c r="H53" s="432" t="s">
        <v>643</v>
      </c>
      <c r="I53" s="434">
        <v>0.3066666666666667</v>
      </c>
      <c r="J53" s="434">
        <v>600</v>
      </c>
      <c r="K53" s="435">
        <v>184</v>
      </c>
    </row>
    <row r="54" spans="1:11" ht="14.4" customHeight="1" x14ac:dyDescent="0.3">
      <c r="A54" s="430" t="s">
        <v>397</v>
      </c>
      <c r="B54" s="431" t="s">
        <v>398</v>
      </c>
      <c r="C54" s="432" t="s">
        <v>402</v>
      </c>
      <c r="D54" s="433" t="s">
        <v>521</v>
      </c>
      <c r="E54" s="432" t="s">
        <v>1331</v>
      </c>
      <c r="F54" s="433" t="s">
        <v>1332</v>
      </c>
      <c r="G54" s="432" t="s">
        <v>644</v>
      </c>
      <c r="H54" s="432" t="s">
        <v>645</v>
      </c>
      <c r="I54" s="434">
        <v>0.68</v>
      </c>
      <c r="J54" s="434">
        <v>100</v>
      </c>
      <c r="K54" s="435">
        <v>68</v>
      </c>
    </row>
    <row r="55" spans="1:11" ht="14.4" customHeight="1" x14ac:dyDescent="0.3">
      <c r="A55" s="430" t="s">
        <v>397</v>
      </c>
      <c r="B55" s="431" t="s">
        <v>398</v>
      </c>
      <c r="C55" s="432" t="s">
        <v>402</v>
      </c>
      <c r="D55" s="433" t="s">
        <v>521</v>
      </c>
      <c r="E55" s="432" t="s">
        <v>1331</v>
      </c>
      <c r="F55" s="433" t="s">
        <v>1332</v>
      </c>
      <c r="G55" s="432" t="s">
        <v>646</v>
      </c>
      <c r="H55" s="432" t="s">
        <v>647</v>
      </c>
      <c r="I55" s="434">
        <v>0.48333333333333328</v>
      </c>
      <c r="J55" s="434">
        <v>1700</v>
      </c>
      <c r="K55" s="435">
        <v>823</v>
      </c>
    </row>
    <row r="56" spans="1:11" ht="14.4" customHeight="1" x14ac:dyDescent="0.3">
      <c r="A56" s="430" t="s">
        <v>397</v>
      </c>
      <c r="B56" s="431" t="s">
        <v>398</v>
      </c>
      <c r="C56" s="432" t="s">
        <v>402</v>
      </c>
      <c r="D56" s="433" t="s">
        <v>521</v>
      </c>
      <c r="E56" s="432" t="s">
        <v>1333</v>
      </c>
      <c r="F56" s="433" t="s">
        <v>1334</v>
      </c>
      <c r="G56" s="432" t="s">
        <v>648</v>
      </c>
      <c r="H56" s="432" t="s">
        <v>649</v>
      </c>
      <c r="I56" s="434">
        <v>0.71</v>
      </c>
      <c r="J56" s="434">
        <v>8800</v>
      </c>
      <c r="K56" s="435">
        <v>6248</v>
      </c>
    </row>
    <row r="57" spans="1:11" ht="14.4" customHeight="1" x14ac:dyDescent="0.3">
      <c r="A57" s="430" t="s">
        <v>397</v>
      </c>
      <c r="B57" s="431" t="s">
        <v>398</v>
      </c>
      <c r="C57" s="432" t="s">
        <v>402</v>
      </c>
      <c r="D57" s="433" t="s">
        <v>521</v>
      </c>
      <c r="E57" s="432" t="s">
        <v>1333</v>
      </c>
      <c r="F57" s="433" t="s">
        <v>1334</v>
      </c>
      <c r="G57" s="432" t="s">
        <v>650</v>
      </c>
      <c r="H57" s="432" t="s">
        <v>651</v>
      </c>
      <c r="I57" s="434">
        <v>0.71</v>
      </c>
      <c r="J57" s="434">
        <v>8000</v>
      </c>
      <c r="K57" s="435">
        <v>5680</v>
      </c>
    </row>
    <row r="58" spans="1:11" ht="14.4" customHeight="1" x14ac:dyDescent="0.3">
      <c r="A58" s="430" t="s">
        <v>397</v>
      </c>
      <c r="B58" s="431" t="s">
        <v>398</v>
      </c>
      <c r="C58" s="432" t="s">
        <v>402</v>
      </c>
      <c r="D58" s="433" t="s">
        <v>521</v>
      </c>
      <c r="E58" s="432" t="s">
        <v>1333</v>
      </c>
      <c r="F58" s="433" t="s">
        <v>1334</v>
      </c>
      <c r="G58" s="432" t="s">
        <v>652</v>
      </c>
      <c r="H58" s="432" t="s">
        <v>653</v>
      </c>
      <c r="I58" s="434">
        <v>0.71</v>
      </c>
      <c r="J58" s="434">
        <v>400</v>
      </c>
      <c r="K58" s="435">
        <v>284</v>
      </c>
    </row>
    <row r="59" spans="1:11" ht="14.4" customHeight="1" x14ac:dyDescent="0.3">
      <c r="A59" s="430" t="s">
        <v>397</v>
      </c>
      <c r="B59" s="431" t="s">
        <v>398</v>
      </c>
      <c r="C59" s="432" t="s">
        <v>402</v>
      </c>
      <c r="D59" s="433" t="s">
        <v>521</v>
      </c>
      <c r="E59" s="432" t="s">
        <v>1335</v>
      </c>
      <c r="F59" s="433" t="s">
        <v>1336</v>
      </c>
      <c r="G59" s="432" t="s">
        <v>654</v>
      </c>
      <c r="H59" s="432" t="s">
        <v>655</v>
      </c>
      <c r="I59" s="434">
        <v>229.26489732553438</v>
      </c>
      <c r="J59" s="434">
        <v>7</v>
      </c>
      <c r="K59" s="435">
        <v>1604.8542812787407</v>
      </c>
    </row>
    <row r="60" spans="1:11" ht="14.4" customHeight="1" x14ac:dyDescent="0.3">
      <c r="A60" s="430" t="s">
        <v>397</v>
      </c>
      <c r="B60" s="431" t="s">
        <v>398</v>
      </c>
      <c r="C60" s="432" t="s">
        <v>402</v>
      </c>
      <c r="D60" s="433" t="s">
        <v>521</v>
      </c>
      <c r="E60" s="432" t="s">
        <v>1335</v>
      </c>
      <c r="F60" s="433" t="s">
        <v>1336</v>
      </c>
      <c r="G60" s="432" t="s">
        <v>656</v>
      </c>
      <c r="H60" s="432" t="s">
        <v>657</v>
      </c>
      <c r="I60" s="434">
        <v>312.09421388886227</v>
      </c>
      <c r="J60" s="434">
        <v>33</v>
      </c>
      <c r="K60" s="435">
        <v>10289.688072733272</v>
      </c>
    </row>
    <row r="61" spans="1:11" ht="14.4" customHeight="1" x14ac:dyDescent="0.3">
      <c r="A61" s="430" t="s">
        <v>397</v>
      </c>
      <c r="B61" s="431" t="s">
        <v>398</v>
      </c>
      <c r="C61" s="432" t="s">
        <v>402</v>
      </c>
      <c r="D61" s="433" t="s">
        <v>521</v>
      </c>
      <c r="E61" s="432" t="s">
        <v>1335</v>
      </c>
      <c r="F61" s="433" t="s">
        <v>1336</v>
      </c>
      <c r="G61" s="432" t="s">
        <v>658</v>
      </c>
      <c r="H61" s="432" t="s">
        <v>659</v>
      </c>
      <c r="I61" s="434">
        <v>12.959999999999996</v>
      </c>
      <c r="J61" s="434">
        <v>1610</v>
      </c>
      <c r="K61" s="435">
        <v>20864.21999999999</v>
      </c>
    </row>
    <row r="62" spans="1:11" ht="14.4" customHeight="1" x14ac:dyDescent="0.3">
      <c r="A62" s="430" t="s">
        <v>397</v>
      </c>
      <c r="B62" s="431" t="s">
        <v>398</v>
      </c>
      <c r="C62" s="432" t="s">
        <v>402</v>
      </c>
      <c r="D62" s="433" t="s">
        <v>521</v>
      </c>
      <c r="E62" s="432" t="s">
        <v>1335</v>
      </c>
      <c r="F62" s="433" t="s">
        <v>1336</v>
      </c>
      <c r="G62" s="432" t="s">
        <v>660</v>
      </c>
      <c r="H62" s="432" t="s">
        <v>661</v>
      </c>
      <c r="I62" s="434">
        <v>25.919999999999987</v>
      </c>
      <c r="J62" s="434">
        <v>6060</v>
      </c>
      <c r="K62" s="435">
        <v>157064.36999999997</v>
      </c>
    </row>
    <row r="63" spans="1:11" ht="14.4" customHeight="1" x14ac:dyDescent="0.3">
      <c r="A63" s="430" t="s">
        <v>397</v>
      </c>
      <c r="B63" s="431" t="s">
        <v>398</v>
      </c>
      <c r="C63" s="432" t="s">
        <v>402</v>
      </c>
      <c r="D63" s="433" t="s">
        <v>521</v>
      </c>
      <c r="E63" s="432" t="s">
        <v>1335</v>
      </c>
      <c r="F63" s="433" t="s">
        <v>1336</v>
      </c>
      <c r="G63" s="432" t="s">
        <v>662</v>
      </c>
      <c r="H63" s="432" t="s">
        <v>663</v>
      </c>
      <c r="I63" s="434">
        <v>16.2</v>
      </c>
      <c r="J63" s="434">
        <v>4420</v>
      </c>
      <c r="K63" s="435">
        <v>71612.529999999984</v>
      </c>
    </row>
    <row r="64" spans="1:11" ht="14.4" customHeight="1" x14ac:dyDescent="0.3">
      <c r="A64" s="430" t="s">
        <v>397</v>
      </c>
      <c r="B64" s="431" t="s">
        <v>398</v>
      </c>
      <c r="C64" s="432" t="s">
        <v>402</v>
      </c>
      <c r="D64" s="433" t="s">
        <v>521</v>
      </c>
      <c r="E64" s="432" t="s">
        <v>1335</v>
      </c>
      <c r="F64" s="433" t="s">
        <v>1336</v>
      </c>
      <c r="G64" s="432" t="s">
        <v>664</v>
      </c>
      <c r="H64" s="432" t="s">
        <v>665</v>
      </c>
      <c r="I64" s="434">
        <v>9.680000000000005</v>
      </c>
      <c r="J64" s="434">
        <v>10900</v>
      </c>
      <c r="K64" s="435">
        <v>105512.08999999997</v>
      </c>
    </row>
    <row r="65" spans="1:11" ht="14.4" customHeight="1" x14ac:dyDescent="0.3">
      <c r="A65" s="430" t="s">
        <v>397</v>
      </c>
      <c r="B65" s="431" t="s">
        <v>398</v>
      </c>
      <c r="C65" s="432" t="s">
        <v>402</v>
      </c>
      <c r="D65" s="433" t="s">
        <v>521</v>
      </c>
      <c r="E65" s="432" t="s">
        <v>1335</v>
      </c>
      <c r="F65" s="433" t="s">
        <v>1336</v>
      </c>
      <c r="G65" s="432" t="s">
        <v>666</v>
      </c>
      <c r="H65" s="432" t="s">
        <v>667</v>
      </c>
      <c r="I65" s="434">
        <v>12.346756756756758</v>
      </c>
      <c r="J65" s="434">
        <v>15824</v>
      </c>
      <c r="K65" s="435">
        <v>195168.49</v>
      </c>
    </row>
    <row r="66" spans="1:11" ht="14.4" customHeight="1" x14ac:dyDescent="0.3">
      <c r="A66" s="430" t="s">
        <v>397</v>
      </c>
      <c r="B66" s="431" t="s">
        <v>398</v>
      </c>
      <c r="C66" s="432" t="s">
        <v>402</v>
      </c>
      <c r="D66" s="433" t="s">
        <v>521</v>
      </c>
      <c r="E66" s="432" t="s">
        <v>1335</v>
      </c>
      <c r="F66" s="433" t="s">
        <v>1336</v>
      </c>
      <c r="G66" s="432" t="s">
        <v>668</v>
      </c>
      <c r="H66" s="432" t="s">
        <v>669</v>
      </c>
      <c r="I66" s="434">
        <v>19.430000000000003</v>
      </c>
      <c r="J66" s="434">
        <v>540</v>
      </c>
      <c r="K66" s="435">
        <v>10493.589999999997</v>
      </c>
    </row>
    <row r="67" spans="1:11" ht="14.4" customHeight="1" x14ac:dyDescent="0.3">
      <c r="A67" s="430" t="s">
        <v>397</v>
      </c>
      <c r="B67" s="431" t="s">
        <v>398</v>
      </c>
      <c r="C67" s="432" t="s">
        <v>402</v>
      </c>
      <c r="D67" s="433" t="s">
        <v>521</v>
      </c>
      <c r="E67" s="432" t="s">
        <v>1335</v>
      </c>
      <c r="F67" s="433" t="s">
        <v>1336</v>
      </c>
      <c r="G67" s="432" t="s">
        <v>670</v>
      </c>
      <c r="H67" s="432" t="s">
        <v>671</v>
      </c>
      <c r="I67" s="434">
        <v>33.659999999999975</v>
      </c>
      <c r="J67" s="434">
        <v>330</v>
      </c>
      <c r="K67" s="435">
        <v>11108.460000000001</v>
      </c>
    </row>
    <row r="68" spans="1:11" ht="14.4" customHeight="1" x14ac:dyDescent="0.3">
      <c r="A68" s="430" t="s">
        <v>397</v>
      </c>
      <c r="B68" s="431" t="s">
        <v>398</v>
      </c>
      <c r="C68" s="432" t="s">
        <v>402</v>
      </c>
      <c r="D68" s="433" t="s">
        <v>521</v>
      </c>
      <c r="E68" s="432" t="s">
        <v>1335</v>
      </c>
      <c r="F68" s="433" t="s">
        <v>1336</v>
      </c>
      <c r="G68" s="432" t="s">
        <v>672</v>
      </c>
      <c r="H68" s="432" t="s">
        <v>673</v>
      </c>
      <c r="I68" s="434">
        <v>15.550000000000004</v>
      </c>
      <c r="J68" s="434">
        <v>180</v>
      </c>
      <c r="K68" s="435">
        <v>2798.8199999999997</v>
      </c>
    </row>
    <row r="69" spans="1:11" ht="14.4" customHeight="1" x14ac:dyDescent="0.3">
      <c r="A69" s="430" t="s">
        <v>397</v>
      </c>
      <c r="B69" s="431" t="s">
        <v>398</v>
      </c>
      <c r="C69" s="432" t="s">
        <v>402</v>
      </c>
      <c r="D69" s="433" t="s">
        <v>521</v>
      </c>
      <c r="E69" s="432" t="s">
        <v>1335</v>
      </c>
      <c r="F69" s="433" t="s">
        <v>1336</v>
      </c>
      <c r="G69" s="432" t="s">
        <v>674</v>
      </c>
      <c r="H69" s="432" t="s">
        <v>675</v>
      </c>
      <c r="I69" s="434">
        <v>9.7200000000000006</v>
      </c>
      <c r="J69" s="434">
        <v>380</v>
      </c>
      <c r="K69" s="435">
        <v>3692.2</v>
      </c>
    </row>
    <row r="70" spans="1:11" ht="14.4" customHeight="1" x14ac:dyDescent="0.3">
      <c r="A70" s="430" t="s">
        <v>397</v>
      </c>
      <c r="B70" s="431" t="s">
        <v>398</v>
      </c>
      <c r="C70" s="432" t="s">
        <v>402</v>
      </c>
      <c r="D70" s="433" t="s">
        <v>521</v>
      </c>
      <c r="E70" s="432" t="s">
        <v>1335</v>
      </c>
      <c r="F70" s="433" t="s">
        <v>1336</v>
      </c>
      <c r="G70" s="432" t="s">
        <v>676</v>
      </c>
      <c r="H70" s="432" t="s">
        <v>677</v>
      </c>
      <c r="I70" s="434">
        <v>50.14</v>
      </c>
      <c r="J70" s="434">
        <v>8</v>
      </c>
      <c r="K70" s="435">
        <v>400.51</v>
      </c>
    </row>
    <row r="71" spans="1:11" ht="14.4" customHeight="1" x14ac:dyDescent="0.3">
      <c r="A71" s="430" t="s">
        <v>397</v>
      </c>
      <c r="B71" s="431" t="s">
        <v>398</v>
      </c>
      <c r="C71" s="432" t="s">
        <v>402</v>
      </c>
      <c r="D71" s="433" t="s">
        <v>521</v>
      </c>
      <c r="E71" s="432" t="s">
        <v>1335</v>
      </c>
      <c r="F71" s="433" t="s">
        <v>1336</v>
      </c>
      <c r="G71" s="432" t="s">
        <v>678</v>
      </c>
      <c r="H71" s="432" t="s">
        <v>679</v>
      </c>
      <c r="I71" s="434">
        <v>11.66</v>
      </c>
      <c r="J71" s="434">
        <v>780</v>
      </c>
      <c r="K71" s="435">
        <v>9098.24</v>
      </c>
    </row>
    <row r="72" spans="1:11" ht="14.4" customHeight="1" x14ac:dyDescent="0.3">
      <c r="A72" s="430" t="s">
        <v>397</v>
      </c>
      <c r="B72" s="431" t="s">
        <v>398</v>
      </c>
      <c r="C72" s="432" t="s">
        <v>402</v>
      </c>
      <c r="D72" s="433" t="s">
        <v>521</v>
      </c>
      <c r="E72" s="432" t="s">
        <v>1335</v>
      </c>
      <c r="F72" s="433" t="s">
        <v>1336</v>
      </c>
      <c r="G72" s="432" t="s">
        <v>680</v>
      </c>
      <c r="H72" s="432" t="s">
        <v>681</v>
      </c>
      <c r="I72" s="434">
        <v>10.370000000000001</v>
      </c>
      <c r="J72" s="434">
        <v>510</v>
      </c>
      <c r="K72" s="435">
        <v>5288.5500000000011</v>
      </c>
    </row>
    <row r="73" spans="1:11" ht="14.4" customHeight="1" x14ac:dyDescent="0.3">
      <c r="A73" s="430" t="s">
        <v>397</v>
      </c>
      <c r="B73" s="431" t="s">
        <v>398</v>
      </c>
      <c r="C73" s="432" t="s">
        <v>402</v>
      </c>
      <c r="D73" s="433" t="s">
        <v>521</v>
      </c>
      <c r="E73" s="432" t="s">
        <v>1335</v>
      </c>
      <c r="F73" s="433" t="s">
        <v>1336</v>
      </c>
      <c r="G73" s="432" t="s">
        <v>682</v>
      </c>
      <c r="H73" s="432" t="s">
        <v>683</v>
      </c>
      <c r="I73" s="434">
        <v>14.902500000000002</v>
      </c>
      <c r="J73" s="434">
        <v>2160</v>
      </c>
      <c r="K73" s="435">
        <v>32652.63</v>
      </c>
    </row>
    <row r="74" spans="1:11" ht="14.4" customHeight="1" x14ac:dyDescent="0.3">
      <c r="A74" s="430" t="s">
        <v>397</v>
      </c>
      <c r="B74" s="431" t="s">
        <v>398</v>
      </c>
      <c r="C74" s="432" t="s">
        <v>402</v>
      </c>
      <c r="D74" s="433" t="s">
        <v>521</v>
      </c>
      <c r="E74" s="432" t="s">
        <v>1335</v>
      </c>
      <c r="F74" s="433" t="s">
        <v>1336</v>
      </c>
      <c r="G74" s="432" t="s">
        <v>684</v>
      </c>
      <c r="H74" s="432" t="s">
        <v>685</v>
      </c>
      <c r="I74" s="434">
        <v>9.06</v>
      </c>
      <c r="J74" s="434">
        <v>280</v>
      </c>
      <c r="K74" s="435">
        <v>2537.64</v>
      </c>
    </row>
    <row r="75" spans="1:11" ht="14.4" customHeight="1" x14ac:dyDescent="0.3">
      <c r="A75" s="430" t="s">
        <v>397</v>
      </c>
      <c r="B75" s="431" t="s">
        <v>398</v>
      </c>
      <c r="C75" s="432" t="s">
        <v>402</v>
      </c>
      <c r="D75" s="433" t="s">
        <v>521</v>
      </c>
      <c r="E75" s="432" t="s">
        <v>1335</v>
      </c>
      <c r="F75" s="433" t="s">
        <v>1336</v>
      </c>
      <c r="G75" s="432" t="s">
        <v>686</v>
      </c>
      <c r="H75" s="432" t="s">
        <v>687</v>
      </c>
      <c r="I75" s="434">
        <v>10097.327500000003</v>
      </c>
      <c r="J75" s="434">
        <v>16</v>
      </c>
      <c r="K75" s="435">
        <v>161557.24000000005</v>
      </c>
    </row>
    <row r="76" spans="1:11" ht="14.4" customHeight="1" x14ac:dyDescent="0.3">
      <c r="A76" s="430" t="s">
        <v>397</v>
      </c>
      <c r="B76" s="431" t="s">
        <v>398</v>
      </c>
      <c r="C76" s="432" t="s">
        <v>402</v>
      </c>
      <c r="D76" s="433" t="s">
        <v>521</v>
      </c>
      <c r="E76" s="432" t="s">
        <v>1335</v>
      </c>
      <c r="F76" s="433" t="s">
        <v>1336</v>
      </c>
      <c r="G76" s="432" t="s">
        <v>688</v>
      </c>
      <c r="H76" s="432" t="s">
        <v>689</v>
      </c>
      <c r="I76" s="434">
        <v>34618.736250000009</v>
      </c>
      <c r="J76" s="434">
        <v>15.46</v>
      </c>
      <c r="K76" s="435">
        <v>535205.53000000014</v>
      </c>
    </row>
    <row r="77" spans="1:11" ht="14.4" customHeight="1" x14ac:dyDescent="0.3">
      <c r="A77" s="430" t="s">
        <v>397</v>
      </c>
      <c r="B77" s="431" t="s">
        <v>398</v>
      </c>
      <c r="C77" s="432" t="s">
        <v>402</v>
      </c>
      <c r="D77" s="433" t="s">
        <v>521</v>
      </c>
      <c r="E77" s="432" t="s">
        <v>1335</v>
      </c>
      <c r="F77" s="433" t="s">
        <v>1336</v>
      </c>
      <c r="G77" s="432" t="s">
        <v>690</v>
      </c>
      <c r="H77" s="432" t="s">
        <v>691</v>
      </c>
      <c r="I77" s="434">
        <v>51.79</v>
      </c>
      <c r="J77" s="434">
        <v>30</v>
      </c>
      <c r="K77" s="435">
        <v>1553.6399999999999</v>
      </c>
    </row>
    <row r="78" spans="1:11" ht="14.4" customHeight="1" x14ac:dyDescent="0.3">
      <c r="A78" s="430" t="s">
        <v>397</v>
      </c>
      <c r="B78" s="431" t="s">
        <v>398</v>
      </c>
      <c r="C78" s="432" t="s">
        <v>402</v>
      </c>
      <c r="D78" s="433" t="s">
        <v>521</v>
      </c>
      <c r="E78" s="432" t="s">
        <v>1335</v>
      </c>
      <c r="F78" s="433" t="s">
        <v>1336</v>
      </c>
      <c r="G78" s="432" t="s">
        <v>692</v>
      </c>
      <c r="H78" s="432" t="s">
        <v>693</v>
      </c>
      <c r="I78" s="434">
        <v>11.660322580645168</v>
      </c>
      <c r="J78" s="434">
        <v>1610</v>
      </c>
      <c r="K78" s="435">
        <v>18779.519999999993</v>
      </c>
    </row>
    <row r="79" spans="1:11" ht="14.4" customHeight="1" x14ac:dyDescent="0.3">
      <c r="A79" s="430" t="s">
        <v>397</v>
      </c>
      <c r="B79" s="431" t="s">
        <v>398</v>
      </c>
      <c r="C79" s="432" t="s">
        <v>402</v>
      </c>
      <c r="D79" s="433" t="s">
        <v>521</v>
      </c>
      <c r="E79" s="432" t="s">
        <v>1335</v>
      </c>
      <c r="F79" s="433" t="s">
        <v>1336</v>
      </c>
      <c r="G79" s="432" t="s">
        <v>694</v>
      </c>
      <c r="H79" s="432" t="s">
        <v>695</v>
      </c>
      <c r="I79" s="434">
        <v>10.288749999999995</v>
      </c>
      <c r="J79" s="434">
        <v>1110</v>
      </c>
      <c r="K79" s="435">
        <v>11416.34</v>
      </c>
    </row>
    <row r="80" spans="1:11" ht="14.4" customHeight="1" x14ac:dyDescent="0.3">
      <c r="A80" s="430" t="s">
        <v>397</v>
      </c>
      <c r="B80" s="431" t="s">
        <v>398</v>
      </c>
      <c r="C80" s="432" t="s">
        <v>402</v>
      </c>
      <c r="D80" s="433" t="s">
        <v>521</v>
      </c>
      <c r="E80" s="432" t="s">
        <v>1335</v>
      </c>
      <c r="F80" s="433" t="s">
        <v>1336</v>
      </c>
      <c r="G80" s="432" t="s">
        <v>696</v>
      </c>
      <c r="H80" s="432" t="s">
        <v>697</v>
      </c>
      <c r="I80" s="434">
        <v>16.529999999999983</v>
      </c>
      <c r="J80" s="434">
        <v>60804</v>
      </c>
      <c r="K80" s="435">
        <v>1005006.67</v>
      </c>
    </row>
    <row r="81" spans="1:11" ht="14.4" customHeight="1" x14ac:dyDescent="0.3">
      <c r="A81" s="430" t="s">
        <v>397</v>
      </c>
      <c r="B81" s="431" t="s">
        <v>398</v>
      </c>
      <c r="C81" s="432" t="s">
        <v>402</v>
      </c>
      <c r="D81" s="433" t="s">
        <v>521</v>
      </c>
      <c r="E81" s="432" t="s">
        <v>1335</v>
      </c>
      <c r="F81" s="433" t="s">
        <v>1336</v>
      </c>
      <c r="G81" s="432" t="s">
        <v>698</v>
      </c>
      <c r="H81" s="432" t="s">
        <v>699</v>
      </c>
      <c r="I81" s="434">
        <v>17.54727272727273</v>
      </c>
      <c r="J81" s="434">
        <v>7200</v>
      </c>
      <c r="K81" s="435">
        <v>126324.11000000004</v>
      </c>
    </row>
    <row r="82" spans="1:11" ht="14.4" customHeight="1" x14ac:dyDescent="0.3">
      <c r="A82" s="430" t="s">
        <v>397</v>
      </c>
      <c r="B82" s="431" t="s">
        <v>398</v>
      </c>
      <c r="C82" s="432" t="s">
        <v>402</v>
      </c>
      <c r="D82" s="433" t="s">
        <v>521</v>
      </c>
      <c r="E82" s="432" t="s">
        <v>1335</v>
      </c>
      <c r="F82" s="433" t="s">
        <v>1336</v>
      </c>
      <c r="G82" s="432" t="s">
        <v>700</v>
      </c>
      <c r="H82" s="432" t="s">
        <v>701</v>
      </c>
      <c r="I82" s="434">
        <v>10.370000000000003</v>
      </c>
      <c r="J82" s="434">
        <v>4910</v>
      </c>
      <c r="K82" s="435">
        <v>50915.370000000017</v>
      </c>
    </row>
    <row r="83" spans="1:11" ht="14.4" customHeight="1" x14ac:dyDescent="0.3">
      <c r="A83" s="430" t="s">
        <v>397</v>
      </c>
      <c r="B83" s="431" t="s">
        <v>398</v>
      </c>
      <c r="C83" s="432" t="s">
        <v>402</v>
      </c>
      <c r="D83" s="433" t="s">
        <v>521</v>
      </c>
      <c r="E83" s="432" t="s">
        <v>1335</v>
      </c>
      <c r="F83" s="433" t="s">
        <v>1336</v>
      </c>
      <c r="G83" s="432" t="s">
        <v>702</v>
      </c>
      <c r="H83" s="432" t="s">
        <v>703</v>
      </c>
      <c r="I83" s="434">
        <v>18.75333333333333</v>
      </c>
      <c r="J83" s="434">
        <v>3348</v>
      </c>
      <c r="K83" s="435">
        <v>62792.270000000026</v>
      </c>
    </row>
    <row r="84" spans="1:11" ht="14.4" customHeight="1" x14ac:dyDescent="0.3">
      <c r="A84" s="430" t="s">
        <v>397</v>
      </c>
      <c r="B84" s="431" t="s">
        <v>398</v>
      </c>
      <c r="C84" s="432" t="s">
        <v>402</v>
      </c>
      <c r="D84" s="433" t="s">
        <v>521</v>
      </c>
      <c r="E84" s="432" t="s">
        <v>1335</v>
      </c>
      <c r="F84" s="433" t="s">
        <v>1336</v>
      </c>
      <c r="G84" s="432" t="s">
        <v>704</v>
      </c>
      <c r="H84" s="432" t="s">
        <v>705</v>
      </c>
      <c r="I84" s="434">
        <v>20.740277777777784</v>
      </c>
      <c r="J84" s="434">
        <v>710</v>
      </c>
      <c r="K84" s="435">
        <v>14725.110000000006</v>
      </c>
    </row>
    <row r="85" spans="1:11" ht="14.4" customHeight="1" x14ac:dyDescent="0.3">
      <c r="A85" s="430" t="s">
        <v>397</v>
      </c>
      <c r="B85" s="431" t="s">
        <v>398</v>
      </c>
      <c r="C85" s="432" t="s">
        <v>402</v>
      </c>
      <c r="D85" s="433" t="s">
        <v>521</v>
      </c>
      <c r="E85" s="432" t="s">
        <v>1335</v>
      </c>
      <c r="F85" s="433" t="s">
        <v>1336</v>
      </c>
      <c r="G85" s="432" t="s">
        <v>706</v>
      </c>
      <c r="H85" s="432" t="s">
        <v>707</v>
      </c>
      <c r="I85" s="434">
        <v>12.959999999999996</v>
      </c>
      <c r="J85" s="434">
        <v>1610</v>
      </c>
      <c r="K85" s="435">
        <v>20864.21999999999</v>
      </c>
    </row>
    <row r="86" spans="1:11" ht="14.4" customHeight="1" x14ac:dyDescent="0.3">
      <c r="A86" s="430" t="s">
        <v>397</v>
      </c>
      <c r="B86" s="431" t="s">
        <v>398</v>
      </c>
      <c r="C86" s="432" t="s">
        <v>402</v>
      </c>
      <c r="D86" s="433" t="s">
        <v>521</v>
      </c>
      <c r="E86" s="432" t="s">
        <v>1335</v>
      </c>
      <c r="F86" s="433" t="s">
        <v>1336</v>
      </c>
      <c r="G86" s="432" t="s">
        <v>708</v>
      </c>
      <c r="H86" s="432" t="s">
        <v>709</v>
      </c>
      <c r="I86" s="434">
        <v>9.680000000000005</v>
      </c>
      <c r="J86" s="434">
        <v>3250</v>
      </c>
      <c r="K86" s="435">
        <v>31459.989999999998</v>
      </c>
    </row>
    <row r="87" spans="1:11" ht="14.4" customHeight="1" x14ac:dyDescent="0.3">
      <c r="A87" s="430" t="s">
        <v>397</v>
      </c>
      <c r="B87" s="431" t="s">
        <v>398</v>
      </c>
      <c r="C87" s="432" t="s">
        <v>402</v>
      </c>
      <c r="D87" s="433" t="s">
        <v>521</v>
      </c>
      <c r="E87" s="432" t="s">
        <v>1335</v>
      </c>
      <c r="F87" s="433" t="s">
        <v>1336</v>
      </c>
      <c r="G87" s="432" t="s">
        <v>710</v>
      </c>
      <c r="H87" s="432" t="s">
        <v>711</v>
      </c>
      <c r="I87" s="434">
        <v>32.390294117647059</v>
      </c>
      <c r="J87" s="434">
        <v>720</v>
      </c>
      <c r="K87" s="435">
        <v>23322.220000000012</v>
      </c>
    </row>
    <row r="88" spans="1:11" ht="14.4" customHeight="1" x14ac:dyDescent="0.3">
      <c r="A88" s="430" t="s">
        <v>397</v>
      </c>
      <c r="B88" s="431" t="s">
        <v>398</v>
      </c>
      <c r="C88" s="432" t="s">
        <v>402</v>
      </c>
      <c r="D88" s="433" t="s">
        <v>521</v>
      </c>
      <c r="E88" s="432" t="s">
        <v>1335</v>
      </c>
      <c r="F88" s="433" t="s">
        <v>1336</v>
      </c>
      <c r="G88" s="432" t="s">
        <v>712</v>
      </c>
      <c r="H88" s="432" t="s">
        <v>713</v>
      </c>
      <c r="I88" s="434">
        <v>43.56</v>
      </c>
      <c r="J88" s="434">
        <v>30</v>
      </c>
      <c r="K88" s="435">
        <v>1306.8000000000002</v>
      </c>
    </row>
    <row r="89" spans="1:11" ht="14.4" customHeight="1" x14ac:dyDescent="0.3">
      <c r="A89" s="430" t="s">
        <v>397</v>
      </c>
      <c r="B89" s="431" t="s">
        <v>398</v>
      </c>
      <c r="C89" s="432" t="s">
        <v>402</v>
      </c>
      <c r="D89" s="433" t="s">
        <v>521</v>
      </c>
      <c r="E89" s="432" t="s">
        <v>1335</v>
      </c>
      <c r="F89" s="433" t="s">
        <v>1336</v>
      </c>
      <c r="G89" s="432" t="s">
        <v>714</v>
      </c>
      <c r="H89" s="432" t="s">
        <v>715</v>
      </c>
      <c r="I89" s="434">
        <v>11.65068965517241</v>
      </c>
      <c r="J89" s="434">
        <v>530</v>
      </c>
      <c r="K89" s="435">
        <v>6175.8600000000033</v>
      </c>
    </row>
    <row r="90" spans="1:11" ht="14.4" customHeight="1" x14ac:dyDescent="0.3">
      <c r="A90" s="430" t="s">
        <v>397</v>
      </c>
      <c r="B90" s="431" t="s">
        <v>398</v>
      </c>
      <c r="C90" s="432" t="s">
        <v>402</v>
      </c>
      <c r="D90" s="433" t="s">
        <v>521</v>
      </c>
      <c r="E90" s="432" t="s">
        <v>1335</v>
      </c>
      <c r="F90" s="433" t="s">
        <v>1336</v>
      </c>
      <c r="G90" s="432" t="s">
        <v>716</v>
      </c>
      <c r="H90" s="432" t="s">
        <v>717</v>
      </c>
      <c r="I90" s="434">
        <v>3414.62</v>
      </c>
      <c r="J90" s="434">
        <v>4</v>
      </c>
      <c r="K90" s="435">
        <v>13658.48</v>
      </c>
    </row>
    <row r="91" spans="1:11" ht="14.4" customHeight="1" x14ac:dyDescent="0.3">
      <c r="A91" s="430" t="s">
        <v>397</v>
      </c>
      <c r="B91" s="431" t="s">
        <v>398</v>
      </c>
      <c r="C91" s="432" t="s">
        <v>402</v>
      </c>
      <c r="D91" s="433" t="s">
        <v>521</v>
      </c>
      <c r="E91" s="432" t="s">
        <v>1335</v>
      </c>
      <c r="F91" s="433" t="s">
        <v>1336</v>
      </c>
      <c r="G91" s="432" t="s">
        <v>718</v>
      </c>
      <c r="H91" s="432" t="s">
        <v>719</v>
      </c>
      <c r="I91" s="434">
        <v>9196</v>
      </c>
      <c r="J91" s="434">
        <v>7</v>
      </c>
      <c r="K91" s="435">
        <v>64372</v>
      </c>
    </row>
    <row r="92" spans="1:11" ht="14.4" customHeight="1" x14ac:dyDescent="0.3">
      <c r="A92" s="430" t="s">
        <v>397</v>
      </c>
      <c r="B92" s="431" t="s">
        <v>398</v>
      </c>
      <c r="C92" s="432" t="s">
        <v>402</v>
      </c>
      <c r="D92" s="433" t="s">
        <v>521</v>
      </c>
      <c r="E92" s="432" t="s">
        <v>1335</v>
      </c>
      <c r="F92" s="433" t="s">
        <v>1336</v>
      </c>
      <c r="G92" s="432" t="s">
        <v>720</v>
      </c>
      <c r="H92" s="432" t="s">
        <v>721</v>
      </c>
      <c r="I92" s="434">
        <v>51.42000000000003</v>
      </c>
      <c r="J92" s="434">
        <v>400</v>
      </c>
      <c r="K92" s="435">
        <v>20568.840000000004</v>
      </c>
    </row>
    <row r="93" spans="1:11" ht="14.4" customHeight="1" x14ac:dyDescent="0.3">
      <c r="A93" s="430" t="s">
        <v>397</v>
      </c>
      <c r="B93" s="431" t="s">
        <v>398</v>
      </c>
      <c r="C93" s="432" t="s">
        <v>402</v>
      </c>
      <c r="D93" s="433" t="s">
        <v>521</v>
      </c>
      <c r="E93" s="432" t="s">
        <v>1335</v>
      </c>
      <c r="F93" s="433" t="s">
        <v>1336</v>
      </c>
      <c r="G93" s="432" t="s">
        <v>722</v>
      </c>
      <c r="H93" s="432" t="s">
        <v>723</v>
      </c>
      <c r="I93" s="434">
        <v>51.42000000000003</v>
      </c>
      <c r="J93" s="434">
        <v>400</v>
      </c>
      <c r="K93" s="435">
        <v>20568.800000000003</v>
      </c>
    </row>
    <row r="94" spans="1:11" ht="14.4" customHeight="1" x14ac:dyDescent="0.3">
      <c r="A94" s="430" t="s">
        <v>397</v>
      </c>
      <c r="B94" s="431" t="s">
        <v>398</v>
      </c>
      <c r="C94" s="432" t="s">
        <v>402</v>
      </c>
      <c r="D94" s="433" t="s">
        <v>521</v>
      </c>
      <c r="E94" s="432" t="s">
        <v>1335</v>
      </c>
      <c r="F94" s="433" t="s">
        <v>1336</v>
      </c>
      <c r="G94" s="432" t="s">
        <v>724</v>
      </c>
      <c r="H94" s="432" t="s">
        <v>725</v>
      </c>
      <c r="I94" s="434">
        <v>51.410000000000025</v>
      </c>
      <c r="J94" s="434">
        <v>400</v>
      </c>
      <c r="K94" s="435">
        <v>20564.019999999997</v>
      </c>
    </row>
    <row r="95" spans="1:11" ht="14.4" customHeight="1" x14ac:dyDescent="0.3">
      <c r="A95" s="430" t="s">
        <v>397</v>
      </c>
      <c r="B95" s="431" t="s">
        <v>398</v>
      </c>
      <c r="C95" s="432" t="s">
        <v>402</v>
      </c>
      <c r="D95" s="433" t="s">
        <v>521</v>
      </c>
      <c r="E95" s="432" t="s">
        <v>1335</v>
      </c>
      <c r="F95" s="433" t="s">
        <v>1336</v>
      </c>
      <c r="G95" s="432" t="s">
        <v>726</v>
      </c>
      <c r="H95" s="432" t="s">
        <v>727</v>
      </c>
      <c r="I95" s="434">
        <v>51.410000000000025</v>
      </c>
      <c r="J95" s="434">
        <v>400</v>
      </c>
      <c r="K95" s="435">
        <v>20563.999999999996</v>
      </c>
    </row>
    <row r="96" spans="1:11" ht="14.4" customHeight="1" x14ac:dyDescent="0.3">
      <c r="A96" s="430" t="s">
        <v>397</v>
      </c>
      <c r="B96" s="431" t="s">
        <v>398</v>
      </c>
      <c r="C96" s="432" t="s">
        <v>402</v>
      </c>
      <c r="D96" s="433" t="s">
        <v>521</v>
      </c>
      <c r="E96" s="432" t="s">
        <v>1335</v>
      </c>
      <c r="F96" s="433" t="s">
        <v>1336</v>
      </c>
      <c r="G96" s="432" t="s">
        <v>728</v>
      </c>
      <c r="H96" s="432" t="s">
        <v>729</v>
      </c>
      <c r="I96" s="434">
        <v>51.42000000000003</v>
      </c>
      <c r="J96" s="434">
        <v>1200</v>
      </c>
      <c r="K96" s="435">
        <v>61707.54000000003</v>
      </c>
    </row>
    <row r="97" spans="1:11" ht="14.4" customHeight="1" x14ac:dyDescent="0.3">
      <c r="A97" s="430" t="s">
        <v>397</v>
      </c>
      <c r="B97" s="431" t="s">
        <v>398</v>
      </c>
      <c r="C97" s="432" t="s">
        <v>402</v>
      </c>
      <c r="D97" s="433" t="s">
        <v>521</v>
      </c>
      <c r="E97" s="432" t="s">
        <v>1335</v>
      </c>
      <c r="F97" s="433" t="s">
        <v>1336</v>
      </c>
      <c r="G97" s="432" t="s">
        <v>730</v>
      </c>
      <c r="H97" s="432" t="s">
        <v>731</v>
      </c>
      <c r="I97" s="434">
        <v>51.42000000000003</v>
      </c>
      <c r="J97" s="434">
        <v>1200</v>
      </c>
      <c r="K97" s="435">
        <v>61706.799999999952</v>
      </c>
    </row>
    <row r="98" spans="1:11" ht="14.4" customHeight="1" x14ac:dyDescent="0.3">
      <c r="A98" s="430" t="s">
        <v>397</v>
      </c>
      <c r="B98" s="431" t="s">
        <v>398</v>
      </c>
      <c r="C98" s="432" t="s">
        <v>402</v>
      </c>
      <c r="D98" s="433" t="s">
        <v>521</v>
      </c>
      <c r="E98" s="432" t="s">
        <v>1335</v>
      </c>
      <c r="F98" s="433" t="s">
        <v>1336</v>
      </c>
      <c r="G98" s="432" t="s">
        <v>732</v>
      </c>
      <c r="H98" s="432" t="s">
        <v>733</v>
      </c>
      <c r="I98" s="434">
        <v>4017.1999999999994</v>
      </c>
      <c r="J98" s="434">
        <v>4</v>
      </c>
      <c r="K98" s="435">
        <v>16068.8</v>
      </c>
    </row>
    <row r="99" spans="1:11" ht="14.4" customHeight="1" x14ac:dyDescent="0.3">
      <c r="A99" s="430" t="s">
        <v>397</v>
      </c>
      <c r="B99" s="431" t="s">
        <v>398</v>
      </c>
      <c r="C99" s="432" t="s">
        <v>402</v>
      </c>
      <c r="D99" s="433" t="s">
        <v>521</v>
      </c>
      <c r="E99" s="432" t="s">
        <v>1335</v>
      </c>
      <c r="F99" s="433" t="s">
        <v>1336</v>
      </c>
      <c r="G99" s="432" t="s">
        <v>734</v>
      </c>
      <c r="H99" s="432" t="s">
        <v>735</v>
      </c>
      <c r="I99" s="434">
        <v>92.851666666666674</v>
      </c>
      <c r="J99" s="434">
        <v>16</v>
      </c>
      <c r="K99" s="435">
        <v>1490.73</v>
      </c>
    </row>
    <row r="100" spans="1:11" ht="14.4" customHeight="1" x14ac:dyDescent="0.3">
      <c r="A100" s="430" t="s">
        <v>397</v>
      </c>
      <c r="B100" s="431" t="s">
        <v>398</v>
      </c>
      <c r="C100" s="432" t="s">
        <v>402</v>
      </c>
      <c r="D100" s="433" t="s">
        <v>521</v>
      </c>
      <c r="E100" s="432" t="s">
        <v>1335</v>
      </c>
      <c r="F100" s="433" t="s">
        <v>1336</v>
      </c>
      <c r="G100" s="432" t="s">
        <v>736</v>
      </c>
      <c r="H100" s="432" t="s">
        <v>737</v>
      </c>
      <c r="I100" s="434">
        <v>4686.3300000000008</v>
      </c>
      <c r="J100" s="434">
        <v>10</v>
      </c>
      <c r="K100" s="435">
        <v>46863.30000000001</v>
      </c>
    </row>
    <row r="101" spans="1:11" ht="14.4" customHeight="1" x14ac:dyDescent="0.3">
      <c r="A101" s="430" t="s">
        <v>397</v>
      </c>
      <c r="B101" s="431" t="s">
        <v>398</v>
      </c>
      <c r="C101" s="432" t="s">
        <v>402</v>
      </c>
      <c r="D101" s="433" t="s">
        <v>521</v>
      </c>
      <c r="E101" s="432" t="s">
        <v>1335</v>
      </c>
      <c r="F101" s="433" t="s">
        <v>1336</v>
      </c>
      <c r="G101" s="432" t="s">
        <v>738</v>
      </c>
      <c r="H101" s="432" t="s">
        <v>739</v>
      </c>
      <c r="I101" s="434">
        <v>8569.2199999999993</v>
      </c>
      <c r="J101" s="434">
        <v>9</v>
      </c>
      <c r="K101" s="435">
        <v>77122.98</v>
      </c>
    </row>
    <row r="102" spans="1:11" ht="14.4" customHeight="1" x14ac:dyDescent="0.3">
      <c r="A102" s="430" t="s">
        <v>397</v>
      </c>
      <c r="B102" s="431" t="s">
        <v>398</v>
      </c>
      <c r="C102" s="432" t="s">
        <v>402</v>
      </c>
      <c r="D102" s="433" t="s">
        <v>521</v>
      </c>
      <c r="E102" s="432" t="s">
        <v>1335</v>
      </c>
      <c r="F102" s="433" t="s">
        <v>1336</v>
      </c>
      <c r="G102" s="432" t="s">
        <v>740</v>
      </c>
      <c r="H102" s="432" t="s">
        <v>741</v>
      </c>
      <c r="I102" s="434">
        <v>2522.85</v>
      </c>
      <c r="J102" s="434">
        <v>1</v>
      </c>
      <c r="K102" s="435">
        <v>2522.85</v>
      </c>
    </row>
    <row r="103" spans="1:11" ht="14.4" customHeight="1" x14ac:dyDescent="0.3">
      <c r="A103" s="430" t="s">
        <v>397</v>
      </c>
      <c r="B103" s="431" t="s">
        <v>398</v>
      </c>
      <c r="C103" s="432" t="s">
        <v>402</v>
      </c>
      <c r="D103" s="433" t="s">
        <v>521</v>
      </c>
      <c r="E103" s="432" t="s">
        <v>1335</v>
      </c>
      <c r="F103" s="433" t="s">
        <v>1336</v>
      </c>
      <c r="G103" s="432" t="s">
        <v>742</v>
      </c>
      <c r="H103" s="432" t="s">
        <v>743</v>
      </c>
      <c r="I103" s="434">
        <v>3346.86</v>
      </c>
      <c r="J103" s="434">
        <v>8</v>
      </c>
      <c r="K103" s="435">
        <v>26774.880000000001</v>
      </c>
    </row>
    <row r="104" spans="1:11" ht="14.4" customHeight="1" x14ac:dyDescent="0.3">
      <c r="A104" s="430" t="s">
        <v>397</v>
      </c>
      <c r="B104" s="431" t="s">
        <v>398</v>
      </c>
      <c r="C104" s="432" t="s">
        <v>402</v>
      </c>
      <c r="D104" s="433" t="s">
        <v>521</v>
      </c>
      <c r="E104" s="432" t="s">
        <v>1335</v>
      </c>
      <c r="F104" s="433" t="s">
        <v>1336</v>
      </c>
      <c r="G104" s="432" t="s">
        <v>744</v>
      </c>
      <c r="H104" s="432" t="s">
        <v>745</v>
      </c>
      <c r="I104" s="434">
        <v>4646.4000000000005</v>
      </c>
      <c r="J104" s="434">
        <v>13</v>
      </c>
      <c r="K104" s="435">
        <v>60403.400000000009</v>
      </c>
    </row>
    <row r="105" spans="1:11" ht="14.4" customHeight="1" x14ac:dyDescent="0.3">
      <c r="A105" s="430" t="s">
        <v>397</v>
      </c>
      <c r="B105" s="431" t="s">
        <v>398</v>
      </c>
      <c r="C105" s="432" t="s">
        <v>402</v>
      </c>
      <c r="D105" s="433" t="s">
        <v>521</v>
      </c>
      <c r="E105" s="432" t="s">
        <v>1335</v>
      </c>
      <c r="F105" s="433" t="s">
        <v>1336</v>
      </c>
      <c r="G105" s="432" t="s">
        <v>746</v>
      </c>
      <c r="H105" s="432" t="s">
        <v>747</v>
      </c>
      <c r="I105" s="434">
        <v>18.163999999999994</v>
      </c>
      <c r="J105" s="434">
        <v>1740</v>
      </c>
      <c r="K105" s="435">
        <v>31570.25</v>
      </c>
    </row>
    <row r="106" spans="1:11" ht="14.4" customHeight="1" x14ac:dyDescent="0.3">
      <c r="A106" s="430" t="s">
        <v>397</v>
      </c>
      <c r="B106" s="431" t="s">
        <v>398</v>
      </c>
      <c r="C106" s="432" t="s">
        <v>402</v>
      </c>
      <c r="D106" s="433" t="s">
        <v>521</v>
      </c>
      <c r="E106" s="432" t="s">
        <v>1335</v>
      </c>
      <c r="F106" s="433" t="s">
        <v>1336</v>
      </c>
      <c r="G106" s="432" t="s">
        <v>748</v>
      </c>
      <c r="H106" s="432" t="s">
        <v>749</v>
      </c>
      <c r="I106" s="434">
        <v>4356</v>
      </c>
      <c r="J106" s="434">
        <v>52</v>
      </c>
      <c r="K106" s="435">
        <v>226512</v>
      </c>
    </row>
    <row r="107" spans="1:11" ht="14.4" customHeight="1" x14ac:dyDescent="0.3">
      <c r="A107" s="430" t="s">
        <v>397</v>
      </c>
      <c r="B107" s="431" t="s">
        <v>398</v>
      </c>
      <c r="C107" s="432" t="s">
        <v>402</v>
      </c>
      <c r="D107" s="433" t="s">
        <v>521</v>
      </c>
      <c r="E107" s="432" t="s">
        <v>1335</v>
      </c>
      <c r="F107" s="433" t="s">
        <v>1336</v>
      </c>
      <c r="G107" s="432" t="s">
        <v>750</v>
      </c>
      <c r="H107" s="432" t="s">
        <v>751</v>
      </c>
      <c r="I107" s="434">
        <v>4356</v>
      </c>
      <c r="J107" s="434">
        <v>52</v>
      </c>
      <c r="K107" s="435">
        <v>226512</v>
      </c>
    </row>
    <row r="108" spans="1:11" ht="14.4" customHeight="1" x14ac:dyDescent="0.3">
      <c r="A108" s="430" t="s">
        <v>397</v>
      </c>
      <c r="B108" s="431" t="s">
        <v>398</v>
      </c>
      <c r="C108" s="432" t="s">
        <v>402</v>
      </c>
      <c r="D108" s="433" t="s">
        <v>521</v>
      </c>
      <c r="E108" s="432" t="s">
        <v>1335</v>
      </c>
      <c r="F108" s="433" t="s">
        <v>1336</v>
      </c>
      <c r="G108" s="432" t="s">
        <v>752</v>
      </c>
      <c r="H108" s="432" t="s">
        <v>753</v>
      </c>
      <c r="I108" s="434">
        <v>4356</v>
      </c>
      <c r="J108" s="434">
        <v>52</v>
      </c>
      <c r="K108" s="435">
        <v>226512</v>
      </c>
    </row>
    <row r="109" spans="1:11" ht="14.4" customHeight="1" x14ac:dyDescent="0.3">
      <c r="A109" s="430" t="s">
        <v>397</v>
      </c>
      <c r="B109" s="431" t="s">
        <v>398</v>
      </c>
      <c r="C109" s="432" t="s">
        <v>402</v>
      </c>
      <c r="D109" s="433" t="s">
        <v>521</v>
      </c>
      <c r="E109" s="432" t="s">
        <v>1335</v>
      </c>
      <c r="F109" s="433" t="s">
        <v>1336</v>
      </c>
      <c r="G109" s="432" t="s">
        <v>754</v>
      </c>
      <c r="H109" s="432" t="s">
        <v>755</v>
      </c>
      <c r="I109" s="434">
        <v>9663.7878571428573</v>
      </c>
      <c r="J109" s="434">
        <v>41</v>
      </c>
      <c r="K109" s="435">
        <v>396215.32</v>
      </c>
    </row>
    <row r="110" spans="1:11" ht="14.4" customHeight="1" x14ac:dyDescent="0.3">
      <c r="A110" s="430" t="s">
        <v>397</v>
      </c>
      <c r="B110" s="431" t="s">
        <v>398</v>
      </c>
      <c r="C110" s="432" t="s">
        <v>402</v>
      </c>
      <c r="D110" s="433" t="s">
        <v>521</v>
      </c>
      <c r="E110" s="432" t="s">
        <v>1335</v>
      </c>
      <c r="F110" s="433" t="s">
        <v>1336</v>
      </c>
      <c r="G110" s="432" t="s">
        <v>756</v>
      </c>
      <c r="H110" s="432" t="s">
        <v>757</v>
      </c>
      <c r="I110" s="434">
        <v>13706.880000000003</v>
      </c>
      <c r="J110" s="434">
        <v>28</v>
      </c>
      <c r="K110" s="435">
        <v>383792.64000000007</v>
      </c>
    </row>
    <row r="111" spans="1:11" ht="14.4" customHeight="1" x14ac:dyDescent="0.3">
      <c r="A111" s="430" t="s">
        <v>397</v>
      </c>
      <c r="B111" s="431" t="s">
        <v>398</v>
      </c>
      <c r="C111" s="432" t="s">
        <v>402</v>
      </c>
      <c r="D111" s="433" t="s">
        <v>521</v>
      </c>
      <c r="E111" s="432" t="s">
        <v>1335</v>
      </c>
      <c r="F111" s="433" t="s">
        <v>1336</v>
      </c>
      <c r="G111" s="432" t="s">
        <v>758</v>
      </c>
      <c r="H111" s="432" t="s">
        <v>759</v>
      </c>
      <c r="I111" s="434">
        <v>99.976666666666674</v>
      </c>
      <c r="J111" s="434">
        <v>10</v>
      </c>
      <c r="K111" s="435">
        <v>998.55000000000007</v>
      </c>
    </row>
    <row r="112" spans="1:11" ht="14.4" customHeight="1" x14ac:dyDescent="0.3">
      <c r="A112" s="430" t="s">
        <v>397</v>
      </c>
      <c r="B112" s="431" t="s">
        <v>398</v>
      </c>
      <c r="C112" s="432" t="s">
        <v>402</v>
      </c>
      <c r="D112" s="433" t="s">
        <v>521</v>
      </c>
      <c r="E112" s="432" t="s">
        <v>1335</v>
      </c>
      <c r="F112" s="433" t="s">
        <v>1336</v>
      </c>
      <c r="G112" s="432" t="s">
        <v>760</v>
      </c>
      <c r="H112" s="432" t="s">
        <v>761</v>
      </c>
      <c r="I112" s="434">
        <v>25.27</v>
      </c>
      <c r="J112" s="434">
        <v>280</v>
      </c>
      <c r="K112" s="435">
        <v>7074.2000000000016</v>
      </c>
    </row>
    <row r="113" spans="1:11" ht="14.4" customHeight="1" x14ac:dyDescent="0.3">
      <c r="A113" s="430" t="s">
        <v>397</v>
      </c>
      <c r="B113" s="431" t="s">
        <v>398</v>
      </c>
      <c r="C113" s="432" t="s">
        <v>402</v>
      </c>
      <c r="D113" s="433" t="s">
        <v>521</v>
      </c>
      <c r="E113" s="432" t="s">
        <v>1335</v>
      </c>
      <c r="F113" s="433" t="s">
        <v>1336</v>
      </c>
      <c r="G113" s="432" t="s">
        <v>762</v>
      </c>
      <c r="H113" s="432" t="s">
        <v>763</v>
      </c>
      <c r="I113" s="434">
        <v>4017.1999999999994</v>
      </c>
      <c r="J113" s="434">
        <v>4</v>
      </c>
      <c r="K113" s="435">
        <v>16068.8</v>
      </c>
    </row>
    <row r="114" spans="1:11" ht="14.4" customHeight="1" x14ac:dyDescent="0.3">
      <c r="A114" s="430" t="s">
        <v>397</v>
      </c>
      <c r="B114" s="431" t="s">
        <v>398</v>
      </c>
      <c r="C114" s="432" t="s">
        <v>402</v>
      </c>
      <c r="D114" s="433" t="s">
        <v>521</v>
      </c>
      <c r="E114" s="432" t="s">
        <v>1335</v>
      </c>
      <c r="F114" s="433" t="s">
        <v>1336</v>
      </c>
      <c r="G114" s="432" t="s">
        <v>764</v>
      </c>
      <c r="H114" s="432" t="s">
        <v>765</v>
      </c>
      <c r="I114" s="434">
        <v>7872.2599999999984</v>
      </c>
      <c r="J114" s="434">
        <v>31</v>
      </c>
      <c r="K114" s="435">
        <v>244040.05999999994</v>
      </c>
    </row>
    <row r="115" spans="1:11" ht="14.4" customHeight="1" x14ac:dyDescent="0.3">
      <c r="A115" s="430" t="s">
        <v>397</v>
      </c>
      <c r="B115" s="431" t="s">
        <v>398</v>
      </c>
      <c r="C115" s="432" t="s">
        <v>402</v>
      </c>
      <c r="D115" s="433" t="s">
        <v>521</v>
      </c>
      <c r="E115" s="432" t="s">
        <v>1335</v>
      </c>
      <c r="F115" s="433" t="s">
        <v>1336</v>
      </c>
      <c r="G115" s="432" t="s">
        <v>766</v>
      </c>
      <c r="H115" s="432" t="s">
        <v>767</v>
      </c>
      <c r="I115" s="434">
        <v>7235.800000000002</v>
      </c>
      <c r="J115" s="434">
        <v>88</v>
      </c>
      <c r="K115" s="435">
        <v>636750.39999999979</v>
      </c>
    </row>
    <row r="116" spans="1:11" ht="14.4" customHeight="1" x14ac:dyDescent="0.3">
      <c r="A116" s="430" t="s">
        <v>397</v>
      </c>
      <c r="B116" s="431" t="s">
        <v>398</v>
      </c>
      <c r="C116" s="432" t="s">
        <v>402</v>
      </c>
      <c r="D116" s="433" t="s">
        <v>521</v>
      </c>
      <c r="E116" s="432" t="s">
        <v>1335</v>
      </c>
      <c r="F116" s="433" t="s">
        <v>1336</v>
      </c>
      <c r="G116" s="432" t="s">
        <v>768</v>
      </c>
      <c r="H116" s="432" t="s">
        <v>769</v>
      </c>
      <c r="I116" s="434">
        <v>2178</v>
      </c>
      <c r="J116" s="434">
        <v>9</v>
      </c>
      <c r="K116" s="435">
        <v>19602</v>
      </c>
    </row>
    <row r="117" spans="1:11" ht="14.4" customHeight="1" x14ac:dyDescent="0.3">
      <c r="A117" s="430" t="s">
        <v>397</v>
      </c>
      <c r="B117" s="431" t="s">
        <v>398</v>
      </c>
      <c r="C117" s="432" t="s">
        <v>402</v>
      </c>
      <c r="D117" s="433" t="s">
        <v>521</v>
      </c>
      <c r="E117" s="432" t="s">
        <v>1335</v>
      </c>
      <c r="F117" s="433" t="s">
        <v>1336</v>
      </c>
      <c r="G117" s="432" t="s">
        <v>770</v>
      </c>
      <c r="H117" s="432" t="s">
        <v>771</v>
      </c>
      <c r="I117" s="434">
        <v>9663.7986666666657</v>
      </c>
      <c r="J117" s="434">
        <v>41</v>
      </c>
      <c r="K117" s="435">
        <v>396215.68</v>
      </c>
    </row>
    <row r="118" spans="1:11" ht="14.4" customHeight="1" x14ac:dyDescent="0.3">
      <c r="A118" s="430" t="s">
        <v>397</v>
      </c>
      <c r="B118" s="431" t="s">
        <v>398</v>
      </c>
      <c r="C118" s="432" t="s">
        <v>402</v>
      </c>
      <c r="D118" s="433" t="s">
        <v>521</v>
      </c>
      <c r="E118" s="432" t="s">
        <v>1335</v>
      </c>
      <c r="F118" s="433" t="s">
        <v>1336</v>
      </c>
      <c r="G118" s="432" t="s">
        <v>772</v>
      </c>
      <c r="H118" s="432" t="s">
        <v>773</v>
      </c>
      <c r="I118" s="434">
        <v>3567.08</v>
      </c>
      <c r="J118" s="434">
        <v>4</v>
      </c>
      <c r="K118" s="435">
        <v>14268.32</v>
      </c>
    </row>
    <row r="119" spans="1:11" ht="14.4" customHeight="1" x14ac:dyDescent="0.3">
      <c r="A119" s="430" t="s">
        <v>397</v>
      </c>
      <c r="B119" s="431" t="s">
        <v>398</v>
      </c>
      <c r="C119" s="432" t="s">
        <v>402</v>
      </c>
      <c r="D119" s="433" t="s">
        <v>521</v>
      </c>
      <c r="E119" s="432" t="s">
        <v>1335</v>
      </c>
      <c r="F119" s="433" t="s">
        <v>1336</v>
      </c>
      <c r="G119" s="432" t="s">
        <v>774</v>
      </c>
      <c r="H119" s="432" t="s">
        <v>775</v>
      </c>
      <c r="I119" s="434">
        <v>274.67750000000001</v>
      </c>
      <c r="J119" s="434">
        <v>8</v>
      </c>
      <c r="K119" s="435">
        <v>2197.41</v>
      </c>
    </row>
    <row r="120" spans="1:11" ht="14.4" customHeight="1" x14ac:dyDescent="0.3">
      <c r="A120" s="430" t="s">
        <v>397</v>
      </c>
      <c r="B120" s="431" t="s">
        <v>398</v>
      </c>
      <c r="C120" s="432" t="s">
        <v>402</v>
      </c>
      <c r="D120" s="433" t="s">
        <v>521</v>
      </c>
      <c r="E120" s="432" t="s">
        <v>1335</v>
      </c>
      <c r="F120" s="433" t="s">
        <v>1336</v>
      </c>
      <c r="G120" s="432" t="s">
        <v>776</v>
      </c>
      <c r="H120" s="432" t="s">
        <v>777</v>
      </c>
      <c r="I120" s="434">
        <v>457.06157894736822</v>
      </c>
      <c r="J120" s="434">
        <v>19</v>
      </c>
      <c r="K120" s="435">
        <v>8684.1699999999964</v>
      </c>
    </row>
    <row r="121" spans="1:11" ht="14.4" customHeight="1" x14ac:dyDescent="0.3">
      <c r="A121" s="430" t="s">
        <v>397</v>
      </c>
      <c r="B121" s="431" t="s">
        <v>398</v>
      </c>
      <c r="C121" s="432" t="s">
        <v>402</v>
      </c>
      <c r="D121" s="433" t="s">
        <v>521</v>
      </c>
      <c r="E121" s="432" t="s">
        <v>1335</v>
      </c>
      <c r="F121" s="433" t="s">
        <v>1336</v>
      </c>
      <c r="G121" s="432" t="s">
        <v>778</v>
      </c>
      <c r="H121" s="432" t="s">
        <v>779</v>
      </c>
      <c r="I121" s="434">
        <v>646.12</v>
      </c>
      <c r="J121" s="434">
        <v>1</v>
      </c>
      <c r="K121" s="435">
        <v>646.12</v>
      </c>
    </row>
    <row r="122" spans="1:11" ht="14.4" customHeight="1" x14ac:dyDescent="0.3">
      <c r="A122" s="430" t="s">
        <v>397</v>
      </c>
      <c r="B122" s="431" t="s">
        <v>398</v>
      </c>
      <c r="C122" s="432" t="s">
        <v>402</v>
      </c>
      <c r="D122" s="433" t="s">
        <v>521</v>
      </c>
      <c r="E122" s="432" t="s">
        <v>1335</v>
      </c>
      <c r="F122" s="433" t="s">
        <v>1336</v>
      </c>
      <c r="G122" s="432" t="s">
        <v>780</v>
      </c>
      <c r="H122" s="432" t="s">
        <v>781</v>
      </c>
      <c r="I122" s="434">
        <v>7871.050000000002</v>
      </c>
      <c r="J122" s="434">
        <v>31</v>
      </c>
      <c r="K122" s="435">
        <v>244002.55000000002</v>
      </c>
    </row>
    <row r="123" spans="1:11" ht="14.4" customHeight="1" x14ac:dyDescent="0.3">
      <c r="A123" s="430" t="s">
        <v>397</v>
      </c>
      <c r="B123" s="431" t="s">
        <v>398</v>
      </c>
      <c r="C123" s="432" t="s">
        <v>402</v>
      </c>
      <c r="D123" s="433" t="s">
        <v>521</v>
      </c>
      <c r="E123" s="432" t="s">
        <v>1335</v>
      </c>
      <c r="F123" s="433" t="s">
        <v>1336</v>
      </c>
      <c r="G123" s="432" t="s">
        <v>782</v>
      </c>
      <c r="H123" s="432" t="s">
        <v>783</v>
      </c>
      <c r="I123" s="434">
        <v>7235.800000000002</v>
      </c>
      <c r="J123" s="434">
        <v>88</v>
      </c>
      <c r="K123" s="435">
        <v>636750.39999999979</v>
      </c>
    </row>
    <row r="124" spans="1:11" ht="14.4" customHeight="1" x14ac:dyDescent="0.3">
      <c r="A124" s="430" t="s">
        <v>397</v>
      </c>
      <c r="B124" s="431" t="s">
        <v>398</v>
      </c>
      <c r="C124" s="432" t="s">
        <v>402</v>
      </c>
      <c r="D124" s="433" t="s">
        <v>521</v>
      </c>
      <c r="E124" s="432" t="s">
        <v>1335</v>
      </c>
      <c r="F124" s="433" t="s">
        <v>1336</v>
      </c>
      <c r="G124" s="432" t="s">
        <v>784</v>
      </c>
      <c r="H124" s="432" t="s">
        <v>785</v>
      </c>
      <c r="I124" s="434">
        <v>1408.44</v>
      </c>
      <c r="J124" s="434">
        <v>5</v>
      </c>
      <c r="K124" s="435">
        <v>7042.2</v>
      </c>
    </row>
    <row r="125" spans="1:11" ht="14.4" customHeight="1" x14ac:dyDescent="0.3">
      <c r="A125" s="430" t="s">
        <v>397</v>
      </c>
      <c r="B125" s="431" t="s">
        <v>398</v>
      </c>
      <c r="C125" s="432" t="s">
        <v>402</v>
      </c>
      <c r="D125" s="433" t="s">
        <v>521</v>
      </c>
      <c r="E125" s="432" t="s">
        <v>1335</v>
      </c>
      <c r="F125" s="433" t="s">
        <v>1336</v>
      </c>
      <c r="G125" s="432" t="s">
        <v>786</v>
      </c>
      <c r="H125" s="432" t="s">
        <v>787</v>
      </c>
      <c r="I125" s="434">
        <v>9110.0899999999983</v>
      </c>
      <c r="J125" s="434">
        <v>32</v>
      </c>
      <c r="K125" s="435">
        <v>291522.88</v>
      </c>
    </row>
    <row r="126" spans="1:11" ht="14.4" customHeight="1" x14ac:dyDescent="0.3">
      <c r="A126" s="430" t="s">
        <v>397</v>
      </c>
      <c r="B126" s="431" t="s">
        <v>398</v>
      </c>
      <c r="C126" s="432" t="s">
        <v>402</v>
      </c>
      <c r="D126" s="433" t="s">
        <v>521</v>
      </c>
      <c r="E126" s="432" t="s">
        <v>1335</v>
      </c>
      <c r="F126" s="433" t="s">
        <v>1336</v>
      </c>
      <c r="G126" s="432" t="s">
        <v>788</v>
      </c>
      <c r="H126" s="432" t="s">
        <v>789</v>
      </c>
      <c r="I126" s="434">
        <v>638.86599999999999</v>
      </c>
      <c r="J126" s="434">
        <v>5</v>
      </c>
      <c r="K126" s="435">
        <v>3194.33</v>
      </c>
    </row>
    <row r="127" spans="1:11" ht="14.4" customHeight="1" x14ac:dyDescent="0.3">
      <c r="A127" s="430" t="s">
        <v>397</v>
      </c>
      <c r="B127" s="431" t="s">
        <v>398</v>
      </c>
      <c r="C127" s="432" t="s">
        <v>402</v>
      </c>
      <c r="D127" s="433" t="s">
        <v>521</v>
      </c>
      <c r="E127" s="432" t="s">
        <v>1335</v>
      </c>
      <c r="F127" s="433" t="s">
        <v>1336</v>
      </c>
      <c r="G127" s="432" t="s">
        <v>790</v>
      </c>
      <c r="H127" s="432" t="s">
        <v>791</v>
      </c>
      <c r="I127" s="434">
        <v>344.87647058823535</v>
      </c>
      <c r="J127" s="434">
        <v>29</v>
      </c>
      <c r="K127" s="435">
        <v>10001.380000000001</v>
      </c>
    </row>
    <row r="128" spans="1:11" ht="14.4" customHeight="1" x14ac:dyDescent="0.3">
      <c r="A128" s="430" t="s">
        <v>397</v>
      </c>
      <c r="B128" s="431" t="s">
        <v>398</v>
      </c>
      <c r="C128" s="432" t="s">
        <v>402</v>
      </c>
      <c r="D128" s="433" t="s">
        <v>521</v>
      </c>
      <c r="E128" s="432" t="s">
        <v>1335</v>
      </c>
      <c r="F128" s="433" t="s">
        <v>1336</v>
      </c>
      <c r="G128" s="432" t="s">
        <v>792</v>
      </c>
      <c r="H128" s="432" t="s">
        <v>793</v>
      </c>
      <c r="I128" s="434">
        <v>1283.81</v>
      </c>
      <c r="J128" s="434">
        <v>13</v>
      </c>
      <c r="K128" s="435">
        <v>16689.53</v>
      </c>
    </row>
    <row r="129" spans="1:11" ht="14.4" customHeight="1" x14ac:dyDescent="0.3">
      <c r="A129" s="430" t="s">
        <v>397</v>
      </c>
      <c r="B129" s="431" t="s">
        <v>398</v>
      </c>
      <c r="C129" s="432" t="s">
        <v>402</v>
      </c>
      <c r="D129" s="433" t="s">
        <v>521</v>
      </c>
      <c r="E129" s="432" t="s">
        <v>1335</v>
      </c>
      <c r="F129" s="433" t="s">
        <v>1336</v>
      </c>
      <c r="G129" s="432" t="s">
        <v>794</v>
      </c>
      <c r="H129" s="432" t="s">
        <v>795</v>
      </c>
      <c r="I129" s="434">
        <v>1086.58</v>
      </c>
      <c r="J129" s="434">
        <v>22</v>
      </c>
      <c r="K129" s="435">
        <v>23904.76</v>
      </c>
    </row>
    <row r="130" spans="1:11" ht="14.4" customHeight="1" x14ac:dyDescent="0.3">
      <c r="A130" s="430" t="s">
        <v>397</v>
      </c>
      <c r="B130" s="431" t="s">
        <v>398</v>
      </c>
      <c r="C130" s="432" t="s">
        <v>402</v>
      </c>
      <c r="D130" s="433" t="s">
        <v>521</v>
      </c>
      <c r="E130" s="432" t="s">
        <v>1335</v>
      </c>
      <c r="F130" s="433" t="s">
        <v>1336</v>
      </c>
      <c r="G130" s="432" t="s">
        <v>796</v>
      </c>
      <c r="H130" s="432" t="s">
        <v>797</v>
      </c>
      <c r="I130" s="434">
        <v>26517.266666666666</v>
      </c>
      <c r="J130" s="434">
        <v>11</v>
      </c>
      <c r="K130" s="435">
        <v>291689.94</v>
      </c>
    </row>
    <row r="131" spans="1:11" ht="14.4" customHeight="1" x14ac:dyDescent="0.3">
      <c r="A131" s="430" t="s">
        <v>397</v>
      </c>
      <c r="B131" s="431" t="s">
        <v>398</v>
      </c>
      <c r="C131" s="432" t="s">
        <v>402</v>
      </c>
      <c r="D131" s="433" t="s">
        <v>521</v>
      </c>
      <c r="E131" s="432" t="s">
        <v>1335</v>
      </c>
      <c r="F131" s="433" t="s">
        <v>1336</v>
      </c>
      <c r="G131" s="432" t="s">
        <v>798</v>
      </c>
      <c r="H131" s="432" t="s">
        <v>799</v>
      </c>
      <c r="I131" s="434">
        <v>6644</v>
      </c>
      <c r="J131" s="434">
        <v>1</v>
      </c>
      <c r="K131" s="435">
        <v>6644</v>
      </c>
    </row>
    <row r="132" spans="1:11" ht="14.4" customHeight="1" x14ac:dyDescent="0.3">
      <c r="A132" s="430" t="s">
        <v>397</v>
      </c>
      <c r="B132" s="431" t="s">
        <v>398</v>
      </c>
      <c r="C132" s="432" t="s">
        <v>402</v>
      </c>
      <c r="D132" s="433" t="s">
        <v>521</v>
      </c>
      <c r="E132" s="432" t="s">
        <v>1335</v>
      </c>
      <c r="F132" s="433" t="s">
        <v>1336</v>
      </c>
      <c r="G132" s="432" t="s">
        <v>800</v>
      </c>
      <c r="H132" s="432" t="s">
        <v>801</v>
      </c>
      <c r="I132" s="434">
        <v>6976.86</v>
      </c>
      <c r="J132" s="434">
        <v>34</v>
      </c>
      <c r="K132" s="435">
        <v>237213.23999999996</v>
      </c>
    </row>
    <row r="133" spans="1:11" ht="14.4" customHeight="1" x14ac:dyDescent="0.3">
      <c r="A133" s="430" t="s">
        <v>397</v>
      </c>
      <c r="B133" s="431" t="s">
        <v>398</v>
      </c>
      <c r="C133" s="432" t="s">
        <v>402</v>
      </c>
      <c r="D133" s="433" t="s">
        <v>521</v>
      </c>
      <c r="E133" s="432" t="s">
        <v>1335</v>
      </c>
      <c r="F133" s="433" t="s">
        <v>1336</v>
      </c>
      <c r="G133" s="432" t="s">
        <v>802</v>
      </c>
      <c r="H133" s="432" t="s">
        <v>803</v>
      </c>
      <c r="I133" s="434">
        <v>13103.089999999998</v>
      </c>
      <c r="J133" s="434">
        <v>16</v>
      </c>
      <c r="K133" s="435">
        <v>209649.43999999997</v>
      </c>
    </row>
    <row r="134" spans="1:11" ht="14.4" customHeight="1" x14ac:dyDescent="0.3">
      <c r="A134" s="430" t="s">
        <v>397</v>
      </c>
      <c r="B134" s="431" t="s">
        <v>398</v>
      </c>
      <c r="C134" s="432" t="s">
        <v>402</v>
      </c>
      <c r="D134" s="433" t="s">
        <v>521</v>
      </c>
      <c r="E134" s="432" t="s">
        <v>1335</v>
      </c>
      <c r="F134" s="433" t="s">
        <v>1336</v>
      </c>
      <c r="G134" s="432" t="s">
        <v>804</v>
      </c>
      <c r="H134" s="432" t="s">
        <v>805</v>
      </c>
      <c r="I134" s="434">
        <v>9110.0899999999983</v>
      </c>
      <c r="J134" s="434">
        <v>32</v>
      </c>
      <c r="K134" s="435">
        <v>291522.88</v>
      </c>
    </row>
    <row r="135" spans="1:11" ht="14.4" customHeight="1" x14ac:dyDescent="0.3">
      <c r="A135" s="430" t="s">
        <v>397</v>
      </c>
      <c r="B135" s="431" t="s">
        <v>398</v>
      </c>
      <c r="C135" s="432" t="s">
        <v>402</v>
      </c>
      <c r="D135" s="433" t="s">
        <v>521</v>
      </c>
      <c r="E135" s="432" t="s">
        <v>1335</v>
      </c>
      <c r="F135" s="433" t="s">
        <v>1336</v>
      </c>
      <c r="G135" s="432" t="s">
        <v>806</v>
      </c>
      <c r="H135" s="432" t="s">
        <v>807</v>
      </c>
      <c r="I135" s="434">
        <v>4970.51</v>
      </c>
      <c r="J135" s="434">
        <v>7</v>
      </c>
      <c r="K135" s="435">
        <v>34793.57</v>
      </c>
    </row>
    <row r="136" spans="1:11" ht="14.4" customHeight="1" x14ac:dyDescent="0.3">
      <c r="A136" s="430" t="s">
        <v>397</v>
      </c>
      <c r="B136" s="431" t="s">
        <v>398</v>
      </c>
      <c r="C136" s="432" t="s">
        <v>402</v>
      </c>
      <c r="D136" s="433" t="s">
        <v>521</v>
      </c>
      <c r="E136" s="432" t="s">
        <v>1335</v>
      </c>
      <c r="F136" s="433" t="s">
        <v>1336</v>
      </c>
      <c r="G136" s="432" t="s">
        <v>808</v>
      </c>
      <c r="H136" s="432" t="s">
        <v>809</v>
      </c>
      <c r="I136" s="434">
        <v>6694.93</v>
      </c>
      <c r="J136" s="434">
        <v>1</v>
      </c>
      <c r="K136" s="435">
        <v>6694.93</v>
      </c>
    </row>
    <row r="137" spans="1:11" ht="14.4" customHeight="1" x14ac:dyDescent="0.3">
      <c r="A137" s="430" t="s">
        <v>397</v>
      </c>
      <c r="B137" s="431" t="s">
        <v>398</v>
      </c>
      <c r="C137" s="432" t="s">
        <v>402</v>
      </c>
      <c r="D137" s="433" t="s">
        <v>521</v>
      </c>
      <c r="E137" s="432" t="s">
        <v>1335</v>
      </c>
      <c r="F137" s="433" t="s">
        <v>1336</v>
      </c>
      <c r="G137" s="432" t="s">
        <v>810</v>
      </c>
      <c r="H137" s="432" t="s">
        <v>811</v>
      </c>
      <c r="I137" s="434">
        <v>7364.0599999999995</v>
      </c>
      <c r="J137" s="434">
        <v>34</v>
      </c>
      <c r="K137" s="435">
        <v>250378.03999999995</v>
      </c>
    </row>
    <row r="138" spans="1:11" ht="14.4" customHeight="1" x14ac:dyDescent="0.3">
      <c r="A138" s="430" t="s">
        <v>397</v>
      </c>
      <c r="B138" s="431" t="s">
        <v>398</v>
      </c>
      <c r="C138" s="432" t="s">
        <v>402</v>
      </c>
      <c r="D138" s="433" t="s">
        <v>521</v>
      </c>
      <c r="E138" s="432" t="s">
        <v>1335</v>
      </c>
      <c r="F138" s="433" t="s">
        <v>1336</v>
      </c>
      <c r="G138" s="432" t="s">
        <v>812</v>
      </c>
      <c r="H138" s="432" t="s">
        <v>813</v>
      </c>
      <c r="I138" s="434">
        <v>1744.8166666666666</v>
      </c>
      <c r="J138" s="434">
        <v>12</v>
      </c>
      <c r="K138" s="435">
        <v>20937.809999999998</v>
      </c>
    </row>
    <row r="139" spans="1:11" ht="14.4" customHeight="1" x14ac:dyDescent="0.3">
      <c r="A139" s="430" t="s">
        <v>397</v>
      </c>
      <c r="B139" s="431" t="s">
        <v>398</v>
      </c>
      <c r="C139" s="432" t="s">
        <v>402</v>
      </c>
      <c r="D139" s="433" t="s">
        <v>521</v>
      </c>
      <c r="E139" s="432" t="s">
        <v>1335</v>
      </c>
      <c r="F139" s="433" t="s">
        <v>1336</v>
      </c>
      <c r="G139" s="432" t="s">
        <v>814</v>
      </c>
      <c r="H139" s="432" t="s">
        <v>815</v>
      </c>
      <c r="I139" s="434">
        <v>31580.243750000001</v>
      </c>
      <c r="J139" s="434">
        <v>17</v>
      </c>
      <c r="K139" s="435">
        <v>536743.9</v>
      </c>
    </row>
    <row r="140" spans="1:11" ht="14.4" customHeight="1" x14ac:dyDescent="0.3">
      <c r="A140" s="430" t="s">
        <v>397</v>
      </c>
      <c r="B140" s="431" t="s">
        <v>398</v>
      </c>
      <c r="C140" s="432" t="s">
        <v>402</v>
      </c>
      <c r="D140" s="433" t="s">
        <v>521</v>
      </c>
      <c r="E140" s="432" t="s">
        <v>1335</v>
      </c>
      <c r="F140" s="433" t="s">
        <v>1336</v>
      </c>
      <c r="G140" s="432" t="s">
        <v>816</v>
      </c>
      <c r="H140" s="432" t="s">
        <v>817</v>
      </c>
      <c r="I140" s="434">
        <v>9110.0899999999983</v>
      </c>
      <c r="J140" s="434">
        <v>32</v>
      </c>
      <c r="K140" s="435">
        <v>291522.88</v>
      </c>
    </row>
    <row r="141" spans="1:11" ht="14.4" customHeight="1" x14ac:dyDescent="0.3">
      <c r="A141" s="430" t="s">
        <v>397</v>
      </c>
      <c r="B141" s="431" t="s">
        <v>398</v>
      </c>
      <c r="C141" s="432" t="s">
        <v>402</v>
      </c>
      <c r="D141" s="433" t="s">
        <v>521</v>
      </c>
      <c r="E141" s="432" t="s">
        <v>1335</v>
      </c>
      <c r="F141" s="433" t="s">
        <v>1336</v>
      </c>
      <c r="G141" s="432" t="s">
        <v>818</v>
      </c>
      <c r="H141" s="432" t="s">
        <v>819</v>
      </c>
      <c r="I141" s="434">
        <v>268.68</v>
      </c>
      <c r="J141" s="434">
        <v>6</v>
      </c>
      <c r="K141" s="435">
        <v>1607.3600000000001</v>
      </c>
    </row>
    <row r="142" spans="1:11" ht="14.4" customHeight="1" x14ac:dyDescent="0.3">
      <c r="A142" s="430" t="s">
        <v>397</v>
      </c>
      <c r="B142" s="431" t="s">
        <v>398</v>
      </c>
      <c r="C142" s="432" t="s">
        <v>402</v>
      </c>
      <c r="D142" s="433" t="s">
        <v>521</v>
      </c>
      <c r="E142" s="432" t="s">
        <v>1335</v>
      </c>
      <c r="F142" s="433" t="s">
        <v>1336</v>
      </c>
      <c r="G142" s="432" t="s">
        <v>820</v>
      </c>
      <c r="H142" s="432" t="s">
        <v>821</v>
      </c>
      <c r="I142" s="434">
        <v>3346.86</v>
      </c>
      <c r="J142" s="434">
        <v>2</v>
      </c>
      <c r="K142" s="435">
        <v>6693.72</v>
      </c>
    </row>
    <row r="143" spans="1:11" ht="14.4" customHeight="1" x14ac:dyDescent="0.3">
      <c r="A143" s="430" t="s">
        <v>397</v>
      </c>
      <c r="B143" s="431" t="s">
        <v>398</v>
      </c>
      <c r="C143" s="432" t="s">
        <v>402</v>
      </c>
      <c r="D143" s="433" t="s">
        <v>521</v>
      </c>
      <c r="E143" s="432" t="s">
        <v>1335</v>
      </c>
      <c r="F143" s="433" t="s">
        <v>1336</v>
      </c>
      <c r="G143" s="432" t="s">
        <v>822</v>
      </c>
      <c r="H143" s="432" t="s">
        <v>823</v>
      </c>
      <c r="I143" s="434">
        <v>14534.520000000002</v>
      </c>
      <c r="J143" s="434">
        <v>9</v>
      </c>
      <c r="K143" s="435">
        <v>130810.68000000002</v>
      </c>
    </row>
    <row r="144" spans="1:11" ht="14.4" customHeight="1" x14ac:dyDescent="0.3">
      <c r="A144" s="430" t="s">
        <v>397</v>
      </c>
      <c r="B144" s="431" t="s">
        <v>398</v>
      </c>
      <c r="C144" s="432" t="s">
        <v>402</v>
      </c>
      <c r="D144" s="433" t="s">
        <v>521</v>
      </c>
      <c r="E144" s="432" t="s">
        <v>1335</v>
      </c>
      <c r="F144" s="433" t="s">
        <v>1336</v>
      </c>
      <c r="G144" s="432" t="s">
        <v>824</v>
      </c>
      <c r="H144" s="432" t="s">
        <v>825</v>
      </c>
      <c r="I144" s="434">
        <v>5355.46</v>
      </c>
      <c r="J144" s="434">
        <v>24</v>
      </c>
      <c r="K144" s="435">
        <v>128531.04</v>
      </c>
    </row>
    <row r="145" spans="1:11" ht="14.4" customHeight="1" x14ac:dyDescent="0.3">
      <c r="A145" s="430" t="s">
        <v>397</v>
      </c>
      <c r="B145" s="431" t="s">
        <v>398</v>
      </c>
      <c r="C145" s="432" t="s">
        <v>402</v>
      </c>
      <c r="D145" s="433" t="s">
        <v>521</v>
      </c>
      <c r="E145" s="432" t="s">
        <v>1335</v>
      </c>
      <c r="F145" s="433" t="s">
        <v>1336</v>
      </c>
      <c r="G145" s="432" t="s">
        <v>826</v>
      </c>
      <c r="H145" s="432" t="s">
        <v>827</v>
      </c>
      <c r="I145" s="434">
        <v>87.6</v>
      </c>
      <c r="J145" s="434">
        <v>1</v>
      </c>
      <c r="K145" s="435">
        <v>87.6</v>
      </c>
    </row>
    <row r="146" spans="1:11" ht="14.4" customHeight="1" x14ac:dyDescent="0.3">
      <c r="A146" s="430" t="s">
        <v>397</v>
      </c>
      <c r="B146" s="431" t="s">
        <v>398</v>
      </c>
      <c r="C146" s="432" t="s">
        <v>402</v>
      </c>
      <c r="D146" s="433" t="s">
        <v>521</v>
      </c>
      <c r="E146" s="432" t="s">
        <v>1335</v>
      </c>
      <c r="F146" s="433" t="s">
        <v>1336</v>
      </c>
      <c r="G146" s="432" t="s">
        <v>828</v>
      </c>
      <c r="H146" s="432" t="s">
        <v>829</v>
      </c>
      <c r="I146" s="434">
        <v>59290</v>
      </c>
      <c r="J146" s="434">
        <v>2</v>
      </c>
      <c r="K146" s="435">
        <v>118580</v>
      </c>
    </row>
    <row r="147" spans="1:11" ht="14.4" customHeight="1" x14ac:dyDescent="0.3">
      <c r="A147" s="430" t="s">
        <v>397</v>
      </c>
      <c r="B147" s="431" t="s">
        <v>398</v>
      </c>
      <c r="C147" s="432" t="s">
        <v>402</v>
      </c>
      <c r="D147" s="433" t="s">
        <v>521</v>
      </c>
      <c r="E147" s="432" t="s">
        <v>1335</v>
      </c>
      <c r="F147" s="433" t="s">
        <v>1336</v>
      </c>
      <c r="G147" s="432" t="s">
        <v>830</v>
      </c>
      <c r="H147" s="432" t="s">
        <v>831</v>
      </c>
      <c r="I147" s="434">
        <v>3633.63</v>
      </c>
      <c r="J147" s="434">
        <v>5</v>
      </c>
      <c r="K147" s="435">
        <v>18168.150000000001</v>
      </c>
    </row>
    <row r="148" spans="1:11" ht="14.4" customHeight="1" x14ac:dyDescent="0.3">
      <c r="A148" s="430" t="s">
        <v>397</v>
      </c>
      <c r="B148" s="431" t="s">
        <v>398</v>
      </c>
      <c r="C148" s="432" t="s">
        <v>402</v>
      </c>
      <c r="D148" s="433" t="s">
        <v>521</v>
      </c>
      <c r="E148" s="432" t="s">
        <v>1335</v>
      </c>
      <c r="F148" s="433" t="s">
        <v>1336</v>
      </c>
      <c r="G148" s="432" t="s">
        <v>832</v>
      </c>
      <c r="H148" s="432" t="s">
        <v>833</v>
      </c>
      <c r="I148" s="434">
        <v>5929</v>
      </c>
      <c r="J148" s="434">
        <v>11</v>
      </c>
      <c r="K148" s="435">
        <v>65219</v>
      </c>
    </row>
    <row r="149" spans="1:11" ht="14.4" customHeight="1" x14ac:dyDescent="0.3">
      <c r="A149" s="430" t="s">
        <v>397</v>
      </c>
      <c r="B149" s="431" t="s">
        <v>398</v>
      </c>
      <c r="C149" s="432" t="s">
        <v>402</v>
      </c>
      <c r="D149" s="433" t="s">
        <v>521</v>
      </c>
      <c r="E149" s="432" t="s">
        <v>1335</v>
      </c>
      <c r="F149" s="433" t="s">
        <v>1336</v>
      </c>
      <c r="G149" s="432" t="s">
        <v>834</v>
      </c>
      <c r="H149" s="432" t="s">
        <v>835</v>
      </c>
      <c r="I149" s="434">
        <v>139.15</v>
      </c>
      <c r="J149" s="434">
        <v>3</v>
      </c>
      <c r="K149" s="435">
        <v>417.45000000000005</v>
      </c>
    </row>
    <row r="150" spans="1:11" ht="14.4" customHeight="1" x14ac:dyDescent="0.3">
      <c r="A150" s="430" t="s">
        <v>397</v>
      </c>
      <c r="B150" s="431" t="s">
        <v>398</v>
      </c>
      <c r="C150" s="432" t="s">
        <v>402</v>
      </c>
      <c r="D150" s="433" t="s">
        <v>521</v>
      </c>
      <c r="E150" s="432" t="s">
        <v>1335</v>
      </c>
      <c r="F150" s="433" t="s">
        <v>1336</v>
      </c>
      <c r="G150" s="432" t="s">
        <v>836</v>
      </c>
      <c r="H150" s="432" t="s">
        <v>837</v>
      </c>
      <c r="I150" s="434">
        <v>13.610000000000005</v>
      </c>
      <c r="J150" s="434">
        <v>2640</v>
      </c>
      <c r="K150" s="435">
        <v>35937.009999999987</v>
      </c>
    </row>
    <row r="151" spans="1:11" ht="14.4" customHeight="1" x14ac:dyDescent="0.3">
      <c r="A151" s="430" t="s">
        <v>397</v>
      </c>
      <c r="B151" s="431" t="s">
        <v>398</v>
      </c>
      <c r="C151" s="432" t="s">
        <v>402</v>
      </c>
      <c r="D151" s="433" t="s">
        <v>521</v>
      </c>
      <c r="E151" s="432" t="s">
        <v>1335</v>
      </c>
      <c r="F151" s="433" t="s">
        <v>1336</v>
      </c>
      <c r="G151" s="432" t="s">
        <v>838</v>
      </c>
      <c r="H151" s="432" t="s">
        <v>839</v>
      </c>
      <c r="I151" s="434">
        <v>480.21874999999994</v>
      </c>
      <c r="J151" s="434">
        <v>21</v>
      </c>
      <c r="K151" s="435">
        <v>10036.950000000001</v>
      </c>
    </row>
    <row r="152" spans="1:11" ht="14.4" customHeight="1" x14ac:dyDescent="0.3">
      <c r="A152" s="430" t="s">
        <v>397</v>
      </c>
      <c r="B152" s="431" t="s">
        <v>398</v>
      </c>
      <c r="C152" s="432" t="s">
        <v>402</v>
      </c>
      <c r="D152" s="433" t="s">
        <v>521</v>
      </c>
      <c r="E152" s="432" t="s">
        <v>1335</v>
      </c>
      <c r="F152" s="433" t="s">
        <v>1336</v>
      </c>
      <c r="G152" s="432" t="s">
        <v>840</v>
      </c>
      <c r="H152" s="432" t="s">
        <v>841</v>
      </c>
      <c r="I152" s="434">
        <v>5104.9792857142847</v>
      </c>
      <c r="J152" s="434">
        <v>20</v>
      </c>
      <c r="K152" s="435">
        <v>102099.52</v>
      </c>
    </row>
    <row r="153" spans="1:11" ht="14.4" customHeight="1" x14ac:dyDescent="0.3">
      <c r="A153" s="430" t="s">
        <v>397</v>
      </c>
      <c r="B153" s="431" t="s">
        <v>398</v>
      </c>
      <c r="C153" s="432" t="s">
        <v>402</v>
      </c>
      <c r="D153" s="433" t="s">
        <v>521</v>
      </c>
      <c r="E153" s="432" t="s">
        <v>1335</v>
      </c>
      <c r="F153" s="433" t="s">
        <v>1336</v>
      </c>
      <c r="G153" s="432" t="s">
        <v>842</v>
      </c>
      <c r="H153" s="432" t="s">
        <v>843</v>
      </c>
      <c r="I153" s="434">
        <v>7626.63</v>
      </c>
      <c r="J153" s="434">
        <v>13</v>
      </c>
      <c r="K153" s="435">
        <v>99146.19</v>
      </c>
    </row>
    <row r="154" spans="1:11" ht="14.4" customHeight="1" x14ac:dyDescent="0.3">
      <c r="A154" s="430" t="s">
        <v>397</v>
      </c>
      <c r="B154" s="431" t="s">
        <v>398</v>
      </c>
      <c r="C154" s="432" t="s">
        <v>402</v>
      </c>
      <c r="D154" s="433" t="s">
        <v>521</v>
      </c>
      <c r="E154" s="432" t="s">
        <v>1335</v>
      </c>
      <c r="F154" s="433" t="s">
        <v>1336</v>
      </c>
      <c r="G154" s="432" t="s">
        <v>844</v>
      </c>
      <c r="H154" s="432" t="s">
        <v>845</v>
      </c>
      <c r="I154" s="434">
        <v>8569.2199999999993</v>
      </c>
      <c r="J154" s="434">
        <v>10</v>
      </c>
      <c r="K154" s="435">
        <v>85692.2</v>
      </c>
    </row>
    <row r="155" spans="1:11" ht="14.4" customHeight="1" x14ac:dyDescent="0.3">
      <c r="A155" s="430" t="s">
        <v>397</v>
      </c>
      <c r="B155" s="431" t="s">
        <v>398</v>
      </c>
      <c r="C155" s="432" t="s">
        <v>402</v>
      </c>
      <c r="D155" s="433" t="s">
        <v>521</v>
      </c>
      <c r="E155" s="432" t="s">
        <v>1335</v>
      </c>
      <c r="F155" s="433" t="s">
        <v>1336</v>
      </c>
      <c r="G155" s="432" t="s">
        <v>846</v>
      </c>
      <c r="H155" s="432" t="s">
        <v>847</v>
      </c>
      <c r="I155" s="434">
        <v>3629.9995833333328</v>
      </c>
      <c r="J155" s="434">
        <v>71</v>
      </c>
      <c r="K155" s="435">
        <v>257729.99</v>
      </c>
    </row>
    <row r="156" spans="1:11" ht="14.4" customHeight="1" x14ac:dyDescent="0.3">
      <c r="A156" s="430" t="s">
        <v>397</v>
      </c>
      <c r="B156" s="431" t="s">
        <v>398</v>
      </c>
      <c r="C156" s="432" t="s">
        <v>402</v>
      </c>
      <c r="D156" s="433" t="s">
        <v>521</v>
      </c>
      <c r="E156" s="432" t="s">
        <v>1335</v>
      </c>
      <c r="F156" s="433" t="s">
        <v>1336</v>
      </c>
      <c r="G156" s="432" t="s">
        <v>848</v>
      </c>
      <c r="H156" s="432" t="s">
        <v>849</v>
      </c>
      <c r="I156" s="434">
        <v>5104.942</v>
      </c>
      <c r="J156" s="434">
        <v>9</v>
      </c>
      <c r="K156" s="435">
        <v>45944.41</v>
      </c>
    </row>
    <row r="157" spans="1:11" ht="14.4" customHeight="1" x14ac:dyDescent="0.3">
      <c r="A157" s="430" t="s">
        <v>397</v>
      </c>
      <c r="B157" s="431" t="s">
        <v>398</v>
      </c>
      <c r="C157" s="432" t="s">
        <v>402</v>
      </c>
      <c r="D157" s="433" t="s">
        <v>521</v>
      </c>
      <c r="E157" s="432" t="s">
        <v>1335</v>
      </c>
      <c r="F157" s="433" t="s">
        <v>1336</v>
      </c>
      <c r="G157" s="432" t="s">
        <v>850</v>
      </c>
      <c r="H157" s="432" t="s">
        <v>851</v>
      </c>
      <c r="I157" s="434">
        <v>492.46833333333342</v>
      </c>
      <c r="J157" s="434">
        <v>11</v>
      </c>
      <c r="K157" s="435">
        <v>5417.15</v>
      </c>
    </row>
    <row r="158" spans="1:11" ht="14.4" customHeight="1" x14ac:dyDescent="0.3">
      <c r="A158" s="430" t="s">
        <v>397</v>
      </c>
      <c r="B158" s="431" t="s">
        <v>398</v>
      </c>
      <c r="C158" s="432" t="s">
        <v>402</v>
      </c>
      <c r="D158" s="433" t="s">
        <v>521</v>
      </c>
      <c r="E158" s="432" t="s">
        <v>1335</v>
      </c>
      <c r="F158" s="433" t="s">
        <v>1336</v>
      </c>
      <c r="G158" s="432" t="s">
        <v>852</v>
      </c>
      <c r="H158" s="432" t="s">
        <v>853</v>
      </c>
      <c r="I158" s="434">
        <v>5104.9579999999996</v>
      </c>
      <c r="J158" s="434">
        <v>10</v>
      </c>
      <c r="K158" s="435">
        <v>51049.579999999994</v>
      </c>
    </row>
    <row r="159" spans="1:11" ht="14.4" customHeight="1" x14ac:dyDescent="0.3">
      <c r="A159" s="430" t="s">
        <v>397</v>
      </c>
      <c r="B159" s="431" t="s">
        <v>398</v>
      </c>
      <c r="C159" s="432" t="s">
        <v>402</v>
      </c>
      <c r="D159" s="433" t="s">
        <v>521</v>
      </c>
      <c r="E159" s="432" t="s">
        <v>1335</v>
      </c>
      <c r="F159" s="433" t="s">
        <v>1336</v>
      </c>
      <c r="G159" s="432" t="s">
        <v>854</v>
      </c>
      <c r="H159" s="432" t="s">
        <v>855</v>
      </c>
      <c r="I159" s="434">
        <v>4840</v>
      </c>
      <c r="J159" s="434">
        <v>10</v>
      </c>
      <c r="K159" s="435">
        <v>48400</v>
      </c>
    </row>
    <row r="160" spans="1:11" ht="14.4" customHeight="1" x14ac:dyDescent="0.3">
      <c r="A160" s="430" t="s">
        <v>397</v>
      </c>
      <c r="B160" s="431" t="s">
        <v>398</v>
      </c>
      <c r="C160" s="432" t="s">
        <v>402</v>
      </c>
      <c r="D160" s="433" t="s">
        <v>521</v>
      </c>
      <c r="E160" s="432" t="s">
        <v>1335</v>
      </c>
      <c r="F160" s="433" t="s">
        <v>1336</v>
      </c>
      <c r="G160" s="432" t="s">
        <v>856</v>
      </c>
      <c r="H160" s="432" t="s">
        <v>857</v>
      </c>
      <c r="I160" s="434">
        <v>5989.5</v>
      </c>
      <c r="J160" s="434">
        <v>6</v>
      </c>
      <c r="K160" s="435">
        <v>35937</v>
      </c>
    </row>
    <row r="161" spans="1:11" ht="14.4" customHeight="1" x14ac:dyDescent="0.3">
      <c r="A161" s="430" t="s">
        <v>397</v>
      </c>
      <c r="B161" s="431" t="s">
        <v>398</v>
      </c>
      <c r="C161" s="432" t="s">
        <v>402</v>
      </c>
      <c r="D161" s="433" t="s">
        <v>521</v>
      </c>
      <c r="E161" s="432" t="s">
        <v>1335</v>
      </c>
      <c r="F161" s="433" t="s">
        <v>1336</v>
      </c>
      <c r="G161" s="432" t="s">
        <v>858</v>
      </c>
      <c r="H161" s="432" t="s">
        <v>859</v>
      </c>
      <c r="I161" s="434">
        <v>7839.5899999999992</v>
      </c>
      <c r="J161" s="434">
        <v>7</v>
      </c>
      <c r="K161" s="435">
        <v>54877.12999999999</v>
      </c>
    </row>
    <row r="162" spans="1:11" ht="14.4" customHeight="1" x14ac:dyDescent="0.3">
      <c r="A162" s="430" t="s">
        <v>397</v>
      </c>
      <c r="B162" s="431" t="s">
        <v>398</v>
      </c>
      <c r="C162" s="432" t="s">
        <v>402</v>
      </c>
      <c r="D162" s="433" t="s">
        <v>521</v>
      </c>
      <c r="E162" s="432" t="s">
        <v>1335</v>
      </c>
      <c r="F162" s="433" t="s">
        <v>1336</v>
      </c>
      <c r="G162" s="432" t="s">
        <v>860</v>
      </c>
      <c r="H162" s="432" t="s">
        <v>861</v>
      </c>
      <c r="I162" s="434">
        <v>18.139999999999993</v>
      </c>
      <c r="J162" s="434">
        <v>1800</v>
      </c>
      <c r="K162" s="435">
        <v>32648.22</v>
      </c>
    </row>
    <row r="163" spans="1:11" ht="14.4" customHeight="1" x14ac:dyDescent="0.3">
      <c r="A163" s="430" t="s">
        <v>397</v>
      </c>
      <c r="B163" s="431" t="s">
        <v>398</v>
      </c>
      <c r="C163" s="432" t="s">
        <v>402</v>
      </c>
      <c r="D163" s="433" t="s">
        <v>521</v>
      </c>
      <c r="E163" s="432" t="s">
        <v>1335</v>
      </c>
      <c r="F163" s="433" t="s">
        <v>1336</v>
      </c>
      <c r="G163" s="432" t="s">
        <v>862</v>
      </c>
      <c r="H163" s="432" t="s">
        <v>863</v>
      </c>
      <c r="I163" s="434">
        <v>5104.9585714285713</v>
      </c>
      <c r="J163" s="434">
        <v>9</v>
      </c>
      <c r="K163" s="435">
        <v>45944.63</v>
      </c>
    </row>
    <row r="164" spans="1:11" ht="14.4" customHeight="1" x14ac:dyDescent="0.3">
      <c r="A164" s="430" t="s">
        <v>397</v>
      </c>
      <c r="B164" s="431" t="s">
        <v>398</v>
      </c>
      <c r="C164" s="432" t="s">
        <v>402</v>
      </c>
      <c r="D164" s="433" t="s">
        <v>521</v>
      </c>
      <c r="E164" s="432" t="s">
        <v>1335</v>
      </c>
      <c r="F164" s="433" t="s">
        <v>1336</v>
      </c>
      <c r="G164" s="432" t="s">
        <v>864</v>
      </c>
      <c r="H164" s="432" t="s">
        <v>865</v>
      </c>
      <c r="I164" s="434">
        <v>7008.3199999999988</v>
      </c>
      <c r="J164" s="434">
        <v>20</v>
      </c>
      <c r="K164" s="435">
        <v>140166.39999999999</v>
      </c>
    </row>
    <row r="165" spans="1:11" ht="14.4" customHeight="1" x14ac:dyDescent="0.3">
      <c r="A165" s="430" t="s">
        <v>397</v>
      </c>
      <c r="B165" s="431" t="s">
        <v>398</v>
      </c>
      <c r="C165" s="432" t="s">
        <v>402</v>
      </c>
      <c r="D165" s="433" t="s">
        <v>521</v>
      </c>
      <c r="E165" s="432" t="s">
        <v>1335</v>
      </c>
      <c r="F165" s="433" t="s">
        <v>1336</v>
      </c>
      <c r="G165" s="432" t="s">
        <v>866</v>
      </c>
      <c r="H165" s="432" t="s">
        <v>867</v>
      </c>
      <c r="I165" s="434">
        <v>8985.4599999999973</v>
      </c>
      <c r="J165" s="434">
        <v>13</v>
      </c>
      <c r="K165" s="435">
        <v>116810.97999999998</v>
      </c>
    </row>
    <row r="166" spans="1:11" ht="14.4" customHeight="1" x14ac:dyDescent="0.3">
      <c r="A166" s="430" t="s">
        <v>397</v>
      </c>
      <c r="B166" s="431" t="s">
        <v>398</v>
      </c>
      <c r="C166" s="432" t="s">
        <v>402</v>
      </c>
      <c r="D166" s="433" t="s">
        <v>521</v>
      </c>
      <c r="E166" s="432" t="s">
        <v>1335</v>
      </c>
      <c r="F166" s="433" t="s">
        <v>1336</v>
      </c>
      <c r="G166" s="432" t="s">
        <v>868</v>
      </c>
      <c r="H166" s="432" t="s">
        <v>869</v>
      </c>
      <c r="I166" s="434">
        <v>6594.5</v>
      </c>
      <c r="J166" s="434">
        <v>11</v>
      </c>
      <c r="K166" s="435">
        <v>72539.5</v>
      </c>
    </row>
    <row r="167" spans="1:11" ht="14.4" customHeight="1" x14ac:dyDescent="0.3">
      <c r="A167" s="430" t="s">
        <v>397</v>
      </c>
      <c r="B167" s="431" t="s">
        <v>398</v>
      </c>
      <c r="C167" s="432" t="s">
        <v>402</v>
      </c>
      <c r="D167" s="433" t="s">
        <v>521</v>
      </c>
      <c r="E167" s="432" t="s">
        <v>1335</v>
      </c>
      <c r="F167" s="433" t="s">
        <v>1336</v>
      </c>
      <c r="G167" s="432" t="s">
        <v>870</v>
      </c>
      <c r="H167" s="432" t="s">
        <v>871</v>
      </c>
      <c r="I167" s="434">
        <v>274.66833333333335</v>
      </c>
      <c r="J167" s="434">
        <v>90</v>
      </c>
      <c r="K167" s="435">
        <v>24720.109999999997</v>
      </c>
    </row>
    <row r="168" spans="1:11" ht="14.4" customHeight="1" x14ac:dyDescent="0.3">
      <c r="A168" s="430" t="s">
        <v>397</v>
      </c>
      <c r="B168" s="431" t="s">
        <v>398</v>
      </c>
      <c r="C168" s="432" t="s">
        <v>402</v>
      </c>
      <c r="D168" s="433" t="s">
        <v>521</v>
      </c>
      <c r="E168" s="432" t="s">
        <v>1335</v>
      </c>
      <c r="F168" s="433" t="s">
        <v>1336</v>
      </c>
      <c r="G168" s="432" t="s">
        <v>872</v>
      </c>
      <c r="H168" s="432" t="s">
        <v>873</v>
      </c>
      <c r="I168" s="434">
        <v>492.47000000000008</v>
      </c>
      <c r="J168" s="434">
        <v>11</v>
      </c>
      <c r="K168" s="435">
        <v>5417.17</v>
      </c>
    </row>
    <row r="169" spans="1:11" ht="14.4" customHeight="1" x14ac:dyDescent="0.3">
      <c r="A169" s="430" t="s">
        <v>397</v>
      </c>
      <c r="B169" s="431" t="s">
        <v>398</v>
      </c>
      <c r="C169" s="432" t="s">
        <v>402</v>
      </c>
      <c r="D169" s="433" t="s">
        <v>521</v>
      </c>
      <c r="E169" s="432" t="s">
        <v>1335</v>
      </c>
      <c r="F169" s="433" t="s">
        <v>1336</v>
      </c>
      <c r="G169" s="432" t="s">
        <v>874</v>
      </c>
      <c r="H169" s="432" t="s">
        <v>875</v>
      </c>
      <c r="I169" s="434">
        <v>492.47000000000008</v>
      </c>
      <c r="J169" s="434">
        <v>11</v>
      </c>
      <c r="K169" s="435">
        <v>5417.17</v>
      </c>
    </row>
    <row r="170" spans="1:11" ht="14.4" customHeight="1" x14ac:dyDescent="0.3">
      <c r="A170" s="430" t="s">
        <v>397</v>
      </c>
      <c r="B170" s="431" t="s">
        <v>398</v>
      </c>
      <c r="C170" s="432" t="s">
        <v>402</v>
      </c>
      <c r="D170" s="433" t="s">
        <v>521</v>
      </c>
      <c r="E170" s="432" t="s">
        <v>1335</v>
      </c>
      <c r="F170" s="433" t="s">
        <v>1336</v>
      </c>
      <c r="G170" s="432" t="s">
        <v>876</v>
      </c>
      <c r="H170" s="432" t="s">
        <v>877</v>
      </c>
      <c r="I170" s="434">
        <v>33.76108108108108</v>
      </c>
      <c r="J170" s="434">
        <v>6228</v>
      </c>
      <c r="K170" s="435">
        <v>210051.76000000007</v>
      </c>
    </row>
    <row r="171" spans="1:11" ht="14.4" customHeight="1" x14ac:dyDescent="0.3">
      <c r="A171" s="430" t="s">
        <v>397</v>
      </c>
      <c r="B171" s="431" t="s">
        <v>398</v>
      </c>
      <c r="C171" s="432" t="s">
        <v>402</v>
      </c>
      <c r="D171" s="433" t="s">
        <v>521</v>
      </c>
      <c r="E171" s="432" t="s">
        <v>1335</v>
      </c>
      <c r="F171" s="433" t="s">
        <v>1336</v>
      </c>
      <c r="G171" s="432" t="s">
        <v>878</v>
      </c>
      <c r="H171" s="432" t="s">
        <v>879</v>
      </c>
      <c r="I171" s="434">
        <v>492.47000000000008</v>
      </c>
      <c r="J171" s="434">
        <v>11</v>
      </c>
      <c r="K171" s="435">
        <v>5417.17</v>
      </c>
    </row>
    <row r="172" spans="1:11" ht="14.4" customHeight="1" x14ac:dyDescent="0.3">
      <c r="A172" s="430" t="s">
        <v>397</v>
      </c>
      <c r="B172" s="431" t="s">
        <v>398</v>
      </c>
      <c r="C172" s="432" t="s">
        <v>402</v>
      </c>
      <c r="D172" s="433" t="s">
        <v>521</v>
      </c>
      <c r="E172" s="432" t="s">
        <v>1335</v>
      </c>
      <c r="F172" s="433" t="s">
        <v>1336</v>
      </c>
      <c r="G172" s="432" t="s">
        <v>880</v>
      </c>
      <c r="H172" s="432" t="s">
        <v>881</v>
      </c>
      <c r="I172" s="434">
        <v>274.67</v>
      </c>
      <c r="J172" s="434">
        <v>10</v>
      </c>
      <c r="K172" s="435">
        <v>2746.68</v>
      </c>
    </row>
    <row r="173" spans="1:11" ht="14.4" customHeight="1" x14ac:dyDescent="0.3">
      <c r="A173" s="430" t="s">
        <v>397</v>
      </c>
      <c r="B173" s="431" t="s">
        <v>398</v>
      </c>
      <c r="C173" s="432" t="s">
        <v>402</v>
      </c>
      <c r="D173" s="433" t="s">
        <v>521</v>
      </c>
      <c r="E173" s="432" t="s">
        <v>1335</v>
      </c>
      <c r="F173" s="433" t="s">
        <v>1336</v>
      </c>
      <c r="G173" s="432" t="s">
        <v>882</v>
      </c>
      <c r="H173" s="432" t="s">
        <v>883</v>
      </c>
      <c r="I173" s="434">
        <v>2117.5</v>
      </c>
      <c r="J173" s="434">
        <v>1</v>
      </c>
      <c r="K173" s="435">
        <v>2117.5</v>
      </c>
    </row>
    <row r="174" spans="1:11" ht="14.4" customHeight="1" x14ac:dyDescent="0.3">
      <c r="A174" s="430" t="s">
        <v>397</v>
      </c>
      <c r="B174" s="431" t="s">
        <v>398</v>
      </c>
      <c r="C174" s="432" t="s">
        <v>402</v>
      </c>
      <c r="D174" s="433" t="s">
        <v>521</v>
      </c>
      <c r="E174" s="432" t="s">
        <v>1335</v>
      </c>
      <c r="F174" s="433" t="s">
        <v>1336</v>
      </c>
      <c r="G174" s="432" t="s">
        <v>884</v>
      </c>
      <c r="H174" s="432" t="s">
        <v>885</v>
      </c>
      <c r="I174" s="434">
        <v>17.63</v>
      </c>
      <c r="J174" s="434">
        <v>290</v>
      </c>
      <c r="K174" s="435">
        <v>5112.380000000001</v>
      </c>
    </row>
    <row r="175" spans="1:11" ht="14.4" customHeight="1" x14ac:dyDescent="0.3">
      <c r="A175" s="430" t="s">
        <v>397</v>
      </c>
      <c r="B175" s="431" t="s">
        <v>398</v>
      </c>
      <c r="C175" s="432" t="s">
        <v>402</v>
      </c>
      <c r="D175" s="433" t="s">
        <v>521</v>
      </c>
      <c r="E175" s="432" t="s">
        <v>1335</v>
      </c>
      <c r="F175" s="433" t="s">
        <v>1336</v>
      </c>
      <c r="G175" s="432" t="s">
        <v>886</v>
      </c>
      <c r="H175" s="432" t="s">
        <v>887</v>
      </c>
      <c r="I175" s="434">
        <v>492.47000000000008</v>
      </c>
      <c r="J175" s="434">
        <v>11</v>
      </c>
      <c r="K175" s="435">
        <v>5417.17</v>
      </c>
    </row>
    <row r="176" spans="1:11" ht="14.4" customHeight="1" x14ac:dyDescent="0.3">
      <c r="A176" s="430" t="s">
        <v>397</v>
      </c>
      <c r="B176" s="431" t="s">
        <v>398</v>
      </c>
      <c r="C176" s="432" t="s">
        <v>402</v>
      </c>
      <c r="D176" s="433" t="s">
        <v>521</v>
      </c>
      <c r="E176" s="432" t="s">
        <v>1335</v>
      </c>
      <c r="F176" s="433" t="s">
        <v>1336</v>
      </c>
      <c r="G176" s="432" t="s">
        <v>888</v>
      </c>
      <c r="H176" s="432" t="s">
        <v>889</v>
      </c>
      <c r="I176" s="434">
        <v>121.00666666666666</v>
      </c>
      <c r="J176" s="434">
        <v>8</v>
      </c>
      <c r="K176" s="435">
        <v>968.05</v>
      </c>
    </row>
    <row r="177" spans="1:11" ht="14.4" customHeight="1" x14ac:dyDescent="0.3">
      <c r="A177" s="430" t="s">
        <v>397</v>
      </c>
      <c r="B177" s="431" t="s">
        <v>398</v>
      </c>
      <c r="C177" s="432" t="s">
        <v>402</v>
      </c>
      <c r="D177" s="433" t="s">
        <v>521</v>
      </c>
      <c r="E177" s="432" t="s">
        <v>1335</v>
      </c>
      <c r="F177" s="433" t="s">
        <v>1336</v>
      </c>
      <c r="G177" s="432" t="s">
        <v>890</v>
      </c>
      <c r="H177" s="432" t="s">
        <v>891</v>
      </c>
      <c r="I177" s="434">
        <v>1076.8999999999999</v>
      </c>
      <c r="J177" s="434">
        <v>10</v>
      </c>
      <c r="K177" s="435">
        <v>10769</v>
      </c>
    </row>
    <row r="178" spans="1:11" ht="14.4" customHeight="1" x14ac:dyDescent="0.3">
      <c r="A178" s="430" t="s">
        <v>397</v>
      </c>
      <c r="B178" s="431" t="s">
        <v>398</v>
      </c>
      <c r="C178" s="432" t="s">
        <v>402</v>
      </c>
      <c r="D178" s="433" t="s">
        <v>521</v>
      </c>
      <c r="E178" s="432" t="s">
        <v>1335</v>
      </c>
      <c r="F178" s="433" t="s">
        <v>1336</v>
      </c>
      <c r="G178" s="432" t="s">
        <v>892</v>
      </c>
      <c r="H178" s="432" t="s">
        <v>893</v>
      </c>
      <c r="I178" s="434">
        <v>14229.3</v>
      </c>
      <c r="J178" s="434">
        <v>2</v>
      </c>
      <c r="K178" s="435">
        <v>28458.6</v>
      </c>
    </row>
    <row r="179" spans="1:11" ht="14.4" customHeight="1" x14ac:dyDescent="0.3">
      <c r="A179" s="430" t="s">
        <v>397</v>
      </c>
      <c r="B179" s="431" t="s">
        <v>398</v>
      </c>
      <c r="C179" s="432" t="s">
        <v>402</v>
      </c>
      <c r="D179" s="433" t="s">
        <v>521</v>
      </c>
      <c r="E179" s="432" t="s">
        <v>1335</v>
      </c>
      <c r="F179" s="433" t="s">
        <v>1336</v>
      </c>
      <c r="G179" s="432" t="s">
        <v>894</v>
      </c>
      <c r="H179" s="432" t="s">
        <v>895</v>
      </c>
      <c r="I179" s="434">
        <v>4840</v>
      </c>
      <c r="J179" s="434">
        <v>10</v>
      </c>
      <c r="K179" s="435">
        <v>48400</v>
      </c>
    </row>
    <row r="180" spans="1:11" ht="14.4" customHeight="1" x14ac:dyDescent="0.3">
      <c r="A180" s="430" t="s">
        <v>397</v>
      </c>
      <c r="B180" s="431" t="s">
        <v>398</v>
      </c>
      <c r="C180" s="432" t="s">
        <v>402</v>
      </c>
      <c r="D180" s="433" t="s">
        <v>521</v>
      </c>
      <c r="E180" s="432" t="s">
        <v>1335</v>
      </c>
      <c r="F180" s="433" t="s">
        <v>1336</v>
      </c>
      <c r="G180" s="432" t="s">
        <v>896</v>
      </c>
      <c r="H180" s="432" t="s">
        <v>897</v>
      </c>
      <c r="I180" s="434">
        <v>9196</v>
      </c>
      <c r="J180" s="434">
        <v>11</v>
      </c>
      <c r="K180" s="435">
        <v>101156</v>
      </c>
    </row>
    <row r="181" spans="1:11" ht="14.4" customHeight="1" x14ac:dyDescent="0.3">
      <c r="A181" s="430" t="s">
        <v>397</v>
      </c>
      <c r="B181" s="431" t="s">
        <v>398</v>
      </c>
      <c r="C181" s="432" t="s">
        <v>402</v>
      </c>
      <c r="D181" s="433" t="s">
        <v>521</v>
      </c>
      <c r="E181" s="432" t="s">
        <v>1335</v>
      </c>
      <c r="F181" s="433" t="s">
        <v>1336</v>
      </c>
      <c r="G181" s="432" t="s">
        <v>898</v>
      </c>
      <c r="H181" s="432" t="s">
        <v>899</v>
      </c>
      <c r="I181" s="434">
        <v>5104.99</v>
      </c>
      <c r="J181" s="434">
        <v>10</v>
      </c>
      <c r="K181" s="435">
        <v>51049.85</v>
      </c>
    </row>
    <row r="182" spans="1:11" ht="14.4" customHeight="1" x14ac:dyDescent="0.3">
      <c r="A182" s="430" t="s">
        <v>397</v>
      </c>
      <c r="B182" s="431" t="s">
        <v>398</v>
      </c>
      <c r="C182" s="432" t="s">
        <v>402</v>
      </c>
      <c r="D182" s="433" t="s">
        <v>521</v>
      </c>
      <c r="E182" s="432" t="s">
        <v>1335</v>
      </c>
      <c r="F182" s="433" t="s">
        <v>1336</v>
      </c>
      <c r="G182" s="432" t="s">
        <v>900</v>
      </c>
      <c r="H182" s="432" t="s">
        <v>901</v>
      </c>
      <c r="I182" s="434">
        <v>332.77666666666664</v>
      </c>
      <c r="J182" s="434">
        <v>4</v>
      </c>
      <c r="K182" s="435">
        <v>1331.17</v>
      </c>
    </row>
    <row r="183" spans="1:11" ht="14.4" customHeight="1" x14ac:dyDescent="0.3">
      <c r="A183" s="430" t="s">
        <v>397</v>
      </c>
      <c r="B183" s="431" t="s">
        <v>398</v>
      </c>
      <c r="C183" s="432" t="s">
        <v>402</v>
      </c>
      <c r="D183" s="433" t="s">
        <v>521</v>
      </c>
      <c r="E183" s="432" t="s">
        <v>1335</v>
      </c>
      <c r="F183" s="433" t="s">
        <v>1336</v>
      </c>
      <c r="G183" s="432" t="s">
        <v>902</v>
      </c>
      <c r="H183" s="432" t="s">
        <v>903</v>
      </c>
      <c r="I183" s="434">
        <v>5104.942</v>
      </c>
      <c r="J183" s="434">
        <v>9</v>
      </c>
      <c r="K183" s="435">
        <v>45944.41</v>
      </c>
    </row>
    <row r="184" spans="1:11" ht="14.4" customHeight="1" x14ac:dyDescent="0.3">
      <c r="A184" s="430" t="s">
        <v>397</v>
      </c>
      <c r="B184" s="431" t="s">
        <v>398</v>
      </c>
      <c r="C184" s="432" t="s">
        <v>402</v>
      </c>
      <c r="D184" s="433" t="s">
        <v>521</v>
      </c>
      <c r="E184" s="432" t="s">
        <v>1335</v>
      </c>
      <c r="F184" s="433" t="s">
        <v>1336</v>
      </c>
      <c r="G184" s="432" t="s">
        <v>904</v>
      </c>
      <c r="H184" s="432" t="s">
        <v>905</v>
      </c>
      <c r="I184" s="434">
        <v>492.47000000000008</v>
      </c>
      <c r="J184" s="434">
        <v>11</v>
      </c>
      <c r="K184" s="435">
        <v>5417.17</v>
      </c>
    </row>
    <row r="185" spans="1:11" ht="14.4" customHeight="1" x14ac:dyDescent="0.3">
      <c r="A185" s="430" t="s">
        <v>397</v>
      </c>
      <c r="B185" s="431" t="s">
        <v>398</v>
      </c>
      <c r="C185" s="432" t="s">
        <v>402</v>
      </c>
      <c r="D185" s="433" t="s">
        <v>521</v>
      </c>
      <c r="E185" s="432" t="s">
        <v>1335</v>
      </c>
      <c r="F185" s="433" t="s">
        <v>1336</v>
      </c>
      <c r="G185" s="432" t="s">
        <v>906</v>
      </c>
      <c r="H185" s="432" t="s">
        <v>907</v>
      </c>
      <c r="I185" s="434">
        <v>274.67</v>
      </c>
      <c r="J185" s="434">
        <v>4</v>
      </c>
      <c r="K185" s="435">
        <v>1098.68</v>
      </c>
    </row>
    <row r="186" spans="1:11" ht="14.4" customHeight="1" x14ac:dyDescent="0.3">
      <c r="A186" s="430" t="s">
        <v>397</v>
      </c>
      <c r="B186" s="431" t="s">
        <v>398</v>
      </c>
      <c r="C186" s="432" t="s">
        <v>402</v>
      </c>
      <c r="D186" s="433" t="s">
        <v>521</v>
      </c>
      <c r="E186" s="432" t="s">
        <v>1335</v>
      </c>
      <c r="F186" s="433" t="s">
        <v>1336</v>
      </c>
      <c r="G186" s="432" t="s">
        <v>908</v>
      </c>
      <c r="H186" s="432" t="s">
        <v>909</v>
      </c>
      <c r="I186" s="434">
        <v>3639.6799999999994</v>
      </c>
      <c r="J186" s="434">
        <v>15</v>
      </c>
      <c r="K186" s="435">
        <v>54595.200000000004</v>
      </c>
    </row>
    <row r="187" spans="1:11" ht="14.4" customHeight="1" x14ac:dyDescent="0.3">
      <c r="A187" s="430" t="s">
        <v>397</v>
      </c>
      <c r="B187" s="431" t="s">
        <v>398</v>
      </c>
      <c r="C187" s="432" t="s">
        <v>402</v>
      </c>
      <c r="D187" s="433" t="s">
        <v>521</v>
      </c>
      <c r="E187" s="432" t="s">
        <v>1335</v>
      </c>
      <c r="F187" s="433" t="s">
        <v>1336</v>
      </c>
      <c r="G187" s="432" t="s">
        <v>910</v>
      </c>
      <c r="H187" s="432" t="s">
        <v>911</v>
      </c>
      <c r="I187" s="434">
        <v>5104.954285714286</v>
      </c>
      <c r="J187" s="434">
        <v>9</v>
      </c>
      <c r="K187" s="435">
        <v>45944.48000000001</v>
      </c>
    </row>
    <row r="188" spans="1:11" ht="14.4" customHeight="1" x14ac:dyDescent="0.3">
      <c r="A188" s="430" t="s">
        <v>397</v>
      </c>
      <c r="B188" s="431" t="s">
        <v>398</v>
      </c>
      <c r="C188" s="432" t="s">
        <v>402</v>
      </c>
      <c r="D188" s="433" t="s">
        <v>521</v>
      </c>
      <c r="E188" s="432" t="s">
        <v>1335</v>
      </c>
      <c r="F188" s="433" t="s">
        <v>1336</v>
      </c>
      <c r="G188" s="432" t="s">
        <v>912</v>
      </c>
      <c r="H188" s="432" t="s">
        <v>913</v>
      </c>
      <c r="I188" s="434">
        <v>3523.52</v>
      </c>
      <c r="J188" s="434">
        <v>7</v>
      </c>
      <c r="K188" s="435">
        <v>24664.639999999999</v>
      </c>
    </row>
    <row r="189" spans="1:11" ht="14.4" customHeight="1" x14ac:dyDescent="0.3">
      <c r="A189" s="430" t="s">
        <v>397</v>
      </c>
      <c r="B189" s="431" t="s">
        <v>398</v>
      </c>
      <c r="C189" s="432" t="s">
        <v>402</v>
      </c>
      <c r="D189" s="433" t="s">
        <v>521</v>
      </c>
      <c r="E189" s="432" t="s">
        <v>1335</v>
      </c>
      <c r="F189" s="433" t="s">
        <v>1336</v>
      </c>
      <c r="G189" s="432" t="s">
        <v>914</v>
      </c>
      <c r="H189" s="432" t="s">
        <v>915</v>
      </c>
      <c r="I189" s="434">
        <v>1155.68</v>
      </c>
      <c r="J189" s="434">
        <v>20</v>
      </c>
      <c r="K189" s="435">
        <v>22896.510000000002</v>
      </c>
    </row>
    <row r="190" spans="1:11" ht="14.4" customHeight="1" x14ac:dyDescent="0.3">
      <c r="A190" s="430" t="s">
        <v>397</v>
      </c>
      <c r="B190" s="431" t="s">
        <v>398</v>
      </c>
      <c r="C190" s="432" t="s">
        <v>402</v>
      </c>
      <c r="D190" s="433" t="s">
        <v>521</v>
      </c>
      <c r="E190" s="432" t="s">
        <v>1335</v>
      </c>
      <c r="F190" s="433" t="s">
        <v>1336</v>
      </c>
      <c r="G190" s="432" t="s">
        <v>916</v>
      </c>
      <c r="H190" s="432" t="s">
        <v>917</v>
      </c>
      <c r="I190" s="434">
        <v>239.58</v>
      </c>
      <c r="J190" s="434">
        <v>1</v>
      </c>
      <c r="K190" s="435">
        <v>239.58</v>
      </c>
    </row>
    <row r="191" spans="1:11" ht="14.4" customHeight="1" x14ac:dyDescent="0.3">
      <c r="A191" s="430" t="s">
        <v>397</v>
      </c>
      <c r="B191" s="431" t="s">
        <v>398</v>
      </c>
      <c r="C191" s="432" t="s">
        <v>402</v>
      </c>
      <c r="D191" s="433" t="s">
        <v>521</v>
      </c>
      <c r="E191" s="432" t="s">
        <v>1335</v>
      </c>
      <c r="F191" s="433" t="s">
        <v>1336</v>
      </c>
      <c r="G191" s="432" t="s">
        <v>918</v>
      </c>
      <c r="H191" s="432" t="s">
        <v>919</v>
      </c>
      <c r="I191" s="434">
        <v>4719</v>
      </c>
      <c r="J191" s="434">
        <v>11</v>
      </c>
      <c r="K191" s="435">
        <v>51909</v>
      </c>
    </row>
    <row r="192" spans="1:11" ht="14.4" customHeight="1" x14ac:dyDescent="0.3">
      <c r="A192" s="430" t="s">
        <v>397</v>
      </c>
      <c r="B192" s="431" t="s">
        <v>398</v>
      </c>
      <c r="C192" s="432" t="s">
        <v>402</v>
      </c>
      <c r="D192" s="433" t="s">
        <v>521</v>
      </c>
      <c r="E192" s="432" t="s">
        <v>1335</v>
      </c>
      <c r="F192" s="433" t="s">
        <v>1336</v>
      </c>
      <c r="G192" s="432" t="s">
        <v>920</v>
      </c>
      <c r="H192" s="432" t="s">
        <v>921</v>
      </c>
      <c r="I192" s="434">
        <v>4961</v>
      </c>
      <c r="J192" s="434">
        <v>10</v>
      </c>
      <c r="K192" s="435">
        <v>49610</v>
      </c>
    </row>
    <row r="193" spans="1:11" ht="14.4" customHeight="1" x14ac:dyDescent="0.3">
      <c r="A193" s="430" t="s">
        <v>397</v>
      </c>
      <c r="B193" s="431" t="s">
        <v>398</v>
      </c>
      <c r="C193" s="432" t="s">
        <v>402</v>
      </c>
      <c r="D193" s="433" t="s">
        <v>521</v>
      </c>
      <c r="E193" s="432" t="s">
        <v>1335</v>
      </c>
      <c r="F193" s="433" t="s">
        <v>1336</v>
      </c>
      <c r="G193" s="432" t="s">
        <v>922</v>
      </c>
      <c r="H193" s="432" t="s">
        <v>923</v>
      </c>
      <c r="I193" s="434">
        <v>5717.6580000000004</v>
      </c>
      <c r="J193" s="434">
        <v>7</v>
      </c>
      <c r="K193" s="435">
        <v>40023.359999999993</v>
      </c>
    </row>
    <row r="194" spans="1:11" ht="14.4" customHeight="1" x14ac:dyDescent="0.3">
      <c r="A194" s="430" t="s">
        <v>397</v>
      </c>
      <c r="B194" s="431" t="s">
        <v>398</v>
      </c>
      <c r="C194" s="432" t="s">
        <v>402</v>
      </c>
      <c r="D194" s="433" t="s">
        <v>521</v>
      </c>
      <c r="E194" s="432" t="s">
        <v>1335</v>
      </c>
      <c r="F194" s="433" t="s">
        <v>1336</v>
      </c>
      <c r="G194" s="432" t="s">
        <v>924</v>
      </c>
      <c r="H194" s="432" t="s">
        <v>925</v>
      </c>
      <c r="I194" s="434">
        <v>274.67</v>
      </c>
      <c r="J194" s="434">
        <v>5</v>
      </c>
      <c r="K194" s="435">
        <v>1373.34</v>
      </c>
    </row>
    <row r="195" spans="1:11" ht="14.4" customHeight="1" x14ac:dyDescent="0.3">
      <c r="A195" s="430" t="s">
        <v>397</v>
      </c>
      <c r="B195" s="431" t="s">
        <v>398</v>
      </c>
      <c r="C195" s="432" t="s">
        <v>402</v>
      </c>
      <c r="D195" s="433" t="s">
        <v>521</v>
      </c>
      <c r="E195" s="432" t="s">
        <v>1335</v>
      </c>
      <c r="F195" s="433" t="s">
        <v>1336</v>
      </c>
      <c r="G195" s="432" t="s">
        <v>926</v>
      </c>
      <c r="H195" s="432" t="s">
        <v>927</v>
      </c>
      <c r="I195" s="434">
        <v>274.67</v>
      </c>
      <c r="J195" s="434">
        <v>14</v>
      </c>
      <c r="K195" s="435">
        <v>3845.3599999999997</v>
      </c>
    </row>
    <row r="196" spans="1:11" ht="14.4" customHeight="1" x14ac:dyDescent="0.3">
      <c r="A196" s="430" t="s">
        <v>397</v>
      </c>
      <c r="B196" s="431" t="s">
        <v>398</v>
      </c>
      <c r="C196" s="432" t="s">
        <v>402</v>
      </c>
      <c r="D196" s="433" t="s">
        <v>521</v>
      </c>
      <c r="E196" s="432" t="s">
        <v>1335</v>
      </c>
      <c r="F196" s="433" t="s">
        <v>1336</v>
      </c>
      <c r="G196" s="432" t="s">
        <v>928</v>
      </c>
      <c r="H196" s="432" t="s">
        <v>929</v>
      </c>
      <c r="I196" s="434">
        <v>274.68</v>
      </c>
      <c r="J196" s="434">
        <v>21</v>
      </c>
      <c r="K196" s="435">
        <v>5768.3</v>
      </c>
    </row>
    <row r="197" spans="1:11" ht="14.4" customHeight="1" x14ac:dyDescent="0.3">
      <c r="A197" s="430" t="s">
        <v>397</v>
      </c>
      <c r="B197" s="431" t="s">
        <v>398</v>
      </c>
      <c r="C197" s="432" t="s">
        <v>402</v>
      </c>
      <c r="D197" s="433" t="s">
        <v>521</v>
      </c>
      <c r="E197" s="432" t="s">
        <v>1335</v>
      </c>
      <c r="F197" s="433" t="s">
        <v>1336</v>
      </c>
      <c r="G197" s="432" t="s">
        <v>930</v>
      </c>
      <c r="H197" s="432" t="s">
        <v>931</v>
      </c>
      <c r="I197" s="434">
        <v>4719</v>
      </c>
      <c r="J197" s="434">
        <v>10</v>
      </c>
      <c r="K197" s="435">
        <v>47190</v>
      </c>
    </row>
    <row r="198" spans="1:11" ht="14.4" customHeight="1" x14ac:dyDescent="0.3">
      <c r="A198" s="430" t="s">
        <v>397</v>
      </c>
      <c r="B198" s="431" t="s">
        <v>398</v>
      </c>
      <c r="C198" s="432" t="s">
        <v>402</v>
      </c>
      <c r="D198" s="433" t="s">
        <v>521</v>
      </c>
      <c r="E198" s="432" t="s">
        <v>1335</v>
      </c>
      <c r="F198" s="433" t="s">
        <v>1336</v>
      </c>
      <c r="G198" s="432" t="s">
        <v>932</v>
      </c>
      <c r="H198" s="432" t="s">
        <v>933</v>
      </c>
      <c r="I198" s="434">
        <v>274.67</v>
      </c>
      <c r="J198" s="434">
        <v>11</v>
      </c>
      <c r="K198" s="435">
        <v>3021.3599999999997</v>
      </c>
    </row>
    <row r="199" spans="1:11" ht="14.4" customHeight="1" x14ac:dyDescent="0.3">
      <c r="A199" s="430" t="s">
        <v>397</v>
      </c>
      <c r="B199" s="431" t="s">
        <v>398</v>
      </c>
      <c r="C199" s="432" t="s">
        <v>402</v>
      </c>
      <c r="D199" s="433" t="s">
        <v>521</v>
      </c>
      <c r="E199" s="432" t="s">
        <v>1335</v>
      </c>
      <c r="F199" s="433" t="s">
        <v>1336</v>
      </c>
      <c r="G199" s="432" t="s">
        <v>934</v>
      </c>
      <c r="H199" s="432" t="s">
        <v>935</v>
      </c>
      <c r="I199" s="434">
        <v>274.67</v>
      </c>
      <c r="J199" s="434">
        <v>20</v>
      </c>
      <c r="K199" s="435">
        <v>5493.35</v>
      </c>
    </row>
    <row r="200" spans="1:11" ht="14.4" customHeight="1" x14ac:dyDescent="0.3">
      <c r="A200" s="430" t="s">
        <v>397</v>
      </c>
      <c r="B200" s="431" t="s">
        <v>398</v>
      </c>
      <c r="C200" s="432" t="s">
        <v>402</v>
      </c>
      <c r="D200" s="433" t="s">
        <v>521</v>
      </c>
      <c r="E200" s="432" t="s">
        <v>1335</v>
      </c>
      <c r="F200" s="433" t="s">
        <v>1336</v>
      </c>
      <c r="G200" s="432" t="s">
        <v>936</v>
      </c>
      <c r="H200" s="432" t="s">
        <v>937</v>
      </c>
      <c r="I200" s="434">
        <v>387.28</v>
      </c>
      <c r="J200" s="434">
        <v>4</v>
      </c>
      <c r="K200" s="435">
        <v>1549.1</v>
      </c>
    </row>
    <row r="201" spans="1:11" ht="14.4" customHeight="1" x14ac:dyDescent="0.3">
      <c r="A201" s="430" t="s">
        <v>397</v>
      </c>
      <c r="B201" s="431" t="s">
        <v>398</v>
      </c>
      <c r="C201" s="432" t="s">
        <v>402</v>
      </c>
      <c r="D201" s="433" t="s">
        <v>521</v>
      </c>
      <c r="E201" s="432" t="s">
        <v>1335</v>
      </c>
      <c r="F201" s="433" t="s">
        <v>1336</v>
      </c>
      <c r="G201" s="432" t="s">
        <v>938</v>
      </c>
      <c r="H201" s="432" t="s">
        <v>939</v>
      </c>
      <c r="I201" s="434">
        <v>264.69888888888886</v>
      </c>
      <c r="J201" s="434">
        <v>81</v>
      </c>
      <c r="K201" s="435">
        <v>21426.69</v>
      </c>
    </row>
    <row r="202" spans="1:11" ht="14.4" customHeight="1" x14ac:dyDescent="0.3">
      <c r="A202" s="430" t="s">
        <v>397</v>
      </c>
      <c r="B202" s="431" t="s">
        <v>398</v>
      </c>
      <c r="C202" s="432" t="s">
        <v>402</v>
      </c>
      <c r="D202" s="433" t="s">
        <v>521</v>
      </c>
      <c r="E202" s="432" t="s">
        <v>1335</v>
      </c>
      <c r="F202" s="433" t="s">
        <v>1336</v>
      </c>
      <c r="G202" s="432" t="s">
        <v>940</v>
      </c>
      <c r="H202" s="432" t="s">
        <v>941</v>
      </c>
      <c r="I202" s="434">
        <v>186.29999999999998</v>
      </c>
      <c r="J202" s="434">
        <v>61</v>
      </c>
      <c r="K202" s="435">
        <v>2591.81</v>
      </c>
    </row>
    <row r="203" spans="1:11" ht="14.4" customHeight="1" x14ac:dyDescent="0.3">
      <c r="A203" s="430" t="s">
        <v>397</v>
      </c>
      <c r="B203" s="431" t="s">
        <v>398</v>
      </c>
      <c r="C203" s="432" t="s">
        <v>402</v>
      </c>
      <c r="D203" s="433" t="s">
        <v>521</v>
      </c>
      <c r="E203" s="432" t="s">
        <v>1335</v>
      </c>
      <c r="F203" s="433" t="s">
        <v>1336</v>
      </c>
      <c r="G203" s="432" t="s">
        <v>942</v>
      </c>
      <c r="H203" s="432" t="s">
        <v>943</v>
      </c>
      <c r="I203" s="434">
        <v>24.87</v>
      </c>
      <c r="J203" s="434">
        <v>10</v>
      </c>
      <c r="K203" s="435">
        <v>248.66</v>
      </c>
    </row>
    <row r="204" spans="1:11" ht="14.4" customHeight="1" x14ac:dyDescent="0.3">
      <c r="A204" s="430" t="s">
        <v>397</v>
      </c>
      <c r="B204" s="431" t="s">
        <v>398</v>
      </c>
      <c r="C204" s="432" t="s">
        <v>402</v>
      </c>
      <c r="D204" s="433" t="s">
        <v>521</v>
      </c>
      <c r="E204" s="432" t="s">
        <v>1335</v>
      </c>
      <c r="F204" s="433" t="s">
        <v>1336</v>
      </c>
      <c r="G204" s="432" t="s">
        <v>944</v>
      </c>
      <c r="H204" s="432" t="s">
        <v>945</v>
      </c>
      <c r="I204" s="434">
        <v>5717.5725000000002</v>
      </c>
      <c r="J204" s="434">
        <v>7</v>
      </c>
      <c r="K204" s="435">
        <v>40023.040000000001</v>
      </c>
    </row>
    <row r="205" spans="1:11" ht="14.4" customHeight="1" x14ac:dyDescent="0.3">
      <c r="A205" s="430" t="s">
        <v>397</v>
      </c>
      <c r="B205" s="431" t="s">
        <v>398</v>
      </c>
      <c r="C205" s="432" t="s">
        <v>402</v>
      </c>
      <c r="D205" s="433" t="s">
        <v>521</v>
      </c>
      <c r="E205" s="432" t="s">
        <v>1335</v>
      </c>
      <c r="F205" s="433" t="s">
        <v>1336</v>
      </c>
      <c r="G205" s="432" t="s">
        <v>946</v>
      </c>
      <c r="H205" s="432" t="s">
        <v>947</v>
      </c>
      <c r="I205" s="434">
        <v>13477.986666666666</v>
      </c>
      <c r="J205" s="434">
        <v>6</v>
      </c>
      <c r="K205" s="435">
        <v>80867.92</v>
      </c>
    </row>
    <row r="206" spans="1:11" ht="14.4" customHeight="1" x14ac:dyDescent="0.3">
      <c r="A206" s="430" t="s">
        <v>397</v>
      </c>
      <c r="B206" s="431" t="s">
        <v>398</v>
      </c>
      <c r="C206" s="432" t="s">
        <v>402</v>
      </c>
      <c r="D206" s="433" t="s">
        <v>521</v>
      </c>
      <c r="E206" s="432" t="s">
        <v>1335</v>
      </c>
      <c r="F206" s="433" t="s">
        <v>1336</v>
      </c>
      <c r="G206" s="432" t="s">
        <v>948</v>
      </c>
      <c r="H206" s="432" t="s">
        <v>949</v>
      </c>
      <c r="I206" s="434">
        <v>2141.6999999999998</v>
      </c>
      <c r="J206" s="434">
        <v>1</v>
      </c>
      <c r="K206" s="435">
        <v>2141.6999999999998</v>
      </c>
    </row>
    <row r="207" spans="1:11" ht="14.4" customHeight="1" x14ac:dyDescent="0.3">
      <c r="A207" s="430" t="s">
        <v>397</v>
      </c>
      <c r="B207" s="431" t="s">
        <v>398</v>
      </c>
      <c r="C207" s="432" t="s">
        <v>402</v>
      </c>
      <c r="D207" s="433" t="s">
        <v>521</v>
      </c>
      <c r="E207" s="432" t="s">
        <v>1335</v>
      </c>
      <c r="F207" s="433" t="s">
        <v>1336</v>
      </c>
      <c r="G207" s="432" t="s">
        <v>950</v>
      </c>
      <c r="H207" s="432" t="s">
        <v>951</v>
      </c>
      <c r="I207" s="434">
        <v>55.673333333333339</v>
      </c>
      <c r="J207" s="434">
        <v>3</v>
      </c>
      <c r="K207" s="435">
        <v>167.02</v>
      </c>
    </row>
    <row r="208" spans="1:11" ht="14.4" customHeight="1" x14ac:dyDescent="0.3">
      <c r="A208" s="430" t="s">
        <v>397</v>
      </c>
      <c r="B208" s="431" t="s">
        <v>398</v>
      </c>
      <c r="C208" s="432" t="s">
        <v>402</v>
      </c>
      <c r="D208" s="433" t="s">
        <v>521</v>
      </c>
      <c r="E208" s="432" t="s">
        <v>1335</v>
      </c>
      <c r="F208" s="433" t="s">
        <v>1336</v>
      </c>
      <c r="G208" s="432" t="s">
        <v>952</v>
      </c>
      <c r="H208" s="432" t="s">
        <v>953</v>
      </c>
      <c r="I208" s="434">
        <v>10890</v>
      </c>
      <c r="J208" s="434">
        <v>8</v>
      </c>
      <c r="K208" s="435">
        <v>87120</v>
      </c>
    </row>
    <row r="209" spans="1:11" ht="14.4" customHeight="1" x14ac:dyDescent="0.3">
      <c r="A209" s="430" t="s">
        <v>397</v>
      </c>
      <c r="B209" s="431" t="s">
        <v>398</v>
      </c>
      <c r="C209" s="432" t="s">
        <v>402</v>
      </c>
      <c r="D209" s="433" t="s">
        <v>521</v>
      </c>
      <c r="E209" s="432" t="s">
        <v>1335</v>
      </c>
      <c r="F209" s="433" t="s">
        <v>1336</v>
      </c>
      <c r="G209" s="432" t="s">
        <v>954</v>
      </c>
      <c r="H209" s="432" t="s">
        <v>955</v>
      </c>
      <c r="I209" s="434">
        <v>3414.62</v>
      </c>
      <c r="J209" s="434">
        <v>5</v>
      </c>
      <c r="K209" s="435">
        <v>17073.099999999999</v>
      </c>
    </row>
    <row r="210" spans="1:11" ht="14.4" customHeight="1" x14ac:dyDescent="0.3">
      <c r="A210" s="430" t="s">
        <v>397</v>
      </c>
      <c r="B210" s="431" t="s">
        <v>398</v>
      </c>
      <c r="C210" s="432" t="s">
        <v>402</v>
      </c>
      <c r="D210" s="433" t="s">
        <v>521</v>
      </c>
      <c r="E210" s="432" t="s">
        <v>1335</v>
      </c>
      <c r="F210" s="433" t="s">
        <v>1336</v>
      </c>
      <c r="G210" s="432" t="s">
        <v>956</v>
      </c>
      <c r="H210" s="432" t="s">
        <v>957</v>
      </c>
      <c r="I210" s="434">
        <v>9110.09</v>
      </c>
      <c r="J210" s="434">
        <v>5</v>
      </c>
      <c r="K210" s="435">
        <v>45550.45</v>
      </c>
    </row>
    <row r="211" spans="1:11" ht="14.4" customHeight="1" x14ac:dyDescent="0.3">
      <c r="A211" s="430" t="s">
        <v>397</v>
      </c>
      <c r="B211" s="431" t="s">
        <v>398</v>
      </c>
      <c r="C211" s="432" t="s">
        <v>402</v>
      </c>
      <c r="D211" s="433" t="s">
        <v>521</v>
      </c>
      <c r="E211" s="432" t="s">
        <v>1335</v>
      </c>
      <c r="F211" s="433" t="s">
        <v>1336</v>
      </c>
      <c r="G211" s="432" t="s">
        <v>958</v>
      </c>
      <c r="H211" s="432" t="s">
        <v>959</v>
      </c>
      <c r="I211" s="434">
        <v>70.207777777777764</v>
      </c>
      <c r="J211" s="434">
        <v>38</v>
      </c>
      <c r="K211" s="435">
        <v>2667.7899999999995</v>
      </c>
    </row>
    <row r="212" spans="1:11" ht="14.4" customHeight="1" x14ac:dyDescent="0.3">
      <c r="A212" s="430" t="s">
        <v>397</v>
      </c>
      <c r="B212" s="431" t="s">
        <v>398</v>
      </c>
      <c r="C212" s="432" t="s">
        <v>402</v>
      </c>
      <c r="D212" s="433" t="s">
        <v>521</v>
      </c>
      <c r="E212" s="432" t="s">
        <v>1335</v>
      </c>
      <c r="F212" s="433" t="s">
        <v>1336</v>
      </c>
      <c r="G212" s="432" t="s">
        <v>960</v>
      </c>
      <c r="H212" s="432" t="s">
        <v>961</v>
      </c>
      <c r="I212" s="434">
        <v>20.09</v>
      </c>
      <c r="J212" s="434">
        <v>120</v>
      </c>
      <c r="K212" s="435">
        <v>2410.33</v>
      </c>
    </row>
    <row r="213" spans="1:11" ht="14.4" customHeight="1" x14ac:dyDescent="0.3">
      <c r="A213" s="430" t="s">
        <v>397</v>
      </c>
      <c r="B213" s="431" t="s">
        <v>398</v>
      </c>
      <c r="C213" s="432" t="s">
        <v>402</v>
      </c>
      <c r="D213" s="433" t="s">
        <v>521</v>
      </c>
      <c r="E213" s="432" t="s">
        <v>1335</v>
      </c>
      <c r="F213" s="433" t="s">
        <v>1336</v>
      </c>
      <c r="G213" s="432" t="s">
        <v>962</v>
      </c>
      <c r="H213" s="432" t="s">
        <v>963</v>
      </c>
      <c r="I213" s="434">
        <v>4967.66</v>
      </c>
      <c r="J213" s="434">
        <v>2</v>
      </c>
      <c r="K213" s="435">
        <v>9935.32</v>
      </c>
    </row>
    <row r="214" spans="1:11" ht="14.4" customHeight="1" x14ac:dyDescent="0.3">
      <c r="A214" s="430" t="s">
        <v>397</v>
      </c>
      <c r="B214" s="431" t="s">
        <v>398</v>
      </c>
      <c r="C214" s="432" t="s">
        <v>402</v>
      </c>
      <c r="D214" s="433" t="s">
        <v>521</v>
      </c>
      <c r="E214" s="432" t="s">
        <v>1335</v>
      </c>
      <c r="F214" s="433" t="s">
        <v>1336</v>
      </c>
      <c r="G214" s="432" t="s">
        <v>964</v>
      </c>
      <c r="H214" s="432" t="s">
        <v>965</v>
      </c>
      <c r="I214" s="434">
        <v>45.366666666666667</v>
      </c>
      <c r="J214" s="434">
        <v>25</v>
      </c>
      <c r="K214" s="435">
        <v>1134.02</v>
      </c>
    </row>
    <row r="215" spans="1:11" ht="14.4" customHeight="1" x14ac:dyDescent="0.3">
      <c r="A215" s="430" t="s">
        <v>397</v>
      </c>
      <c r="B215" s="431" t="s">
        <v>398</v>
      </c>
      <c r="C215" s="432" t="s">
        <v>402</v>
      </c>
      <c r="D215" s="433" t="s">
        <v>521</v>
      </c>
      <c r="E215" s="432" t="s">
        <v>1335</v>
      </c>
      <c r="F215" s="433" t="s">
        <v>1336</v>
      </c>
      <c r="G215" s="432" t="s">
        <v>966</v>
      </c>
      <c r="H215" s="432" t="s">
        <v>967</v>
      </c>
      <c r="I215" s="434">
        <v>21.050384615384619</v>
      </c>
      <c r="J215" s="434">
        <v>2808</v>
      </c>
      <c r="K215" s="435">
        <v>59119.8</v>
      </c>
    </row>
    <row r="216" spans="1:11" ht="14.4" customHeight="1" x14ac:dyDescent="0.3">
      <c r="A216" s="430" t="s">
        <v>397</v>
      </c>
      <c r="B216" s="431" t="s">
        <v>398</v>
      </c>
      <c r="C216" s="432" t="s">
        <v>402</v>
      </c>
      <c r="D216" s="433" t="s">
        <v>521</v>
      </c>
      <c r="E216" s="432" t="s">
        <v>1335</v>
      </c>
      <c r="F216" s="433" t="s">
        <v>1336</v>
      </c>
      <c r="G216" s="432" t="s">
        <v>968</v>
      </c>
      <c r="H216" s="432" t="s">
        <v>969</v>
      </c>
      <c r="I216" s="434">
        <v>2783</v>
      </c>
      <c r="J216" s="434">
        <v>6</v>
      </c>
      <c r="K216" s="435">
        <v>16698</v>
      </c>
    </row>
    <row r="217" spans="1:11" ht="14.4" customHeight="1" x14ac:dyDescent="0.3">
      <c r="A217" s="430" t="s">
        <v>397</v>
      </c>
      <c r="B217" s="431" t="s">
        <v>398</v>
      </c>
      <c r="C217" s="432" t="s">
        <v>402</v>
      </c>
      <c r="D217" s="433" t="s">
        <v>521</v>
      </c>
      <c r="E217" s="432" t="s">
        <v>1335</v>
      </c>
      <c r="F217" s="433" t="s">
        <v>1336</v>
      </c>
      <c r="G217" s="432" t="s">
        <v>970</v>
      </c>
      <c r="H217" s="432" t="s">
        <v>971</v>
      </c>
      <c r="I217" s="434">
        <v>8985.4599999999973</v>
      </c>
      <c r="J217" s="434">
        <v>14</v>
      </c>
      <c r="K217" s="435">
        <v>125796.43999999997</v>
      </c>
    </row>
    <row r="218" spans="1:11" ht="14.4" customHeight="1" x14ac:dyDescent="0.3">
      <c r="A218" s="430" t="s">
        <v>397</v>
      </c>
      <c r="B218" s="431" t="s">
        <v>398</v>
      </c>
      <c r="C218" s="432" t="s">
        <v>402</v>
      </c>
      <c r="D218" s="433" t="s">
        <v>521</v>
      </c>
      <c r="E218" s="432" t="s">
        <v>1335</v>
      </c>
      <c r="F218" s="433" t="s">
        <v>1336</v>
      </c>
      <c r="G218" s="432" t="s">
        <v>972</v>
      </c>
      <c r="H218" s="432" t="s">
        <v>973</v>
      </c>
      <c r="I218" s="434">
        <v>3049.0549999999998</v>
      </c>
      <c r="J218" s="434">
        <v>10</v>
      </c>
      <c r="K218" s="435">
        <v>30490.9</v>
      </c>
    </row>
    <row r="219" spans="1:11" ht="14.4" customHeight="1" x14ac:dyDescent="0.3">
      <c r="A219" s="430" t="s">
        <v>397</v>
      </c>
      <c r="B219" s="431" t="s">
        <v>398</v>
      </c>
      <c r="C219" s="432" t="s">
        <v>402</v>
      </c>
      <c r="D219" s="433" t="s">
        <v>521</v>
      </c>
      <c r="E219" s="432" t="s">
        <v>1335</v>
      </c>
      <c r="F219" s="433" t="s">
        <v>1336</v>
      </c>
      <c r="G219" s="432" t="s">
        <v>974</v>
      </c>
      <c r="H219" s="432" t="s">
        <v>975</v>
      </c>
      <c r="I219" s="434">
        <v>3346.86</v>
      </c>
      <c r="J219" s="434">
        <v>5</v>
      </c>
      <c r="K219" s="435">
        <v>16734.3</v>
      </c>
    </row>
    <row r="220" spans="1:11" ht="14.4" customHeight="1" x14ac:dyDescent="0.3">
      <c r="A220" s="430" t="s">
        <v>397</v>
      </c>
      <c r="B220" s="431" t="s">
        <v>398</v>
      </c>
      <c r="C220" s="432" t="s">
        <v>402</v>
      </c>
      <c r="D220" s="433" t="s">
        <v>521</v>
      </c>
      <c r="E220" s="432" t="s">
        <v>1335</v>
      </c>
      <c r="F220" s="433" t="s">
        <v>1336</v>
      </c>
      <c r="G220" s="432" t="s">
        <v>976</v>
      </c>
      <c r="H220" s="432" t="s">
        <v>977</v>
      </c>
      <c r="I220" s="434">
        <v>5178.8</v>
      </c>
      <c r="J220" s="434">
        <v>3</v>
      </c>
      <c r="K220" s="435">
        <v>15536.400000000001</v>
      </c>
    </row>
    <row r="221" spans="1:11" ht="14.4" customHeight="1" x14ac:dyDescent="0.3">
      <c r="A221" s="430" t="s">
        <v>397</v>
      </c>
      <c r="B221" s="431" t="s">
        <v>398</v>
      </c>
      <c r="C221" s="432" t="s">
        <v>402</v>
      </c>
      <c r="D221" s="433" t="s">
        <v>521</v>
      </c>
      <c r="E221" s="432" t="s">
        <v>1335</v>
      </c>
      <c r="F221" s="433" t="s">
        <v>1336</v>
      </c>
      <c r="G221" s="432" t="s">
        <v>978</v>
      </c>
      <c r="H221" s="432" t="s">
        <v>979</v>
      </c>
      <c r="I221" s="434">
        <v>129.38749999999999</v>
      </c>
      <c r="J221" s="434">
        <v>4</v>
      </c>
      <c r="K221" s="435">
        <v>517.54999999999995</v>
      </c>
    </row>
    <row r="222" spans="1:11" ht="14.4" customHeight="1" x14ac:dyDescent="0.3">
      <c r="A222" s="430" t="s">
        <v>397</v>
      </c>
      <c r="B222" s="431" t="s">
        <v>398</v>
      </c>
      <c r="C222" s="432" t="s">
        <v>402</v>
      </c>
      <c r="D222" s="433" t="s">
        <v>521</v>
      </c>
      <c r="E222" s="432" t="s">
        <v>1335</v>
      </c>
      <c r="F222" s="433" t="s">
        <v>1336</v>
      </c>
      <c r="G222" s="432" t="s">
        <v>980</v>
      </c>
      <c r="H222" s="432" t="s">
        <v>981</v>
      </c>
      <c r="I222" s="434">
        <v>145.04750000000001</v>
      </c>
      <c r="J222" s="434">
        <v>8</v>
      </c>
      <c r="K222" s="435">
        <v>1160.3899999999999</v>
      </c>
    </row>
    <row r="223" spans="1:11" ht="14.4" customHeight="1" x14ac:dyDescent="0.3">
      <c r="A223" s="430" t="s">
        <v>397</v>
      </c>
      <c r="B223" s="431" t="s">
        <v>398</v>
      </c>
      <c r="C223" s="432" t="s">
        <v>402</v>
      </c>
      <c r="D223" s="433" t="s">
        <v>521</v>
      </c>
      <c r="E223" s="432" t="s">
        <v>1335</v>
      </c>
      <c r="F223" s="433" t="s">
        <v>1336</v>
      </c>
      <c r="G223" s="432" t="s">
        <v>982</v>
      </c>
      <c r="H223" s="432" t="s">
        <v>983</v>
      </c>
      <c r="I223" s="434">
        <v>3346.8599999999997</v>
      </c>
      <c r="J223" s="434">
        <v>64</v>
      </c>
      <c r="K223" s="435">
        <v>214199.04000000001</v>
      </c>
    </row>
    <row r="224" spans="1:11" ht="14.4" customHeight="1" x14ac:dyDescent="0.3">
      <c r="A224" s="430" t="s">
        <v>397</v>
      </c>
      <c r="B224" s="431" t="s">
        <v>398</v>
      </c>
      <c r="C224" s="432" t="s">
        <v>402</v>
      </c>
      <c r="D224" s="433" t="s">
        <v>521</v>
      </c>
      <c r="E224" s="432" t="s">
        <v>1335</v>
      </c>
      <c r="F224" s="433" t="s">
        <v>1336</v>
      </c>
      <c r="G224" s="432" t="s">
        <v>984</v>
      </c>
      <c r="H224" s="432" t="s">
        <v>985</v>
      </c>
      <c r="I224" s="434">
        <v>98.839999999999989</v>
      </c>
      <c r="J224" s="434">
        <v>3</v>
      </c>
      <c r="K224" s="435">
        <v>296.52</v>
      </c>
    </row>
    <row r="225" spans="1:11" ht="14.4" customHeight="1" x14ac:dyDescent="0.3">
      <c r="A225" s="430" t="s">
        <v>397</v>
      </c>
      <c r="B225" s="431" t="s">
        <v>398</v>
      </c>
      <c r="C225" s="432" t="s">
        <v>402</v>
      </c>
      <c r="D225" s="433" t="s">
        <v>521</v>
      </c>
      <c r="E225" s="432" t="s">
        <v>1335</v>
      </c>
      <c r="F225" s="433" t="s">
        <v>1336</v>
      </c>
      <c r="G225" s="432" t="s">
        <v>986</v>
      </c>
      <c r="H225" s="432" t="s">
        <v>987</v>
      </c>
      <c r="I225" s="434">
        <v>3414.62</v>
      </c>
      <c r="J225" s="434">
        <v>2</v>
      </c>
      <c r="K225" s="435">
        <v>6829.24</v>
      </c>
    </row>
    <row r="226" spans="1:11" ht="14.4" customHeight="1" x14ac:dyDescent="0.3">
      <c r="A226" s="430" t="s">
        <v>397</v>
      </c>
      <c r="B226" s="431" t="s">
        <v>398</v>
      </c>
      <c r="C226" s="432" t="s">
        <v>402</v>
      </c>
      <c r="D226" s="433" t="s">
        <v>521</v>
      </c>
      <c r="E226" s="432" t="s">
        <v>1335</v>
      </c>
      <c r="F226" s="433" t="s">
        <v>1336</v>
      </c>
      <c r="G226" s="432" t="s">
        <v>988</v>
      </c>
      <c r="H226" s="432" t="s">
        <v>989</v>
      </c>
      <c r="I226" s="434">
        <v>2565.1890909090903</v>
      </c>
      <c r="J226" s="434">
        <v>50</v>
      </c>
      <c r="K226" s="435">
        <v>128259.7</v>
      </c>
    </row>
    <row r="227" spans="1:11" ht="14.4" customHeight="1" x14ac:dyDescent="0.3">
      <c r="A227" s="430" t="s">
        <v>397</v>
      </c>
      <c r="B227" s="431" t="s">
        <v>398</v>
      </c>
      <c r="C227" s="432" t="s">
        <v>402</v>
      </c>
      <c r="D227" s="433" t="s">
        <v>521</v>
      </c>
      <c r="E227" s="432" t="s">
        <v>1335</v>
      </c>
      <c r="F227" s="433" t="s">
        <v>1336</v>
      </c>
      <c r="G227" s="432" t="s">
        <v>990</v>
      </c>
      <c r="H227" s="432" t="s">
        <v>991</v>
      </c>
      <c r="I227" s="434">
        <v>3346.86</v>
      </c>
      <c r="J227" s="434">
        <v>2</v>
      </c>
      <c r="K227" s="435">
        <v>6693.72</v>
      </c>
    </row>
    <row r="228" spans="1:11" ht="14.4" customHeight="1" x14ac:dyDescent="0.3">
      <c r="A228" s="430" t="s">
        <v>397</v>
      </c>
      <c r="B228" s="431" t="s">
        <v>398</v>
      </c>
      <c r="C228" s="432" t="s">
        <v>402</v>
      </c>
      <c r="D228" s="433" t="s">
        <v>521</v>
      </c>
      <c r="E228" s="432" t="s">
        <v>1335</v>
      </c>
      <c r="F228" s="433" t="s">
        <v>1336</v>
      </c>
      <c r="G228" s="432" t="s">
        <v>992</v>
      </c>
      <c r="H228" s="432" t="s">
        <v>993</v>
      </c>
      <c r="I228" s="434">
        <v>1833.075</v>
      </c>
      <c r="J228" s="434">
        <v>2</v>
      </c>
      <c r="K228" s="435">
        <v>3666.15</v>
      </c>
    </row>
    <row r="229" spans="1:11" ht="14.4" customHeight="1" x14ac:dyDescent="0.3">
      <c r="A229" s="430" t="s">
        <v>397</v>
      </c>
      <c r="B229" s="431" t="s">
        <v>398</v>
      </c>
      <c r="C229" s="432" t="s">
        <v>402</v>
      </c>
      <c r="D229" s="433" t="s">
        <v>521</v>
      </c>
      <c r="E229" s="432" t="s">
        <v>1335</v>
      </c>
      <c r="F229" s="433" t="s">
        <v>1336</v>
      </c>
      <c r="G229" s="432" t="s">
        <v>994</v>
      </c>
      <c r="H229" s="432" t="s">
        <v>995</v>
      </c>
      <c r="I229" s="434">
        <v>274.68</v>
      </c>
      <c r="J229" s="434">
        <v>12</v>
      </c>
      <c r="K229" s="435">
        <v>3296.17</v>
      </c>
    </row>
    <row r="230" spans="1:11" ht="14.4" customHeight="1" x14ac:dyDescent="0.3">
      <c r="A230" s="430" t="s">
        <v>397</v>
      </c>
      <c r="B230" s="431" t="s">
        <v>398</v>
      </c>
      <c r="C230" s="432" t="s">
        <v>402</v>
      </c>
      <c r="D230" s="433" t="s">
        <v>521</v>
      </c>
      <c r="E230" s="432" t="s">
        <v>1335</v>
      </c>
      <c r="F230" s="433" t="s">
        <v>1336</v>
      </c>
      <c r="G230" s="432" t="s">
        <v>996</v>
      </c>
      <c r="H230" s="432" t="s">
        <v>997</v>
      </c>
      <c r="I230" s="434">
        <v>204.59166666666667</v>
      </c>
      <c r="J230" s="434">
        <v>9</v>
      </c>
      <c r="K230" s="435">
        <v>1735.75</v>
      </c>
    </row>
    <row r="231" spans="1:11" ht="14.4" customHeight="1" x14ac:dyDescent="0.3">
      <c r="A231" s="430" t="s">
        <v>397</v>
      </c>
      <c r="B231" s="431" t="s">
        <v>398</v>
      </c>
      <c r="C231" s="432" t="s">
        <v>402</v>
      </c>
      <c r="D231" s="433" t="s">
        <v>521</v>
      </c>
      <c r="E231" s="432" t="s">
        <v>1335</v>
      </c>
      <c r="F231" s="433" t="s">
        <v>1336</v>
      </c>
      <c r="G231" s="432" t="s">
        <v>998</v>
      </c>
      <c r="H231" s="432" t="s">
        <v>999</v>
      </c>
      <c r="I231" s="434">
        <v>5614.5150000000003</v>
      </c>
      <c r="J231" s="434">
        <v>6</v>
      </c>
      <c r="K231" s="435">
        <v>33687.090000000004</v>
      </c>
    </row>
    <row r="232" spans="1:11" ht="14.4" customHeight="1" x14ac:dyDescent="0.3">
      <c r="A232" s="430" t="s">
        <v>397</v>
      </c>
      <c r="B232" s="431" t="s">
        <v>398</v>
      </c>
      <c r="C232" s="432" t="s">
        <v>402</v>
      </c>
      <c r="D232" s="433" t="s">
        <v>521</v>
      </c>
      <c r="E232" s="432" t="s">
        <v>1335</v>
      </c>
      <c r="F232" s="433" t="s">
        <v>1336</v>
      </c>
      <c r="G232" s="432" t="s">
        <v>1000</v>
      </c>
      <c r="H232" s="432" t="s">
        <v>1001</v>
      </c>
      <c r="I232" s="434">
        <v>9114</v>
      </c>
      <c r="J232" s="434">
        <v>2</v>
      </c>
      <c r="K232" s="435">
        <v>18228</v>
      </c>
    </row>
    <row r="233" spans="1:11" ht="14.4" customHeight="1" x14ac:dyDescent="0.3">
      <c r="A233" s="430" t="s">
        <v>397</v>
      </c>
      <c r="B233" s="431" t="s">
        <v>398</v>
      </c>
      <c r="C233" s="432" t="s">
        <v>402</v>
      </c>
      <c r="D233" s="433" t="s">
        <v>521</v>
      </c>
      <c r="E233" s="432" t="s">
        <v>1335</v>
      </c>
      <c r="F233" s="433" t="s">
        <v>1336</v>
      </c>
      <c r="G233" s="432" t="s">
        <v>1002</v>
      </c>
      <c r="H233" s="432" t="s">
        <v>1003</v>
      </c>
      <c r="I233" s="434">
        <v>3346.86</v>
      </c>
      <c r="J233" s="434">
        <v>2</v>
      </c>
      <c r="K233" s="435">
        <v>6693.72</v>
      </c>
    </row>
    <row r="234" spans="1:11" ht="14.4" customHeight="1" x14ac:dyDescent="0.3">
      <c r="A234" s="430" t="s">
        <v>397</v>
      </c>
      <c r="B234" s="431" t="s">
        <v>398</v>
      </c>
      <c r="C234" s="432" t="s">
        <v>402</v>
      </c>
      <c r="D234" s="433" t="s">
        <v>521</v>
      </c>
      <c r="E234" s="432" t="s">
        <v>1335</v>
      </c>
      <c r="F234" s="433" t="s">
        <v>1336</v>
      </c>
      <c r="G234" s="432" t="s">
        <v>1004</v>
      </c>
      <c r="H234" s="432" t="s">
        <v>1005</v>
      </c>
      <c r="I234" s="434">
        <v>3633.6300000000006</v>
      </c>
      <c r="J234" s="434">
        <v>10</v>
      </c>
      <c r="K234" s="435">
        <v>36336.300000000003</v>
      </c>
    </row>
    <row r="235" spans="1:11" ht="14.4" customHeight="1" x14ac:dyDescent="0.3">
      <c r="A235" s="430" t="s">
        <v>397</v>
      </c>
      <c r="B235" s="431" t="s">
        <v>398</v>
      </c>
      <c r="C235" s="432" t="s">
        <v>402</v>
      </c>
      <c r="D235" s="433" t="s">
        <v>521</v>
      </c>
      <c r="E235" s="432" t="s">
        <v>1335</v>
      </c>
      <c r="F235" s="433" t="s">
        <v>1336</v>
      </c>
      <c r="G235" s="432" t="s">
        <v>1006</v>
      </c>
      <c r="H235" s="432" t="s">
        <v>1007</v>
      </c>
      <c r="I235" s="434">
        <v>510.62</v>
      </c>
      <c r="J235" s="434">
        <v>1</v>
      </c>
      <c r="K235" s="435">
        <v>510.62</v>
      </c>
    </row>
    <row r="236" spans="1:11" ht="14.4" customHeight="1" x14ac:dyDescent="0.3">
      <c r="A236" s="430" t="s">
        <v>397</v>
      </c>
      <c r="B236" s="431" t="s">
        <v>398</v>
      </c>
      <c r="C236" s="432" t="s">
        <v>402</v>
      </c>
      <c r="D236" s="433" t="s">
        <v>521</v>
      </c>
      <c r="E236" s="432" t="s">
        <v>1335</v>
      </c>
      <c r="F236" s="433" t="s">
        <v>1336</v>
      </c>
      <c r="G236" s="432" t="s">
        <v>1008</v>
      </c>
      <c r="H236" s="432" t="s">
        <v>1009</v>
      </c>
      <c r="I236" s="434">
        <v>8.3246341463414666</v>
      </c>
      <c r="J236" s="434">
        <v>25100</v>
      </c>
      <c r="K236" s="435">
        <v>208725.39</v>
      </c>
    </row>
    <row r="237" spans="1:11" ht="14.4" customHeight="1" x14ac:dyDescent="0.3">
      <c r="A237" s="430" t="s">
        <v>397</v>
      </c>
      <c r="B237" s="431" t="s">
        <v>398</v>
      </c>
      <c r="C237" s="432" t="s">
        <v>402</v>
      </c>
      <c r="D237" s="433" t="s">
        <v>521</v>
      </c>
      <c r="E237" s="432" t="s">
        <v>1335</v>
      </c>
      <c r="F237" s="433" t="s">
        <v>1336</v>
      </c>
      <c r="G237" s="432" t="s">
        <v>1010</v>
      </c>
      <c r="H237" s="432" t="s">
        <v>1011</v>
      </c>
      <c r="I237" s="434">
        <v>20449</v>
      </c>
      <c r="J237" s="434">
        <v>1</v>
      </c>
      <c r="K237" s="435">
        <v>20449</v>
      </c>
    </row>
    <row r="238" spans="1:11" ht="14.4" customHeight="1" x14ac:dyDescent="0.3">
      <c r="A238" s="430" t="s">
        <v>397</v>
      </c>
      <c r="B238" s="431" t="s">
        <v>398</v>
      </c>
      <c r="C238" s="432" t="s">
        <v>402</v>
      </c>
      <c r="D238" s="433" t="s">
        <v>521</v>
      </c>
      <c r="E238" s="432" t="s">
        <v>1335</v>
      </c>
      <c r="F238" s="433" t="s">
        <v>1336</v>
      </c>
      <c r="G238" s="432" t="s">
        <v>1012</v>
      </c>
      <c r="H238" s="432" t="s">
        <v>1013</v>
      </c>
      <c r="I238" s="434">
        <v>792.55</v>
      </c>
      <c r="J238" s="434">
        <v>1</v>
      </c>
      <c r="K238" s="435">
        <v>792.55</v>
      </c>
    </row>
    <row r="239" spans="1:11" ht="14.4" customHeight="1" x14ac:dyDescent="0.3">
      <c r="A239" s="430" t="s">
        <v>397</v>
      </c>
      <c r="B239" s="431" t="s">
        <v>398</v>
      </c>
      <c r="C239" s="432" t="s">
        <v>402</v>
      </c>
      <c r="D239" s="433" t="s">
        <v>521</v>
      </c>
      <c r="E239" s="432" t="s">
        <v>1335</v>
      </c>
      <c r="F239" s="433" t="s">
        <v>1336</v>
      </c>
      <c r="G239" s="432" t="s">
        <v>1014</v>
      </c>
      <c r="H239" s="432" t="s">
        <v>1015</v>
      </c>
      <c r="I239" s="434">
        <v>274.67</v>
      </c>
      <c r="J239" s="434">
        <v>2</v>
      </c>
      <c r="K239" s="435">
        <v>549.34</v>
      </c>
    </row>
    <row r="240" spans="1:11" ht="14.4" customHeight="1" x14ac:dyDescent="0.3">
      <c r="A240" s="430" t="s">
        <v>397</v>
      </c>
      <c r="B240" s="431" t="s">
        <v>398</v>
      </c>
      <c r="C240" s="432" t="s">
        <v>402</v>
      </c>
      <c r="D240" s="433" t="s">
        <v>521</v>
      </c>
      <c r="E240" s="432" t="s">
        <v>1335</v>
      </c>
      <c r="F240" s="433" t="s">
        <v>1336</v>
      </c>
      <c r="G240" s="432" t="s">
        <v>1016</v>
      </c>
      <c r="H240" s="432" t="s">
        <v>1017</v>
      </c>
      <c r="I240" s="434">
        <v>3859.9749999999999</v>
      </c>
      <c r="J240" s="434">
        <v>7</v>
      </c>
      <c r="K240" s="435">
        <v>27019.81</v>
      </c>
    </row>
    <row r="241" spans="1:11" ht="14.4" customHeight="1" x14ac:dyDescent="0.3">
      <c r="A241" s="430" t="s">
        <v>397</v>
      </c>
      <c r="B241" s="431" t="s">
        <v>398</v>
      </c>
      <c r="C241" s="432" t="s">
        <v>402</v>
      </c>
      <c r="D241" s="433" t="s">
        <v>521</v>
      </c>
      <c r="E241" s="432" t="s">
        <v>1335</v>
      </c>
      <c r="F241" s="433" t="s">
        <v>1336</v>
      </c>
      <c r="G241" s="432" t="s">
        <v>1018</v>
      </c>
      <c r="H241" s="432" t="s">
        <v>1019</v>
      </c>
      <c r="I241" s="434">
        <v>3414.62</v>
      </c>
      <c r="J241" s="434">
        <v>1</v>
      </c>
      <c r="K241" s="435">
        <v>3414.62</v>
      </c>
    </row>
    <row r="242" spans="1:11" ht="14.4" customHeight="1" x14ac:dyDescent="0.3">
      <c r="A242" s="430" t="s">
        <v>397</v>
      </c>
      <c r="B242" s="431" t="s">
        <v>398</v>
      </c>
      <c r="C242" s="432" t="s">
        <v>402</v>
      </c>
      <c r="D242" s="433" t="s">
        <v>521</v>
      </c>
      <c r="E242" s="432" t="s">
        <v>1335</v>
      </c>
      <c r="F242" s="433" t="s">
        <v>1336</v>
      </c>
      <c r="G242" s="432" t="s">
        <v>1020</v>
      </c>
      <c r="H242" s="432" t="s">
        <v>1021</v>
      </c>
      <c r="I242" s="434">
        <v>12100</v>
      </c>
      <c r="J242" s="434">
        <v>5</v>
      </c>
      <c r="K242" s="435">
        <v>60500</v>
      </c>
    </row>
    <row r="243" spans="1:11" ht="14.4" customHeight="1" x14ac:dyDescent="0.3">
      <c r="A243" s="430" t="s">
        <v>397</v>
      </c>
      <c r="B243" s="431" t="s">
        <v>398</v>
      </c>
      <c r="C243" s="432" t="s">
        <v>402</v>
      </c>
      <c r="D243" s="433" t="s">
        <v>521</v>
      </c>
      <c r="E243" s="432" t="s">
        <v>1335</v>
      </c>
      <c r="F243" s="433" t="s">
        <v>1336</v>
      </c>
      <c r="G243" s="432" t="s">
        <v>1022</v>
      </c>
      <c r="H243" s="432" t="s">
        <v>1023</v>
      </c>
      <c r="I243" s="434">
        <v>151.25</v>
      </c>
      <c r="J243" s="434">
        <v>2</v>
      </c>
      <c r="K243" s="435">
        <v>302.5</v>
      </c>
    </row>
    <row r="244" spans="1:11" ht="14.4" customHeight="1" x14ac:dyDescent="0.3">
      <c r="A244" s="430" t="s">
        <v>397</v>
      </c>
      <c r="B244" s="431" t="s">
        <v>398</v>
      </c>
      <c r="C244" s="432" t="s">
        <v>402</v>
      </c>
      <c r="D244" s="433" t="s">
        <v>521</v>
      </c>
      <c r="E244" s="432" t="s">
        <v>1335</v>
      </c>
      <c r="F244" s="433" t="s">
        <v>1336</v>
      </c>
      <c r="G244" s="432" t="s">
        <v>1024</v>
      </c>
      <c r="H244" s="432" t="s">
        <v>1025</v>
      </c>
      <c r="I244" s="434">
        <v>8470</v>
      </c>
      <c r="J244" s="434">
        <v>1</v>
      </c>
      <c r="K244" s="435">
        <v>8470</v>
      </c>
    </row>
    <row r="245" spans="1:11" ht="14.4" customHeight="1" x14ac:dyDescent="0.3">
      <c r="A245" s="430" t="s">
        <v>397</v>
      </c>
      <c r="B245" s="431" t="s">
        <v>398</v>
      </c>
      <c r="C245" s="432" t="s">
        <v>402</v>
      </c>
      <c r="D245" s="433" t="s">
        <v>521</v>
      </c>
      <c r="E245" s="432" t="s">
        <v>1335</v>
      </c>
      <c r="F245" s="433" t="s">
        <v>1336</v>
      </c>
      <c r="G245" s="432" t="s">
        <v>1026</v>
      </c>
      <c r="H245" s="432" t="s">
        <v>1027</v>
      </c>
      <c r="I245" s="434">
        <v>1131.3499999999999</v>
      </c>
      <c r="J245" s="434">
        <v>1</v>
      </c>
      <c r="K245" s="435">
        <v>1131.3499999999999</v>
      </c>
    </row>
    <row r="246" spans="1:11" ht="14.4" customHeight="1" x14ac:dyDescent="0.3">
      <c r="A246" s="430" t="s">
        <v>397</v>
      </c>
      <c r="B246" s="431" t="s">
        <v>398</v>
      </c>
      <c r="C246" s="432" t="s">
        <v>402</v>
      </c>
      <c r="D246" s="433" t="s">
        <v>521</v>
      </c>
      <c r="E246" s="432" t="s">
        <v>1335</v>
      </c>
      <c r="F246" s="433" t="s">
        <v>1336</v>
      </c>
      <c r="G246" s="432" t="s">
        <v>1028</v>
      </c>
      <c r="H246" s="432" t="s">
        <v>1029</v>
      </c>
      <c r="I246" s="434">
        <v>29342.5</v>
      </c>
      <c r="J246" s="434">
        <v>1</v>
      </c>
      <c r="K246" s="435">
        <v>29342.5</v>
      </c>
    </row>
    <row r="247" spans="1:11" ht="14.4" customHeight="1" x14ac:dyDescent="0.3">
      <c r="A247" s="430" t="s">
        <v>397</v>
      </c>
      <c r="B247" s="431" t="s">
        <v>398</v>
      </c>
      <c r="C247" s="432" t="s">
        <v>402</v>
      </c>
      <c r="D247" s="433" t="s">
        <v>521</v>
      </c>
      <c r="E247" s="432" t="s">
        <v>1335</v>
      </c>
      <c r="F247" s="433" t="s">
        <v>1336</v>
      </c>
      <c r="G247" s="432" t="s">
        <v>1030</v>
      </c>
      <c r="H247" s="432" t="s">
        <v>1031</v>
      </c>
      <c r="I247" s="434">
        <v>274.68</v>
      </c>
      <c r="J247" s="434">
        <v>21</v>
      </c>
      <c r="K247" s="435">
        <v>5768.2800000000007</v>
      </c>
    </row>
    <row r="248" spans="1:11" ht="14.4" customHeight="1" x14ac:dyDescent="0.3">
      <c r="A248" s="430" t="s">
        <v>397</v>
      </c>
      <c r="B248" s="431" t="s">
        <v>398</v>
      </c>
      <c r="C248" s="432" t="s">
        <v>402</v>
      </c>
      <c r="D248" s="433" t="s">
        <v>521</v>
      </c>
      <c r="E248" s="432" t="s">
        <v>1335</v>
      </c>
      <c r="F248" s="433" t="s">
        <v>1336</v>
      </c>
      <c r="G248" s="432" t="s">
        <v>1032</v>
      </c>
      <c r="H248" s="432" t="s">
        <v>1033</v>
      </c>
      <c r="I248" s="434">
        <v>1206.5916666666665</v>
      </c>
      <c r="J248" s="434">
        <v>20</v>
      </c>
      <c r="K248" s="435">
        <v>23958.58</v>
      </c>
    </row>
    <row r="249" spans="1:11" ht="14.4" customHeight="1" x14ac:dyDescent="0.3">
      <c r="A249" s="430" t="s">
        <v>397</v>
      </c>
      <c r="B249" s="431" t="s">
        <v>398</v>
      </c>
      <c r="C249" s="432" t="s">
        <v>402</v>
      </c>
      <c r="D249" s="433" t="s">
        <v>521</v>
      </c>
      <c r="E249" s="432" t="s">
        <v>1335</v>
      </c>
      <c r="F249" s="433" t="s">
        <v>1336</v>
      </c>
      <c r="G249" s="432" t="s">
        <v>1034</v>
      </c>
      <c r="H249" s="432" t="s">
        <v>1035</v>
      </c>
      <c r="I249" s="434">
        <v>16089.339999999998</v>
      </c>
      <c r="J249" s="434">
        <v>7</v>
      </c>
      <c r="K249" s="435">
        <v>112625.37999999999</v>
      </c>
    </row>
    <row r="250" spans="1:11" ht="14.4" customHeight="1" x14ac:dyDescent="0.3">
      <c r="A250" s="430" t="s">
        <v>397</v>
      </c>
      <c r="B250" s="431" t="s">
        <v>398</v>
      </c>
      <c r="C250" s="432" t="s">
        <v>402</v>
      </c>
      <c r="D250" s="433" t="s">
        <v>521</v>
      </c>
      <c r="E250" s="432" t="s">
        <v>1335</v>
      </c>
      <c r="F250" s="433" t="s">
        <v>1336</v>
      </c>
      <c r="G250" s="432" t="s">
        <v>1036</v>
      </c>
      <c r="H250" s="432" t="s">
        <v>1037</v>
      </c>
      <c r="I250" s="434">
        <v>274.67</v>
      </c>
      <c r="J250" s="434">
        <v>20</v>
      </c>
      <c r="K250" s="435">
        <v>5493.3799999999992</v>
      </c>
    </row>
    <row r="251" spans="1:11" ht="14.4" customHeight="1" x14ac:dyDescent="0.3">
      <c r="A251" s="430" t="s">
        <v>397</v>
      </c>
      <c r="B251" s="431" t="s">
        <v>398</v>
      </c>
      <c r="C251" s="432" t="s">
        <v>402</v>
      </c>
      <c r="D251" s="433" t="s">
        <v>521</v>
      </c>
      <c r="E251" s="432" t="s">
        <v>1335</v>
      </c>
      <c r="F251" s="433" t="s">
        <v>1336</v>
      </c>
      <c r="G251" s="432" t="s">
        <v>1038</v>
      </c>
      <c r="H251" s="432" t="s">
        <v>1039</v>
      </c>
      <c r="I251" s="434">
        <v>722.37</v>
      </c>
      <c r="J251" s="434">
        <v>2</v>
      </c>
      <c r="K251" s="435">
        <v>1444.74</v>
      </c>
    </row>
    <row r="252" spans="1:11" ht="14.4" customHeight="1" x14ac:dyDescent="0.3">
      <c r="A252" s="430" t="s">
        <v>397</v>
      </c>
      <c r="B252" s="431" t="s">
        <v>398</v>
      </c>
      <c r="C252" s="432" t="s">
        <v>402</v>
      </c>
      <c r="D252" s="433" t="s">
        <v>521</v>
      </c>
      <c r="E252" s="432" t="s">
        <v>1335</v>
      </c>
      <c r="F252" s="433" t="s">
        <v>1336</v>
      </c>
      <c r="G252" s="432" t="s">
        <v>1040</v>
      </c>
      <c r="H252" s="432" t="s">
        <v>1041</v>
      </c>
      <c r="I252" s="434">
        <v>119.79</v>
      </c>
      <c r="J252" s="434">
        <v>20</v>
      </c>
      <c r="K252" s="435">
        <v>2395.7800000000002</v>
      </c>
    </row>
    <row r="253" spans="1:11" ht="14.4" customHeight="1" x14ac:dyDescent="0.3">
      <c r="A253" s="430" t="s">
        <v>397</v>
      </c>
      <c r="B253" s="431" t="s">
        <v>398</v>
      </c>
      <c r="C253" s="432" t="s">
        <v>402</v>
      </c>
      <c r="D253" s="433" t="s">
        <v>521</v>
      </c>
      <c r="E253" s="432" t="s">
        <v>1335</v>
      </c>
      <c r="F253" s="433" t="s">
        <v>1336</v>
      </c>
      <c r="G253" s="432" t="s">
        <v>1042</v>
      </c>
      <c r="H253" s="432" t="s">
        <v>1043</v>
      </c>
      <c r="I253" s="434">
        <v>18667.28</v>
      </c>
      <c r="J253" s="434">
        <v>3</v>
      </c>
      <c r="K253" s="435">
        <v>56001.84</v>
      </c>
    </row>
    <row r="254" spans="1:11" ht="14.4" customHeight="1" x14ac:dyDescent="0.3">
      <c r="A254" s="430" t="s">
        <v>397</v>
      </c>
      <c r="B254" s="431" t="s">
        <v>398</v>
      </c>
      <c r="C254" s="432" t="s">
        <v>402</v>
      </c>
      <c r="D254" s="433" t="s">
        <v>521</v>
      </c>
      <c r="E254" s="432" t="s">
        <v>1335</v>
      </c>
      <c r="F254" s="433" t="s">
        <v>1336</v>
      </c>
      <c r="G254" s="432" t="s">
        <v>1044</v>
      </c>
      <c r="H254" s="432" t="s">
        <v>1045</v>
      </c>
      <c r="I254" s="434">
        <v>45254</v>
      </c>
      <c r="J254" s="434">
        <v>5</v>
      </c>
      <c r="K254" s="435">
        <v>226270</v>
      </c>
    </row>
    <row r="255" spans="1:11" ht="14.4" customHeight="1" x14ac:dyDescent="0.3">
      <c r="A255" s="430" t="s">
        <v>397</v>
      </c>
      <c r="B255" s="431" t="s">
        <v>398</v>
      </c>
      <c r="C255" s="432" t="s">
        <v>402</v>
      </c>
      <c r="D255" s="433" t="s">
        <v>521</v>
      </c>
      <c r="E255" s="432" t="s">
        <v>1335</v>
      </c>
      <c r="F255" s="433" t="s">
        <v>1336</v>
      </c>
      <c r="G255" s="432" t="s">
        <v>1046</v>
      </c>
      <c r="H255" s="432" t="s">
        <v>1047</v>
      </c>
      <c r="I255" s="434">
        <v>17514</v>
      </c>
      <c r="J255" s="434">
        <v>2</v>
      </c>
      <c r="K255" s="435">
        <v>35028</v>
      </c>
    </row>
    <row r="256" spans="1:11" ht="14.4" customHeight="1" x14ac:dyDescent="0.3">
      <c r="A256" s="430" t="s">
        <v>397</v>
      </c>
      <c r="B256" s="431" t="s">
        <v>398</v>
      </c>
      <c r="C256" s="432" t="s">
        <v>402</v>
      </c>
      <c r="D256" s="433" t="s">
        <v>521</v>
      </c>
      <c r="E256" s="432" t="s">
        <v>1335</v>
      </c>
      <c r="F256" s="433" t="s">
        <v>1336</v>
      </c>
      <c r="G256" s="432" t="s">
        <v>1048</v>
      </c>
      <c r="H256" s="432" t="s">
        <v>1049</v>
      </c>
      <c r="I256" s="434">
        <v>3414.62</v>
      </c>
      <c r="J256" s="434">
        <v>1</v>
      </c>
      <c r="K256" s="435">
        <v>3414.62</v>
      </c>
    </row>
    <row r="257" spans="1:11" ht="14.4" customHeight="1" x14ac:dyDescent="0.3">
      <c r="A257" s="430" t="s">
        <v>397</v>
      </c>
      <c r="B257" s="431" t="s">
        <v>398</v>
      </c>
      <c r="C257" s="432" t="s">
        <v>402</v>
      </c>
      <c r="D257" s="433" t="s">
        <v>521</v>
      </c>
      <c r="E257" s="432" t="s">
        <v>1335</v>
      </c>
      <c r="F257" s="433" t="s">
        <v>1336</v>
      </c>
      <c r="G257" s="432" t="s">
        <v>1050</v>
      </c>
      <c r="H257" s="432" t="s">
        <v>1051</v>
      </c>
      <c r="I257" s="434">
        <v>1855.3333333333333</v>
      </c>
      <c r="J257" s="434">
        <v>3</v>
      </c>
      <c r="K257" s="435">
        <v>5566</v>
      </c>
    </row>
    <row r="258" spans="1:11" ht="14.4" customHeight="1" x14ac:dyDescent="0.3">
      <c r="A258" s="430" t="s">
        <v>397</v>
      </c>
      <c r="B258" s="431" t="s">
        <v>398</v>
      </c>
      <c r="C258" s="432" t="s">
        <v>402</v>
      </c>
      <c r="D258" s="433" t="s">
        <v>521</v>
      </c>
      <c r="E258" s="432" t="s">
        <v>1335</v>
      </c>
      <c r="F258" s="433" t="s">
        <v>1336</v>
      </c>
      <c r="G258" s="432" t="s">
        <v>1052</v>
      </c>
      <c r="H258" s="432" t="s">
        <v>1053</v>
      </c>
      <c r="I258" s="434">
        <v>5299.93</v>
      </c>
      <c r="J258" s="434">
        <v>1</v>
      </c>
      <c r="K258" s="435">
        <v>5299.93</v>
      </c>
    </row>
    <row r="259" spans="1:11" ht="14.4" customHeight="1" x14ac:dyDescent="0.3">
      <c r="A259" s="430" t="s">
        <v>397</v>
      </c>
      <c r="B259" s="431" t="s">
        <v>398</v>
      </c>
      <c r="C259" s="432" t="s">
        <v>402</v>
      </c>
      <c r="D259" s="433" t="s">
        <v>521</v>
      </c>
      <c r="E259" s="432" t="s">
        <v>1335</v>
      </c>
      <c r="F259" s="433" t="s">
        <v>1336</v>
      </c>
      <c r="G259" s="432" t="s">
        <v>1054</v>
      </c>
      <c r="H259" s="432" t="s">
        <v>1055</v>
      </c>
      <c r="I259" s="434">
        <v>13124.87</v>
      </c>
      <c r="J259" s="434">
        <v>6</v>
      </c>
      <c r="K259" s="435">
        <v>78749.22</v>
      </c>
    </row>
    <row r="260" spans="1:11" ht="14.4" customHeight="1" x14ac:dyDescent="0.3">
      <c r="A260" s="430" t="s">
        <v>397</v>
      </c>
      <c r="B260" s="431" t="s">
        <v>398</v>
      </c>
      <c r="C260" s="432" t="s">
        <v>402</v>
      </c>
      <c r="D260" s="433" t="s">
        <v>521</v>
      </c>
      <c r="E260" s="432" t="s">
        <v>1335</v>
      </c>
      <c r="F260" s="433" t="s">
        <v>1336</v>
      </c>
      <c r="G260" s="432" t="s">
        <v>1056</v>
      </c>
      <c r="H260" s="432" t="s">
        <v>1057</v>
      </c>
      <c r="I260" s="434">
        <v>2752.75</v>
      </c>
      <c r="J260" s="434">
        <v>2</v>
      </c>
      <c r="K260" s="435">
        <v>5505.5</v>
      </c>
    </row>
    <row r="261" spans="1:11" ht="14.4" customHeight="1" x14ac:dyDescent="0.3">
      <c r="A261" s="430" t="s">
        <v>397</v>
      </c>
      <c r="B261" s="431" t="s">
        <v>398</v>
      </c>
      <c r="C261" s="432" t="s">
        <v>402</v>
      </c>
      <c r="D261" s="433" t="s">
        <v>521</v>
      </c>
      <c r="E261" s="432" t="s">
        <v>1335</v>
      </c>
      <c r="F261" s="433" t="s">
        <v>1336</v>
      </c>
      <c r="G261" s="432" t="s">
        <v>1058</v>
      </c>
      <c r="H261" s="432" t="s">
        <v>1059</v>
      </c>
      <c r="I261" s="434">
        <v>3259.74</v>
      </c>
      <c r="J261" s="434">
        <v>3</v>
      </c>
      <c r="K261" s="435">
        <v>9779.2199999999993</v>
      </c>
    </row>
    <row r="262" spans="1:11" ht="14.4" customHeight="1" x14ac:dyDescent="0.3">
      <c r="A262" s="430" t="s">
        <v>397</v>
      </c>
      <c r="B262" s="431" t="s">
        <v>398</v>
      </c>
      <c r="C262" s="432" t="s">
        <v>402</v>
      </c>
      <c r="D262" s="433" t="s">
        <v>521</v>
      </c>
      <c r="E262" s="432" t="s">
        <v>1335</v>
      </c>
      <c r="F262" s="433" t="s">
        <v>1336</v>
      </c>
      <c r="G262" s="432" t="s">
        <v>1060</v>
      </c>
      <c r="H262" s="432" t="s">
        <v>1061</v>
      </c>
      <c r="I262" s="434">
        <v>520.29999999999995</v>
      </c>
      <c r="J262" s="434">
        <v>2</v>
      </c>
      <c r="K262" s="435">
        <v>1040.5999999999999</v>
      </c>
    </row>
    <row r="263" spans="1:11" ht="14.4" customHeight="1" x14ac:dyDescent="0.3">
      <c r="A263" s="430" t="s">
        <v>397</v>
      </c>
      <c r="B263" s="431" t="s">
        <v>398</v>
      </c>
      <c r="C263" s="432" t="s">
        <v>402</v>
      </c>
      <c r="D263" s="433" t="s">
        <v>521</v>
      </c>
      <c r="E263" s="432" t="s">
        <v>1335</v>
      </c>
      <c r="F263" s="433" t="s">
        <v>1336</v>
      </c>
      <c r="G263" s="432" t="s">
        <v>1062</v>
      </c>
      <c r="H263" s="432" t="s">
        <v>1063</v>
      </c>
      <c r="I263" s="434">
        <v>3414.62</v>
      </c>
      <c r="J263" s="434">
        <v>1</v>
      </c>
      <c r="K263" s="435">
        <v>3414.62</v>
      </c>
    </row>
    <row r="264" spans="1:11" ht="14.4" customHeight="1" x14ac:dyDescent="0.3">
      <c r="A264" s="430" t="s">
        <v>397</v>
      </c>
      <c r="B264" s="431" t="s">
        <v>398</v>
      </c>
      <c r="C264" s="432" t="s">
        <v>402</v>
      </c>
      <c r="D264" s="433" t="s">
        <v>521</v>
      </c>
      <c r="E264" s="432" t="s">
        <v>1335</v>
      </c>
      <c r="F264" s="433" t="s">
        <v>1336</v>
      </c>
      <c r="G264" s="432" t="s">
        <v>1064</v>
      </c>
      <c r="H264" s="432" t="s">
        <v>1065</v>
      </c>
      <c r="I264" s="434">
        <v>3744.4</v>
      </c>
      <c r="J264" s="434">
        <v>3</v>
      </c>
      <c r="K264" s="435">
        <v>11233.2</v>
      </c>
    </row>
    <row r="265" spans="1:11" ht="14.4" customHeight="1" x14ac:dyDescent="0.3">
      <c r="A265" s="430" t="s">
        <v>397</v>
      </c>
      <c r="B265" s="431" t="s">
        <v>398</v>
      </c>
      <c r="C265" s="432" t="s">
        <v>402</v>
      </c>
      <c r="D265" s="433" t="s">
        <v>521</v>
      </c>
      <c r="E265" s="432" t="s">
        <v>1335</v>
      </c>
      <c r="F265" s="433" t="s">
        <v>1336</v>
      </c>
      <c r="G265" s="432" t="s">
        <v>1066</v>
      </c>
      <c r="H265" s="432" t="s">
        <v>1067</v>
      </c>
      <c r="I265" s="434">
        <v>2591.8200000000002</v>
      </c>
      <c r="J265" s="434">
        <v>3</v>
      </c>
      <c r="K265" s="435">
        <v>7775.4600000000009</v>
      </c>
    </row>
    <row r="266" spans="1:11" ht="14.4" customHeight="1" x14ac:dyDescent="0.3">
      <c r="A266" s="430" t="s">
        <v>397</v>
      </c>
      <c r="B266" s="431" t="s">
        <v>398</v>
      </c>
      <c r="C266" s="432" t="s">
        <v>402</v>
      </c>
      <c r="D266" s="433" t="s">
        <v>521</v>
      </c>
      <c r="E266" s="432" t="s">
        <v>1335</v>
      </c>
      <c r="F266" s="433" t="s">
        <v>1336</v>
      </c>
      <c r="G266" s="432" t="s">
        <v>1068</v>
      </c>
      <c r="H266" s="432" t="s">
        <v>1069</v>
      </c>
      <c r="I266" s="434">
        <v>6897.0053333333335</v>
      </c>
      <c r="J266" s="434">
        <v>36</v>
      </c>
      <c r="K266" s="435">
        <v>248292.16</v>
      </c>
    </row>
    <row r="267" spans="1:11" ht="14.4" customHeight="1" x14ac:dyDescent="0.3">
      <c r="A267" s="430" t="s">
        <v>397</v>
      </c>
      <c r="B267" s="431" t="s">
        <v>398</v>
      </c>
      <c r="C267" s="432" t="s">
        <v>402</v>
      </c>
      <c r="D267" s="433" t="s">
        <v>521</v>
      </c>
      <c r="E267" s="432" t="s">
        <v>1335</v>
      </c>
      <c r="F267" s="433" t="s">
        <v>1336</v>
      </c>
      <c r="G267" s="432" t="s">
        <v>1070</v>
      </c>
      <c r="H267" s="432" t="s">
        <v>1071</v>
      </c>
      <c r="I267" s="434">
        <v>3221.3</v>
      </c>
      <c r="J267" s="434">
        <v>2</v>
      </c>
      <c r="K267" s="435">
        <v>6442.6</v>
      </c>
    </row>
    <row r="268" spans="1:11" ht="14.4" customHeight="1" x14ac:dyDescent="0.3">
      <c r="A268" s="430" t="s">
        <v>397</v>
      </c>
      <c r="B268" s="431" t="s">
        <v>398</v>
      </c>
      <c r="C268" s="432" t="s">
        <v>402</v>
      </c>
      <c r="D268" s="433" t="s">
        <v>521</v>
      </c>
      <c r="E268" s="432" t="s">
        <v>1335</v>
      </c>
      <c r="F268" s="433" t="s">
        <v>1336</v>
      </c>
      <c r="G268" s="432" t="s">
        <v>1072</v>
      </c>
      <c r="H268" s="432" t="s">
        <v>1073</v>
      </c>
      <c r="I268" s="434">
        <v>4011.15</v>
      </c>
      <c r="J268" s="434">
        <v>1</v>
      </c>
      <c r="K268" s="435">
        <v>4011.15</v>
      </c>
    </row>
    <row r="269" spans="1:11" ht="14.4" customHeight="1" x14ac:dyDescent="0.3">
      <c r="A269" s="430" t="s">
        <v>397</v>
      </c>
      <c r="B269" s="431" t="s">
        <v>398</v>
      </c>
      <c r="C269" s="432" t="s">
        <v>402</v>
      </c>
      <c r="D269" s="433" t="s">
        <v>521</v>
      </c>
      <c r="E269" s="432" t="s">
        <v>1335</v>
      </c>
      <c r="F269" s="433" t="s">
        <v>1336</v>
      </c>
      <c r="G269" s="432" t="s">
        <v>1074</v>
      </c>
      <c r="H269" s="432" t="s">
        <v>1075</v>
      </c>
      <c r="I269" s="434">
        <v>98.86</v>
      </c>
      <c r="J269" s="434">
        <v>1</v>
      </c>
      <c r="K269" s="435">
        <v>98.86</v>
      </c>
    </row>
    <row r="270" spans="1:11" ht="14.4" customHeight="1" x14ac:dyDescent="0.3">
      <c r="A270" s="430" t="s">
        <v>397</v>
      </c>
      <c r="B270" s="431" t="s">
        <v>398</v>
      </c>
      <c r="C270" s="432" t="s">
        <v>402</v>
      </c>
      <c r="D270" s="433" t="s">
        <v>521</v>
      </c>
      <c r="E270" s="432" t="s">
        <v>1335</v>
      </c>
      <c r="F270" s="433" t="s">
        <v>1336</v>
      </c>
      <c r="G270" s="432" t="s">
        <v>1076</v>
      </c>
      <c r="H270" s="432" t="s">
        <v>1077</v>
      </c>
      <c r="I270" s="434">
        <v>245.6</v>
      </c>
      <c r="J270" s="434">
        <v>3</v>
      </c>
      <c r="K270" s="435">
        <v>736.7</v>
      </c>
    </row>
    <row r="271" spans="1:11" ht="14.4" customHeight="1" x14ac:dyDescent="0.3">
      <c r="A271" s="430" t="s">
        <v>397</v>
      </c>
      <c r="B271" s="431" t="s">
        <v>398</v>
      </c>
      <c r="C271" s="432" t="s">
        <v>402</v>
      </c>
      <c r="D271" s="433" t="s">
        <v>521</v>
      </c>
      <c r="E271" s="432" t="s">
        <v>1335</v>
      </c>
      <c r="F271" s="433" t="s">
        <v>1336</v>
      </c>
      <c r="G271" s="432" t="s">
        <v>1078</v>
      </c>
      <c r="H271" s="432" t="s">
        <v>1079</v>
      </c>
      <c r="I271" s="434">
        <v>2591.8200000000002</v>
      </c>
      <c r="J271" s="434">
        <v>4</v>
      </c>
      <c r="K271" s="435">
        <v>10367.280000000001</v>
      </c>
    </row>
    <row r="272" spans="1:11" ht="14.4" customHeight="1" x14ac:dyDescent="0.3">
      <c r="A272" s="430" t="s">
        <v>397</v>
      </c>
      <c r="B272" s="431" t="s">
        <v>398</v>
      </c>
      <c r="C272" s="432" t="s">
        <v>402</v>
      </c>
      <c r="D272" s="433" t="s">
        <v>521</v>
      </c>
      <c r="E272" s="432" t="s">
        <v>1335</v>
      </c>
      <c r="F272" s="433" t="s">
        <v>1336</v>
      </c>
      <c r="G272" s="432" t="s">
        <v>1080</v>
      </c>
      <c r="H272" s="432" t="s">
        <v>1081</v>
      </c>
      <c r="I272" s="434">
        <v>9559</v>
      </c>
      <c r="J272" s="434">
        <v>1</v>
      </c>
      <c r="K272" s="435">
        <v>9559</v>
      </c>
    </row>
    <row r="273" spans="1:11" ht="14.4" customHeight="1" x14ac:dyDescent="0.3">
      <c r="A273" s="430" t="s">
        <v>397</v>
      </c>
      <c r="B273" s="431" t="s">
        <v>398</v>
      </c>
      <c r="C273" s="432" t="s">
        <v>402</v>
      </c>
      <c r="D273" s="433" t="s">
        <v>521</v>
      </c>
      <c r="E273" s="432" t="s">
        <v>1335</v>
      </c>
      <c r="F273" s="433" t="s">
        <v>1336</v>
      </c>
      <c r="G273" s="432" t="s">
        <v>1082</v>
      </c>
      <c r="H273" s="432" t="s">
        <v>1083</v>
      </c>
      <c r="I273" s="434">
        <v>3346.86</v>
      </c>
      <c r="J273" s="434">
        <v>5</v>
      </c>
      <c r="K273" s="435">
        <v>16734.3</v>
      </c>
    </row>
    <row r="274" spans="1:11" ht="14.4" customHeight="1" x14ac:dyDescent="0.3">
      <c r="A274" s="430" t="s">
        <v>397</v>
      </c>
      <c r="B274" s="431" t="s">
        <v>398</v>
      </c>
      <c r="C274" s="432" t="s">
        <v>402</v>
      </c>
      <c r="D274" s="433" t="s">
        <v>521</v>
      </c>
      <c r="E274" s="432" t="s">
        <v>1335</v>
      </c>
      <c r="F274" s="433" t="s">
        <v>1336</v>
      </c>
      <c r="G274" s="432" t="s">
        <v>1084</v>
      </c>
      <c r="H274" s="432" t="s">
        <v>1085</v>
      </c>
      <c r="I274" s="434">
        <v>4433.8624999999993</v>
      </c>
      <c r="J274" s="434">
        <v>4</v>
      </c>
      <c r="K274" s="435">
        <v>17735.449999999997</v>
      </c>
    </row>
    <row r="275" spans="1:11" ht="14.4" customHeight="1" x14ac:dyDescent="0.3">
      <c r="A275" s="430" t="s">
        <v>397</v>
      </c>
      <c r="B275" s="431" t="s">
        <v>398</v>
      </c>
      <c r="C275" s="432" t="s">
        <v>402</v>
      </c>
      <c r="D275" s="433" t="s">
        <v>521</v>
      </c>
      <c r="E275" s="432" t="s">
        <v>1335</v>
      </c>
      <c r="F275" s="433" t="s">
        <v>1336</v>
      </c>
      <c r="G275" s="432" t="s">
        <v>1086</v>
      </c>
      <c r="H275" s="432" t="s">
        <v>1087</v>
      </c>
      <c r="I275" s="434">
        <v>4893.3875000000007</v>
      </c>
      <c r="J275" s="434">
        <v>4</v>
      </c>
      <c r="K275" s="435">
        <v>19573.550000000003</v>
      </c>
    </row>
    <row r="276" spans="1:11" ht="14.4" customHeight="1" x14ac:dyDescent="0.3">
      <c r="A276" s="430" t="s">
        <v>397</v>
      </c>
      <c r="B276" s="431" t="s">
        <v>398</v>
      </c>
      <c r="C276" s="432" t="s">
        <v>402</v>
      </c>
      <c r="D276" s="433" t="s">
        <v>521</v>
      </c>
      <c r="E276" s="432" t="s">
        <v>1335</v>
      </c>
      <c r="F276" s="433" t="s">
        <v>1336</v>
      </c>
      <c r="G276" s="432" t="s">
        <v>1088</v>
      </c>
      <c r="H276" s="432" t="s">
        <v>1089</v>
      </c>
      <c r="I276" s="434">
        <v>458.47428571428566</v>
      </c>
      <c r="J276" s="434">
        <v>17</v>
      </c>
      <c r="K276" s="435">
        <v>7786.35</v>
      </c>
    </row>
    <row r="277" spans="1:11" ht="14.4" customHeight="1" x14ac:dyDescent="0.3">
      <c r="A277" s="430" t="s">
        <v>397</v>
      </c>
      <c r="B277" s="431" t="s">
        <v>398</v>
      </c>
      <c r="C277" s="432" t="s">
        <v>402</v>
      </c>
      <c r="D277" s="433" t="s">
        <v>521</v>
      </c>
      <c r="E277" s="432" t="s">
        <v>1335</v>
      </c>
      <c r="F277" s="433" t="s">
        <v>1336</v>
      </c>
      <c r="G277" s="432" t="s">
        <v>1090</v>
      </c>
      <c r="H277" s="432" t="s">
        <v>1091</v>
      </c>
      <c r="I277" s="434">
        <v>2591.8200000000002</v>
      </c>
      <c r="J277" s="434">
        <v>1</v>
      </c>
      <c r="K277" s="435">
        <v>2591.8200000000002</v>
      </c>
    </row>
    <row r="278" spans="1:11" ht="14.4" customHeight="1" x14ac:dyDescent="0.3">
      <c r="A278" s="430" t="s">
        <v>397</v>
      </c>
      <c r="B278" s="431" t="s">
        <v>398</v>
      </c>
      <c r="C278" s="432" t="s">
        <v>402</v>
      </c>
      <c r="D278" s="433" t="s">
        <v>521</v>
      </c>
      <c r="E278" s="432" t="s">
        <v>1335</v>
      </c>
      <c r="F278" s="433" t="s">
        <v>1336</v>
      </c>
      <c r="G278" s="432" t="s">
        <v>1092</v>
      </c>
      <c r="H278" s="432" t="s">
        <v>1093</v>
      </c>
      <c r="I278" s="434">
        <v>274.67</v>
      </c>
      <c r="J278" s="434">
        <v>1</v>
      </c>
      <c r="K278" s="435">
        <v>274.67</v>
      </c>
    </row>
    <row r="279" spans="1:11" ht="14.4" customHeight="1" x14ac:dyDescent="0.3">
      <c r="A279" s="430" t="s">
        <v>397</v>
      </c>
      <c r="B279" s="431" t="s">
        <v>398</v>
      </c>
      <c r="C279" s="432" t="s">
        <v>402</v>
      </c>
      <c r="D279" s="433" t="s">
        <v>521</v>
      </c>
      <c r="E279" s="432" t="s">
        <v>1335</v>
      </c>
      <c r="F279" s="433" t="s">
        <v>1336</v>
      </c>
      <c r="G279" s="432" t="s">
        <v>1094</v>
      </c>
      <c r="H279" s="432" t="s">
        <v>1095</v>
      </c>
      <c r="I279" s="434">
        <v>139.15</v>
      </c>
      <c r="J279" s="434">
        <v>3</v>
      </c>
      <c r="K279" s="435">
        <v>417.45000000000005</v>
      </c>
    </row>
    <row r="280" spans="1:11" ht="14.4" customHeight="1" x14ac:dyDescent="0.3">
      <c r="A280" s="430" t="s">
        <v>397</v>
      </c>
      <c r="B280" s="431" t="s">
        <v>398</v>
      </c>
      <c r="C280" s="432" t="s">
        <v>402</v>
      </c>
      <c r="D280" s="433" t="s">
        <v>521</v>
      </c>
      <c r="E280" s="432" t="s">
        <v>1335</v>
      </c>
      <c r="F280" s="433" t="s">
        <v>1336</v>
      </c>
      <c r="G280" s="432" t="s">
        <v>1096</v>
      </c>
      <c r="H280" s="432" t="s">
        <v>1097</v>
      </c>
      <c r="I280" s="434">
        <v>248.05333333333337</v>
      </c>
      <c r="J280" s="434">
        <v>3</v>
      </c>
      <c r="K280" s="435">
        <v>744.16000000000008</v>
      </c>
    </row>
    <row r="281" spans="1:11" ht="14.4" customHeight="1" x14ac:dyDescent="0.3">
      <c r="A281" s="430" t="s">
        <v>397</v>
      </c>
      <c r="B281" s="431" t="s">
        <v>398</v>
      </c>
      <c r="C281" s="432" t="s">
        <v>402</v>
      </c>
      <c r="D281" s="433" t="s">
        <v>521</v>
      </c>
      <c r="E281" s="432" t="s">
        <v>1335</v>
      </c>
      <c r="F281" s="433" t="s">
        <v>1336</v>
      </c>
      <c r="G281" s="432" t="s">
        <v>1098</v>
      </c>
      <c r="H281" s="432" t="s">
        <v>1099</v>
      </c>
      <c r="I281" s="434">
        <v>2591.8200000000002</v>
      </c>
      <c r="J281" s="434">
        <v>1</v>
      </c>
      <c r="K281" s="435">
        <v>2591.8200000000002</v>
      </c>
    </row>
    <row r="282" spans="1:11" ht="14.4" customHeight="1" x14ac:dyDescent="0.3">
      <c r="A282" s="430" t="s">
        <v>397</v>
      </c>
      <c r="B282" s="431" t="s">
        <v>398</v>
      </c>
      <c r="C282" s="432" t="s">
        <v>402</v>
      </c>
      <c r="D282" s="433" t="s">
        <v>521</v>
      </c>
      <c r="E282" s="432" t="s">
        <v>1335</v>
      </c>
      <c r="F282" s="433" t="s">
        <v>1336</v>
      </c>
      <c r="G282" s="432" t="s">
        <v>1100</v>
      </c>
      <c r="H282" s="432" t="s">
        <v>1101</v>
      </c>
      <c r="I282" s="434">
        <v>486.42</v>
      </c>
      <c r="J282" s="434">
        <v>1</v>
      </c>
      <c r="K282" s="435">
        <v>486.42</v>
      </c>
    </row>
    <row r="283" spans="1:11" ht="14.4" customHeight="1" x14ac:dyDescent="0.3">
      <c r="A283" s="430" t="s">
        <v>397</v>
      </c>
      <c r="B283" s="431" t="s">
        <v>398</v>
      </c>
      <c r="C283" s="432" t="s">
        <v>402</v>
      </c>
      <c r="D283" s="433" t="s">
        <v>521</v>
      </c>
      <c r="E283" s="432" t="s">
        <v>1335</v>
      </c>
      <c r="F283" s="433" t="s">
        <v>1336</v>
      </c>
      <c r="G283" s="432" t="s">
        <v>1102</v>
      </c>
      <c r="H283" s="432" t="s">
        <v>1103</v>
      </c>
      <c r="I283" s="434">
        <v>249.27769356764617</v>
      </c>
      <c r="J283" s="434">
        <v>1</v>
      </c>
      <c r="K283" s="435">
        <v>249.27769356764617</v>
      </c>
    </row>
    <row r="284" spans="1:11" ht="14.4" customHeight="1" x14ac:dyDescent="0.3">
      <c r="A284" s="430" t="s">
        <v>397</v>
      </c>
      <c r="B284" s="431" t="s">
        <v>398</v>
      </c>
      <c r="C284" s="432" t="s">
        <v>402</v>
      </c>
      <c r="D284" s="433" t="s">
        <v>521</v>
      </c>
      <c r="E284" s="432" t="s">
        <v>1335</v>
      </c>
      <c r="F284" s="433" t="s">
        <v>1336</v>
      </c>
      <c r="G284" s="432" t="s">
        <v>1104</v>
      </c>
      <c r="H284" s="432" t="s">
        <v>1105</v>
      </c>
      <c r="I284" s="434">
        <v>6353.71</v>
      </c>
      <c r="J284" s="434">
        <v>1</v>
      </c>
      <c r="K284" s="435">
        <v>6353.71</v>
      </c>
    </row>
    <row r="285" spans="1:11" ht="14.4" customHeight="1" x14ac:dyDescent="0.3">
      <c r="A285" s="430" t="s">
        <v>397</v>
      </c>
      <c r="B285" s="431" t="s">
        <v>398</v>
      </c>
      <c r="C285" s="432" t="s">
        <v>402</v>
      </c>
      <c r="D285" s="433" t="s">
        <v>521</v>
      </c>
      <c r="E285" s="432" t="s">
        <v>1335</v>
      </c>
      <c r="F285" s="433" t="s">
        <v>1336</v>
      </c>
      <c r="G285" s="432" t="s">
        <v>1106</v>
      </c>
      <c r="H285" s="432" t="s">
        <v>1107</v>
      </c>
      <c r="I285" s="434">
        <v>1028.5</v>
      </c>
      <c r="J285" s="434">
        <v>1</v>
      </c>
      <c r="K285" s="435">
        <v>1028.5</v>
      </c>
    </row>
    <row r="286" spans="1:11" ht="14.4" customHeight="1" x14ac:dyDescent="0.3">
      <c r="A286" s="430" t="s">
        <v>397</v>
      </c>
      <c r="B286" s="431" t="s">
        <v>398</v>
      </c>
      <c r="C286" s="432" t="s">
        <v>402</v>
      </c>
      <c r="D286" s="433" t="s">
        <v>521</v>
      </c>
      <c r="E286" s="432" t="s">
        <v>1335</v>
      </c>
      <c r="F286" s="433" t="s">
        <v>1336</v>
      </c>
      <c r="G286" s="432" t="s">
        <v>1108</v>
      </c>
      <c r="H286" s="432" t="s">
        <v>1109</v>
      </c>
      <c r="I286" s="434">
        <v>510.62</v>
      </c>
      <c r="J286" s="434">
        <v>1</v>
      </c>
      <c r="K286" s="435">
        <v>510.62</v>
      </c>
    </row>
    <row r="287" spans="1:11" ht="14.4" customHeight="1" x14ac:dyDescent="0.3">
      <c r="A287" s="430" t="s">
        <v>397</v>
      </c>
      <c r="B287" s="431" t="s">
        <v>398</v>
      </c>
      <c r="C287" s="432" t="s">
        <v>402</v>
      </c>
      <c r="D287" s="433" t="s">
        <v>521</v>
      </c>
      <c r="E287" s="432" t="s">
        <v>1335</v>
      </c>
      <c r="F287" s="433" t="s">
        <v>1336</v>
      </c>
      <c r="G287" s="432" t="s">
        <v>1110</v>
      </c>
      <c r="H287" s="432" t="s">
        <v>1111</v>
      </c>
      <c r="I287" s="434">
        <v>7773.7183333333332</v>
      </c>
      <c r="J287" s="434">
        <v>6</v>
      </c>
      <c r="K287" s="435">
        <v>46642.31</v>
      </c>
    </row>
    <row r="288" spans="1:11" ht="14.4" customHeight="1" x14ac:dyDescent="0.3">
      <c r="A288" s="430" t="s">
        <v>397</v>
      </c>
      <c r="B288" s="431" t="s">
        <v>398</v>
      </c>
      <c r="C288" s="432" t="s">
        <v>402</v>
      </c>
      <c r="D288" s="433" t="s">
        <v>521</v>
      </c>
      <c r="E288" s="432" t="s">
        <v>1335</v>
      </c>
      <c r="F288" s="433" t="s">
        <v>1336</v>
      </c>
      <c r="G288" s="432" t="s">
        <v>1112</v>
      </c>
      <c r="H288" s="432" t="s">
        <v>1113</v>
      </c>
      <c r="I288" s="434">
        <v>1476.08</v>
      </c>
      <c r="J288" s="434">
        <v>2</v>
      </c>
      <c r="K288" s="435">
        <v>2952.16</v>
      </c>
    </row>
    <row r="289" spans="1:11" ht="14.4" customHeight="1" x14ac:dyDescent="0.3">
      <c r="A289" s="430" t="s">
        <v>397</v>
      </c>
      <c r="B289" s="431" t="s">
        <v>398</v>
      </c>
      <c r="C289" s="432" t="s">
        <v>402</v>
      </c>
      <c r="D289" s="433" t="s">
        <v>521</v>
      </c>
      <c r="E289" s="432" t="s">
        <v>1335</v>
      </c>
      <c r="F289" s="433" t="s">
        <v>1336</v>
      </c>
      <c r="G289" s="432" t="s">
        <v>1114</v>
      </c>
      <c r="H289" s="432" t="s">
        <v>1115</v>
      </c>
      <c r="I289" s="434">
        <v>1542.56</v>
      </c>
      <c r="J289" s="434">
        <v>1</v>
      </c>
      <c r="K289" s="435">
        <v>1542.56</v>
      </c>
    </row>
    <row r="290" spans="1:11" ht="14.4" customHeight="1" x14ac:dyDescent="0.3">
      <c r="A290" s="430" t="s">
        <v>397</v>
      </c>
      <c r="B290" s="431" t="s">
        <v>398</v>
      </c>
      <c r="C290" s="432" t="s">
        <v>402</v>
      </c>
      <c r="D290" s="433" t="s">
        <v>521</v>
      </c>
      <c r="E290" s="432" t="s">
        <v>1335</v>
      </c>
      <c r="F290" s="433" t="s">
        <v>1336</v>
      </c>
      <c r="G290" s="432" t="s">
        <v>1116</v>
      </c>
      <c r="H290" s="432" t="s">
        <v>1117</v>
      </c>
      <c r="I290" s="434">
        <v>5104.9816666666666</v>
      </c>
      <c r="J290" s="434">
        <v>11</v>
      </c>
      <c r="K290" s="435">
        <v>56154.78</v>
      </c>
    </row>
    <row r="291" spans="1:11" ht="14.4" customHeight="1" x14ac:dyDescent="0.3">
      <c r="A291" s="430" t="s">
        <v>397</v>
      </c>
      <c r="B291" s="431" t="s">
        <v>398</v>
      </c>
      <c r="C291" s="432" t="s">
        <v>402</v>
      </c>
      <c r="D291" s="433" t="s">
        <v>521</v>
      </c>
      <c r="E291" s="432" t="s">
        <v>1335</v>
      </c>
      <c r="F291" s="433" t="s">
        <v>1336</v>
      </c>
      <c r="G291" s="432" t="s">
        <v>1118</v>
      </c>
      <c r="H291" s="432" t="s">
        <v>1119</v>
      </c>
      <c r="I291" s="434">
        <v>2591.8200000000002</v>
      </c>
      <c r="J291" s="434">
        <v>3</v>
      </c>
      <c r="K291" s="435">
        <v>7775.4600000000009</v>
      </c>
    </row>
    <row r="292" spans="1:11" ht="14.4" customHeight="1" x14ac:dyDescent="0.3">
      <c r="A292" s="430" t="s">
        <v>397</v>
      </c>
      <c r="B292" s="431" t="s">
        <v>398</v>
      </c>
      <c r="C292" s="432" t="s">
        <v>402</v>
      </c>
      <c r="D292" s="433" t="s">
        <v>521</v>
      </c>
      <c r="E292" s="432" t="s">
        <v>1335</v>
      </c>
      <c r="F292" s="433" t="s">
        <v>1336</v>
      </c>
      <c r="G292" s="432" t="s">
        <v>1120</v>
      </c>
      <c r="H292" s="432" t="s">
        <v>1121</v>
      </c>
      <c r="I292" s="434">
        <v>2591.8200000000002</v>
      </c>
      <c r="J292" s="434">
        <v>6</v>
      </c>
      <c r="K292" s="435">
        <v>15550.920000000002</v>
      </c>
    </row>
    <row r="293" spans="1:11" ht="14.4" customHeight="1" x14ac:dyDescent="0.3">
      <c r="A293" s="430" t="s">
        <v>397</v>
      </c>
      <c r="B293" s="431" t="s">
        <v>398</v>
      </c>
      <c r="C293" s="432" t="s">
        <v>402</v>
      </c>
      <c r="D293" s="433" t="s">
        <v>521</v>
      </c>
      <c r="E293" s="432" t="s">
        <v>1335</v>
      </c>
      <c r="F293" s="433" t="s">
        <v>1336</v>
      </c>
      <c r="G293" s="432" t="s">
        <v>1122</v>
      </c>
      <c r="H293" s="432" t="s">
        <v>1123</v>
      </c>
      <c r="I293" s="434">
        <v>903.87</v>
      </c>
      <c r="J293" s="434">
        <v>1</v>
      </c>
      <c r="K293" s="435">
        <v>903.87</v>
      </c>
    </row>
    <row r="294" spans="1:11" ht="14.4" customHeight="1" x14ac:dyDescent="0.3">
      <c r="A294" s="430" t="s">
        <v>397</v>
      </c>
      <c r="B294" s="431" t="s">
        <v>398</v>
      </c>
      <c r="C294" s="432" t="s">
        <v>402</v>
      </c>
      <c r="D294" s="433" t="s">
        <v>521</v>
      </c>
      <c r="E294" s="432" t="s">
        <v>1335</v>
      </c>
      <c r="F294" s="433" t="s">
        <v>1336</v>
      </c>
      <c r="G294" s="432" t="s">
        <v>1124</v>
      </c>
      <c r="H294" s="432" t="s">
        <v>1125</v>
      </c>
      <c r="I294" s="434">
        <v>249.58200000000002</v>
      </c>
      <c r="J294" s="434">
        <v>18</v>
      </c>
      <c r="K294" s="435">
        <v>4451.59</v>
      </c>
    </row>
    <row r="295" spans="1:11" ht="14.4" customHeight="1" x14ac:dyDescent="0.3">
      <c r="A295" s="430" t="s">
        <v>397</v>
      </c>
      <c r="B295" s="431" t="s">
        <v>398</v>
      </c>
      <c r="C295" s="432" t="s">
        <v>402</v>
      </c>
      <c r="D295" s="433" t="s">
        <v>521</v>
      </c>
      <c r="E295" s="432" t="s">
        <v>1335</v>
      </c>
      <c r="F295" s="433" t="s">
        <v>1336</v>
      </c>
      <c r="G295" s="432" t="s">
        <v>1126</v>
      </c>
      <c r="H295" s="432" t="s">
        <v>1127</v>
      </c>
      <c r="I295" s="434">
        <v>2190.1</v>
      </c>
      <c r="J295" s="434">
        <v>1</v>
      </c>
      <c r="K295" s="435">
        <v>2190.1</v>
      </c>
    </row>
    <row r="296" spans="1:11" ht="14.4" customHeight="1" x14ac:dyDescent="0.3">
      <c r="A296" s="430" t="s">
        <v>397</v>
      </c>
      <c r="B296" s="431" t="s">
        <v>398</v>
      </c>
      <c r="C296" s="432" t="s">
        <v>402</v>
      </c>
      <c r="D296" s="433" t="s">
        <v>521</v>
      </c>
      <c r="E296" s="432" t="s">
        <v>1335</v>
      </c>
      <c r="F296" s="433" t="s">
        <v>1336</v>
      </c>
      <c r="G296" s="432" t="s">
        <v>1128</v>
      </c>
      <c r="H296" s="432" t="s">
        <v>1129</v>
      </c>
      <c r="I296" s="434">
        <v>2591.8200000000002</v>
      </c>
      <c r="J296" s="434">
        <v>1</v>
      </c>
      <c r="K296" s="435">
        <v>2591.8200000000002</v>
      </c>
    </row>
    <row r="297" spans="1:11" ht="14.4" customHeight="1" x14ac:dyDescent="0.3">
      <c r="A297" s="430" t="s">
        <v>397</v>
      </c>
      <c r="B297" s="431" t="s">
        <v>398</v>
      </c>
      <c r="C297" s="432" t="s">
        <v>402</v>
      </c>
      <c r="D297" s="433" t="s">
        <v>521</v>
      </c>
      <c r="E297" s="432" t="s">
        <v>1335</v>
      </c>
      <c r="F297" s="433" t="s">
        <v>1336</v>
      </c>
      <c r="G297" s="432" t="s">
        <v>1130</v>
      </c>
      <c r="H297" s="432" t="s">
        <v>1131</v>
      </c>
      <c r="I297" s="434">
        <v>433.18</v>
      </c>
      <c r="J297" s="434">
        <v>1</v>
      </c>
      <c r="K297" s="435">
        <v>433.18</v>
      </c>
    </row>
    <row r="298" spans="1:11" ht="14.4" customHeight="1" x14ac:dyDescent="0.3">
      <c r="A298" s="430" t="s">
        <v>397</v>
      </c>
      <c r="B298" s="431" t="s">
        <v>398</v>
      </c>
      <c r="C298" s="432" t="s">
        <v>402</v>
      </c>
      <c r="D298" s="433" t="s">
        <v>521</v>
      </c>
      <c r="E298" s="432" t="s">
        <v>1335</v>
      </c>
      <c r="F298" s="433" t="s">
        <v>1336</v>
      </c>
      <c r="G298" s="432" t="s">
        <v>1132</v>
      </c>
      <c r="H298" s="432" t="s">
        <v>1133</v>
      </c>
      <c r="I298" s="434">
        <v>6200</v>
      </c>
      <c r="J298" s="434">
        <v>5</v>
      </c>
      <c r="K298" s="435">
        <v>31000</v>
      </c>
    </row>
    <row r="299" spans="1:11" ht="14.4" customHeight="1" x14ac:dyDescent="0.3">
      <c r="A299" s="430" t="s">
        <v>397</v>
      </c>
      <c r="B299" s="431" t="s">
        <v>398</v>
      </c>
      <c r="C299" s="432" t="s">
        <v>402</v>
      </c>
      <c r="D299" s="433" t="s">
        <v>521</v>
      </c>
      <c r="E299" s="432" t="s">
        <v>1335</v>
      </c>
      <c r="F299" s="433" t="s">
        <v>1336</v>
      </c>
      <c r="G299" s="432" t="s">
        <v>1134</v>
      </c>
      <c r="H299" s="432" t="s">
        <v>1135</v>
      </c>
      <c r="I299" s="434">
        <v>1078.1199999999999</v>
      </c>
      <c r="J299" s="434">
        <v>1</v>
      </c>
      <c r="K299" s="435">
        <v>1078.1199999999999</v>
      </c>
    </row>
    <row r="300" spans="1:11" ht="14.4" customHeight="1" x14ac:dyDescent="0.3">
      <c r="A300" s="430" t="s">
        <v>397</v>
      </c>
      <c r="B300" s="431" t="s">
        <v>398</v>
      </c>
      <c r="C300" s="432" t="s">
        <v>402</v>
      </c>
      <c r="D300" s="433" t="s">
        <v>521</v>
      </c>
      <c r="E300" s="432" t="s">
        <v>1335</v>
      </c>
      <c r="F300" s="433" t="s">
        <v>1336</v>
      </c>
      <c r="G300" s="432" t="s">
        <v>1136</v>
      </c>
      <c r="H300" s="432" t="s">
        <v>1137</v>
      </c>
      <c r="I300" s="434">
        <v>274.67</v>
      </c>
      <c r="J300" s="434">
        <v>2</v>
      </c>
      <c r="K300" s="435">
        <v>549.34</v>
      </c>
    </row>
    <row r="301" spans="1:11" ht="14.4" customHeight="1" x14ac:dyDescent="0.3">
      <c r="A301" s="430" t="s">
        <v>397</v>
      </c>
      <c r="B301" s="431" t="s">
        <v>398</v>
      </c>
      <c r="C301" s="432" t="s">
        <v>402</v>
      </c>
      <c r="D301" s="433" t="s">
        <v>521</v>
      </c>
      <c r="E301" s="432" t="s">
        <v>1335</v>
      </c>
      <c r="F301" s="433" t="s">
        <v>1336</v>
      </c>
      <c r="G301" s="432" t="s">
        <v>1138</v>
      </c>
      <c r="H301" s="432" t="s">
        <v>1139</v>
      </c>
      <c r="I301" s="434">
        <v>2879.9266666666663</v>
      </c>
      <c r="J301" s="434">
        <v>3</v>
      </c>
      <c r="K301" s="435">
        <v>8639.7799999999988</v>
      </c>
    </row>
    <row r="302" spans="1:11" ht="14.4" customHeight="1" x14ac:dyDescent="0.3">
      <c r="A302" s="430" t="s">
        <v>397</v>
      </c>
      <c r="B302" s="431" t="s">
        <v>398</v>
      </c>
      <c r="C302" s="432" t="s">
        <v>402</v>
      </c>
      <c r="D302" s="433" t="s">
        <v>521</v>
      </c>
      <c r="E302" s="432" t="s">
        <v>1335</v>
      </c>
      <c r="F302" s="433" t="s">
        <v>1336</v>
      </c>
      <c r="G302" s="432" t="s">
        <v>1140</v>
      </c>
      <c r="H302" s="432" t="s">
        <v>1141</v>
      </c>
      <c r="I302" s="434">
        <v>3223.6533333333332</v>
      </c>
      <c r="J302" s="434">
        <v>10</v>
      </c>
      <c r="K302" s="435">
        <v>32235.839999999997</v>
      </c>
    </row>
    <row r="303" spans="1:11" ht="14.4" customHeight="1" x14ac:dyDescent="0.3">
      <c r="A303" s="430" t="s">
        <v>397</v>
      </c>
      <c r="B303" s="431" t="s">
        <v>398</v>
      </c>
      <c r="C303" s="432" t="s">
        <v>402</v>
      </c>
      <c r="D303" s="433" t="s">
        <v>521</v>
      </c>
      <c r="E303" s="432" t="s">
        <v>1335</v>
      </c>
      <c r="F303" s="433" t="s">
        <v>1336</v>
      </c>
      <c r="G303" s="432" t="s">
        <v>1142</v>
      </c>
      <c r="H303" s="432" t="s">
        <v>1143</v>
      </c>
      <c r="I303" s="434">
        <v>180.94749999999999</v>
      </c>
      <c r="J303" s="434">
        <v>25</v>
      </c>
      <c r="K303" s="435">
        <v>4523.16</v>
      </c>
    </row>
    <row r="304" spans="1:11" ht="14.4" customHeight="1" x14ac:dyDescent="0.3">
      <c r="A304" s="430" t="s">
        <v>397</v>
      </c>
      <c r="B304" s="431" t="s">
        <v>398</v>
      </c>
      <c r="C304" s="432" t="s">
        <v>402</v>
      </c>
      <c r="D304" s="433" t="s">
        <v>521</v>
      </c>
      <c r="E304" s="432" t="s">
        <v>1335</v>
      </c>
      <c r="F304" s="433" t="s">
        <v>1336</v>
      </c>
      <c r="G304" s="432" t="s">
        <v>1144</v>
      </c>
      <c r="H304" s="432" t="s">
        <v>1145</v>
      </c>
      <c r="I304" s="434">
        <v>431.97</v>
      </c>
      <c r="J304" s="434">
        <v>2</v>
      </c>
      <c r="K304" s="435">
        <v>863.94</v>
      </c>
    </row>
    <row r="305" spans="1:11" ht="14.4" customHeight="1" x14ac:dyDescent="0.3">
      <c r="A305" s="430" t="s">
        <v>397</v>
      </c>
      <c r="B305" s="431" t="s">
        <v>398</v>
      </c>
      <c r="C305" s="432" t="s">
        <v>402</v>
      </c>
      <c r="D305" s="433" t="s">
        <v>521</v>
      </c>
      <c r="E305" s="432" t="s">
        <v>1335</v>
      </c>
      <c r="F305" s="433" t="s">
        <v>1336</v>
      </c>
      <c r="G305" s="432" t="s">
        <v>1146</v>
      </c>
      <c r="H305" s="432" t="s">
        <v>1147</v>
      </c>
      <c r="I305" s="434">
        <v>10233.08</v>
      </c>
      <c r="J305" s="434">
        <v>2</v>
      </c>
      <c r="K305" s="435">
        <v>20466.16</v>
      </c>
    </row>
    <row r="306" spans="1:11" ht="14.4" customHeight="1" x14ac:dyDescent="0.3">
      <c r="A306" s="430" t="s">
        <v>397</v>
      </c>
      <c r="B306" s="431" t="s">
        <v>398</v>
      </c>
      <c r="C306" s="432" t="s">
        <v>402</v>
      </c>
      <c r="D306" s="433" t="s">
        <v>521</v>
      </c>
      <c r="E306" s="432" t="s">
        <v>1335</v>
      </c>
      <c r="F306" s="433" t="s">
        <v>1336</v>
      </c>
      <c r="G306" s="432" t="s">
        <v>1148</v>
      </c>
      <c r="H306" s="432" t="s">
        <v>1149</v>
      </c>
      <c r="I306" s="434">
        <v>215.79</v>
      </c>
      <c r="J306" s="434">
        <v>3</v>
      </c>
      <c r="K306" s="435">
        <v>647.37</v>
      </c>
    </row>
    <row r="307" spans="1:11" ht="14.4" customHeight="1" x14ac:dyDescent="0.3">
      <c r="A307" s="430" t="s">
        <v>397</v>
      </c>
      <c r="B307" s="431" t="s">
        <v>398</v>
      </c>
      <c r="C307" s="432" t="s">
        <v>402</v>
      </c>
      <c r="D307" s="433" t="s">
        <v>521</v>
      </c>
      <c r="E307" s="432" t="s">
        <v>1335</v>
      </c>
      <c r="F307" s="433" t="s">
        <v>1336</v>
      </c>
      <c r="G307" s="432" t="s">
        <v>1150</v>
      </c>
      <c r="H307" s="432" t="s">
        <v>1151</v>
      </c>
      <c r="I307" s="434">
        <v>1115.615</v>
      </c>
      <c r="J307" s="434">
        <v>2</v>
      </c>
      <c r="K307" s="435">
        <v>2231.23</v>
      </c>
    </row>
    <row r="308" spans="1:11" ht="14.4" customHeight="1" x14ac:dyDescent="0.3">
      <c r="A308" s="430" t="s">
        <v>397</v>
      </c>
      <c r="B308" s="431" t="s">
        <v>398</v>
      </c>
      <c r="C308" s="432" t="s">
        <v>402</v>
      </c>
      <c r="D308" s="433" t="s">
        <v>521</v>
      </c>
      <c r="E308" s="432" t="s">
        <v>1335</v>
      </c>
      <c r="F308" s="433" t="s">
        <v>1336</v>
      </c>
      <c r="G308" s="432" t="s">
        <v>1152</v>
      </c>
      <c r="H308" s="432" t="s">
        <v>1153</v>
      </c>
      <c r="I308" s="434">
        <v>10599.6</v>
      </c>
      <c r="J308" s="434">
        <v>2</v>
      </c>
      <c r="K308" s="435">
        <v>21199.200000000001</v>
      </c>
    </row>
    <row r="309" spans="1:11" ht="14.4" customHeight="1" x14ac:dyDescent="0.3">
      <c r="A309" s="430" t="s">
        <v>397</v>
      </c>
      <c r="B309" s="431" t="s">
        <v>398</v>
      </c>
      <c r="C309" s="432" t="s">
        <v>402</v>
      </c>
      <c r="D309" s="433" t="s">
        <v>521</v>
      </c>
      <c r="E309" s="432" t="s">
        <v>1335</v>
      </c>
      <c r="F309" s="433" t="s">
        <v>1336</v>
      </c>
      <c r="G309" s="432" t="s">
        <v>1154</v>
      </c>
      <c r="H309" s="432" t="s">
        <v>1155</v>
      </c>
      <c r="I309" s="434">
        <v>3346.86</v>
      </c>
      <c r="J309" s="434">
        <v>2</v>
      </c>
      <c r="K309" s="435">
        <v>6693.72</v>
      </c>
    </row>
    <row r="310" spans="1:11" ht="14.4" customHeight="1" x14ac:dyDescent="0.3">
      <c r="A310" s="430" t="s">
        <v>397</v>
      </c>
      <c r="B310" s="431" t="s">
        <v>398</v>
      </c>
      <c r="C310" s="432" t="s">
        <v>402</v>
      </c>
      <c r="D310" s="433" t="s">
        <v>521</v>
      </c>
      <c r="E310" s="432" t="s">
        <v>1335</v>
      </c>
      <c r="F310" s="433" t="s">
        <v>1336</v>
      </c>
      <c r="G310" s="432" t="s">
        <v>1156</v>
      </c>
      <c r="H310" s="432" t="s">
        <v>1157</v>
      </c>
      <c r="I310" s="434">
        <v>3414.62</v>
      </c>
      <c r="J310" s="434">
        <v>2</v>
      </c>
      <c r="K310" s="435">
        <v>6829.24</v>
      </c>
    </row>
    <row r="311" spans="1:11" ht="14.4" customHeight="1" x14ac:dyDescent="0.3">
      <c r="A311" s="430" t="s">
        <v>397</v>
      </c>
      <c r="B311" s="431" t="s">
        <v>398</v>
      </c>
      <c r="C311" s="432" t="s">
        <v>402</v>
      </c>
      <c r="D311" s="433" t="s">
        <v>521</v>
      </c>
      <c r="E311" s="432" t="s">
        <v>1335</v>
      </c>
      <c r="F311" s="433" t="s">
        <v>1336</v>
      </c>
      <c r="G311" s="432" t="s">
        <v>1158</v>
      </c>
      <c r="H311" s="432" t="s">
        <v>1159</v>
      </c>
      <c r="I311" s="434">
        <v>3414.62</v>
      </c>
      <c r="J311" s="434">
        <v>1</v>
      </c>
      <c r="K311" s="435">
        <v>3414.62</v>
      </c>
    </row>
    <row r="312" spans="1:11" ht="14.4" customHeight="1" x14ac:dyDescent="0.3">
      <c r="A312" s="430" t="s">
        <v>397</v>
      </c>
      <c r="B312" s="431" t="s">
        <v>398</v>
      </c>
      <c r="C312" s="432" t="s">
        <v>402</v>
      </c>
      <c r="D312" s="433" t="s">
        <v>521</v>
      </c>
      <c r="E312" s="432" t="s">
        <v>1335</v>
      </c>
      <c r="F312" s="433" t="s">
        <v>1336</v>
      </c>
      <c r="G312" s="432" t="s">
        <v>1160</v>
      </c>
      <c r="H312" s="432" t="s">
        <v>1161</v>
      </c>
      <c r="I312" s="434">
        <v>3725.95</v>
      </c>
      <c r="J312" s="434">
        <v>1</v>
      </c>
      <c r="K312" s="435">
        <v>3725.95</v>
      </c>
    </row>
    <row r="313" spans="1:11" ht="14.4" customHeight="1" x14ac:dyDescent="0.3">
      <c r="A313" s="430" t="s">
        <v>397</v>
      </c>
      <c r="B313" s="431" t="s">
        <v>398</v>
      </c>
      <c r="C313" s="432" t="s">
        <v>402</v>
      </c>
      <c r="D313" s="433" t="s">
        <v>521</v>
      </c>
      <c r="E313" s="432" t="s">
        <v>1335</v>
      </c>
      <c r="F313" s="433" t="s">
        <v>1336</v>
      </c>
      <c r="G313" s="432" t="s">
        <v>1162</v>
      </c>
      <c r="H313" s="432" t="s">
        <v>1163</v>
      </c>
      <c r="I313" s="434">
        <v>3858.1525000000001</v>
      </c>
      <c r="J313" s="434">
        <v>5</v>
      </c>
      <c r="K313" s="435">
        <v>19924.82</v>
      </c>
    </row>
    <row r="314" spans="1:11" ht="14.4" customHeight="1" x14ac:dyDescent="0.3">
      <c r="A314" s="430" t="s">
        <v>397</v>
      </c>
      <c r="B314" s="431" t="s">
        <v>398</v>
      </c>
      <c r="C314" s="432" t="s">
        <v>402</v>
      </c>
      <c r="D314" s="433" t="s">
        <v>521</v>
      </c>
      <c r="E314" s="432" t="s">
        <v>1335</v>
      </c>
      <c r="F314" s="433" t="s">
        <v>1336</v>
      </c>
      <c r="G314" s="432" t="s">
        <v>1164</v>
      </c>
      <c r="H314" s="432" t="s">
        <v>1165</v>
      </c>
      <c r="I314" s="434">
        <v>3702.4924999999998</v>
      </c>
      <c r="J314" s="434">
        <v>5</v>
      </c>
      <c r="K314" s="435">
        <v>18894.12</v>
      </c>
    </row>
    <row r="315" spans="1:11" ht="14.4" customHeight="1" x14ac:dyDescent="0.3">
      <c r="A315" s="430" t="s">
        <v>397</v>
      </c>
      <c r="B315" s="431" t="s">
        <v>398</v>
      </c>
      <c r="C315" s="432" t="s">
        <v>402</v>
      </c>
      <c r="D315" s="433" t="s">
        <v>521</v>
      </c>
      <c r="E315" s="432" t="s">
        <v>1335</v>
      </c>
      <c r="F315" s="433" t="s">
        <v>1336</v>
      </c>
      <c r="G315" s="432" t="s">
        <v>1166</v>
      </c>
      <c r="H315" s="432" t="s">
        <v>1167</v>
      </c>
      <c r="I315" s="434">
        <v>274.67</v>
      </c>
      <c r="J315" s="434">
        <v>2</v>
      </c>
      <c r="K315" s="435">
        <v>549.34</v>
      </c>
    </row>
    <row r="316" spans="1:11" ht="14.4" customHeight="1" x14ac:dyDescent="0.3">
      <c r="A316" s="430" t="s">
        <v>397</v>
      </c>
      <c r="B316" s="431" t="s">
        <v>398</v>
      </c>
      <c r="C316" s="432" t="s">
        <v>402</v>
      </c>
      <c r="D316" s="433" t="s">
        <v>521</v>
      </c>
      <c r="E316" s="432" t="s">
        <v>1335</v>
      </c>
      <c r="F316" s="433" t="s">
        <v>1336</v>
      </c>
      <c r="G316" s="432" t="s">
        <v>1168</v>
      </c>
      <c r="H316" s="432" t="s">
        <v>1169</v>
      </c>
      <c r="I316" s="434">
        <v>274.67</v>
      </c>
      <c r="J316" s="434">
        <v>2</v>
      </c>
      <c r="K316" s="435">
        <v>549.34</v>
      </c>
    </row>
    <row r="317" spans="1:11" ht="14.4" customHeight="1" x14ac:dyDescent="0.3">
      <c r="A317" s="430" t="s">
        <v>397</v>
      </c>
      <c r="B317" s="431" t="s">
        <v>398</v>
      </c>
      <c r="C317" s="432" t="s">
        <v>402</v>
      </c>
      <c r="D317" s="433" t="s">
        <v>521</v>
      </c>
      <c r="E317" s="432" t="s">
        <v>1335</v>
      </c>
      <c r="F317" s="433" t="s">
        <v>1336</v>
      </c>
      <c r="G317" s="432" t="s">
        <v>1170</v>
      </c>
      <c r="H317" s="432" t="s">
        <v>1171</v>
      </c>
      <c r="I317" s="434">
        <v>1616.2</v>
      </c>
      <c r="J317" s="434">
        <v>1</v>
      </c>
      <c r="K317" s="435">
        <v>1616.2</v>
      </c>
    </row>
    <row r="318" spans="1:11" ht="14.4" customHeight="1" x14ac:dyDescent="0.3">
      <c r="A318" s="430" t="s">
        <v>397</v>
      </c>
      <c r="B318" s="431" t="s">
        <v>398</v>
      </c>
      <c r="C318" s="432" t="s">
        <v>402</v>
      </c>
      <c r="D318" s="433" t="s">
        <v>521</v>
      </c>
      <c r="E318" s="432" t="s">
        <v>1335</v>
      </c>
      <c r="F318" s="433" t="s">
        <v>1336</v>
      </c>
      <c r="G318" s="432" t="s">
        <v>1172</v>
      </c>
      <c r="H318" s="432" t="s">
        <v>1173</v>
      </c>
      <c r="I318" s="434">
        <v>510.62</v>
      </c>
      <c r="J318" s="434">
        <v>1</v>
      </c>
      <c r="K318" s="435">
        <v>510.62</v>
      </c>
    </row>
    <row r="319" spans="1:11" ht="14.4" customHeight="1" x14ac:dyDescent="0.3">
      <c r="A319" s="430" t="s">
        <v>397</v>
      </c>
      <c r="B319" s="431" t="s">
        <v>398</v>
      </c>
      <c r="C319" s="432" t="s">
        <v>402</v>
      </c>
      <c r="D319" s="433" t="s">
        <v>521</v>
      </c>
      <c r="E319" s="432" t="s">
        <v>1335</v>
      </c>
      <c r="F319" s="433" t="s">
        <v>1336</v>
      </c>
      <c r="G319" s="432" t="s">
        <v>1174</v>
      </c>
      <c r="H319" s="432" t="s">
        <v>1175</v>
      </c>
      <c r="I319" s="434">
        <v>274.67</v>
      </c>
      <c r="J319" s="434">
        <v>2</v>
      </c>
      <c r="K319" s="435">
        <v>549.34</v>
      </c>
    </row>
    <row r="320" spans="1:11" ht="14.4" customHeight="1" x14ac:dyDescent="0.3">
      <c r="A320" s="430" t="s">
        <v>397</v>
      </c>
      <c r="B320" s="431" t="s">
        <v>398</v>
      </c>
      <c r="C320" s="432" t="s">
        <v>402</v>
      </c>
      <c r="D320" s="433" t="s">
        <v>521</v>
      </c>
      <c r="E320" s="432" t="s">
        <v>1335</v>
      </c>
      <c r="F320" s="433" t="s">
        <v>1336</v>
      </c>
      <c r="G320" s="432" t="s">
        <v>1176</v>
      </c>
      <c r="H320" s="432" t="s">
        <v>1177</v>
      </c>
      <c r="I320" s="434">
        <v>510.62</v>
      </c>
      <c r="J320" s="434">
        <v>1</v>
      </c>
      <c r="K320" s="435">
        <v>510.62</v>
      </c>
    </row>
    <row r="321" spans="1:11" ht="14.4" customHeight="1" x14ac:dyDescent="0.3">
      <c r="A321" s="430" t="s">
        <v>397</v>
      </c>
      <c r="B321" s="431" t="s">
        <v>398</v>
      </c>
      <c r="C321" s="432" t="s">
        <v>402</v>
      </c>
      <c r="D321" s="433" t="s">
        <v>521</v>
      </c>
      <c r="E321" s="432" t="s">
        <v>1335</v>
      </c>
      <c r="F321" s="433" t="s">
        <v>1336</v>
      </c>
      <c r="G321" s="432" t="s">
        <v>1178</v>
      </c>
      <c r="H321" s="432" t="s">
        <v>1179</v>
      </c>
      <c r="I321" s="434">
        <v>274.67</v>
      </c>
      <c r="J321" s="434">
        <v>2</v>
      </c>
      <c r="K321" s="435">
        <v>549.34</v>
      </c>
    </row>
    <row r="322" spans="1:11" ht="14.4" customHeight="1" x14ac:dyDescent="0.3">
      <c r="A322" s="430" t="s">
        <v>397</v>
      </c>
      <c r="B322" s="431" t="s">
        <v>398</v>
      </c>
      <c r="C322" s="432" t="s">
        <v>402</v>
      </c>
      <c r="D322" s="433" t="s">
        <v>521</v>
      </c>
      <c r="E322" s="432" t="s">
        <v>1335</v>
      </c>
      <c r="F322" s="433" t="s">
        <v>1336</v>
      </c>
      <c r="G322" s="432" t="s">
        <v>1180</v>
      </c>
      <c r="H322" s="432" t="s">
        <v>1181</v>
      </c>
      <c r="I322" s="434">
        <v>2734.75</v>
      </c>
      <c r="J322" s="434">
        <v>2</v>
      </c>
      <c r="K322" s="435">
        <v>5469.5</v>
      </c>
    </row>
    <row r="323" spans="1:11" ht="14.4" customHeight="1" x14ac:dyDescent="0.3">
      <c r="A323" s="430" t="s">
        <v>397</v>
      </c>
      <c r="B323" s="431" t="s">
        <v>398</v>
      </c>
      <c r="C323" s="432" t="s">
        <v>402</v>
      </c>
      <c r="D323" s="433" t="s">
        <v>521</v>
      </c>
      <c r="E323" s="432" t="s">
        <v>1335</v>
      </c>
      <c r="F323" s="433" t="s">
        <v>1336</v>
      </c>
      <c r="G323" s="432" t="s">
        <v>1182</v>
      </c>
      <c r="H323" s="432" t="s">
        <v>1183</v>
      </c>
      <c r="I323" s="434">
        <v>2591.8200000000002</v>
      </c>
      <c r="J323" s="434">
        <v>1</v>
      </c>
      <c r="K323" s="435">
        <v>2591.8200000000002</v>
      </c>
    </row>
    <row r="324" spans="1:11" ht="14.4" customHeight="1" x14ac:dyDescent="0.3">
      <c r="A324" s="430" t="s">
        <v>397</v>
      </c>
      <c r="B324" s="431" t="s">
        <v>398</v>
      </c>
      <c r="C324" s="432" t="s">
        <v>402</v>
      </c>
      <c r="D324" s="433" t="s">
        <v>521</v>
      </c>
      <c r="E324" s="432" t="s">
        <v>1335</v>
      </c>
      <c r="F324" s="433" t="s">
        <v>1336</v>
      </c>
      <c r="G324" s="432" t="s">
        <v>1184</v>
      </c>
      <c r="H324" s="432" t="s">
        <v>1185</v>
      </c>
      <c r="I324" s="434">
        <v>2591.8200000000002</v>
      </c>
      <c r="J324" s="434">
        <v>1</v>
      </c>
      <c r="K324" s="435">
        <v>2591.8200000000002</v>
      </c>
    </row>
    <row r="325" spans="1:11" ht="14.4" customHeight="1" x14ac:dyDescent="0.3">
      <c r="A325" s="430" t="s">
        <v>397</v>
      </c>
      <c r="B325" s="431" t="s">
        <v>398</v>
      </c>
      <c r="C325" s="432" t="s">
        <v>402</v>
      </c>
      <c r="D325" s="433" t="s">
        <v>521</v>
      </c>
      <c r="E325" s="432" t="s">
        <v>1335</v>
      </c>
      <c r="F325" s="433" t="s">
        <v>1336</v>
      </c>
      <c r="G325" s="432" t="s">
        <v>1186</v>
      </c>
      <c r="H325" s="432" t="s">
        <v>1187</v>
      </c>
      <c r="I325" s="434">
        <v>2734.75</v>
      </c>
      <c r="J325" s="434">
        <v>1</v>
      </c>
      <c r="K325" s="435">
        <v>2734.75</v>
      </c>
    </row>
    <row r="326" spans="1:11" ht="14.4" customHeight="1" x14ac:dyDescent="0.3">
      <c r="A326" s="430" t="s">
        <v>397</v>
      </c>
      <c r="B326" s="431" t="s">
        <v>398</v>
      </c>
      <c r="C326" s="432" t="s">
        <v>402</v>
      </c>
      <c r="D326" s="433" t="s">
        <v>521</v>
      </c>
      <c r="E326" s="432" t="s">
        <v>1335</v>
      </c>
      <c r="F326" s="433" t="s">
        <v>1336</v>
      </c>
      <c r="G326" s="432" t="s">
        <v>1188</v>
      </c>
      <c r="H326" s="432" t="s">
        <v>1189</v>
      </c>
      <c r="I326" s="434">
        <v>4246.76</v>
      </c>
      <c r="J326" s="434">
        <v>3</v>
      </c>
      <c r="K326" s="435">
        <v>12740.28</v>
      </c>
    </row>
    <row r="327" spans="1:11" ht="14.4" customHeight="1" x14ac:dyDescent="0.3">
      <c r="A327" s="430" t="s">
        <v>397</v>
      </c>
      <c r="B327" s="431" t="s">
        <v>398</v>
      </c>
      <c r="C327" s="432" t="s">
        <v>402</v>
      </c>
      <c r="D327" s="433" t="s">
        <v>521</v>
      </c>
      <c r="E327" s="432" t="s">
        <v>1335</v>
      </c>
      <c r="F327" s="433" t="s">
        <v>1336</v>
      </c>
      <c r="G327" s="432" t="s">
        <v>1190</v>
      </c>
      <c r="H327" s="432" t="s">
        <v>1191</v>
      </c>
      <c r="I327" s="434">
        <v>2752.75</v>
      </c>
      <c r="J327" s="434">
        <v>2</v>
      </c>
      <c r="K327" s="435">
        <v>5505.5</v>
      </c>
    </row>
    <row r="328" spans="1:11" ht="14.4" customHeight="1" x14ac:dyDescent="0.3">
      <c r="A328" s="430" t="s">
        <v>397</v>
      </c>
      <c r="B328" s="431" t="s">
        <v>398</v>
      </c>
      <c r="C328" s="432" t="s">
        <v>402</v>
      </c>
      <c r="D328" s="433" t="s">
        <v>521</v>
      </c>
      <c r="E328" s="432" t="s">
        <v>1335</v>
      </c>
      <c r="F328" s="433" t="s">
        <v>1336</v>
      </c>
      <c r="G328" s="432" t="s">
        <v>1192</v>
      </c>
      <c r="H328" s="432" t="s">
        <v>1193</v>
      </c>
      <c r="I328" s="434">
        <v>13310</v>
      </c>
      <c r="J328" s="434">
        <v>1</v>
      </c>
      <c r="K328" s="435">
        <v>13310</v>
      </c>
    </row>
    <row r="329" spans="1:11" ht="14.4" customHeight="1" x14ac:dyDescent="0.3">
      <c r="A329" s="430" t="s">
        <v>397</v>
      </c>
      <c r="B329" s="431" t="s">
        <v>398</v>
      </c>
      <c r="C329" s="432" t="s">
        <v>402</v>
      </c>
      <c r="D329" s="433" t="s">
        <v>521</v>
      </c>
      <c r="E329" s="432" t="s">
        <v>1335</v>
      </c>
      <c r="F329" s="433" t="s">
        <v>1336</v>
      </c>
      <c r="G329" s="432" t="s">
        <v>1194</v>
      </c>
      <c r="H329" s="432" t="s">
        <v>1195</v>
      </c>
      <c r="I329" s="434">
        <v>2227.1950000000002</v>
      </c>
      <c r="J329" s="434">
        <v>2</v>
      </c>
      <c r="K329" s="435">
        <v>4454.3900000000003</v>
      </c>
    </row>
    <row r="330" spans="1:11" ht="14.4" customHeight="1" x14ac:dyDescent="0.3">
      <c r="A330" s="430" t="s">
        <v>397</v>
      </c>
      <c r="B330" s="431" t="s">
        <v>398</v>
      </c>
      <c r="C330" s="432" t="s">
        <v>402</v>
      </c>
      <c r="D330" s="433" t="s">
        <v>521</v>
      </c>
      <c r="E330" s="432" t="s">
        <v>1335</v>
      </c>
      <c r="F330" s="433" t="s">
        <v>1336</v>
      </c>
      <c r="G330" s="432" t="s">
        <v>1196</v>
      </c>
      <c r="H330" s="432" t="s">
        <v>1197</v>
      </c>
      <c r="I330" s="434">
        <v>2596.66</v>
      </c>
      <c r="J330" s="434">
        <v>1</v>
      </c>
      <c r="K330" s="435">
        <v>2596.66</v>
      </c>
    </row>
    <row r="331" spans="1:11" ht="14.4" customHeight="1" x14ac:dyDescent="0.3">
      <c r="A331" s="430" t="s">
        <v>397</v>
      </c>
      <c r="B331" s="431" t="s">
        <v>398</v>
      </c>
      <c r="C331" s="432" t="s">
        <v>402</v>
      </c>
      <c r="D331" s="433" t="s">
        <v>521</v>
      </c>
      <c r="E331" s="432" t="s">
        <v>1335</v>
      </c>
      <c r="F331" s="433" t="s">
        <v>1336</v>
      </c>
      <c r="G331" s="432" t="s">
        <v>1198</v>
      </c>
      <c r="H331" s="432" t="s">
        <v>1199</v>
      </c>
      <c r="I331" s="434">
        <v>2531.9250000000002</v>
      </c>
      <c r="J331" s="434">
        <v>3</v>
      </c>
      <c r="K331" s="435">
        <v>7538.2999999999993</v>
      </c>
    </row>
    <row r="332" spans="1:11" ht="14.4" customHeight="1" x14ac:dyDescent="0.3">
      <c r="A332" s="430" t="s">
        <v>397</v>
      </c>
      <c r="B332" s="431" t="s">
        <v>398</v>
      </c>
      <c r="C332" s="432" t="s">
        <v>402</v>
      </c>
      <c r="D332" s="433" t="s">
        <v>521</v>
      </c>
      <c r="E332" s="432" t="s">
        <v>1335</v>
      </c>
      <c r="F332" s="433" t="s">
        <v>1336</v>
      </c>
      <c r="G332" s="432" t="s">
        <v>1200</v>
      </c>
      <c r="H332" s="432" t="s">
        <v>1011</v>
      </c>
      <c r="I332" s="434">
        <v>36178.959999999999</v>
      </c>
      <c r="J332" s="434">
        <v>7</v>
      </c>
      <c r="K332" s="435">
        <v>253252.72</v>
      </c>
    </row>
    <row r="333" spans="1:11" ht="14.4" customHeight="1" x14ac:dyDescent="0.3">
      <c r="A333" s="430" t="s">
        <v>397</v>
      </c>
      <c r="B333" s="431" t="s">
        <v>398</v>
      </c>
      <c r="C333" s="432" t="s">
        <v>402</v>
      </c>
      <c r="D333" s="433" t="s">
        <v>521</v>
      </c>
      <c r="E333" s="432" t="s">
        <v>1335</v>
      </c>
      <c r="F333" s="433" t="s">
        <v>1336</v>
      </c>
      <c r="G333" s="432" t="s">
        <v>1201</v>
      </c>
      <c r="H333" s="432" t="s">
        <v>1202</v>
      </c>
      <c r="I333" s="434">
        <v>1608.09</v>
      </c>
      <c r="J333" s="434">
        <v>1</v>
      </c>
      <c r="K333" s="435">
        <v>1608.09</v>
      </c>
    </row>
    <row r="334" spans="1:11" ht="14.4" customHeight="1" x14ac:dyDescent="0.3">
      <c r="A334" s="430" t="s">
        <v>397</v>
      </c>
      <c r="B334" s="431" t="s">
        <v>398</v>
      </c>
      <c r="C334" s="432" t="s">
        <v>402</v>
      </c>
      <c r="D334" s="433" t="s">
        <v>521</v>
      </c>
      <c r="E334" s="432" t="s">
        <v>1335</v>
      </c>
      <c r="F334" s="433" t="s">
        <v>1336</v>
      </c>
      <c r="G334" s="432" t="s">
        <v>1203</v>
      </c>
      <c r="H334" s="432" t="s">
        <v>1204</v>
      </c>
      <c r="I334" s="434">
        <v>1608.09</v>
      </c>
      <c r="J334" s="434">
        <v>1</v>
      </c>
      <c r="K334" s="435">
        <v>1608.09</v>
      </c>
    </row>
    <row r="335" spans="1:11" ht="14.4" customHeight="1" x14ac:dyDescent="0.3">
      <c r="A335" s="430" t="s">
        <v>397</v>
      </c>
      <c r="B335" s="431" t="s">
        <v>398</v>
      </c>
      <c r="C335" s="432" t="s">
        <v>402</v>
      </c>
      <c r="D335" s="433" t="s">
        <v>521</v>
      </c>
      <c r="E335" s="432" t="s">
        <v>1335</v>
      </c>
      <c r="F335" s="433" t="s">
        <v>1336</v>
      </c>
      <c r="G335" s="432" t="s">
        <v>1205</v>
      </c>
      <c r="H335" s="432" t="s">
        <v>1206</v>
      </c>
      <c r="I335" s="434">
        <v>361.79</v>
      </c>
      <c r="J335" s="434">
        <v>1</v>
      </c>
      <c r="K335" s="435">
        <v>361.79</v>
      </c>
    </row>
    <row r="336" spans="1:11" ht="14.4" customHeight="1" x14ac:dyDescent="0.3">
      <c r="A336" s="430" t="s">
        <v>397</v>
      </c>
      <c r="B336" s="431" t="s">
        <v>398</v>
      </c>
      <c r="C336" s="432" t="s">
        <v>402</v>
      </c>
      <c r="D336" s="433" t="s">
        <v>521</v>
      </c>
      <c r="E336" s="432" t="s">
        <v>1335</v>
      </c>
      <c r="F336" s="433" t="s">
        <v>1336</v>
      </c>
      <c r="G336" s="432" t="s">
        <v>1207</v>
      </c>
      <c r="H336" s="432" t="s">
        <v>1208</v>
      </c>
      <c r="I336" s="434">
        <v>274.68</v>
      </c>
      <c r="J336" s="434">
        <v>3</v>
      </c>
      <c r="K336" s="435">
        <v>824.04</v>
      </c>
    </row>
    <row r="337" spans="1:11" ht="14.4" customHeight="1" x14ac:dyDescent="0.3">
      <c r="A337" s="430" t="s">
        <v>397</v>
      </c>
      <c r="B337" s="431" t="s">
        <v>398</v>
      </c>
      <c r="C337" s="432" t="s">
        <v>402</v>
      </c>
      <c r="D337" s="433" t="s">
        <v>521</v>
      </c>
      <c r="E337" s="432" t="s">
        <v>1335</v>
      </c>
      <c r="F337" s="433" t="s">
        <v>1336</v>
      </c>
      <c r="G337" s="432" t="s">
        <v>1209</v>
      </c>
      <c r="H337" s="432" t="s">
        <v>1210</v>
      </c>
      <c r="I337" s="434">
        <v>274.67</v>
      </c>
      <c r="J337" s="434">
        <v>3</v>
      </c>
      <c r="K337" s="435">
        <v>824.01</v>
      </c>
    </row>
    <row r="338" spans="1:11" ht="14.4" customHeight="1" x14ac:dyDescent="0.3">
      <c r="A338" s="430" t="s">
        <v>397</v>
      </c>
      <c r="B338" s="431" t="s">
        <v>398</v>
      </c>
      <c r="C338" s="432" t="s">
        <v>402</v>
      </c>
      <c r="D338" s="433" t="s">
        <v>521</v>
      </c>
      <c r="E338" s="432" t="s">
        <v>1335</v>
      </c>
      <c r="F338" s="433" t="s">
        <v>1336</v>
      </c>
      <c r="G338" s="432" t="s">
        <v>1211</v>
      </c>
      <c r="H338" s="432" t="s">
        <v>1212</v>
      </c>
      <c r="I338" s="434">
        <v>903.87</v>
      </c>
      <c r="J338" s="434">
        <v>1</v>
      </c>
      <c r="K338" s="435">
        <v>903.87</v>
      </c>
    </row>
    <row r="339" spans="1:11" ht="14.4" customHeight="1" x14ac:dyDescent="0.3">
      <c r="A339" s="430" t="s">
        <v>397</v>
      </c>
      <c r="B339" s="431" t="s">
        <v>398</v>
      </c>
      <c r="C339" s="432" t="s">
        <v>402</v>
      </c>
      <c r="D339" s="433" t="s">
        <v>521</v>
      </c>
      <c r="E339" s="432" t="s">
        <v>1335</v>
      </c>
      <c r="F339" s="433" t="s">
        <v>1336</v>
      </c>
      <c r="G339" s="432" t="s">
        <v>1213</v>
      </c>
      <c r="H339" s="432" t="s">
        <v>1214</v>
      </c>
      <c r="I339" s="434">
        <v>1608.09</v>
      </c>
      <c r="J339" s="434">
        <v>1</v>
      </c>
      <c r="K339" s="435">
        <v>1608.09</v>
      </c>
    </row>
    <row r="340" spans="1:11" ht="14.4" customHeight="1" x14ac:dyDescent="0.3">
      <c r="A340" s="430" t="s">
        <v>397</v>
      </c>
      <c r="B340" s="431" t="s">
        <v>398</v>
      </c>
      <c r="C340" s="432" t="s">
        <v>402</v>
      </c>
      <c r="D340" s="433" t="s">
        <v>521</v>
      </c>
      <c r="E340" s="432" t="s">
        <v>1335</v>
      </c>
      <c r="F340" s="433" t="s">
        <v>1336</v>
      </c>
      <c r="G340" s="432" t="s">
        <v>1215</v>
      </c>
      <c r="H340" s="432" t="s">
        <v>1216</v>
      </c>
      <c r="I340" s="434">
        <v>9794</v>
      </c>
      <c r="J340" s="434">
        <v>1</v>
      </c>
      <c r="K340" s="435">
        <v>9794</v>
      </c>
    </row>
    <row r="341" spans="1:11" ht="14.4" customHeight="1" x14ac:dyDescent="0.3">
      <c r="A341" s="430" t="s">
        <v>397</v>
      </c>
      <c r="B341" s="431" t="s">
        <v>398</v>
      </c>
      <c r="C341" s="432" t="s">
        <v>402</v>
      </c>
      <c r="D341" s="433" t="s">
        <v>521</v>
      </c>
      <c r="E341" s="432" t="s">
        <v>1335</v>
      </c>
      <c r="F341" s="433" t="s">
        <v>1336</v>
      </c>
      <c r="G341" s="432" t="s">
        <v>1217</v>
      </c>
      <c r="H341" s="432" t="s">
        <v>1218</v>
      </c>
      <c r="I341" s="434">
        <v>617</v>
      </c>
      <c r="J341" s="434">
        <v>1</v>
      </c>
      <c r="K341" s="435">
        <v>617</v>
      </c>
    </row>
    <row r="342" spans="1:11" ht="14.4" customHeight="1" x14ac:dyDescent="0.3">
      <c r="A342" s="430" t="s">
        <v>397</v>
      </c>
      <c r="B342" s="431" t="s">
        <v>398</v>
      </c>
      <c r="C342" s="432" t="s">
        <v>402</v>
      </c>
      <c r="D342" s="433" t="s">
        <v>521</v>
      </c>
      <c r="E342" s="432" t="s">
        <v>1335</v>
      </c>
      <c r="F342" s="433" t="s">
        <v>1336</v>
      </c>
      <c r="G342" s="432" t="s">
        <v>1219</v>
      </c>
      <c r="H342" s="432" t="s">
        <v>1220</v>
      </c>
      <c r="I342" s="434">
        <v>1876.6</v>
      </c>
      <c r="J342" s="434">
        <v>1</v>
      </c>
      <c r="K342" s="435">
        <v>1876.6</v>
      </c>
    </row>
    <row r="343" spans="1:11" ht="14.4" customHeight="1" x14ac:dyDescent="0.3">
      <c r="A343" s="430" t="s">
        <v>397</v>
      </c>
      <c r="B343" s="431" t="s">
        <v>398</v>
      </c>
      <c r="C343" s="432" t="s">
        <v>402</v>
      </c>
      <c r="D343" s="433" t="s">
        <v>521</v>
      </c>
      <c r="E343" s="432" t="s">
        <v>1335</v>
      </c>
      <c r="F343" s="433" t="s">
        <v>1336</v>
      </c>
      <c r="G343" s="432" t="s">
        <v>1221</v>
      </c>
      <c r="H343" s="432" t="s">
        <v>1222</v>
      </c>
      <c r="I343" s="434">
        <v>3414.62</v>
      </c>
      <c r="J343" s="434">
        <v>2</v>
      </c>
      <c r="K343" s="435">
        <v>6829.24</v>
      </c>
    </row>
    <row r="344" spans="1:11" ht="14.4" customHeight="1" x14ac:dyDescent="0.3">
      <c r="A344" s="430" t="s">
        <v>397</v>
      </c>
      <c r="B344" s="431" t="s">
        <v>398</v>
      </c>
      <c r="C344" s="432" t="s">
        <v>402</v>
      </c>
      <c r="D344" s="433" t="s">
        <v>521</v>
      </c>
      <c r="E344" s="432" t="s">
        <v>1335</v>
      </c>
      <c r="F344" s="433" t="s">
        <v>1336</v>
      </c>
      <c r="G344" s="432" t="s">
        <v>1223</v>
      </c>
      <c r="H344" s="432" t="s">
        <v>1224</v>
      </c>
      <c r="I344" s="434">
        <v>984.94</v>
      </c>
      <c r="J344" s="434">
        <v>1</v>
      </c>
      <c r="K344" s="435">
        <v>984.94</v>
      </c>
    </row>
    <row r="345" spans="1:11" ht="14.4" customHeight="1" x14ac:dyDescent="0.3">
      <c r="A345" s="430" t="s">
        <v>397</v>
      </c>
      <c r="B345" s="431" t="s">
        <v>398</v>
      </c>
      <c r="C345" s="432" t="s">
        <v>402</v>
      </c>
      <c r="D345" s="433" t="s">
        <v>521</v>
      </c>
      <c r="E345" s="432" t="s">
        <v>1335</v>
      </c>
      <c r="F345" s="433" t="s">
        <v>1336</v>
      </c>
      <c r="G345" s="432" t="s">
        <v>1225</v>
      </c>
      <c r="H345" s="432" t="s">
        <v>1226</v>
      </c>
      <c r="I345" s="434">
        <v>1608.09</v>
      </c>
      <c r="J345" s="434">
        <v>1</v>
      </c>
      <c r="K345" s="435">
        <v>1608.09</v>
      </c>
    </row>
    <row r="346" spans="1:11" ht="14.4" customHeight="1" x14ac:dyDescent="0.3">
      <c r="A346" s="430" t="s">
        <v>397</v>
      </c>
      <c r="B346" s="431" t="s">
        <v>398</v>
      </c>
      <c r="C346" s="432" t="s">
        <v>402</v>
      </c>
      <c r="D346" s="433" t="s">
        <v>521</v>
      </c>
      <c r="E346" s="432" t="s">
        <v>1335</v>
      </c>
      <c r="F346" s="433" t="s">
        <v>1336</v>
      </c>
      <c r="G346" s="432" t="s">
        <v>1227</v>
      </c>
      <c r="H346" s="432" t="s">
        <v>1228</v>
      </c>
      <c r="I346" s="434">
        <v>185.15</v>
      </c>
      <c r="J346" s="434">
        <v>1</v>
      </c>
      <c r="K346" s="435">
        <v>185.15</v>
      </c>
    </row>
    <row r="347" spans="1:11" ht="14.4" customHeight="1" x14ac:dyDescent="0.3">
      <c r="A347" s="430" t="s">
        <v>397</v>
      </c>
      <c r="B347" s="431" t="s">
        <v>398</v>
      </c>
      <c r="C347" s="432" t="s">
        <v>402</v>
      </c>
      <c r="D347" s="433" t="s">
        <v>521</v>
      </c>
      <c r="E347" s="432" t="s">
        <v>1335</v>
      </c>
      <c r="F347" s="433" t="s">
        <v>1336</v>
      </c>
      <c r="G347" s="432" t="s">
        <v>1229</v>
      </c>
      <c r="H347" s="432" t="s">
        <v>1230</v>
      </c>
      <c r="I347" s="434">
        <v>903.87</v>
      </c>
      <c r="J347" s="434">
        <v>2</v>
      </c>
      <c r="K347" s="435">
        <v>1807.74</v>
      </c>
    </row>
    <row r="348" spans="1:11" ht="14.4" customHeight="1" x14ac:dyDescent="0.3">
      <c r="A348" s="430" t="s">
        <v>397</v>
      </c>
      <c r="B348" s="431" t="s">
        <v>398</v>
      </c>
      <c r="C348" s="432" t="s">
        <v>402</v>
      </c>
      <c r="D348" s="433" t="s">
        <v>521</v>
      </c>
      <c r="E348" s="432" t="s">
        <v>1335</v>
      </c>
      <c r="F348" s="433" t="s">
        <v>1336</v>
      </c>
      <c r="G348" s="432" t="s">
        <v>1231</v>
      </c>
      <c r="H348" s="432" t="s">
        <v>1232</v>
      </c>
      <c r="I348" s="434">
        <v>4235</v>
      </c>
      <c r="J348" s="434">
        <v>4</v>
      </c>
      <c r="K348" s="435">
        <v>16940</v>
      </c>
    </row>
    <row r="349" spans="1:11" ht="14.4" customHeight="1" x14ac:dyDescent="0.3">
      <c r="A349" s="430" t="s">
        <v>397</v>
      </c>
      <c r="B349" s="431" t="s">
        <v>398</v>
      </c>
      <c r="C349" s="432" t="s">
        <v>402</v>
      </c>
      <c r="D349" s="433" t="s">
        <v>521</v>
      </c>
      <c r="E349" s="432" t="s">
        <v>1335</v>
      </c>
      <c r="F349" s="433" t="s">
        <v>1336</v>
      </c>
      <c r="G349" s="432" t="s">
        <v>1233</v>
      </c>
      <c r="H349" s="432" t="s">
        <v>1234</v>
      </c>
      <c r="I349" s="434">
        <v>26015</v>
      </c>
      <c r="J349" s="434">
        <v>2</v>
      </c>
      <c r="K349" s="435">
        <v>52030</v>
      </c>
    </row>
    <row r="350" spans="1:11" ht="14.4" customHeight="1" x14ac:dyDescent="0.3">
      <c r="A350" s="430" t="s">
        <v>397</v>
      </c>
      <c r="B350" s="431" t="s">
        <v>398</v>
      </c>
      <c r="C350" s="432" t="s">
        <v>402</v>
      </c>
      <c r="D350" s="433" t="s">
        <v>521</v>
      </c>
      <c r="E350" s="432" t="s">
        <v>1335</v>
      </c>
      <c r="F350" s="433" t="s">
        <v>1336</v>
      </c>
      <c r="G350" s="432" t="s">
        <v>1235</v>
      </c>
      <c r="H350" s="432" t="s">
        <v>1236</v>
      </c>
      <c r="I350" s="434">
        <v>2117.5</v>
      </c>
      <c r="J350" s="434">
        <v>1</v>
      </c>
      <c r="K350" s="435">
        <v>2117.5</v>
      </c>
    </row>
    <row r="351" spans="1:11" ht="14.4" customHeight="1" x14ac:dyDescent="0.3">
      <c r="A351" s="430" t="s">
        <v>397</v>
      </c>
      <c r="B351" s="431" t="s">
        <v>398</v>
      </c>
      <c r="C351" s="432" t="s">
        <v>402</v>
      </c>
      <c r="D351" s="433" t="s">
        <v>521</v>
      </c>
      <c r="E351" s="432" t="s">
        <v>1335</v>
      </c>
      <c r="F351" s="433" t="s">
        <v>1336</v>
      </c>
      <c r="G351" s="432" t="s">
        <v>1237</v>
      </c>
      <c r="H351" s="432" t="s">
        <v>1238</v>
      </c>
      <c r="I351" s="434">
        <v>484</v>
      </c>
      <c r="J351" s="434">
        <v>2</v>
      </c>
      <c r="K351" s="435">
        <v>968</v>
      </c>
    </row>
    <row r="352" spans="1:11" ht="14.4" customHeight="1" x14ac:dyDescent="0.3">
      <c r="A352" s="430" t="s">
        <v>397</v>
      </c>
      <c r="B352" s="431" t="s">
        <v>398</v>
      </c>
      <c r="C352" s="432" t="s">
        <v>402</v>
      </c>
      <c r="D352" s="433" t="s">
        <v>521</v>
      </c>
      <c r="E352" s="432" t="s">
        <v>1335</v>
      </c>
      <c r="F352" s="433" t="s">
        <v>1336</v>
      </c>
      <c r="G352" s="432" t="s">
        <v>1239</v>
      </c>
      <c r="H352" s="432" t="s">
        <v>1240</v>
      </c>
      <c r="I352" s="434">
        <v>5859.38</v>
      </c>
      <c r="J352" s="434">
        <v>2</v>
      </c>
      <c r="K352" s="435">
        <v>11718.75</v>
      </c>
    </row>
    <row r="353" spans="1:11" ht="14.4" customHeight="1" x14ac:dyDescent="0.3">
      <c r="A353" s="430" t="s">
        <v>397</v>
      </c>
      <c r="B353" s="431" t="s">
        <v>398</v>
      </c>
      <c r="C353" s="432" t="s">
        <v>402</v>
      </c>
      <c r="D353" s="433" t="s">
        <v>521</v>
      </c>
      <c r="E353" s="432" t="s">
        <v>1335</v>
      </c>
      <c r="F353" s="433" t="s">
        <v>1336</v>
      </c>
      <c r="G353" s="432" t="s">
        <v>1241</v>
      </c>
      <c r="H353" s="432" t="s">
        <v>1242</v>
      </c>
      <c r="I353" s="434">
        <v>274.66500000000002</v>
      </c>
      <c r="J353" s="434">
        <v>2</v>
      </c>
      <c r="K353" s="435">
        <v>549.33000000000004</v>
      </c>
    </row>
    <row r="354" spans="1:11" ht="14.4" customHeight="1" x14ac:dyDescent="0.3">
      <c r="A354" s="430" t="s">
        <v>397</v>
      </c>
      <c r="B354" s="431" t="s">
        <v>398</v>
      </c>
      <c r="C354" s="432" t="s">
        <v>402</v>
      </c>
      <c r="D354" s="433" t="s">
        <v>521</v>
      </c>
      <c r="E354" s="432" t="s">
        <v>1335</v>
      </c>
      <c r="F354" s="433" t="s">
        <v>1336</v>
      </c>
      <c r="G354" s="432" t="s">
        <v>1243</v>
      </c>
      <c r="H354" s="432" t="s">
        <v>1244</v>
      </c>
      <c r="I354" s="434">
        <v>3346.86</v>
      </c>
      <c r="J354" s="434">
        <v>1</v>
      </c>
      <c r="K354" s="435">
        <v>3346.86</v>
      </c>
    </row>
    <row r="355" spans="1:11" ht="14.4" customHeight="1" x14ac:dyDescent="0.3">
      <c r="A355" s="430" t="s">
        <v>397</v>
      </c>
      <c r="B355" s="431" t="s">
        <v>398</v>
      </c>
      <c r="C355" s="432" t="s">
        <v>402</v>
      </c>
      <c r="D355" s="433" t="s">
        <v>521</v>
      </c>
      <c r="E355" s="432" t="s">
        <v>1335</v>
      </c>
      <c r="F355" s="433" t="s">
        <v>1336</v>
      </c>
      <c r="G355" s="432" t="s">
        <v>1245</v>
      </c>
      <c r="H355" s="432" t="s">
        <v>1246</v>
      </c>
      <c r="I355" s="434">
        <v>3414.62</v>
      </c>
      <c r="J355" s="434">
        <v>1</v>
      </c>
      <c r="K355" s="435">
        <v>3414.62</v>
      </c>
    </row>
    <row r="356" spans="1:11" ht="14.4" customHeight="1" x14ac:dyDescent="0.3">
      <c r="A356" s="430" t="s">
        <v>397</v>
      </c>
      <c r="B356" s="431" t="s">
        <v>398</v>
      </c>
      <c r="C356" s="432" t="s">
        <v>402</v>
      </c>
      <c r="D356" s="433" t="s">
        <v>521</v>
      </c>
      <c r="E356" s="432" t="s">
        <v>1335</v>
      </c>
      <c r="F356" s="433" t="s">
        <v>1336</v>
      </c>
      <c r="G356" s="432" t="s">
        <v>1247</v>
      </c>
      <c r="H356" s="432" t="s">
        <v>1248</v>
      </c>
      <c r="I356" s="434">
        <v>262.57</v>
      </c>
      <c r="J356" s="434">
        <v>1</v>
      </c>
      <c r="K356" s="435">
        <v>262.57</v>
      </c>
    </row>
    <row r="357" spans="1:11" ht="14.4" customHeight="1" x14ac:dyDescent="0.3">
      <c r="A357" s="430" t="s">
        <v>397</v>
      </c>
      <c r="B357" s="431" t="s">
        <v>398</v>
      </c>
      <c r="C357" s="432" t="s">
        <v>402</v>
      </c>
      <c r="D357" s="433" t="s">
        <v>521</v>
      </c>
      <c r="E357" s="432" t="s">
        <v>1335</v>
      </c>
      <c r="F357" s="433" t="s">
        <v>1336</v>
      </c>
      <c r="G357" s="432" t="s">
        <v>1249</v>
      </c>
      <c r="H357" s="432" t="s">
        <v>1250</v>
      </c>
      <c r="I357" s="434">
        <v>2591.8200000000002</v>
      </c>
      <c r="J357" s="434">
        <v>1</v>
      </c>
      <c r="K357" s="435">
        <v>2591.8200000000002</v>
      </c>
    </row>
    <row r="358" spans="1:11" ht="14.4" customHeight="1" x14ac:dyDescent="0.3">
      <c r="A358" s="430" t="s">
        <v>397</v>
      </c>
      <c r="B358" s="431" t="s">
        <v>398</v>
      </c>
      <c r="C358" s="432" t="s">
        <v>402</v>
      </c>
      <c r="D358" s="433" t="s">
        <v>521</v>
      </c>
      <c r="E358" s="432" t="s">
        <v>1335</v>
      </c>
      <c r="F358" s="433" t="s">
        <v>1336</v>
      </c>
      <c r="G358" s="432" t="s">
        <v>1251</v>
      </c>
      <c r="H358" s="432" t="s">
        <v>1252</v>
      </c>
      <c r="I358" s="434">
        <v>696.96</v>
      </c>
      <c r="J358" s="434">
        <v>1</v>
      </c>
      <c r="K358" s="435">
        <v>696.96</v>
      </c>
    </row>
    <row r="359" spans="1:11" ht="14.4" customHeight="1" x14ac:dyDescent="0.3">
      <c r="A359" s="430" t="s">
        <v>397</v>
      </c>
      <c r="B359" s="431" t="s">
        <v>398</v>
      </c>
      <c r="C359" s="432" t="s">
        <v>402</v>
      </c>
      <c r="D359" s="433" t="s">
        <v>521</v>
      </c>
      <c r="E359" s="432" t="s">
        <v>1335</v>
      </c>
      <c r="F359" s="433" t="s">
        <v>1336</v>
      </c>
      <c r="G359" s="432" t="s">
        <v>1253</v>
      </c>
      <c r="H359" s="432" t="s">
        <v>1254</v>
      </c>
      <c r="I359" s="434">
        <v>18150</v>
      </c>
      <c r="J359" s="434">
        <v>2</v>
      </c>
      <c r="K359" s="435">
        <v>36300</v>
      </c>
    </row>
    <row r="360" spans="1:11" ht="14.4" customHeight="1" x14ac:dyDescent="0.3">
      <c r="A360" s="430" t="s">
        <v>397</v>
      </c>
      <c r="B360" s="431" t="s">
        <v>398</v>
      </c>
      <c r="C360" s="432" t="s">
        <v>402</v>
      </c>
      <c r="D360" s="433" t="s">
        <v>521</v>
      </c>
      <c r="E360" s="432" t="s">
        <v>1335</v>
      </c>
      <c r="F360" s="433" t="s">
        <v>1336</v>
      </c>
      <c r="G360" s="432" t="s">
        <v>1255</v>
      </c>
      <c r="H360" s="432" t="s">
        <v>1256</v>
      </c>
      <c r="I360" s="434">
        <v>1568.16</v>
      </c>
      <c r="J360" s="434">
        <v>1</v>
      </c>
      <c r="K360" s="435">
        <v>1568.16</v>
      </c>
    </row>
    <row r="361" spans="1:11" ht="14.4" customHeight="1" x14ac:dyDescent="0.3">
      <c r="A361" s="430" t="s">
        <v>397</v>
      </c>
      <c r="B361" s="431" t="s">
        <v>398</v>
      </c>
      <c r="C361" s="432" t="s">
        <v>402</v>
      </c>
      <c r="D361" s="433" t="s">
        <v>521</v>
      </c>
      <c r="E361" s="432" t="s">
        <v>1335</v>
      </c>
      <c r="F361" s="433" t="s">
        <v>1336</v>
      </c>
      <c r="G361" s="432" t="s">
        <v>1257</v>
      </c>
      <c r="H361" s="432" t="s">
        <v>1258</v>
      </c>
      <c r="I361" s="434">
        <v>2591.8200000000002</v>
      </c>
      <c r="J361" s="434">
        <v>1</v>
      </c>
      <c r="K361" s="435">
        <v>2591.8200000000002</v>
      </c>
    </row>
    <row r="362" spans="1:11" ht="14.4" customHeight="1" x14ac:dyDescent="0.3">
      <c r="A362" s="430" t="s">
        <v>397</v>
      </c>
      <c r="B362" s="431" t="s">
        <v>398</v>
      </c>
      <c r="C362" s="432" t="s">
        <v>402</v>
      </c>
      <c r="D362" s="433" t="s">
        <v>521</v>
      </c>
      <c r="E362" s="432" t="s">
        <v>1335</v>
      </c>
      <c r="F362" s="433" t="s">
        <v>1336</v>
      </c>
      <c r="G362" s="432" t="s">
        <v>1259</v>
      </c>
      <c r="H362" s="432" t="s">
        <v>1260</v>
      </c>
      <c r="I362" s="434">
        <v>2591.8200000000002</v>
      </c>
      <c r="J362" s="434">
        <v>2</v>
      </c>
      <c r="K362" s="435">
        <v>5183.6400000000003</v>
      </c>
    </row>
    <row r="363" spans="1:11" ht="14.4" customHeight="1" x14ac:dyDescent="0.3">
      <c r="A363" s="430" t="s">
        <v>397</v>
      </c>
      <c r="B363" s="431" t="s">
        <v>398</v>
      </c>
      <c r="C363" s="432" t="s">
        <v>402</v>
      </c>
      <c r="D363" s="433" t="s">
        <v>521</v>
      </c>
      <c r="E363" s="432" t="s">
        <v>1335</v>
      </c>
      <c r="F363" s="433" t="s">
        <v>1336</v>
      </c>
      <c r="G363" s="432" t="s">
        <v>1261</v>
      </c>
      <c r="H363" s="432" t="s">
        <v>1262</v>
      </c>
      <c r="I363" s="434">
        <v>2591.8200000000002</v>
      </c>
      <c r="J363" s="434">
        <v>1</v>
      </c>
      <c r="K363" s="435">
        <v>2591.8200000000002</v>
      </c>
    </row>
    <row r="364" spans="1:11" ht="14.4" customHeight="1" x14ac:dyDescent="0.3">
      <c r="A364" s="430" t="s">
        <v>397</v>
      </c>
      <c r="B364" s="431" t="s">
        <v>398</v>
      </c>
      <c r="C364" s="432" t="s">
        <v>402</v>
      </c>
      <c r="D364" s="433" t="s">
        <v>521</v>
      </c>
      <c r="E364" s="432" t="s">
        <v>1335</v>
      </c>
      <c r="F364" s="433" t="s">
        <v>1336</v>
      </c>
      <c r="G364" s="432" t="s">
        <v>1263</v>
      </c>
      <c r="H364" s="432" t="s">
        <v>1264</v>
      </c>
      <c r="I364" s="434">
        <v>2591.8200000000002</v>
      </c>
      <c r="J364" s="434">
        <v>1</v>
      </c>
      <c r="K364" s="435">
        <v>2591.8200000000002</v>
      </c>
    </row>
    <row r="365" spans="1:11" ht="14.4" customHeight="1" x14ac:dyDescent="0.3">
      <c r="A365" s="430" t="s">
        <v>397</v>
      </c>
      <c r="B365" s="431" t="s">
        <v>398</v>
      </c>
      <c r="C365" s="432" t="s">
        <v>402</v>
      </c>
      <c r="D365" s="433" t="s">
        <v>521</v>
      </c>
      <c r="E365" s="432" t="s">
        <v>1335</v>
      </c>
      <c r="F365" s="433" t="s">
        <v>1336</v>
      </c>
      <c r="G365" s="432" t="s">
        <v>1265</v>
      </c>
      <c r="H365" s="432" t="s">
        <v>1266</v>
      </c>
      <c r="I365" s="434">
        <v>2591.8200000000002</v>
      </c>
      <c r="J365" s="434">
        <v>1</v>
      </c>
      <c r="K365" s="435">
        <v>2591.8200000000002</v>
      </c>
    </row>
    <row r="366" spans="1:11" ht="14.4" customHeight="1" x14ac:dyDescent="0.3">
      <c r="A366" s="430" t="s">
        <v>397</v>
      </c>
      <c r="B366" s="431" t="s">
        <v>398</v>
      </c>
      <c r="C366" s="432" t="s">
        <v>402</v>
      </c>
      <c r="D366" s="433" t="s">
        <v>521</v>
      </c>
      <c r="E366" s="432" t="s">
        <v>1335</v>
      </c>
      <c r="F366" s="433" t="s">
        <v>1336</v>
      </c>
      <c r="G366" s="432" t="s">
        <v>1267</v>
      </c>
      <c r="H366" s="432" t="s">
        <v>1268</v>
      </c>
      <c r="I366" s="434">
        <v>13939.039999999999</v>
      </c>
      <c r="J366" s="434">
        <v>8</v>
      </c>
      <c r="K366" s="435">
        <v>111512.28</v>
      </c>
    </row>
    <row r="367" spans="1:11" ht="14.4" customHeight="1" x14ac:dyDescent="0.3">
      <c r="A367" s="430" t="s">
        <v>397</v>
      </c>
      <c r="B367" s="431" t="s">
        <v>398</v>
      </c>
      <c r="C367" s="432" t="s">
        <v>402</v>
      </c>
      <c r="D367" s="433" t="s">
        <v>521</v>
      </c>
      <c r="E367" s="432" t="s">
        <v>1335</v>
      </c>
      <c r="F367" s="433" t="s">
        <v>1336</v>
      </c>
      <c r="G367" s="432" t="s">
        <v>1269</v>
      </c>
      <c r="H367" s="432" t="s">
        <v>1270</v>
      </c>
      <c r="I367" s="434">
        <v>46.465000000000003</v>
      </c>
      <c r="J367" s="434">
        <v>120</v>
      </c>
      <c r="K367" s="435">
        <v>5575.51</v>
      </c>
    </row>
    <row r="368" spans="1:11" ht="14.4" customHeight="1" x14ac:dyDescent="0.3">
      <c r="A368" s="430" t="s">
        <v>397</v>
      </c>
      <c r="B368" s="431" t="s">
        <v>398</v>
      </c>
      <c r="C368" s="432" t="s">
        <v>402</v>
      </c>
      <c r="D368" s="433" t="s">
        <v>521</v>
      </c>
      <c r="E368" s="432" t="s">
        <v>1335</v>
      </c>
      <c r="F368" s="433" t="s">
        <v>1336</v>
      </c>
      <c r="G368" s="432" t="s">
        <v>1271</v>
      </c>
      <c r="H368" s="432" t="s">
        <v>1272</v>
      </c>
      <c r="I368" s="434">
        <v>228.71</v>
      </c>
      <c r="J368" s="434">
        <v>1</v>
      </c>
      <c r="K368" s="435">
        <v>228.71</v>
      </c>
    </row>
    <row r="369" spans="1:11" ht="14.4" customHeight="1" x14ac:dyDescent="0.3">
      <c r="A369" s="430" t="s">
        <v>397</v>
      </c>
      <c r="B369" s="431" t="s">
        <v>398</v>
      </c>
      <c r="C369" s="432" t="s">
        <v>402</v>
      </c>
      <c r="D369" s="433" t="s">
        <v>521</v>
      </c>
      <c r="E369" s="432" t="s">
        <v>1335</v>
      </c>
      <c r="F369" s="433" t="s">
        <v>1336</v>
      </c>
      <c r="G369" s="432" t="s">
        <v>1273</v>
      </c>
      <c r="H369" s="432" t="s">
        <v>1274</v>
      </c>
      <c r="I369" s="434">
        <v>10775.66</v>
      </c>
      <c r="J369" s="434">
        <v>1</v>
      </c>
      <c r="K369" s="435">
        <v>10775.66</v>
      </c>
    </row>
    <row r="370" spans="1:11" ht="14.4" customHeight="1" x14ac:dyDescent="0.3">
      <c r="A370" s="430" t="s">
        <v>397</v>
      </c>
      <c r="B370" s="431" t="s">
        <v>398</v>
      </c>
      <c r="C370" s="432" t="s">
        <v>402</v>
      </c>
      <c r="D370" s="433" t="s">
        <v>521</v>
      </c>
      <c r="E370" s="432" t="s">
        <v>1335</v>
      </c>
      <c r="F370" s="433" t="s">
        <v>1336</v>
      </c>
      <c r="G370" s="432" t="s">
        <v>1275</v>
      </c>
      <c r="H370" s="432" t="s">
        <v>1276</v>
      </c>
      <c r="I370" s="434">
        <v>3414.62</v>
      </c>
      <c r="J370" s="434">
        <v>1</v>
      </c>
      <c r="K370" s="435">
        <v>3414.62</v>
      </c>
    </row>
    <row r="371" spans="1:11" ht="14.4" customHeight="1" x14ac:dyDescent="0.3">
      <c r="A371" s="430" t="s">
        <v>397</v>
      </c>
      <c r="B371" s="431" t="s">
        <v>398</v>
      </c>
      <c r="C371" s="432" t="s">
        <v>402</v>
      </c>
      <c r="D371" s="433" t="s">
        <v>521</v>
      </c>
      <c r="E371" s="432" t="s">
        <v>1335</v>
      </c>
      <c r="F371" s="433" t="s">
        <v>1336</v>
      </c>
      <c r="G371" s="432" t="s">
        <v>1277</v>
      </c>
      <c r="H371" s="432" t="s">
        <v>1278</v>
      </c>
      <c r="I371" s="434">
        <v>510.62</v>
      </c>
      <c r="J371" s="434">
        <v>1</v>
      </c>
      <c r="K371" s="435">
        <v>510.62</v>
      </c>
    </row>
    <row r="372" spans="1:11" ht="14.4" customHeight="1" x14ac:dyDescent="0.3">
      <c r="A372" s="430" t="s">
        <v>397</v>
      </c>
      <c r="B372" s="431" t="s">
        <v>398</v>
      </c>
      <c r="C372" s="432" t="s">
        <v>402</v>
      </c>
      <c r="D372" s="433" t="s">
        <v>521</v>
      </c>
      <c r="E372" s="432" t="s">
        <v>1335</v>
      </c>
      <c r="F372" s="433" t="s">
        <v>1336</v>
      </c>
      <c r="G372" s="432" t="s">
        <v>1279</v>
      </c>
      <c r="H372" s="432" t="s">
        <v>1280</v>
      </c>
      <c r="I372" s="434">
        <v>510.62</v>
      </c>
      <c r="J372" s="434">
        <v>1</v>
      </c>
      <c r="K372" s="435">
        <v>510.62</v>
      </c>
    </row>
    <row r="373" spans="1:11" ht="14.4" customHeight="1" x14ac:dyDescent="0.3">
      <c r="A373" s="430" t="s">
        <v>397</v>
      </c>
      <c r="B373" s="431" t="s">
        <v>398</v>
      </c>
      <c r="C373" s="432" t="s">
        <v>402</v>
      </c>
      <c r="D373" s="433" t="s">
        <v>521</v>
      </c>
      <c r="E373" s="432" t="s">
        <v>1335</v>
      </c>
      <c r="F373" s="433" t="s">
        <v>1336</v>
      </c>
      <c r="G373" s="432" t="s">
        <v>1281</v>
      </c>
      <c r="H373" s="432" t="s">
        <v>1282</v>
      </c>
      <c r="I373" s="434">
        <v>510.62</v>
      </c>
      <c r="J373" s="434">
        <v>1</v>
      </c>
      <c r="K373" s="435">
        <v>510.62</v>
      </c>
    </row>
    <row r="374" spans="1:11" ht="14.4" customHeight="1" x14ac:dyDescent="0.3">
      <c r="A374" s="430" t="s">
        <v>397</v>
      </c>
      <c r="B374" s="431" t="s">
        <v>398</v>
      </c>
      <c r="C374" s="432" t="s">
        <v>402</v>
      </c>
      <c r="D374" s="433" t="s">
        <v>521</v>
      </c>
      <c r="E374" s="432" t="s">
        <v>1335</v>
      </c>
      <c r="F374" s="433" t="s">
        <v>1336</v>
      </c>
      <c r="G374" s="432" t="s">
        <v>1283</v>
      </c>
      <c r="H374" s="432" t="s">
        <v>1284</v>
      </c>
      <c r="I374" s="434">
        <v>3725.95</v>
      </c>
      <c r="J374" s="434">
        <v>1</v>
      </c>
      <c r="K374" s="435">
        <v>3725.95</v>
      </c>
    </row>
    <row r="375" spans="1:11" ht="14.4" customHeight="1" x14ac:dyDescent="0.3">
      <c r="A375" s="430" t="s">
        <v>397</v>
      </c>
      <c r="B375" s="431" t="s">
        <v>398</v>
      </c>
      <c r="C375" s="432" t="s">
        <v>402</v>
      </c>
      <c r="D375" s="433" t="s">
        <v>521</v>
      </c>
      <c r="E375" s="432" t="s">
        <v>1335</v>
      </c>
      <c r="F375" s="433" t="s">
        <v>1336</v>
      </c>
      <c r="G375" s="432" t="s">
        <v>1285</v>
      </c>
      <c r="H375" s="432" t="s">
        <v>1286</v>
      </c>
      <c r="I375" s="434">
        <v>8569.2199999999993</v>
      </c>
      <c r="J375" s="434">
        <v>1</v>
      </c>
      <c r="K375" s="435">
        <v>8569.2199999999993</v>
      </c>
    </row>
    <row r="376" spans="1:11" ht="14.4" customHeight="1" x14ac:dyDescent="0.3">
      <c r="A376" s="430" t="s">
        <v>397</v>
      </c>
      <c r="B376" s="431" t="s">
        <v>398</v>
      </c>
      <c r="C376" s="432" t="s">
        <v>402</v>
      </c>
      <c r="D376" s="433" t="s">
        <v>521</v>
      </c>
      <c r="E376" s="432" t="s">
        <v>1335</v>
      </c>
      <c r="F376" s="433" t="s">
        <v>1336</v>
      </c>
      <c r="G376" s="432" t="s">
        <v>1287</v>
      </c>
      <c r="H376" s="432" t="s">
        <v>1288</v>
      </c>
      <c r="I376" s="434">
        <v>11.4</v>
      </c>
      <c r="J376" s="434">
        <v>10</v>
      </c>
      <c r="K376" s="435">
        <v>114</v>
      </c>
    </row>
    <row r="377" spans="1:11" ht="14.4" customHeight="1" x14ac:dyDescent="0.3">
      <c r="A377" s="430" t="s">
        <v>397</v>
      </c>
      <c r="B377" s="431" t="s">
        <v>398</v>
      </c>
      <c r="C377" s="432" t="s">
        <v>402</v>
      </c>
      <c r="D377" s="433" t="s">
        <v>521</v>
      </c>
      <c r="E377" s="432" t="s">
        <v>1335</v>
      </c>
      <c r="F377" s="433" t="s">
        <v>1336</v>
      </c>
      <c r="G377" s="432" t="s">
        <v>1289</v>
      </c>
      <c r="H377" s="432" t="s">
        <v>1290</v>
      </c>
      <c r="I377" s="434">
        <v>2505.5</v>
      </c>
      <c r="J377" s="434">
        <v>2</v>
      </c>
      <c r="K377" s="435">
        <v>5011</v>
      </c>
    </row>
    <row r="378" spans="1:11" ht="14.4" customHeight="1" x14ac:dyDescent="0.3">
      <c r="A378" s="430" t="s">
        <v>397</v>
      </c>
      <c r="B378" s="431" t="s">
        <v>398</v>
      </c>
      <c r="C378" s="432" t="s">
        <v>402</v>
      </c>
      <c r="D378" s="433" t="s">
        <v>521</v>
      </c>
      <c r="E378" s="432" t="s">
        <v>1335</v>
      </c>
      <c r="F378" s="433" t="s">
        <v>1336</v>
      </c>
      <c r="G378" s="432" t="s">
        <v>1291</v>
      </c>
      <c r="H378" s="432" t="s">
        <v>1292</v>
      </c>
      <c r="I378" s="434">
        <v>21.05</v>
      </c>
      <c r="J378" s="434">
        <v>108</v>
      </c>
      <c r="K378" s="435">
        <v>2273.85</v>
      </c>
    </row>
    <row r="379" spans="1:11" ht="14.4" customHeight="1" x14ac:dyDescent="0.3">
      <c r="A379" s="430" t="s">
        <v>397</v>
      </c>
      <c r="B379" s="431" t="s">
        <v>398</v>
      </c>
      <c r="C379" s="432" t="s">
        <v>402</v>
      </c>
      <c r="D379" s="433" t="s">
        <v>521</v>
      </c>
      <c r="E379" s="432" t="s">
        <v>1335</v>
      </c>
      <c r="F379" s="433" t="s">
        <v>1336</v>
      </c>
      <c r="G379" s="432" t="s">
        <v>1293</v>
      </c>
      <c r="H379" s="432" t="s">
        <v>1294</v>
      </c>
      <c r="I379" s="434">
        <v>312.18</v>
      </c>
      <c r="J379" s="434">
        <v>1</v>
      </c>
      <c r="K379" s="435">
        <v>312.18</v>
      </c>
    </row>
    <row r="380" spans="1:11" ht="14.4" customHeight="1" x14ac:dyDescent="0.3">
      <c r="A380" s="430" t="s">
        <v>397</v>
      </c>
      <c r="B380" s="431" t="s">
        <v>398</v>
      </c>
      <c r="C380" s="432" t="s">
        <v>402</v>
      </c>
      <c r="D380" s="433" t="s">
        <v>521</v>
      </c>
      <c r="E380" s="432" t="s">
        <v>1335</v>
      </c>
      <c r="F380" s="433" t="s">
        <v>1336</v>
      </c>
      <c r="G380" s="432" t="s">
        <v>1295</v>
      </c>
      <c r="H380" s="432" t="s">
        <v>1296</v>
      </c>
      <c r="I380" s="434">
        <v>209.01780764443353</v>
      </c>
      <c r="J380" s="434">
        <v>1</v>
      </c>
      <c r="K380" s="435">
        <v>209.01780764443353</v>
      </c>
    </row>
    <row r="381" spans="1:11" ht="14.4" customHeight="1" x14ac:dyDescent="0.3">
      <c r="A381" s="430" t="s">
        <v>397</v>
      </c>
      <c r="B381" s="431" t="s">
        <v>398</v>
      </c>
      <c r="C381" s="432" t="s">
        <v>402</v>
      </c>
      <c r="D381" s="433" t="s">
        <v>521</v>
      </c>
      <c r="E381" s="432" t="s">
        <v>1335</v>
      </c>
      <c r="F381" s="433" t="s">
        <v>1336</v>
      </c>
      <c r="G381" s="432" t="s">
        <v>1297</v>
      </c>
      <c r="H381" s="432" t="s">
        <v>1298</v>
      </c>
      <c r="I381" s="434">
        <v>211.83290875913895</v>
      </c>
      <c r="J381" s="434">
        <v>1</v>
      </c>
      <c r="K381" s="435">
        <v>211.83290875913895</v>
      </c>
    </row>
    <row r="382" spans="1:11" ht="14.4" customHeight="1" x14ac:dyDescent="0.3">
      <c r="A382" s="430" t="s">
        <v>397</v>
      </c>
      <c r="B382" s="431" t="s">
        <v>398</v>
      </c>
      <c r="C382" s="432" t="s">
        <v>402</v>
      </c>
      <c r="D382" s="433" t="s">
        <v>521</v>
      </c>
      <c r="E382" s="432" t="s">
        <v>1335</v>
      </c>
      <c r="F382" s="433" t="s">
        <v>1336</v>
      </c>
      <c r="G382" s="432" t="s">
        <v>1299</v>
      </c>
      <c r="H382" s="432" t="s">
        <v>1300</v>
      </c>
      <c r="I382" s="434">
        <v>1092.6300000000001</v>
      </c>
      <c r="J382" s="434">
        <v>1</v>
      </c>
      <c r="K382" s="435">
        <v>1092.6300000000001</v>
      </c>
    </row>
    <row r="383" spans="1:11" ht="14.4" customHeight="1" x14ac:dyDescent="0.3">
      <c r="A383" s="430" t="s">
        <v>397</v>
      </c>
      <c r="B383" s="431" t="s">
        <v>398</v>
      </c>
      <c r="C383" s="432" t="s">
        <v>402</v>
      </c>
      <c r="D383" s="433" t="s">
        <v>521</v>
      </c>
      <c r="E383" s="432" t="s">
        <v>1335</v>
      </c>
      <c r="F383" s="433" t="s">
        <v>1336</v>
      </c>
      <c r="G383" s="432" t="s">
        <v>1301</v>
      </c>
      <c r="H383" s="432" t="s">
        <v>1302</v>
      </c>
      <c r="I383" s="434">
        <v>741.73</v>
      </c>
      <c r="J383" s="434">
        <v>1</v>
      </c>
      <c r="K383" s="435">
        <v>741.73</v>
      </c>
    </row>
    <row r="384" spans="1:11" ht="14.4" customHeight="1" x14ac:dyDescent="0.3">
      <c r="A384" s="430" t="s">
        <v>397</v>
      </c>
      <c r="B384" s="431" t="s">
        <v>398</v>
      </c>
      <c r="C384" s="432" t="s">
        <v>402</v>
      </c>
      <c r="D384" s="433" t="s">
        <v>521</v>
      </c>
      <c r="E384" s="432" t="s">
        <v>1335</v>
      </c>
      <c r="F384" s="433" t="s">
        <v>1336</v>
      </c>
      <c r="G384" s="432" t="s">
        <v>1303</v>
      </c>
      <c r="H384" s="432" t="s">
        <v>1304</v>
      </c>
      <c r="I384" s="434">
        <v>431.97</v>
      </c>
      <c r="J384" s="434">
        <v>1</v>
      </c>
      <c r="K384" s="435">
        <v>431.97</v>
      </c>
    </row>
    <row r="385" spans="1:11" ht="14.4" customHeight="1" x14ac:dyDescent="0.3">
      <c r="A385" s="430" t="s">
        <v>397</v>
      </c>
      <c r="B385" s="431" t="s">
        <v>398</v>
      </c>
      <c r="C385" s="432" t="s">
        <v>402</v>
      </c>
      <c r="D385" s="433" t="s">
        <v>521</v>
      </c>
      <c r="E385" s="432" t="s">
        <v>1335</v>
      </c>
      <c r="F385" s="433" t="s">
        <v>1336</v>
      </c>
      <c r="G385" s="432" t="s">
        <v>1305</v>
      </c>
      <c r="H385" s="432" t="s">
        <v>1306</v>
      </c>
      <c r="I385" s="434">
        <v>431.97</v>
      </c>
      <c r="J385" s="434">
        <v>1</v>
      </c>
      <c r="K385" s="435">
        <v>431.97</v>
      </c>
    </row>
    <row r="386" spans="1:11" ht="14.4" customHeight="1" x14ac:dyDescent="0.3">
      <c r="A386" s="430" t="s">
        <v>397</v>
      </c>
      <c r="B386" s="431" t="s">
        <v>398</v>
      </c>
      <c r="C386" s="432" t="s">
        <v>402</v>
      </c>
      <c r="D386" s="433" t="s">
        <v>521</v>
      </c>
      <c r="E386" s="432" t="s">
        <v>1335</v>
      </c>
      <c r="F386" s="433" t="s">
        <v>1336</v>
      </c>
      <c r="G386" s="432" t="s">
        <v>1307</v>
      </c>
      <c r="H386" s="432" t="s">
        <v>1308</v>
      </c>
      <c r="I386" s="434">
        <v>431.97</v>
      </c>
      <c r="J386" s="434">
        <v>1</v>
      </c>
      <c r="K386" s="435">
        <v>431.97</v>
      </c>
    </row>
    <row r="387" spans="1:11" ht="14.4" customHeight="1" x14ac:dyDescent="0.3">
      <c r="A387" s="430" t="s">
        <v>397</v>
      </c>
      <c r="B387" s="431" t="s">
        <v>398</v>
      </c>
      <c r="C387" s="432" t="s">
        <v>402</v>
      </c>
      <c r="D387" s="433" t="s">
        <v>521</v>
      </c>
      <c r="E387" s="432" t="s">
        <v>1335</v>
      </c>
      <c r="F387" s="433" t="s">
        <v>1336</v>
      </c>
      <c r="G387" s="432" t="s">
        <v>1309</v>
      </c>
      <c r="H387" s="432" t="s">
        <v>1310</v>
      </c>
      <c r="I387" s="434">
        <v>431.97</v>
      </c>
      <c r="J387" s="434">
        <v>1</v>
      </c>
      <c r="K387" s="435">
        <v>431.97</v>
      </c>
    </row>
    <row r="388" spans="1:11" ht="14.4" customHeight="1" x14ac:dyDescent="0.3">
      <c r="A388" s="430" t="s">
        <v>397</v>
      </c>
      <c r="B388" s="431" t="s">
        <v>398</v>
      </c>
      <c r="C388" s="432" t="s">
        <v>402</v>
      </c>
      <c r="D388" s="433" t="s">
        <v>521</v>
      </c>
      <c r="E388" s="432" t="s">
        <v>1335</v>
      </c>
      <c r="F388" s="433" t="s">
        <v>1336</v>
      </c>
      <c r="G388" s="432" t="s">
        <v>1311</v>
      </c>
      <c r="H388" s="432" t="s">
        <v>1312</v>
      </c>
      <c r="I388" s="434">
        <v>274.67</v>
      </c>
      <c r="J388" s="434">
        <v>1</v>
      </c>
      <c r="K388" s="435">
        <v>274.67</v>
      </c>
    </row>
    <row r="389" spans="1:11" ht="14.4" customHeight="1" x14ac:dyDescent="0.3">
      <c r="A389" s="430" t="s">
        <v>397</v>
      </c>
      <c r="B389" s="431" t="s">
        <v>398</v>
      </c>
      <c r="C389" s="432" t="s">
        <v>402</v>
      </c>
      <c r="D389" s="433" t="s">
        <v>521</v>
      </c>
      <c r="E389" s="432" t="s">
        <v>1335</v>
      </c>
      <c r="F389" s="433" t="s">
        <v>1336</v>
      </c>
      <c r="G389" s="432" t="s">
        <v>1313</v>
      </c>
      <c r="H389" s="432" t="s">
        <v>1314</v>
      </c>
      <c r="I389" s="434">
        <v>510.61</v>
      </c>
      <c r="J389" s="434">
        <v>1</v>
      </c>
      <c r="K389" s="435">
        <v>510.61</v>
      </c>
    </row>
    <row r="390" spans="1:11" ht="14.4" customHeight="1" x14ac:dyDescent="0.3">
      <c r="A390" s="430" t="s">
        <v>397</v>
      </c>
      <c r="B390" s="431" t="s">
        <v>398</v>
      </c>
      <c r="C390" s="432" t="s">
        <v>402</v>
      </c>
      <c r="D390" s="433" t="s">
        <v>521</v>
      </c>
      <c r="E390" s="432" t="s">
        <v>1335</v>
      </c>
      <c r="F390" s="433" t="s">
        <v>1336</v>
      </c>
      <c r="G390" s="432" t="s">
        <v>1315</v>
      </c>
      <c r="H390" s="432" t="s">
        <v>1316</v>
      </c>
      <c r="I390" s="434">
        <v>984.93</v>
      </c>
      <c r="J390" s="434">
        <v>1</v>
      </c>
      <c r="K390" s="435">
        <v>984.93</v>
      </c>
    </row>
    <row r="391" spans="1:11" ht="14.4" customHeight="1" x14ac:dyDescent="0.3">
      <c r="A391" s="430" t="s">
        <v>397</v>
      </c>
      <c r="B391" s="431" t="s">
        <v>398</v>
      </c>
      <c r="C391" s="432" t="s">
        <v>402</v>
      </c>
      <c r="D391" s="433" t="s">
        <v>521</v>
      </c>
      <c r="E391" s="432" t="s">
        <v>1335</v>
      </c>
      <c r="F391" s="433" t="s">
        <v>1336</v>
      </c>
      <c r="G391" s="432" t="s">
        <v>1317</v>
      </c>
      <c r="H391" s="432" t="s">
        <v>1318</v>
      </c>
      <c r="I391" s="434">
        <v>9176.64</v>
      </c>
      <c r="J391" s="434">
        <v>1</v>
      </c>
      <c r="K391" s="435">
        <v>9176.64</v>
      </c>
    </row>
    <row r="392" spans="1:11" ht="14.4" customHeight="1" x14ac:dyDescent="0.3">
      <c r="A392" s="430" t="s">
        <v>397</v>
      </c>
      <c r="B392" s="431" t="s">
        <v>398</v>
      </c>
      <c r="C392" s="432" t="s">
        <v>402</v>
      </c>
      <c r="D392" s="433" t="s">
        <v>521</v>
      </c>
      <c r="E392" s="432" t="s">
        <v>1335</v>
      </c>
      <c r="F392" s="433" t="s">
        <v>1336</v>
      </c>
      <c r="G392" s="432" t="s">
        <v>1319</v>
      </c>
      <c r="H392" s="432" t="s">
        <v>1320</v>
      </c>
      <c r="I392" s="434">
        <v>5671.27</v>
      </c>
      <c r="J392" s="434">
        <v>1</v>
      </c>
      <c r="K392" s="435">
        <v>5671.27</v>
      </c>
    </row>
    <row r="393" spans="1:11" ht="14.4" customHeight="1" x14ac:dyDescent="0.3">
      <c r="A393" s="430" t="s">
        <v>397</v>
      </c>
      <c r="B393" s="431" t="s">
        <v>398</v>
      </c>
      <c r="C393" s="432" t="s">
        <v>402</v>
      </c>
      <c r="D393" s="433" t="s">
        <v>521</v>
      </c>
      <c r="E393" s="432" t="s">
        <v>1335</v>
      </c>
      <c r="F393" s="433" t="s">
        <v>1336</v>
      </c>
      <c r="G393" s="432" t="s">
        <v>1321</v>
      </c>
      <c r="H393" s="432" t="s">
        <v>1322</v>
      </c>
      <c r="I393" s="434">
        <v>5844.3</v>
      </c>
      <c r="J393" s="434">
        <v>1</v>
      </c>
      <c r="K393" s="435">
        <v>5844.3</v>
      </c>
    </row>
    <row r="394" spans="1:11" ht="14.4" customHeight="1" thickBot="1" x14ac:dyDescent="0.35">
      <c r="A394" s="436" t="s">
        <v>397</v>
      </c>
      <c r="B394" s="437" t="s">
        <v>398</v>
      </c>
      <c r="C394" s="438" t="s">
        <v>402</v>
      </c>
      <c r="D394" s="439" t="s">
        <v>521</v>
      </c>
      <c r="E394" s="438" t="s">
        <v>1335</v>
      </c>
      <c r="F394" s="439" t="s">
        <v>1336</v>
      </c>
      <c r="G394" s="438" t="s">
        <v>1323</v>
      </c>
      <c r="H394" s="438" t="s">
        <v>1324</v>
      </c>
      <c r="I394" s="440">
        <v>87.034444444444432</v>
      </c>
      <c r="J394" s="440">
        <v>37</v>
      </c>
      <c r="K394" s="441">
        <v>3220.21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K36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J1"/>
    </sheetView>
  </sheetViews>
  <sheetFormatPr defaultRowHeight="14.4" outlineLevelRow="1" x14ac:dyDescent="0.3"/>
  <cols>
    <col min="1" max="1" width="37.21875" customWidth="1"/>
    <col min="2" max="5" width="13.109375" customWidth="1"/>
    <col min="6" max="6" width="13.109375" hidden="1" customWidth="1"/>
    <col min="7" max="10" width="13.109375" customWidth="1"/>
  </cols>
  <sheetData>
    <row r="1" spans="1:11" ht="18.600000000000001" thickBot="1" x14ac:dyDescent="0.4">
      <c r="A1" s="361" t="s">
        <v>93</v>
      </c>
      <c r="B1" s="336"/>
      <c r="C1" s="336"/>
      <c r="D1" s="336"/>
      <c r="E1" s="336"/>
      <c r="F1" s="336"/>
      <c r="G1" s="336"/>
      <c r="H1" s="336"/>
      <c r="I1" s="336"/>
      <c r="J1" s="336"/>
    </row>
    <row r="2" spans="1:11" ht="15" thickBot="1" x14ac:dyDescent="0.35">
      <c r="A2" s="214" t="s">
        <v>231</v>
      </c>
      <c r="B2" s="215"/>
      <c r="C2" s="215"/>
      <c r="D2" s="215"/>
      <c r="E2" s="215"/>
      <c r="F2" s="215"/>
      <c r="G2" s="215"/>
    </row>
    <row r="3" spans="1:11" x14ac:dyDescent="0.3">
      <c r="A3" s="233" t="s">
        <v>176</v>
      </c>
      <c r="B3" s="359" t="s">
        <v>158</v>
      </c>
      <c r="C3" s="216">
        <v>0</v>
      </c>
      <c r="D3" s="217">
        <v>99</v>
      </c>
      <c r="E3" s="236">
        <v>101</v>
      </c>
      <c r="F3" s="236">
        <v>302</v>
      </c>
      <c r="G3" s="236">
        <v>409</v>
      </c>
      <c r="H3" s="217">
        <v>642</v>
      </c>
      <c r="I3" s="217">
        <v>746</v>
      </c>
      <c r="J3" s="496">
        <v>930</v>
      </c>
      <c r="K3" s="511"/>
    </row>
    <row r="4" spans="1:11" ht="36.6" outlineLevel="1" thickBot="1" x14ac:dyDescent="0.35">
      <c r="A4" s="234">
        <v>2016</v>
      </c>
      <c r="B4" s="360"/>
      <c r="C4" s="218" t="s">
        <v>159</v>
      </c>
      <c r="D4" s="219" t="s">
        <v>160</v>
      </c>
      <c r="E4" s="237" t="s">
        <v>205</v>
      </c>
      <c r="F4" s="237" t="s">
        <v>206</v>
      </c>
      <c r="G4" s="237" t="s">
        <v>185</v>
      </c>
      <c r="H4" s="219" t="s">
        <v>186</v>
      </c>
      <c r="I4" s="219" t="s">
        <v>187</v>
      </c>
      <c r="J4" s="497" t="s">
        <v>178</v>
      </c>
      <c r="K4" s="511"/>
    </row>
    <row r="5" spans="1:11" x14ac:dyDescent="0.3">
      <c r="A5" s="220" t="s">
        <v>161</v>
      </c>
      <c r="B5" s="256"/>
      <c r="C5" s="257"/>
      <c r="D5" s="258"/>
      <c r="E5" s="258"/>
      <c r="F5" s="258"/>
      <c r="G5" s="258"/>
      <c r="H5" s="258"/>
      <c r="I5" s="258"/>
      <c r="J5" s="498"/>
      <c r="K5" s="511"/>
    </row>
    <row r="6" spans="1:11" ht="15" collapsed="1" thickBot="1" x14ac:dyDescent="0.35">
      <c r="A6" s="221" t="s">
        <v>60</v>
      </c>
      <c r="B6" s="259">
        <f xml:space="preserve">
TRUNC(IF($A$4&lt;=12,SUMIFS('ON Data'!F:F,'ON Data'!$D:$D,$A$4,'ON Data'!$E:$E,1),SUMIFS('ON Data'!F:F,'ON Data'!$E:$E,1)/'ON Data'!$D$3),1)</f>
        <v>31.8</v>
      </c>
      <c r="C6" s="260">
        <f xml:space="preserve">
TRUNC(IF($A$4&lt;=12,SUMIFS('ON Data'!G:G,'ON Data'!$D:$D,$A$4,'ON Data'!$E:$E,1),SUMIFS('ON Data'!G:G,'ON Data'!$E:$E,1)/'ON Data'!$D$3),1)</f>
        <v>0</v>
      </c>
      <c r="D6" s="261">
        <f xml:space="preserve">
TRUNC(IF($A$4&lt;=12,SUMIFS('ON Data'!I:I,'ON Data'!$D:$D,$A$4,'ON Data'!$E:$E,1),SUMIFS('ON Data'!I:I,'ON Data'!$E:$E,1)/'ON Data'!$D$3),1)</f>
        <v>0.3</v>
      </c>
      <c r="E6" s="261">
        <f xml:space="preserve">
TRUNC(IF($A$4&lt;=12,SUMIFS('ON Data'!K:K,'ON Data'!$D:$D,$A$4,'ON Data'!$E:$E,1),SUMIFS('ON Data'!K:K,'ON Data'!$E:$E,1)/'ON Data'!$D$3),1)</f>
        <v>3.6</v>
      </c>
      <c r="F6" s="261">
        <f xml:space="preserve">
TRUNC(IF($A$4&lt;=12,SUMIFS('ON Data'!O:O,'ON Data'!$D:$D,$A$4,'ON Data'!$E:$E,1),SUMIFS('ON Data'!O:O,'ON Data'!$E:$E,1)/'ON Data'!$D$3),1)</f>
        <v>0</v>
      </c>
      <c r="G6" s="261">
        <f xml:space="preserve">
TRUNC(IF($A$4&lt;=12,SUMIFS('ON Data'!V:V,'ON Data'!$D:$D,$A$4,'ON Data'!$E:$E,1),SUMIFS('ON Data'!V:V,'ON Data'!$E:$E,1)/'ON Data'!$D$3),1)</f>
        <v>18.8</v>
      </c>
      <c r="H6" s="261">
        <f xml:space="preserve">
TRUNC(IF($A$4&lt;=12,SUMIFS('ON Data'!AR:AR,'ON Data'!$D:$D,$A$4,'ON Data'!$E:$E,1),SUMIFS('ON Data'!AR:AR,'ON Data'!$E:$E,1)/'ON Data'!$D$3),1)</f>
        <v>3</v>
      </c>
      <c r="I6" s="261">
        <f xml:space="preserve">
TRUNC(IF($A$4&lt;=12,SUMIFS('ON Data'!AU:AU,'ON Data'!$D:$D,$A$4,'ON Data'!$E:$E,1),SUMIFS('ON Data'!AU:AU,'ON Data'!$E:$E,1)/'ON Data'!$D$3),1)</f>
        <v>5</v>
      </c>
      <c r="J6" s="499">
        <f xml:space="preserve">
TRUNC(IF($A$4&lt;=12,SUMIFS('ON Data'!AW:AW,'ON Data'!$D:$D,$A$4,'ON Data'!$E:$E,1),SUMIFS('ON Data'!AW:AW,'ON Data'!$E:$E,1)/'ON Data'!$D$3),1)</f>
        <v>1</v>
      </c>
      <c r="K6" s="511"/>
    </row>
    <row r="7" spans="1:11" ht="15" hidden="1" outlineLevel="1" thickBot="1" x14ac:dyDescent="0.35">
      <c r="A7" s="221" t="s">
        <v>94</v>
      </c>
      <c r="B7" s="259"/>
      <c r="C7" s="262"/>
      <c r="D7" s="261"/>
      <c r="E7" s="261"/>
      <c r="F7" s="261"/>
      <c r="G7" s="261"/>
      <c r="H7" s="261"/>
      <c r="I7" s="261"/>
      <c r="J7" s="499"/>
      <c r="K7" s="511"/>
    </row>
    <row r="8" spans="1:11" ht="15" hidden="1" outlineLevel="1" thickBot="1" x14ac:dyDescent="0.35">
      <c r="A8" s="221" t="s">
        <v>62</v>
      </c>
      <c r="B8" s="259"/>
      <c r="C8" s="262"/>
      <c r="D8" s="261"/>
      <c r="E8" s="261"/>
      <c r="F8" s="261"/>
      <c r="G8" s="261"/>
      <c r="H8" s="261"/>
      <c r="I8" s="261"/>
      <c r="J8" s="499"/>
      <c r="K8" s="511"/>
    </row>
    <row r="9" spans="1:11" ht="15" hidden="1" outlineLevel="1" thickBot="1" x14ac:dyDescent="0.35">
      <c r="A9" s="222" t="s">
        <v>55</v>
      </c>
      <c r="B9" s="263"/>
      <c r="C9" s="264"/>
      <c r="D9" s="265"/>
      <c r="E9" s="265"/>
      <c r="F9" s="265"/>
      <c r="G9" s="265"/>
      <c r="H9" s="265"/>
      <c r="I9" s="265"/>
      <c r="J9" s="500"/>
      <c r="K9" s="511"/>
    </row>
    <row r="10" spans="1:11" x14ac:dyDescent="0.3">
      <c r="A10" s="223" t="s">
        <v>162</v>
      </c>
      <c r="B10" s="238"/>
      <c r="C10" s="239"/>
      <c r="D10" s="240"/>
      <c r="E10" s="240"/>
      <c r="F10" s="240"/>
      <c r="G10" s="240"/>
      <c r="H10" s="240"/>
      <c r="I10" s="240"/>
      <c r="J10" s="501"/>
      <c r="K10" s="511"/>
    </row>
    <row r="11" spans="1:11" x14ac:dyDescent="0.3">
      <c r="A11" s="224" t="s">
        <v>163</v>
      </c>
      <c r="B11" s="241">
        <f xml:space="preserve">
IF($A$4&lt;=12,SUMIFS('ON Data'!F:F,'ON Data'!$D:$D,$A$4,'ON Data'!$E:$E,2),SUMIFS('ON Data'!F:F,'ON Data'!$E:$E,2))</f>
        <v>43168.4</v>
      </c>
      <c r="C11" s="242">
        <f xml:space="preserve">
IF($A$4&lt;=12,SUMIFS('ON Data'!G:G,'ON Data'!$D:$D,$A$4,'ON Data'!$E:$E,2),SUMIFS('ON Data'!G:G,'ON Data'!$E:$E,2))</f>
        <v>0</v>
      </c>
      <c r="D11" s="243">
        <f xml:space="preserve">
IF($A$4&lt;=12,SUMIFS('ON Data'!I:I,'ON Data'!$D:$D,$A$4,'ON Data'!$E:$E,2),SUMIFS('ON Data'!I:I,'ON Data'!$E:$E,2))</f>
        <v>286.40000000000003</v>
      </c>
      <c r="E11" s="243">
        <f xml:space="preserve">
IF($A$4&lt;=12,SUMIFS('ON Data'!K:K,'ON Data'!$D:$D,$A$4,'ON Data'!$E:$E,2),SUMIFS('ON Data'!K:K,'ON Data'!$E:$E,2))</f>
        <v>4854</v>
      </c>
      <c r="F11" s="243">
        <f xml:space="preserve">
IF($A$4&lt;=12,SUMIFS('ON Data'!O:O,'ON Data'!$D:$D,$A$4,'ON Data'!$E:$E,2),SUMIFS('ON Data'!O:O,'ON Data'!$E:$E,2))</f>
        <v>0</v>
      </c>
      <c r="G11" s="243">
        <f xml:space="preserve">
IF($A$4&lt;=12,SUMIFS('ON Data'!V:V,'ON Data'!$D:$D,$A$4,'ON Data'!$E:$E,2),SUMIFS('ON Data'!V:V,'ON Data'!$E:$E,2))</f>
        <v>25760</v>
      </c>
      <c r="H11" s="243">
        <f xml:space="preserve">
IF($A$4&lt;=12,SUMIFS('ON Data'!AR:AR,'ON Data'!$D:$D,$A$4,'ON Data'!$E:$E,2),SUMIFS('ON Data'!AR:AR,'ON Data'!$E:$E,2))</f>
        <v>4044</v>
      </c>
      <c r="I11" s="243">
        <f xml:space="preserve">
IF($A$4&lt;=12,SUMIFS('ON Data'!AU:AU,'ON Data'!$D:$D,$A$4,'ON Data'!$E:$E,2),SUMIFS('ON Data'!AU:AU,'ON Data'!$E:$E,2))</f>
        <v>6816</v>
      </c>
      <c r="J11" s="502">
        <f xml:space="preserve">
IF($A$4&lt;=12,SUMIFS('ON Data'!AW:AW,'ON Data'!$D:$D,$A$4,'ON Data'!$E:$E,2),SUMIFS('ON Data'!AW:AW,'ON Data'!$E:$E,2))</f>
        <v>1408</v>
      </c>
      <c r="K11" s="511"/>
    </row>
    <row r="12" spans="1:11" x14ac:dyDescent="0.3">
      <c r="A12" s="224" t="s">
        <v>164</v>
      </c>
      <c r="B12" s="241">
        <f xml:space="preserve">
IF($A$4&lt;=12,SUMIFS('ON Data'!F:F,'ON Data'!$D:$D,$A$4,'ON Data'!$E:$E,3),SUMIFS('ON Data'!F:F,'ON Data'!$E:$E,3))</f>
        <v>315.46000000000004</v>
      </c>
      <c r="C12" s="242">
        <f xml:space="preserve">
IF($A$4&lt;=12,SUMIFS('ON Data'!G:G,'ON Data'!$D:$D,$A$4,'ON Data'!$E:$E,3),SUMIFS('ON Data'!G:G,'ON Data'!$E:$E,3))</f>
        <v>0</v>
      </c>
      <c r="D12" s="243">
        <f xml:space="preserve">
IF($A$4&lt;=12,SUMIFS('ON Data'!I:I,'ON Data'!$D:$D,$A$4,'ON Data'!$E:$E,3),SUMIFS('ON Data'!I:I,'ON Data'!$E:$E,3))</f>
        <v>83.66</v>
      </c>
      <c r="E12" s="243">
        <f xml:space="preserve">
IF($A$4&lt;=12,SUMIFS('ON Data'!K:K,'ON Data'!$D:$D,$A$4,'ON Data'!$E:$E,3),SUMIFS('ON Data'!K:K,'ON Data'!$E:$E,3))</f>
        <v>220.8</v>
      </c>
      <c r="F12" s="243">
        <f xml:space="preserve">
IF($A$4&lt;=12,SUMIFS('ON Data'!O:O,'ON Data'!$D:$D,$A$4,'ON Data'!$E:$E,3),SUMIFS('ON Data'!O:O,'ON Data'!$E:$E,3))</f>
        <v>0</v>
      </c>
      <c r="G12" s="243">
        <f xml:space="preserve">
IF($A$4&lt;=12,SUMIFS('ON Data'!V:V,'ON Data'!$D:$D,$A$4,'ON Data'!$E:$E,3),SUMIFS('ON Data'!V:V,'ON Data'!$E:$E,3))</f>
        <v>11</v>
      </c>
      <c r="H12" s="243">
        <f xml:space="preserve">
IF($A$4&lt;=12,SUMIFS('ON Data'!AR:AR,'ON Data'!$D:$D,$A$4,'ON Data'!$E:$E,3),SUMIFS('ON Data'!AR:AR,'ON Data'!$E:$E,3))</f>
        <v>0</v>
      </c>
      <c r="I12" s="243">
        <f xml:space="preserve">
IF($A$4&lt;=12,SUMIFS('ON Data'!AU:AU,'ON Data'!$D:$D,$A$4,'ON Data'!$E:$E,3),SUMIFS('ON Data'!AU:AU,'ON Data'!$E:$E,3))</f>
        <v>0</v>
      </c>
      <c r="J12" s="502">
        <f xml:space="preserve">
IF($A$4&lt;=12,SUMIFS('ON Data'!AW:AW,'ON Data'!$D:$D,$A$4,'ON Data'!$E:$E,3),SUMIFS('ON Data'!AW:AW,'ON Data'!$E:$E,3))</f>
        <v>0</v>
      </c>
      <c r="K12" s="511"/>
    </row>
    <row r="13" spans="1:11" x14ac:dyDescent="0.3">
      <c r="A13" s="224" t="s">
        <v>171</v>
      </c>
      <c r="B13" s="241">
        <f xml:space="preserve">
IF($A$4&lt;=12,SUMIFS('ON Data'!F:F,'ON Data'!$D:$D,$A$4,'ON Data'!$E:$E,4),SUMIFS('ON Data'!F:F,'ON Data'!$E:$E,4))</f>
        <v>1620</v>
      </c>
      <c r="C13" s="242">
        <f xml:space="preserve">
IF($A$4&lt;=12,SUMIFS('ON Data'!G:G,'ON Data'!$D:$D,$A$4,'ON Data'!$E:$E,4),SUMIFS('ON Data'!G:G,'ON Data'!$E:$E,4))</f>
        <v>0</v>
      </c>
      <c r="D13" s="243">
        <f xml:space="preserve">
IF($A$4&lt;=12,SUMIFS('ON Data'!I:I,'ON Data'!$D:$D,$A$4,'ON Data'!$E:$E,4),SUMIFS('ON Data'!I:I,'ON Data'!$E:$E,4))</f>
        <v>0</v>
      </c>
      <c r="E13" s="243">
        <f xml:space="preserve">
IF($A$4&lt;=12,SUMIFS('ON Data'!K:K,'ON Data'!$D:$D,$A$4,'ON Data'!$E:$E,4),SUMIFS('ON Data'!K:K,'ON Data'!$E:$E,4))</f>
        <v>32</v>
      </c>
      <c r="F13" s="243">
        <f xml:space="preserve">
IF($A$4&lt;=12,SUMIFS('ON Data'!O:O,'ON Data'!$D:$D,$A$4,'ON Data'!$E:$E,4),SUMIFS('ON Data'!O:O,'ON Data'!$E:$E,4))</f>
        <v>0</v>
      </c>
      <c r="G13" s="243">
        <f xml:space="preserve">
IF($A$4&lt;=12,SUMIFS('ON Data'!V:V,'ON Data'!$D:$D,$A$4,'ON Data'!$E:$E,4),SUMIFS('ON Data'!V:V,'ON Data'!$E:$E,4))</f>
        <v>1131</v>
      </c>
      <c r="H13" s="243">
        <f xml:space="preserve">
IF($A$4&lt;=12,SUMIFS('ON Data'!AR:AR,'ON Data'!$D:$D,$A$4,'ON Data'!$E:$E,4),SUMIFS('ON Data'!AR:AR,'ON Data'!$E:$E,4))</f>
        <v>0</v>
      </c>
      <c r="I13" s="243">
        <f xml:space="preserve">
IF($A$4&lt;=12,SUMIFS('ON Data'!AU:AU,'ON Data'!$D:$D,$A$4,'ON Data'!$E:$E,4),SUMIFS('ON Data'!AU:AU,'ON Data'!$E:$E,4))</f>
        <v>457</v>
      </c>
      <c r="J13" s="502">
        <f xml:space="preserve">
IF($A$4&lt;=12,SUMIFS('ON Data'!AW:AW,'ON Data'!$D:$D,$A$4,'ON Data'!$E:$E,4),SUMIFS('ON Data'!AW:AW,'ON Data'!$E:$E,4))</f>
        <v>0</v>
      </c>
      <c r="K13" s="511"/>
    </row>
    <row r="14" spans="1:11" ht="15" thickBot="1" x14ac:dyDescent="0.35">
      <c r="A14" s="225" t="s">
        <v>165</v>
      </c>
      <c r="B14" s="244">
        <f xml:space="preserve">
IF($A$4&lt;=12,SUMIFS('ON Data'!F:F,'ON Data'!$D:$D,$A$4,'ON Data'!$E:$E,5),SUMIFS('ON Data'!F:F,'ON Data'!$E:$E,5))</f>
        <v>0</v>
      </c>
      <c r="C14" s="245">
        <f xml:space="preserve">
IF($A$4&lt;=12,SUMIFS('ON Data'!G:G,'ON Data'!$D:$D,$A$4,'ON Data'!$E:$E,5),SUMIFS('ON Data'!G:G,'ON Data'!$E:$E,5))</f>
        <v>0</v>
      </c>
      <c r="D14" s="246">
        <f xml:space="preserve">
IF($A$4&lt;=12,SUMIFS('ON Data'!I:I,'ON Data'!$D:$D,$A$4,'ON Data'!$E:$E,5),SUMIFS('ON Data'!I:I,'ON Data'!$E:$E,5))</f>
        <v>0</v>
      </c>
      <c r="E14" s="246">
        <f xml:space="preserve">
IF($A$4&lt;=12,SUMIFS('ON Data'!K:K,'ON Data'!$D:$D,$A$4,'ON Data'!$E:$E,5),SUMIFS('ON Data'!K:K,'ON Data'!$E:$E,5))</f>
        <v>0</v>
      </c>
      <c r="F14" s="246">
        <f xml:space="preserve">
IF($A$4&lt;=12,SUMIFS('ON Data'!O:O,'ON Data'!$D:$D,$A$4,'ON Data'!$E:$E,5),SUMIFS('ON Data'!O:O,'ON Data'!$E:$E,5))</f>
        <v>0</v>
      </c>
      <c r="G14" s="246">
        <f xml:space="preserve">
IF($A$4&lt;=12,SUMIFS('ON Data'!V:V,'ON Data'!$D:$D,$A$4,'ON Data'!$E:$E,5),SUMIFS('ON Data'!V:V,'ON Data'!$E:$E,5))</f>
        <v>0</v>
      </c>
      <c r="H14" s="246">
        <f xml:space="preserve">
IF($A$4&lt;=12,SUMIFS('ON Data'!AR:AR,'ON Data'!$D:$D,$A$4,'ON Data'!$E:$E,5),SUMIFS('ON Data'!AR:AR,'ON Data'!$E:$E,5))</f>
        <v>0</v>
      </c>
      <c r="I14" s="246">
        <f xml:space="preserve">
IF($A$4&lt;=12,SUMIFS('ON Data'!AU:AU,'ON Data'!$D:$D,$A$4,'ON Data'!$E:$E,5),SUMIFS('ON Data'!AU:AU,'ON Data'!$E:$E,5))</f>
        <v>0</v>
      </c>
      <c r="J14" s="503">
        <f xml:space="preserve">
IF($A$4&lt;=12,SUMIFS('ON Data'!AW:AW,'ON Data'!$D:$D,$A$4,'ON Data'!$E:$E,5),SUMIFS('ON Data'!AW:AW,'ON Data'!$E:$E,5))</f>
        <v>0</v>
      </c>
      <c r="K14" s="511"/>
    </row>
    <row r="15" spans="1:11" x14ac:dyDescent="0.3">
      <c r="A15" s="147" t="s">
        <v>175</v>
      </c>
      <c r="B15" s="247"/>
      <c r="C15" s="248"/>
      <c r="D15" s="249"/>
      <c r="E15" s="249"/>
      <c r="F15" s="249"/>
      <c r="G15" s="249"/>
      <c r="H15" s="249"/>
      <c r="I15" s="249"/>
      <c r="J15" s="504"/>
      <c r="K15" s="511"/>
    </row>
    <row r="16" spans="1:11" x14ac:dyDescent="0.3">
      <c r="A16" s="226" t="s">
        <v>166</v>
      </c>
      <c r="B16" s="241">
        <f xml:space="preserve">
IF($A$4&lt;=12,SUMIFS('ON Data'!F:F,'ON Data'!$D:$D,$A$4,'ON Data'!$E:$E,7),SUMIFS('ON Data'!F:F,'ON Data'!$E:$E,7))</f>
        <v>0</v>
      </c>
      <c r="C16" s="242">
        <f xml:space="preserve">
IF($A$4&lt;=12,SUMIFS('ON Data'!G:G,'ON Data'!$D:$D,$A$4,'ON Data'!$E:$E,7),SUMIFS('ON Data'!G:G,'ON Data'!$E:$E,7))</f>
        <v>0</v>
      </c>
      <c r="D16" s="243">
        <f xml:space="preserve">
IF($A$4&lt;=12,SUMIFS('ON Data'!I:I,'ON Data'!$D:$D,$A$4,'ON Data'!$E:$E,7),SUMIFS('ON Data'!I:I,'ON Data'!$E:$E,7))</f>
        <v>0</v>
      </c>
      <c r="E16" s="243">
        <f xml:space="preserve">
IF($A$4&lt;=12,SUMIFS('ON Data'!K:K,'ON Data'!$D:$D,$A$4,'ON Data'!$E:$E,7),SUMIFS('ON Data'!K:K,'ON Data'!$E:$E,7))</f>
        <v>0</v>
      </c>
      <c r="F16" s="243">
        <f xml:space="preserve">
IF($A$4&lt;=12,SUMIFS('ON Data'!O:O,'ON Data'!$D:$D,$A$4,'ON Data'!$E:$E,7),SUMIFS('ON Data'!O:O,'ON Data'!$E:$E,7))</f>
        <v>0</v>
      </c>
      <c r="G16" s="243">
        <f xml:space="preserve">
IF($A$4&lt;=12,SUMIFS('ON Data'!V:V,'ON Data'!$D:$D,$A$4,'ON Data'!$E:$E,7),SUMIFS('ON Data'!V:V,'ON Data'!$E:$E,7))</f>
        <v>0</v>
      </c>
      <c r="H16" s="243">
        <f xml:space="preserve">
IF($A$4&lt;=12,SUMIFS('ON Data'!AR:AR,'ON Data'!$D:$D,$A$4,'ON Data'!$E:$E,7),SUMIFS('ON Data'!AR:AR,'ON Data'!$E:$E,7))</f>
        <v>0</v>
      </c>
      <c r="I16" s="243">
        <f xml:space="preserve">
IF($A$4&lt;=12,SUMIFS('ON Data'!AU:AU,'ON Data'!$D:$D,$A$4,'ON Data'!$E:$E,7),SUMIFS('ON Data'!AU:AU,'ON Data'!$E:$E,7))</f>
        <v>0</v>
      </c>
      <c r="J16" s="502">
        <f xml:space="preserve">
IF($A$4&lt;=12,SUMIFS('ON Data'!AW:AW,'ON Data'!$D:$D,$A$4,'ON Data'!$E:$E,7),SUMIFS('ON Data'!AW:AW,'ON Data'!$E:$E,7))</f>
        <v>0</v>
      </c>
      <c r="K16" s="511"/>
    </row>
    <row r="17" spans="1:11" x14ac:dyDescent="0.3">
      <c r="A17" s="226" t="s">
        <v>167</v>
      </c>
      <c r="B17" s="241">
        <f xml:space="preserve">
IF($A$4&lt;=12,SUMIFS('ON Data'!F:F,'ON Data'!$D:$D,$A$4,'ON Data'!$E:$E,8),SUMIFS('ON Data'!F:F,'ON Data'!$E:$E,8))</f>
        <v>0</v>
      </c>
      <c r="C17" s="242">
        <f xml:space="preserve">
IF($A$4&lt;=12,SUMIFS('ON Data'!G:G,'ON Data'!$D:$D,$A$4,'ON Data'!$E:$E,8),SUMIFS('ON Data'!G:G,'ON Data'!$E:$E,8))</f>
        <v>0</v>
      </c>
      <c r="D17" s="243">
        <f xml:space="preserve">
IF($A$4&lt;=12,SUMIFS('ON Data'!I:I,'ON Data'!$D:$D,$A$4,'ON Data'!$E:$E,8),SUMIFS('ON Data'!I:I,'ON Data'!$E:$E,8))</f>
        <v>0</v>
      </c>
      <c r="E17" s="243">
        <f xml:space="preserve">
IF($A$4&lt;=12,SUMIFS('ON Data'!K:K,'ON Data'!$D:$D,$A$4,'ON Data'!$E:$E,8),SUMIFS('ON Data'!K:K,'ON Data'!$E:$E,8))</f>
        <v>0</v>
      </c>
      <c r="F17" s="243">
        <f xml:space="preserve">
IF($A$4&lt;=12,SUMIFS('ON Data'!O:O,'ON Data'!$D:$D,$A$4,'ON Data'!$E:$E,8),SUMIFS('ON Data'!O:O,'ON Data'!$E:$E,8))</f>
        <v>0</v>
      </c>
      <c r="G17" s="243">
        <f xml:space="preserve">
IF($A$4&lt;=12,SUMIFS('ON Data'!V:V,'ON Data'!$D:$D,$A$4,'ON Data'!$E:$E,8),SUMIFS('ON Data'!V:V,'ON Data'!$E:$E,8))</f>
        <v>0</v>
      </c>
      <c r="H17" s="243">
        <f xml:space="preserve">
IF($A$4&lt;=12,SUMIFS('ON Data'!AR:AR,'ON Data'!$D:$D,$A$4,'ON Data'!$E:$E,8),SUMIFS('ON Data'!AR:AR,'ON Data'!$E:$E,8))</f>
        <v>0</v>
      </c>
      <c r="I17" s="243">
        <f xml:space="preserve">
IF($A$4&lt;=12,SUMIFS('ON Data'!AU:AU,'ON Data'!$D:$D,$A$4,'ON Data'!$E:$E,8),SUMIFS('ON Data'!AU:AU,'ON Data'!$E:$E,8))</f>
        <v>0</v>
      </c>
      <c r="J17" s="502">
        <f xml:space="preserve">
IF($A$4&lt;=12,SUMIFS('ON Data'!AW:AW,'ON Data'!$D:$D,$A$4,'ON Data'!$E:$E,8),SUMIFS('ON Data'!AW:AW,'ON Data'!$E:$E,8))</f>
        <v>0</v>
      </c>
      <c r="K17" s="511"/>
    </row>
    <row r="18" spans="1:11" x14ac:dyDescent="0.3">
      <c r="A18" s="226" t="s">
        <v>168</v>
      </c>
      <c r="B18" s="241">
        <f xml:space="preserve">
B19-B16-B17</f>
        <v>433548</v>
      </c>
      <c r="C18" s="242">
        <f t="shared" ref="C18:E18" si="0" xml:space="preserve">
C19-C16-C17</f>
        <v>0</v>
      </c>
      <c r="D18" s="243">
        <f t="shared" si="0"/>
        <v>3418</v>
      </c>
      <c r="E18" s="243">
        <f t="shared" si="0"/>
        <v>177290</v>
      </c>
      <c r="F18" s="243">
        <f t="shared" ref="F18:G18" si="1" xml:space="preserve">
F19-F16-F17</f>
        <v>0</v>
      </c>
      <c r="G18" s="243">
        <f t="shared" si="1"/>
        <v>180113</v>
      </c>
      <c r="H18" s="243">
        <f t="shared" ref="H18:J18" si="2" xml:space="preserve">
H19-H16-H17</f>
        <v>17421</v>
      </c>
      <c r="I18" s="243">
        <f t="shared" si="2"/>
        <v>49351</v>
      </c>
      <c r="J18" s="502">
        <f t="shared" si="2"/>
        <v>5955</v>
      </c>
      <c r="K18" s="511"/>
    </row>
    <row r="19" spans="1:11" ht="15" thickBot="1" x14ac:dyDescent="0.35">
      <c r="A19" s="227" t="s">
        <v>169</v>
      </c>
      <c r="B19" s="250">
        <f xml:space="preserve">
IF($A$4&lt;=12,SUMIFS('ON Data'!F:F,'ON Data'!$D:$D,$A$4,'ON Data'!$E:$E,9),SUMIFS('ON Data'!F:F,'ON Data'!$E:$E,9))</f>
        <v>433548</v>
      </c>
      <c r="C19" s="251">
        <f xml:space="preserve">
IF($A$4&lt;=12,SUMIFS('ON Data'!G:G,'ON Data'!$D:$D,$A$4,'ON Data'!$E:$E,9),SUMIFS('ON Data'!G:G,'ON Data'!$E:$E,9))</f>
        <v>0</v>
      </c>
      <c r="D19" s="252">
        <f xml:space="preserve">
IF($A$4&lt;=12,SUMIFS('ON Data'!I:I,'ON Data'!$D:$D,$A$4,'ON Data'!$E:$E,9),SUMIFS('ON Data'!I:I,'ON Data'!$E:$E,9))</f>
        <v>3418</v>
      </c>
      <c r="E19" s="252">
        <f xml:space="preserve">
IF($A$4&lt;=12,SUMIFS('ON Data'!K:K,'ON Data'!$D:$D,$A$4,'ON Data'!$E:$E,9),SUMIFS('ON Data'!K:K,'ON Data'!$E:$E,9))</f>
        <v>177290</v>
      </c>
      <c r="F19" s="252">
        <f xml:space="preserve">
IF($A$4&lt;=12,SUMIFS('ON Data'!O:O,'ON Data'!$D:$D,$A$4,'ON Data'!$E:$E,9),SUMIFS('ON Data'!O:O,'ON Data'!$E:$E,9))</f>
        <v>0</v>
      </c>
      <c r="G19" s="252">
        <f xml:space="preserve">
IF($A$4&lt;=12,SUMIFS('ON Data'!V:V,'ON Data'!$D:$D,$A$4,'ON Data'!$E:$E,9),SUMIFS('ON Data'!V:V,'ON Data'!$E:$E,9))</f>
        <v>180113</v>
      </c>
      <c r="H19" s="252">
        <f xml:space="preserve">
IF($A$4&lt;=12,SUMIFS('ON Data'!AR:AR,'ON Data'!$D:$D,$A$4,'ON Data'!$E:$E,9),SUMIFS('ON Data'!AR:AR,'ON Data'!$E:$E,9))</f>
        <v>17421</v>
      </c>
      <c r="I19" s="252">
        <f xml:space="preserve">
IF($A$4&lt;=12,SUMIFS('ON Data'!AU:AU,'ON Data'!$D:$D,$A$4,'ON Data'!$E:$E,9),SUMIFS('ON Data'!AU:AU,'ON Data'!$E:$E,9))</f>
        <v>49351</v>
      </c>
      <c r="J19" s="505">
        <f xml:space="preserve">
IF($A$4&lt;=12,SUMIFS('ON Data'!AW:AW,'ON Data'!$D:$D,$A$4,'ON Data'!$E:$E,9),SUMIFS('ON Data'!AW:AW,'ON Data'!$E:$E,9))</f>
        <v>5955</v>
      </c>
      <c r="K19" s="511"/>
    </row>
    <row r="20" spans="1:11" ht="15" collapsed="1" thickBot="1" x14ac:dyDescent="0.35">
      <c r="A20" s="228" t="s">
        <v>60</v>
      </c>
      <c r="B20" s="253">
        <f xml:space="preserve">
IF($A$4&lt;=12,SUMIFS('ON Data'!F:F,'ON Data'!$D:$D,$A$4,'ON Data'!$E:$E,6),SUMIFS('ON Data'!F:F,'ON Data'!$E:$E,6))</f>
        <v>10618013</v>
      </c>
      <c r="C20" s="254">
        <f xml:space="preserve">
IF($A$4&lt;=12,SUMIFS('ON Data'!G:G,'ON Data'!$D:$D,$A$4,'ON Data'!$E:$E,6),SUMIFS('ON Data'!G:G,'ON Data'!$E:$E,6))</f>
        <v>20300</v>
      </c>
      <c r="D20" s="255">
        <f xml:space="preserve">
IF($A$4&lt;=12,SUMIFS('ON Data'!I:I,'ON Data'!$D:$D,$A$4,'ON Data'!$E:$E,6),SUMIFS('ON Data'!I:I,'ON Data'!$E:$E,6))</f>
        <v>133981</v>
      </c>
      <c r="E20" s="255">
        <f xml:space="preserve">
IF($A$4&lt;=12,SUMIFS('ON Data'!K:K,'ON Data'!$D:$D,$A$4,'ON Data'!$E:$E,6),SUMIFS('ON Data'!K:K,'ON Data'!$E:$E,6))</f>
        <v>2649571</v>
      </c>
      <c r="F20" s="255">
        <f xml:space="preserve">
IF($A$4&lt;=12,SUMIFS('ON Data'!O:O,'ON Data'!$D:$D,$A$4,'ON Data'!$E:$E,6),SUMIFS('ON Data'!O:O,'ON Data'!$E:$E,6))</f>
        <v>0</v>
      </c>
      <c r="G20" s="255">
        <f xml:space="preserve">
IF($A$4&lt;=12,SUMIFS('ON Data'!V:V,'ON Data'!$D:$D,$A$4,'ON Data'!$E:$E,6),SUMIFS('ON Data'!V:V,'ON Data'!$E:$E,6))</f>
        <v>5394099</v>
      </c>
      <c r="H20" s="255">
        <f xml:space="preserve">
IF($A$4&lt;=12,SUMIFS('ON Data'!AR:AR,'ON Data'!$D:$D,$A$4,'ON Data'!$E:$E,6),SUMIFS('ON Data'!AR:AR,'ON Data'!$E:$E,6))</f>
        <v>505356</v>
      </c>
      <c r="I20" s="255">
        <f xml:space="preserve">
IF($A$4&lt;=12,SUMIFS('ON Data'!AU:AU,'ON Data'!$D:$D,$A$4,'ON Data'!$E:$E,6),SUMIFS('ON Data'!AU:AU,'ON Data'!$E:$E,6))</f>
        <v>1739963</v>
      </c>
      <c r="J20" s="506">
        <f xml:space="preserve">
IF($A$4&lt;=12,SUMIFS('ON Data'!AW:AW,'ON Data'!$D:$D,$A$4,'ON Data'!$E:$E,6),SUMIFS('ON Data'!AW:AW,'ON Data'!$E:$E,6))</f>
        <v>174743</v>
      </c>
      <c r="K20" s="511"/>
    </row>
    <row r="21" spans="1:11" ht="15" hidden="1" outlineLevel="1" thickBot="1" x14ac:dyDescent="0.35">
      <c r="A21" s="221" t="s">
        <v>94</v>
      </c>
      <c r="B21" s="241">
        <f xml:space="preserve">
IF($A$4&lt;=12,SUMIFS('ON Data'!F:F,'ON Data'!$D:$D,$A$4,'ON Data'!$E:$E,12),SUMIFS('ON Data'!F:F,'ON Data'!$E:$E,12))</f>
        <v>0</v>
      </c>
      <c r="C21" s="242">
        <f xml:space="preserve">
IF($A$4&lt;=12,SUMIFS('ON Data'!G:G,'ON Data'!$D:$D,$A$4,'ON Data'!$E:$E,12),SUMIFS('ON Data'!G:G,'ON Data'!$E:$E,12))</f>
        <v>0</v>
      </c>
      <c r="D21" s="243">
        <f xml:space="preserve">
IF($A$4&lt;=12,SUMIFS('ON Data'!I:I,'ON Data'!$D:$D,$A$4,'ON Data'!$E:$E,12),SUMIFS('ON Data'!I:I,'ON Data'!$E:$E,12))</f>
        <v>0</v>
      </c>
      <c r="E21" s="243">
        <f xml:space="preserve">
IF($A$4&lt;=12,SUMIFS('ON Data'!K:K,'ON Data'!$D:$D,$A$4,'ON Data'!$E:$E,12),SUMIFS('ON Data'!K:K,'ON Data'!$E:$E,12))</f>
        <v>0</v>
      </c>
      <c r="F21" s="243">
        <f xml:space="preserve">
IF($A$4&lt;=12,SUMIFS('ON Data'!O:O,'ON Data'!$D:$D,$A$4,'ON Data'!$E:$E,12),SUMIFS('ON Data'!O:O,'ON Data'!$E:$E,12))</f>
        <v>0</v>
      </c>
      <c r="G21" s="243">
        <f xml:space="preserve">
IF($A$4&lt;=12,SUMIFS('ON Data'!V:V,'ON Data'!$D:$D,$A$4,'ON Data'!$E:$E,12),SUMIFS('ON Data'!V:V,'ON Data'!$E:$E,12))</f>
        <v>0</v>
      </c>
      <c r="K21" s="511"/>
    </row>
    <row r="22" spans="1:11" ht="15" hidden="1" outlineLevel="1" thickBot="1" x14ac:dyDescent="0.35">
      <c r="A22" s="221" t="s">
        <v>62</v>
      </c>
      <c r="B22" s="297" t="str">
        <f xml:space="preserve">
IF(OR(B21="",B21=0),"",B20/B21)</f>
        <v/>
      </c>
      <c r="C22" s="298" t="str">
        <f t="shared" ref="C22:E22" si="3" xml:space="preserve">
IF(OR(C21="",C21=0),"",C20/C21)</f>
        <v/>
      </c>
      <c r="D22" s="299" t="str">
        <f t="shared" si="3"/>
        <v/>
      </c>
      <c r="E22" s="299" t="str">
        <f t="shared" si="3"/>
        <v/>
      </c>
      <c r="F22" s="299" t="str">
        <f t="shared" ref="F22:G22" si="4" xml:space="preserve">
IF(OR(F21="",F21=0),"",F20/F21)</f>
        <v/>
      </c>
      <c r="G22" s="299" t="str">
        <f t="shared" si="4"/>
        <v/>
      </c>
      <c r="K22" s="511"/>
    </row>
    <row r="23" spans="1:11" ht="15" hidden="1" outlineLevel="1" thickBot="1" x14ac:dyDescent="0.35">
      <c r="A23" s="229" t="s">
        <v>55</v>
      </c>
      <c r="B23" s="244">
        <f xml:space="preserve">
IF(B21="","",B20-B21)</f>
        <v>10618013</v>
      </c>
      <c r="C23" s="245">
        <f t="shared" ref="C23:E23" si="5" xml:space="preserve">
IF(C21="","",C20-C21)</f>
        <v>20300</v>
      </c>
      <c r="D23" s="246">
        <f t="shared" si="5"/>
        <v>133981</v>
      </c>
      <c r="E23" s="246">
        <f t="shared" si="5"/>
        <v>2649571</v>
      </c>
      <c r="F23" s="246">
        <f t="shared" ref="F23:G23" si="6" xml:space="preserve">
IF(F21="","",F20-F21)</f>
        <v>0</v>
      </c>
      <c r="G23" s="246">
        <f t="shared" si="6"/>
        <v>5394099</v>
      </c>
      <c r="K23" s="511"/>
    </row>
    <row r="24" spans="1:11" x14ac:dyDescent="0.3">
      <c r="A24" s="223" t="s">
        <v>170</v>
      </c>
      <c r="B24" s="270" t="s">
        <v>3</v>
      </c>
      <c r="C24" s="512" t="s">
        <v>181</v>
      </c>
      <c r="D24" s="482"/>
      <c r="E24" s="483"/>
      <c r="F24" s="484" t="s">
        <v>182</v>
      </c>
      <c r="G24" s="485"/>
      <c r="H24" s="485"/>
      <c r="I24" s="485"/>
      <c r="J24" s="507" t="s">
        <v>183</v>
      </c>
      <c r="K24" s="511"/>
    </row>
    <row r="25" spans="1:11" x14ac:dyDescent="0.3">
      <c r="A25" s="224" t="s">
        <v>60</v>
      </c>
      <c r="B25" s="241">
        <f xml:space="preserve">
SUM(C25:J25)</f>
        <v>28542.5</v>
      </c>
      <c r="C25" s="513">
        <f xml:space="preserve">
IF($A$4&lt;=12,SUMIFS('ON Data'!J:J,'ON Data'!$D:$D,$A$4,'ON Data'!$E:$E,10),SUMIFS('ON Data'!J:J,'ON Data'!$E:$E,10))</f>
        <v>7400</v>
      </c>
      <c r="D25" s="486"/>
      <c r="E25" s="487"/>
      <c r="F25" s="488">
        <f xml:space="preserve">
IF($A$4&lt;=12,SUMIFS('ON Data'!O:O,'ON Data'!$D:$D,$A$4,'ON Data'!$E:$E,10),SUMIFS('ON Data'!O:O,'ON Data'!$E:$E,10))</f>
        <v>21142.5</v>
      </c>
      <c r="G25" s="487"/>
      <c r="H25" s="487"/>
      <c r="I25" s="487"/>
      <c r="J25" s="508">
        <f xml:space="preserve">
IF($A$4&lt;=12,SUMIFS('ON Data'!AW:AW,'ON Data'!$D:$D,$A$4,'ON Data'!$E:$E,10),SUMIFS('ON Data'!AW:AW,'ON Data'!$E:$E,10))</f>
        <v>0</v>
      </c>
      <c r="K25" s="511"/>
    </row>
    <row r="26" spans="1:11" x14ac:dyDescent="0.3">
      <c r="A26" s="230" t="s">
        <v>180</v>
      </c>
      <c r="B26" s="250">
        <f xml:space="preserve">
SUM(C26:J26)</f>
        <v>27022.900763358775</v>
      </c>
      <c r="C26" s="513">
        <f xml:space="preserve">
IF($A$4&lt;=12,SUMIFS('ON Data'!J:J,'ON Data'!$D:$D,$A$4,'ON Data'!$E:$E,11),SUMIFS('ON Data'!J:J,'ON Data'!$E:$E,11))</f>
        <v>12022.900763358779</v>
      </c>
      <c r="D26" s="486"/>
      <c r="E26" s="487"/>
      <c r="F26" s="489">
        <f xml:space="preserve">
IF($A$4&lt;=12,SUMIFS('ON Data'!O:O,'ON Data'!$D:$D,$A$4,'ON Data'!$E:$E,11),SUMIFS('ON Data'!O:O,'ON Data'!$E:$E,11))</f>
        <v>14999.999999999998</v>
      </c>
      <c r="G26" s="490"/>
      <c r="H26" s="490"/>
      <c r="I26" s="490"/>
      <c r="J26" s="508">
        <f xml:space="preserve">
IF($A$4&lt;=12,SUMIFS('ON Data'!AW:AW,'ON Data'!$D:$D,$A$4,'ON Data'!$E:$E,11),SUMIFS('ON Data'!AW:AW,'ON Data'!$E:$E,11))</f>
        <v>0</v>
      </c>
      <c r="K26" s="511"/>
    </row>
    <row r="27" spans="1:11" x14ac:dyDescent="0.3">
      <c r="A27" s="230" t="s">
        <v>62</v>
      </c>
      <c r="B27" s="271">
        <f xml:space="preserve">
IF(B26=0,0,B25/B26)</f>
        <v>1.0562337570621469</v>
      </c>
      <c r="C27" s="514">
        <f xml:space="preserve">
IF(C26=0,0,C25/C26)</f>
        <v>0.61549206349206342</v>
      </c>
      <c r="D27" s="491"/>
      <c r="E27" s="487"/>
      <c r="F27" s="492">
        <f xml:space="preserve">
IF(F26=0,0,F25/F26)</f>
        <v>1.4095000000000002</v>
      </c>
      <c r="G27" s="487"/>
      <c r="H27" s="487"/>
      <c r="I27" s="487"/>
      <c r="J27" s="509">
        <f xml:space="preserve">
IF(J26=0,0,J25/J26)</f>
        <v>0</v>
      </c>
      <c r="K27" s="511"/>
    </row>
    <row r="28" spans="1:11" ht="15" thickBot="1" x14ac:dyDescent="0.35">
      <c r="A28" s="230" t="s">
        <v>179</v>
      </c>
      <c r="B28" s="250">
        <f xml:space="preserve">
SUM(C28:J28)</f>
        <v>-1519.5992366412229</v>
      </c>
      <c r="C28" s="515">
        <f xml:space="preserve">
C26-C25</f>
        <v>4622.9007633587789</v>
      </c>
      <c r="D28" s="493"/>
      <c r="E28" s="494"/>
      <c r="F28" s="495">
        <f xml:space="preserve">
F26-F25</f>
        <v>-6142.5000000000018</v>
      </c>
      <c r="G28" s="494"/>
      <c r="H28" s="494"/>
      <c r="I28" s="494"/>
      <c r="J28" s="510">
        <f xml:space="preserve">
J26-J25</f>
        <v>0</v>
      </c>
      <c r="K28" s="511"/>
    </row>
    <row r="29" spans="1:11" x14ac:dyDescent="0.3">
      <c r="A29" s="231"/>
      <c r="B29" s="231"/>
      <c r="C29" s="232"/>
      <c r="D29" s="231"/>
      <c r="E29" s="232"/>
      <c r="F29" s="232"/>
      <c r="G29" s="232"/>
    </row>
    <row r="30" spans="1:11" x14ac:dyDescent="0.3">
      <c r="A30" s="99" t="s">
        <v>139</v>
      </c>
      <c r="B30" s="116"/>
      <c r="C30" s="116"/>
      <c r="D30" s="116"/>
      <c r="E30" s="116"/>
      <c r="F30" s="116"/>
      <c r="G30" s="116"/>
    </row>
    <row r="31" spans="1:11" x14ac:dyDescent="0.3">
      <c r="A31" s="100" t="s">
        <v>177</v>
      </c>
      <c r="B31" s="116"/>
      <c r="C31" s="116"/>
      <c r="D31" s="116"/>
      <c r="E31" s="116"/>
      <c r="F31" s="116"/>
      <c r="G31" s="116"/>
    </row>
    <row r="32" spans="1:11" ht="14.4" customHeight="1" x14ac:dyDescent="0.3">
      <c r="A32" s="267" t="s">
        <v>174</v>
      </c>
      <c r="B32" s="268"/>
      <c r="C32" s="268"/>
      <c r="D32" s="268"/>
      <c r="E32" s="268"/>
      <c r="F32" s="268"/>
      <c r="G32" s="268"/>
    </row>
    <row r="33" spans="1:1" x14ac:dyDescent="0.3">
      <c r="A33" s="269" t="s">
        <v>207</v>
      </c>
    </row>
    <row r="34" spans="1:1" x14ac:dyDescent="0.3">
      <c r="A34" s="269" t="s">
        <v>208</v>
      </c>
    </row>
    <row r="35" spans="1:1" x14ac:dyDescent="0.3">
      <c r="A35" s="269" t="s">
        <v>209</v>
      </c>
    </row>
    <row r="36" spans="1:1" x14ac:dyDescent="0.3">
      <c r="A36" s="269" t="s">
        <v>184</v>
      </c>
    </row>
  </sheetData>
  <mergeCells count="12">
    <mergeCell ref="B3:B4"/>
    <mergeCell ref="A1:J1"/>
    <mergeCell ref="C27:E27"/>
    <mergeCell ref="C28:E28"/>
    <mergeCell ref="F27:I27"/>
    <mergeCell ref="F28:I28"/>
    <mergeCell ref="C24:E24"/>
    <mergeCell ref="C25:E25"/>
    <mergeCell ref="C26:E26"/>
    <mergeCell ref="F24:I24"/>
    <mergeCell ref="F25:I25"/>
    <mergeCell ref="F26:I26"/>
  </mergeCells>
  <conditionalFormatting sqref="C27">
    <cfRule type="cellIs" dxfId="8" priority="8" operator="greaterThan">
      <formula>1</formula>
    </cfRule>
  </conditionalFormatting>
  <conditionalFormatting sqref="C28">
    <cfRule type="cellIs" dxfId="7" priority="7" operator="lessThan">
      <formula>0</formula>
    </cfRule>
  </conditionalFormatting>
  <conditionalFormatting sqref="B22:G22">
    <cfRule type="cellIs" dxfId="6" priority="6" operator="greaterThan">
      <formula>1</formula>
    </cfRule>
  </conditionalFormatting>
  <conditionalFormatting sqref="B23:G23">
    <cfRule type="cellIs" dxfId="5" priority="5" operator="greaterThan">
      <formula>0</formula>
    </cfRule>
  </conditionalFormatting>
  <conditionalFormatting sqref="J27">
    <cfRule type="cellIs" dxfId="4" priority="4" operator="greaterThan">
      <formula>1</formula>
    </cfRule>
  </conditionalFormatting>
  <conditionalFormatting sqref="J28">
    <cfRule type="cellIs" dxfId="3" priority="3" operator="lessThan">
      <formula>0</formula>
    </cfRule>
  </conditionalFormatting>
  <conditionalFormatting sqref="F28">
    <cfRule type="cellIs" dxfId="2" priority="1" operator="lessThan">
      <formula>0</formula>
    </cfRule>
  </conditionalFormatting>
  <conditionalFormatting sqref="F27">
    <cfRule type="cellIs" dxfId="1" priority="2" operator="greater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'ON Data'!$B$3:$B$16</xm:f>
          </x14:formula1>
          <xm:sqref>A4</xm:sqref>
        </x14:dataValidation>
      </x14:dataValidation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W66"/>
  <sheetViews>
    <sheetView showGridLines="0" showRowColHeaders="0" workbookViewId="0"/>
  </sheetViews>
  <sheetFormatPr defaultRowHeight="14.4" x14ac:dyDescent="0.3"/>
  <cols>
    <col min="1" max="16384" width="8.88671875" style="210"/>
  </cols>
  <sheetData>
    <row r="1" spans="1:49" x14ac:dyDescent="0.3">
      <c r="A1" s="210" t="s">
        <v>1338</v>
      </c>
    </row>
    <row r="2" spans="1:49" x14ac:dyDescent="0.3">
      <c r="A2" s="214" t="s">
        <v>231</v>
      </c>
    </row>
    <row r="3" spans="1:49" x14ac:dyDescent="0.3">
      <c r="A3" s="210" t="s">
        <v>145</v>
      </c>
      <c r="B3" s="235">
        <v>2016</v>
      </c>
      <c r="D3" s="211">
        <f>MAX(D5:D1048576)</f>
        <v>9</v>
      </c>
      <c r="F3" s="211">
        <f>SUMIF($E5:$E1048576,"&lt;10",F5:F1048576)</f>
        <v>11096951.209999999</v>
      </c>
      <c r="G3" s="211">
        <f t="shared" ref="G3:AW3" si="0">SUMIF($E5:$E1048576,"&lt;10",G5:G1048576)</f>
        <v>20300</v>
      </c>
      <c r="H3" s="211">
        <f t="shared" si="0"/>
        <v>0</v>
      </c>
      <c r="I3" s="211">
        <f t="shared" si="0"/>
        <v>137771.85999999999</v>
      </c>
      <c r="J3" s="211">
        <f t="shared" si="0"/>
        <v>0</v>
      </c>
      <c r="K3" s="211">
        <f t="shared" si="0"/>
        <v>2832000.3499999996</v>
      </c>
      <c r="L3" s="211">
        <f t="shared" si="0"/>
        <v>0</v>
      </c>
      <c r="M3" s="211">
        <f t="shared" si="0"/>
        <v>0</v>
      </c>
      <c r="N3" s="211">
        <f t="shared" si="0"/>
        <v>0</v>
      </c>
      <c r="O3" s="211">
        <f t="shared" si="0"/>
        <v>0</v>
      </c>
      <c r="P3" s="211">
        <f t="shared" si="0"/>
        <v>0</v>
      </c>
      <c r="Q3" s="211">
        <f t="shared" si="0"/>
        <v>0</v>
      </c>
      <c r="R3" s="211">
        <f t="shared" si="0"/>
        <v>0</v>
      </c>
      <c r="S3" s="211">
        <f t="shared" si="0"/>
        <v>0</v>
      </c>
      <c r="T3" s="211">
        <f t="shared" si="0"/>
        <v>0</v>
      </c>
      <c r="U3" s="211">
        <f t="shared" si="0"/>
        <v>0</v>
      </c>
      <c r="V3" s="211">
        <f t="shared" si="0"/>
        <v>5601284</v>
      </c>
      <c r="W3" s="211">
        <f t="shared" si="0"/>
        <v>0</v>
      </c>
      <c r="X3" s="211">
        <f t="shared" si="0"/>
        <v>0</v>
      </c>
      <c r="Y3" s="211">
        <f t="shared" si="0"/>
        <v>0</v>
      </c>
      <c r="Z3" s="211">
        <f t="shared" si="0"/>
        <v>0</v>
      </c>
      <c r="AA3" s="211">
        <f t="shared" si="0"/>
        <v>0</v>
      </c>
      <c r="AB3" s="211">
        <f t="shared" si="0"/>
        <v>0</v>
      </c>
      <c r="AC3" s="211">
        <f t="shared" si="0"/>
        <v>0</v>
      </c>
      <c r="AD3" s="211">
        <f t="shared" si="0"/>
        <v>0</v>
      </c>
      <c r="AE3" s="211">
        <f t="shared" si="0"/>
        <v>0</v>
      </c>
      <c r="AF3" s="211">
        <f t="shared" si="0"/>
        <v>0</v>
      </c>
      <c r="AG3" s="211">
        <f t="shared" si="0"/>
        <v>0</v>
      </c>
      <c r="AH3" s="211">
        <f t="shared" si="0"/>
        <v>0</v>
      </c>
      <c r="AI3" s="211">
        <f t="shared" si="0"/>
        <v>0</v>
      </c>
      <c r="AJ3" s="211">
        <f t="shared" si="0"/>
        <v>0</v>
      </c>
      <c r="AK3" s="211">
        <f t="shared" si="0"/>
        <v>0</v>
      </c>
      <c r="AL3" s="211">
        <f t="shared" si="0"/>
        <v>0</v>
      </c>
      <c r="AM3" s="211">
        <f t="shared" si="0"/>
        <v>0</v>
      </c>
      <c r="AN3" s="211">
        <f t="shared" si="0"/>
        <v>0</v>
      </c>
      <c r="AO3" s="211">
        <f t="shared" si="0"/>
        <v>0</v>
      </c>
      <c r="AP3" s="211">
        <f t="shared" si="0"/>
        <v>0</v>
      </c>
      <c r="AQ3" s="211">
        <f t="shared" si="0"/>
        <v>0</v>
      </c>
      <c r="AR3" s="211">
        <f t="shared" si="0"/>
        <v>526848</v>
      </c>
      <c r="AS3" s="211">
        <f t="shared" si="0"/>
        <v>0</v>
      </c>
      <c r="AT3" s="211">
        <f t="shared" si="0"/>
        <v>0</v>
      </c>
      <c r="AU3" s="211">
        <f t="shared" si="0"/>
        <v>1796632</v>
      </c>
      <c r="AV3" s="211">
        <f t="shared" si="0"/>
        <v>0</v>
      </c>
      <c r="AW3" s="211">
        <f t="shared" si="0"/>
        <v>182115</v>
      </c>
    </row>
    <row r="4" spans="1:49" x14ac:dyDescent="0.3">
      <c r="A4" s="210" t="s">
        <v>146</v>
      </c>
      <c r="B4" s="235">
        <v>1</v>
      </c>
      <c r="C4" s="212" t="s">
        <v>5</v>
      </c>
      <c r="D4" s="213" t="s">
        <v>54</v>
      </c>
      <c r="E4" s="213" t="s">
        <v>144</v>
      </c>
      <c r="F4" s="213" t="s">
        <v>3</v>
      </c>
      <c r="G4" s="213">
        <v>0</v>
      </c>
      <c r="H4" s="213">
        <v>25</v>
      </c>
      <c r="I4" s="213">
        <v>99</v>
      </c>
      <c r="J4" s="213">
        <v>100</v>
      </c>
      <c r="K4" s="213">
        <v>101</v>
      </c>
      <c r="L4" s="213">
        <v>102</v>
      </c>
      <c r="M4" s="213">
        <v>103</v>
      </c>
      <c r="N4" s="213">
        <v>203</v>
      </c>
      <c r="O4" s="213">
        <v>302</v>
      </c>
      <c r="P4" s="213">
        <v>303</v>
      </c>
      <c r="Q4" s="213">
        <v>304</v>
      </c>
      <c r="R4" s="213">
        <v>305</v>
      </c>
      <c r="S4" s="213">
        <v>306</v>
      </c>
      <c r="T4" s="213">
        <v>407</v>
      </c>
      <c r="U4" s="213">
        <v>408</v>
      </c>
      <c r="V4" s="213">
        <v>409</v>
      </c>
      <c r="W4" s="213">
        <v>410</v>
      </c>
      <c r="X4" s="213">
        <v>415</v>
      </c>
      <c r="Y4" s="213">
        <v>416</v>
      </c>
      <c r="Z4" s="213">
        <v>418</v>
      </c>
      <c r="AA4" s="213">
        <v>419</v>
      </c>
      <c r="AB4" s="213">
        <v>420</v>
      </c>
      <c r="AC4" s="213">
        <v>421</v>
      </c>
      <c r="AD4" s="213">
        <v>520</v>
      </c>
      <c r="AE4" s="213">
        <v>521</v>
      </c>
      <c r="AF4" s="213">
        <v>522</v>
      </c>
      <c r="AG4" s="213">
        <v>523</v>
      </c>
      <c r="AH4" s="213">
        <v>524</v>
      </c>
      <c r="AI4" s="213">
        <v>525</v>
      </c>
      <c r="AJ4" s="213">
        <v>526</v>
      </c>
      <c r="AK4" s="213">
        <v>527</v>
      </c>
      <c r="AL4" s="213">
        <v>528</v>
      </c>
      <c r="AM4" s="213">
        <v>629</v>
      </c>
      <c r="AN4" s="213">
        <v>630</v>
      </c>
      <c r="AO4" s="213">
        <v>636</v>
      </c>
      <c r="AP4" s="213">
        <v>637</v>
      </c>
      <c r="AQ4" s="213">
        <v>640</v>
      </c>
      <c r="AR4" s="213">
        <v>642</v>
      </c>
      <c r="AS4" s="213">
        <v>743</v>
      </c>
      <c r="AT4" s="213">
        <v>745</v>
      </c>
      <c r="AU4" s="213">
        <v>746</v>
      </c>
      <c r="AV4" s="213">
        <v>747</v>
      </c>
      <c r="AW4" s="213">
        <v>930</v>
      </c>
    </row>
    <row r="5" spans="1:49" x14ac:dyDescent="0.3">
      <c r="A5" s="210" t="s">
        <v>147</v>
      </c>
      <c r="B5" s="235">
        <v>2</v>
      </c>
      <c r="C5" s="210">
        <v>40</v>
      </c>
      <c r="D5" s="210">
        <v>1</v>
      </c>
      <c r="E5" s="210">
        <v>1</v>
      </c>
      <c r="F5" s="210">
        <v>31.75</v>
      </c>
      <c r="G5" s="210">
        <v>0</v>
      </c>
      <c r="H5" s="210">
        <v>0</v>
      </c>
      <c r="I5" s="210">
        <v>0.2</v>
      </c>
      <c r="J5" s="210">
        <v>0</v>
      </c>
      <c r="K5" s="210">
        <v>3.55</v>
      </c>
      <c r="L5" s="210">
        <v>0</v>
      </c>
      <c r="M5" s="210">
        <v>0</v>
      </c>
      <c r="N5" s="210">
        <v>0</v>
      </c>
      <c r="O5" s="210">
        <v>0</v>
      </c>
      <c r="P5" s="210">
        <v>0</v>
      </c>
      <c r="Q5" s="210">
        <v>0</v>
      </c>
      <c r="R5" s="210">
        <v>0</v>
      </c>
      <c r="S5" s="210">
        <v>0</v>
      </c>
      <c r="T5" s="210">
        <v>0</v>
      </c>
      <c r="U5" s="210">
        <v>0</v>
      </c>
      <c r="V5" s="210">
        <v>19</v>
      </c>
      <c r="W5" s="210">
        <v>0</v>
      </c>
      <c r="X5" s="210">
        <v>0</v>
      </c>
      <c r="Y5" s="210">
        <v>0</v>
      </c>
      <c r="Z5" s="210">
        <v>0</v>
      </c>
      <c r="AA5" s="210">
        <v>0</v>
      </c>
      <c r="AB5" s="210">
        <v>0</v>
      </c>
      <c r="AC5" s="210">
        <v>0</v>
      </c>
      <c r="AD5" s="210">
        <v>0</v>
      </c>
      <c r="AE5" s="210">
        <v>0</v>
      </c>
      <c r="AF5" s="210">
        <v>0</v>
      </c>
      <c r="AG5" s="210">
        <v>0</v>
      </c>
      <c r="AH5" s="210">
        <v>0</v>
      </c>
      <c r="AI5" s="210">
        <v>0</v>
      </c>
      <c r="AJ5" s="210">
        <v>0</v>
      </c>
      <c r="AK5" s="210">
        <v>0</v>
      </c>
      <c r="AL5" s="210">
        <v>0</v>
      </c>
      <c r="AM5" s="210">
        <v>0</v>
      </c>
      <c r="AN5" s="210">
        <v>0</v>
      </c>
      <c r="AO5" s="210">
        <v>0</v>
      </c>
      <c r="AP5" s="210">
        <v>0</v>
      </c>
      <c r="AQ5" s="210">
        <v>0</v>
      </c>
      <c r="AR5" s="210">
        <v>3</v>
      </c>
      <c r="AS5" s="210">
        <v>0</v>
      </c>
      <c r="AT5" s="210">
        <v>0</v>
      </c>
      <c r="AU5" s="210">
        <v>5</v>
      </c>
      <c r="AV5" s="210">
        <v>0</v>
      </c>
      <c r="AW5" s="210">
        <v>1</v>
      </c>
    </row>
    <row r="6" spans="1:49" x14ac:dyDescent="0.3">
      <c r="A6" s="210" t="s">
        <v>148</v>
      </c>
      <c r="B6" s="235">
        <v>3</v>
      </c>
      <c r="C6" s="210">
        <v>40</v>
      </c>
      <c r="D6" s="210">
        <v>1</v>
      </c>
      <c r="E6" s="210">
        <v>2</v>
      </c>
      <c r="F6" s="210">
        <v>5074.3999999999996</v>
      </c>
      <c r="G6" s="210">
        <v>0</v>
      </c>
      <c r="H6" s="210">
        <v>0</v>
      </c>
      <c r="I6" s="210">
        <v>32</v>
      </c>
      <c r="J6" s="210">
        <v>0</v>
      </c>
      <c r="K6" s="210">
        <v>556.4</v>
      </c>
      <c r="L6" s="210">
        <v>0</v>
      </c>
      <c r="M6" s="210">
        <v>0</v>
      </c>
      <c r="N6" s="210">
        <v>0</v>
      </c>
      <c r="O6" s="210">
        <v>0</v>
      </c>
      <c r="P6" s="210">
        <v>0</v>
      </c>
      <c r="Q6" s="210">
        <v>0</v>
      </c>
      <c r="R6" s="210">
        <v>0</v>
      </c>
      <c r="S6" s="210">
        <v>0</v>
      </c>
      <c r="T6" s="210">
        <v>0</v>
      </c>
      <c r="U6" s="210">
        <v>0</v>
      </c>
      <c r="V6" s="210">
        <v>3070</v>
      </c>
      <c r="W6" s="210">
        <v>0</v>
      </c>
      <c r="X6" s="210">
        <v>0</v>
      </c>
      <c r="Y6" s="210">
        <v>0</v>
      </c>
      <c r="Z6" s="210">
        <v>0</v>
      </c>
      <c r="AA6" s="210">
        <v>0</v>
      </c>
      <c r="AB6" s="210">
        <v>0</v>
      </c>
      <c r="AC6" s="210">
        <v>0</v>
      </c>
      <c r="AD6" s="210">
        <v>0</v>
      </c>
      <c r="AE6" s="210">
        <v>0</v>
      </c>
      <c r="AF6" s="210">
        <v>0</v>
      </c>
      <c r="AG6" s="210">
        <v>0</v>
      </c>
      <c r="AH6" s="210">
        <v>0</v>
      </c>
      <c r="AI6" s="210">
        <v>0</v>
      </c>
      <c r="AJ6" s="210">
        <v>0</v>
      </c>
      <c r="AK6" s="210">
        <v>0</v>
      </c>
      <c r="AL6" s="210">
        <v>0</v>
      </c>
      <c r="AM6" s="210">
        <v>0</v>
      </c>
      <c r="AN6" s="210">
        <v>0</v>
      </c>
      <c r="AO6" s="210">
        <v>0</v>
      </c>
      <c r="AP6" s="210">
        <v>0</v>
      </c>
      <c r="AQ6" s="210">
        <v>0</v>
      </c>
      <c r="AR6" s="210">
        <v>472</v>
      </c>
      <c r="AS6" s="210">
        <v>0</v>
      </c>
      <c r="AT6" s="210">
        <v>0</v>
      </c>
      <c r="AU6" s="210">
        <v>792</v>
      </c>
      <c r="AV6" s="210">
        <v>0</v>
      </c>
      <c r="AW6" s="210">
        <v>152</v>
      </c>
    </row>
    <row r="7" spans="1:49" x14ac:dyDescent="0.3">
      <c r="A7" s="210" t="s">
        <v>149</v>
      </c>
      <c r="B7" s="235">
        <v>4</v>
      </c>
      <c r="C7" s="210">
        <v>40</v>
      </c>
      <c r="D7" s="210">
        <v>1</v>
      </c>
      <c r="E7" s="210">
        <v>3</v>
      </c>
      <c r="F7" s="210">
        <v>32</v>
      </c>
      <c r="G7" s="210">
        <v>0</v>
      </c>
      <c r="H7" s="210">
        <v>0</v>
      </c>
      <c r="I7" s="210">
        <v>16</v>
      </c>
      <c r="J7" s="210">
        <v>0</v>
      </c>
      <c r="K7" s="210">
        <v>13</v>
      </c>
      <c r="L7" s="210">
        <v>0</v>
      </c>
      <c r="M7" s="210">
        <v>0</v>
      </c>
      <c r="N7" s="210">
        <v>0</v>
      </c>
      <c r="O7" s="210">
        <v>0</v>
      </c>
      <c r="P7" s="210">
        <v>0</v>
      </c>
      <c r="Q7" s="210">
        <v>0</v>
      </c>
      <c r="R7" s="210">
        <v>0</v>
      </c>
      <c r="S7" s="210">
        <v>0</v>
      </c>
      <c r="T7" s="210">
        <v>0</v>
      </c>
      <c r="U7" s="210">
        <v>0</v>
      </c>
      <c r="V7" s="210">
        <v>3</v>
      </c>
      <c r="W7" s="210">
        <v>0</v>
      </c>
      <c r="X7" s="210">
        <v>0</v>
      </c>
      <c r="Y7" s="210">
        <v>0</v>
      </c>
      <c r="Z7" s="210">
        <v>0</v>
      </c>
      <c r="AA7" s="210">
        <v>0</v>
      </c>
      <c r="AB7" s="210">
        <v>0</v>
      </c>
      <c r="AC7" s="210">
        <v>0</v>
      </c>
      <c r="AD7" s="210">
        <v>0</v>
      </c>
      <c r="AE7" s="210">
        <v>0</v>
      </c>
      <c r="AF7" s="210">
        <v>0</v>
      </c>
      <c r="AG7" s="210">
        <v>0</v>
      </c>
      <c r="AH7" s="210">
        <v>0</v>
      </c>
      <c r="AI7" s="210">
        <v>0</v>
      </c>
      <c r="AJ7" s="210">
        <v>0</v>
      </c>
      <c r="AK7" s="210">
        <v>0</v>
      </c>
      <c r="AL7" s="210">
        <v>0</v>
      </c>
      <c r="AM7" s="210">
        <v>0</v>
      </c>
      <c r="AN7" s="210">
        <v>0</v>
      </c>
      <c r="AO7" s="210">
        <v>0</v>
      </c>
      <c r="AP7" s="210">
        <v>0</v>
      </c>
      <c r="AQ7" s="210">
        <v>0</v>
      </c>
      <c r="AR7" s="210">
        <v>0</v>
      </c>
      <c r="AS7" s="210">
        <v>0</v>
      </c>
      <c r="AT7" s="210">
        <v>0</v>
      </c>
      <c r="AU7" s="210">
        <v>0</v>
      </c>
      <c r="AV7" s="210">
        <v>0</v>
      </c>
      <c r="AW7" s="210">
        <v>0</v>
      </c>
    </row>
    <row r="8" spans="1:49" x14ac:dyDescent="0.3">
      <c r="A8" s="210" t="s">
        <v>150</v>
      </c>
      <c r="B8" s="235">
        <v>5</v>
      </c>
      <c r="C8" s="210">
        <v>40</v>
      </c>
      <c r="D8" s="210">
        <v>1</v>
      </c>
      <c r="E8" s="210">
        <v>4</v>
      </c>
      <c r="F8" s="210">
        <v>211</v>
      </c>
      <c r="G8" s="210">
        <v>0</v>
      </c>
      <c r="H8" s="210">
        <v>0</v>
      </c>
      <c r="I8" s="210">
        <v>0</v>
      </c>
      <c r="J8" s="210">
        <v>0</v>
      </c>
      <c r="K8" s="210">
        <v>8</v>
      </c>
      <c r="L8" s="210">
        <v>0</v>
      </c>
      <c r="M8" s="210">
        <v>0</v>
      </c>
      <c r="N8" s="210">
        <v>0</v>
      </c>
      <c r="O8" s="210">
        <v>0</v>
      </c>
      <c r="P8" s="210">
        <v>0</v>
      </c>
      <c r="Q8" s="210">
        <v>0</v>
      </c>
      <c r="R8" s="210">
        <v>0</v>
      </c>
      <c r="S8" s="210">
        <v>0</v>
      </c>
      <c r="T8" s="210">
        <v>0</v>
      </c>
      <c r="U8" s="210">
        <v>0</v>
      </c>
      <c r="V8" s="210">
        <v>147</v>
      </c>
      <c r="W8" s="210">
        <v>0</v>
      </c>
      <c r="X8" s="210">
        <v>0</v>
      </c>
      <c r="Y8" s="210">
        <v>0</v>
      </c>
      <c r="Z8" s="210">
        <v>0</v>
      </c>
      <c r="AA8" s="210">
        <v>0</v>
      </c>
      <c r="AB8" s="210">
        <v>0</v>
      </c>
      <c r="AC8" s="210">
        <v>0</v>
      </c>
      <c r="AD8" s="210">
        <v>0</v>
      </c>
      <c r="AE8" s="210">
        <v>0</v>
      </c>
      <c r="AF8" s="210">
        <v>0</v>
      </c>
      <c r="AG8" s="210">
        <v>0</v>
      </c>
      <c r="AH8" s="210">
        <v>0</v>
      </c>
      <c r="AI8" s="210">
        <v>0</v>
      </c>
      <c r="AJ8" s="210">
        <v>0</v>
      </c>
      <c r="AK8" s="210">
        <v>0</v>
      </c>
      <c r="AL8" s="210">
        <v>0</v>
      </c>
      <c r="AM8" s="210">
        <v>0</v>
      </c>
      <c r="AN8" s="210">
        <v>0</v>
      </c>
      <c r="AO8" s="210">
        <v>0</v>
      </c>
      <c r="AP8" s="210">
        <v>0</v>
      </c>
      <c r="AQ8" s="210">
        <v>0</v>
      </c>
      <c r="AR8" s="210">
        <v>0</v>
      </c>
      <c r="AS8" s="210">
        <v>0</v>
      </c>
      <c r="AT8" s="210">
        <v>0</v>
      </c>
      <c r="AU8" s="210">
        <v>56</v>
      </c>
      <c r="AV8" s="210">
        <v>0</v>
      </c>
      <c r="AW8" s="210">
        <v>0</v>
      </c>
    </row>
    <row r="9" spans="1:49" x14ac:dyDescent="0.3">
      <c r="A9" s="210" t="s">
        <v>151</v>
      </c>
      <c r="B9" s="235">
        <v>6</v>
      </c>
      <c r="C9" s="210">
        <v>40</v>
      </c>
      <c r="D9" s="210">
        <v>1</v>
      </c>
      <c r="E9" s="210">
        <v>6</v>
      </c>
      <c r="F9" s="210">
        <v>1166343</v>
      </c>
      <c r="G9" s="210">
        <v>0</v>
      </c>
      <c r="H9" s="210">
        <v>0</v>
      </c>
      <c r="I9" s="210">
        <v>11444</v>
      </c>
      <c r="J9" s="210">
        <v>0</v>
      </c>
      <c r="K9" s="210">
        <v>292311</v>
      </c>
      <c r="L9" s="210">
        <v>0</v>
      </c>
      <c r="M9" s="210">
        <v>0</v>
      </c>
      <c r="N9" s="210">
        <v>0</v>
      </c>
      <c r="O9" s="210">
        <v>0</v>
      </c>
      <c r="P9" s="210">
        <v>0</v>
      </c>
      <c r="Q9" s="210">
        <v>0</v>
      </c>
      <c r="R9" s="210">
        <v>0</v>
      </c>
      <c r="S9" s="210">
        <v>0</v>
      </c>
      <c r="T9" s="210">
        <v>0</v>
      </c>
      <c r="U9" s="210">
        <v>0</v>
      </c>
      <c r="V9" s="210">
        <v>593842</v>
      </c>
      <c r="W9" s="210">
        <v>0</v>
      </c>
      <c r="X9" s="210">
        <v>0</v>
      </c>
      <c r="Y9" s="210">
        <v>0</v>
      </c>
      <c r="Z9" s="210">
        <v>0</v>
      </c>
      <c r="AA9" s="210">
        <v>0</v>
      </c>
      <c r="AB9" s="210">
        <v>0</v>
      </c>
      <c r="AC9" s="210">
        <v>0</v>
      </c>
      <c r="AD9" s="210">
        <v>0</v>
      </c>
      <c r="AE9" s="210">
        <v>0</v>
      </c>
      <c r="AF9" s="210">
        <v>0</v>
      </c>
      <c r="AG9" s="210">
        <v>0</v>
      </c>
      <c r="AH9" s="210">
        <v>0</v>
      </c>
      <c r="AI9" s="210">
        <v>0</v>
      </c>
      <c r="AJ9" s="210">
        <v>0</v>
      </c>
      <c r="AK9" s="210">
        <v>0</v>
      </c>
      <c r="AL9" s="210">
        <v>0</v>
      </c>
      <c r="AM9" s="210">
        <v>0</v>
      </c>
      <c r="AN9" s="210">
        <v>0</v>
      </c>
      <c r="AO9" s="210">
        <v>0</v>
      </c>
      <c r="AP9" s="210">
        <v>0</v>
      </c>
      <c r="AQ9" s="210">
        <v>0</v>
      </c>
      <c r="AR9" s="210">
        <v>53345</v>
      </c>
      <c r="AS9" s="210">
        <v>0</v>
      </c>
      <c r="AT9" s="210">
        <v>0</v>
      </c>
      <c r="AU9" s="210">
        <v>197275</v>
      </c>
      <c r="AV9" s="210">
        <v>0</v>
      </c>
      <c r="AW9" s="210">
        <v>18126</v>
      </c>
    </row>
    <row r="10" spans="1:49" x14ac:dyDescent="0.3">
      <c r="A10" s="210" t="s">
        <v>152</v>
      </c>
      <c r="B10" s="235">
        <v>7</v>
      </c>
      <c r="C10" s="210">
        <v>40</v>
      </c>
      <c r="D10" s="210">
        <v>1</v>
      </c>
      <c r="E10" s="210">
        <v>11</v>
      </c>
      <c r="F10" s="210">
        <v>3002.5445292620866</v>
      </c>
      <c r="G10" s="210">
        <v>0</v>
      </c>
      <c r="H10" s="210">
        <v>0</v>
      </c>
      <c r="I10" s="210">
        <v>0</v>
      </c>
      <c r="J10" s="210">
        <v>1335.8778625954199</v>
      </c>
      <c r="K10" s="210">
        <v>0</v>
      </c>
      <c r="L10" s="210">
        <v>0</v>
      </c>
      <c r="M10" s="210">
        <v>0</v>
      </c>
      <c r="N10" s="210">
        <v>0</v>
      </c>
      <c r="O10" s="210">
        <v>1666.6666666666667</v>
      </c>
      <c r="P10" s="210">
        <v>0</v>
      </c>
      <c r="Q10" s="210">
        <v>0</v>
      </c>
      <c r="R10" s="210">
        <v>0</v>
      </c>
      <c r="S10" s="210">
        <v>0</v>
      </c>
      <c r="T10" s="210">
        <v>0</v>
      </c>
      <c r="U10" s="210">
        <v>0</v>
      </c>
      <c r="V10" s="210">
        <v>0</v>
      </c>
      <c r="W10" s="210">
        <v>0</v>
      </c>
      <c r="X10" s="210">
        <v>0</v>
      </c>
      <c r="Y10" s="210">
        <v>0</v>
      </c>
      <c r="Z10" s="210">
        <v>0</v>
      </c>
      <c r="AA10" s="210">
        <v>0</v>
      </c>
      <c r="AB10" s="210">
        <v>0</v>
      </c>
      <c r="AC10" s="210">
        <v>0</v>
      </c>
      <c r="AD10" s="210">
        <v>0</v>
      </c>
      <c r="AE10" s="210">
        <v>0</v>
      </c>
      <c r="AF10" s="210">
        <v>0</v>
      </c>
      <c r="AG10" s="210">
        <v>0</v>
      </c>
      <c r="AH10" s="210">
        <v>0</v>
      </c>
      <c r="AI10" s="210">
        <v>0</v>
      </c>
      <c r="AJ10" s="210">
        <v>0</v>
      </c>
      <c r="AK10" s="210">
        <v>0</v>
      </c>
      <c r="AL10" s="210">
        <v>0</v>
      </c>
      <c r="AM10" s="210">
        <v>0</v>
      </c>
      <c r="AN10" s="210">
        <v>0</v>
      </c>
      <c r="AO10" s="210">
        <v>0</v>
      </c>
      <c r="AP10" s="210">
        <v>0</v>
      </c>
      <c r="AQ10" s="210">
        <v>0</v>
      </c>
      <c r="AR10" s="210">
        <v>0</v>
      </c>
      <c r="AS10" s="210">
        <v>0</v>
      </c>
      <c r="AT10" s="210">
        <v>0</v>
      </c>
      <c r="AU10" s="210">
        <v>0</v>
      </c>
      <c r="AV10" s="210">
        <v>0</v>
      </c>
      <c r="AW10" s="210">
        <v>0</v>
      </c>
    </row>
    <row r="11" spans="1:49" x14ac:dyDescent="0.3">
      <c r="A11" s="210" t="s">
        <v>153</v>
      </c>
      <c r="B11" s="235">
        <v>8</v>
      </c>
      <c r="C11" s="210">
        <v>40</v>
      </c>
      <c r="D11" s="210">
        <v>2</v>
      </c>
      <c r="E11" s="210">
        <v>1</v>
      </c>
      <c r="F11" s="210">
        <v>31.75</v>
      </c>
      <c r="G11" s="210">
        <v>0</v>
      </c>
      <c r="H11" s="210">
        <v>0</v>
      </c>
      <c r="I11" s="210">
        <v>0.2</v>
      </c>
      <c r="J11" s="210">
        <v>0</v>
      </c>
      <c r="K11" s="210">
        <v>3.55</v>
      </c>
      <c r="L11" s="210">
        <v>0</v>
      </c>
      <c r="M11" s="210">
        <v>0</v>
      </c>
      <c r="N11" s="210">
        <v>0</v>
      </c>
      <c r="O11" s="210">
        <v>0</v>
      </c>
      <c r="P11" s="210">
        <v>0</v>
      </c>
      <c r="Q11" s="210">
        <v>0</v>
      </c>
      <c r="R11" s="210">
        <v>0</v>
      </c>
      <c r="S11" s="210">
        <v>0</v>
      </c>
      <c r="T11" s="210">
        <v>0</v>
      </c>
      <c r="U11" s="210">
        <v>0</v>
      </c>
      <c r="V11" s="210">
        <v>19</v>
      </c>
      <c r="W11" s="210">
        <v>0</v>
      </c>
      <c r="X11" s="210">
        <v>0</v>
      </c>
      <c r="Y11" s="210">
        <v>0</v>
      </c>
      <c r="Z11" s="210">
        <v>0</v>
      </c>
      <c r="AA11" s="210">
        <v>0</v>
      </c>
      <c r="AB11" s="210">
        <v>0</v>
      </c>
      <c r="AC11" s="210">
        <v>0</v>
      </c>
      <c r="AD11" s="210">
        <v>0</v>
      </c>
      <c r="AE11" s="210">
        <v>0</v>
      </c>
      <c r="AF11" s="210">
        <v>0</v>
      </c>
      <c r="AG11" s="210">
        <v>0</v>
      </c>
      <c r="AH11" s="210">
        <v>0</v>
      </c>
      <c r="AI11" s="210">
        <v>0</v>
      </c>
      <c r="AJ11" s="210">
        <v>0</v>
      </c>
      <c r="AK11" s="210">
        <v>0</v>
      </c>
      <c r="AL11" s="210">
        <v>0</v>
      </c>
      <c r="AM11" s="210">
        <v>0</v>
      </c>
      <c r="AN11" s="210">
        <v>0</v>
      </c>
      <c r="AO11" s="210">
        <v>0</v>
      </c>
      <c r="AP11" s="210">
        <v>0</v>
      </c>
      <c r="AQ11" s="210">
        <v>0</v>
      </c>
      <c r="AR11" s="210">
        <v>3</v>
      </c>
      <c r="AS11" s="210">
        <v>0</v>
      </c>
      <c r="AT11" s="210">
        <v>0</v>
      </c>
      <c r="AU11" s="210">
        <v>5</v>
      </c>
      <c r="AV11" s="210">
        <v>0</v>
      </c>
      <c r="AW11" s="210">
        <v>1</v>
      </c>
    </row>
    <row r="12" spans="1:49" x14ac:dyDescent="0.3">
      <c r="A12" s="210" t="s">
        <v>154</v>
      </c>
      <c r="B12" s="235">
        <v>9</v>
      </c>
      <c r="C12" s="210">
        <v>40</v>
      </c>
      <c r="D12" s="210">
        <v>2</v>
      </c>
      <c r="E12" s="210">
        <v>2</v>
      </c>
      <c r="F12" s="210">
        <v>4811.3999999999996</v>
      </c>
      <c r="G12" s="210">
        <v>0</v>
      </c>
      <c r="H12" s="210">
        <v>0</v>
      </c>
      <c r="I12" s="210">
        <v>33.6</v>
      </c>
      <c r="J12" s="210">
        <v>0</v>
      </c>
      <c r="K12" s="210">
        <v>534.79999999999995</v>
      </c>
      <c r="L12" s="210">
        <v>0</v>
      </c>
      <c r="M12" s="210">
        <v>0</v>
      </c>
      <c r="N12" s="210">
        <v>0</v>
      </c>
      <c r="O12" s="210">
        <v>0</v>
      </c>
      <c r="P12" s="210">
        <v>0</v>
      </c>
      <c r="Q12" s="210">
        <v>0</v>
      </c>
      <c r="R12" s="210">
        <v>0</v>
      </c>
      <c r="S12" s="210">
        <v>0</v>
      </c>
      <c r="T12" s="210">
        <v>0</v>
      </c>
      <c r="U12" s="210">
        <v>0</v>
      </c>
      <c r="V12" s="210">
        <v>2955</v>
      </c>
      <c r="W12" s="210">
        <v>0</v>
      </c>
      <c r="X12" s="210">
        <v>0</v>
      </c>
      <c r="Y12" s="210">
        <v>0</v>
      </c>
      <c r="Z12" s="210">
        <v>0</v>
      </c>
      <c r="AA12" s="210">
        <v>0</v>
      </c>
      <c r="AB12" s="210">
        <v>0</v>
      </c>
      <c r="AC12" s="210">
        <v>0</v>
      </c>
      <c r="AD12" s="210">
        <v>0</v>
      </c>
      <c r="AE12" s="210">
        <v>0</v>
      </c>
      <c r="AF12" s="210">
        <v>0</v>
      </c>
      <c r="AG12" s="210">
        <v>0</v>
      </c>
      <c r="AH12" s="210">
        <v>0</v>
      </c>
      <c r="AI12" s="210">
        <v>0</v>
      </c>
      <c r="AJ12" s="210">
        <v>0</v>
      </c>
      <c r="AK12" s="210">
        <v>0</v>
      </c>
      <c r="AL12" s="210">
        <v>0</v>
      </c>
      <c r="AM12" s="210">
        <v>0</v>
      </c>
      <c r="AN12" s="210">
        <v>0</v>
      </c>
      <c r="AO12" s="210">
        <v>0</v>
      </c>
      <c r="AP12" s="210">
        <v>0</v>
      </c>
      <c r="AQ12" s="210">
        <v>0</v>
      </c>
      <c r="AR12" s="210">
        <v>472</v>
      </c>
      <c r="AS12" s="210">
        <v>0</v>
      </c>
      <c r="AT12" s="210">
        <v>0</v>
      </c>
      <c r="AU12" s="210">
        <v>688</v>
      </c>
      <c r="AV12" s="210">
        <v>0</v>
      </c>
      <c r="AW12" s="210">
        <v>128</v>
      </c>
    </row>
    <row r="13" spans="1:49" x14ac:dyDescent="0.3">
      <c r="A13" s="210" t="s">
        <v>155</v>
      </c>
      <c r="B13" s="235">
        <v>10</v>
      </c>
      <c r="C13" s="210">
        <v>40</v>
      </c>
      <c r="D13" s="210">
        <v>2</v>
      </c>
      <c r="E13" s="210">
        <v>3</v>
      </c>
      <c r="F13" s="210">
        <v>53.9</v>
      </c>
      <c r="G13" s="210">
        <v>0</v>
      </c>
      <c r="H13" s="210">
        <v>0</v>
      </c>
      <c r="I13" s="210">
        <v>8</v>
      </c>
      <c r="J13" s="210">
        <v>0</v>
      </c>
      <c r="K13" s="210">
        <v>37.9</v>
      </c>
      <c r="L13" s="210">
        <v>0</v>
      </c>
      <c r="M13" s="210">
        <v>0</v>
      </c>
      <c r="N13" s="210">
        <v>0</v>
      </c>
      <c r="O13" s="210">
        <v>0</v>
      </c>
      <c r="P13" s="210">
        <v>0</v>
      </c>
      <c r="Q13" s="210">
        <v>0</v>
      </c>
      <c r="R13" s="210">
        <v>0</v>
      </c>
      <c r="S13" s="210">
        <v>0</v>
      </c>
      <c r="T13" s="210">
        <v>0</v>
      </c>
      <c r="U13" s="210">
        <v>0</v>
      </c>
      <c r="V13" s="210">
        <v>8</v>
      </c>
      <c r="W13" s="210">
        <v>0</v>
      </c>
      <c r="X13" s="210">
        <v>0</v>
      </c>
      <c r="Y13" s="210">
        <v>0</v>
      </c>
      <c r="Z13" s="210">
        <v>0</v>
      </c>
      <c r="AA13" s="210">
        <v>0</v>
      </c>
      <c r="AB13" s="210">
        <v>0</v>
      </c>
      <c r="AC13" s="210">
        <v>0</v>
      </c>
      <c r="AD13" s="210">
        <v>0</v>
      </c>
      <c r="AE13" s="210">
        <v>0</v>
      </c>
      <c r="AF13" s="210">
        <v>0</v>
      </c>
      <c r="AG13" s="210">
        <v>0</v>
      </c>
      <c r="AH13" s="210">
        <v>0</v>
      </c>
      <c r="AI13" s="210">
        <v>0</v>
      </c>
      <c r="AJ13" s="210">
        <v>0</v>
      </c>
      <c r="AK13" s="210">
        <v>0</v>
      </c>
      <c r="AL13" s="210">
        <v>0</v>
      </c>
      <c r="AM13" s="210">
        <v>0</v>
      </c>
      <c r="AN13" s="210">
        <v>0</v>
      </c>
      <c r="AO13" s="210">
        <v>0</v>
      </c>
      <c r="AP13" s="210">
        <v>0</v>
      </c>
      <c r="AQ13" s="210">
        <v>0</v>
      </c>
      <c r="AR13" s="210">
        <v>0</v>
      </c>
      <c r="AS13" s="210">
        <v>0</v>
      </c>
      <c r="AT13" s="210">
        <v>0</v>
      </c>
      <c r="AU13" s="210">
        <v>0</v>
      </c>
      <c r="AV13" s="210">
        <v>0</v>
      </c>
      <c r="AW13" s="210">
        <v>0</v>
      </c>
    </row>
    <row r="14" spans="1:49" x14ac:dyDescent="0.3">
      <c r="A14" s="210" t="s">
        <v>156</v>
      </c>
      <c r="B14" s="235">
        <v>11</v>
      </c>
      <c r="C14" s="210">
        <v>40</v>
      </c>
      <c r="D14" s="210">
        <v>2</v>
      </c>
      <c r="E14" s="210">
        <v>4</v>
      </c>
      <c r="F14" s="210">
        <v>143</v>
      </c>
      <c r="G14" s="210">
        <v>0</v>
      </c>
      <c r="H14" s="210">
        <v>0</v>
      </c>
      <c r="I14" s="210">
        <v>0</v>
      </c>
      <c r="J14" s="210">
        <v>0</v>
      </c>
      <c r="K14" s="210">
        <v>0</v>
      </c>
      <c r="L14" s="210">
        <v>0</v>
      </c>
      <c r="M14" s="210">
        <v>0</v>
      </c>
      <c r="N14" s="210">
        <v>0</v>
      </c>
      <c r="O14" s="210">
        <v>0</v>
      </c>
      <c r="P14" s="210">
        <v>0</v>
      </c>
      <c r="Q14" s="210">
        <v>0</v>
      </c>
      <c r="R14" s="210">
        <v>0</v>
      </c>
      <c r="S14" s="210">
        <v>0</v>
      </c>
      <c r="T14" s="210">
        <v>0</v>
      </c>
      <c r="U14" s="210">
        <v>0</v>
      </c>
      <c r="V14" s="210">
        <v>114</v>
      </c>
      <c r="W14" s="210">
        <v>0</v>
      </c>
      <c r="X14" s="210">
        <v>0</v>
      </c>
      <c r="Y14" s="210">
        <v>0</v>
      </c>
      <c r="Z14" s="210">
        <v>0</v>
      </c>
      <c r="AA14" s="210">
        <v>0</v>
      </c>
      <c r="AB14" s="210">
        <v>0</v>
      </c>
      <c r="AC14" s="210">
        <v>0</v>
      </c>
      <c r="AD14" s="210">
        <v>0</v>
      </c>
      <c r="AE14" s="210">
        <v>0</v>
      </c>
      <c r="AF14" s="210">
        <v>0</v>
      </c>
      <c r="AG14" s="210">
        <v>0</v>
      </c>
      <c r="AH14" s="210">
        <v>0</v>
      </c>
      <c r="AI14" s="210">
        <v>0</v>
      </c>
      <c r="AJ14" s="210">
        <v>0</v>
      </c>
      <c r="AK14" s="210">
        <v>0</v>
      </c>
      <c r="AL14" s="210">
        <v>0</v>
      </c>
      <c r="AM14" s="210">
        <v>0</v>
      </c>
      <c r="AN14" s="210">
        <v>0</v>
      </c>
      <c r="AO14" s="210">
        <v>0</v>
      </c>
      <c r="AP14" s="210">
        <v>0</v>
      </c>
      <c r="AQ14" s="210">
        <v>0</v>
      </c>
      <c r="AR14" s="210">
        <v>0</v>
      </c>
      <c r="AS14" s="210">
        <v>0</v>
      </c>
      <c r="AT14" s="210">
        <v>0</v>
      </c>
      <c r="AU14" s="210">
        <v>29</v>
      </c>
      <c r="AV14" s="210">
        <v>0</v>
      </c>
      <c r="AW14" s="210">
        <v>0</v>
      </c>
    </row>
    <row r="15" spans="1:49" x14ac:dyDescent="0.3">
      <c r="A15" s="210" t="s">
        <v>157</v>
      </c>
      <c r="B15" s="235">
        <v>12</v>
      </c>
      <c r="C15" s="210">
        <v>40</v>
      </c>
      <c r="D15" s="210">
        <v>2</v>
      </c>
      <c r="E15" s="210">
        <v>6</v>
      </c>
      <c r="F15" s="210">
        <v>1108388</v>
      </c>
      <c r="G15" s="210">
        <v>0</v>
      </c>
      <c r="H15" s="210">
        <v>0</v>
      </c>
      <c r="I15" s="210">
        <v>9232</v>
      </c>
      <c r="J15" s="210">
        <v>0</v>
      </c>
      <c r="K15" s="210">
        <v>295457</v>
      </c>
      <c r="L15" s="210">
        <v>0</v>
      </c>
      <c r="M15" s="210">
        <v>0</v>
      </c>
      <c r="N15" s="210">
        <v>0</v>
      </c>
      <c r="O15" s="210">
        <v>0</v>
      </c>
      <c r="P15" s="210">
        <v>0</v>
      </c>
      <c r="Q15" s="210">
        <v>0</v>
      </c>
      <c r="R15" s="210">
        <v>0</v>
      </c>
      <c r="S15" s="210">
        <v>0</v>
      </c>
      <c r="T15" s="210">
        <v>0</v>
      </c>
      <c r="U15" s="210">
        <v>0</v>
      </c>
      <c r="V15" s="210">
        <v>568395</v>
      </c>
      <c r="W15" s="210">
        <v>0</v>
      </c>
      <c r="X15" s="210">
        <v>0</v>
      </c>
      <c r="Y15" s="210">
        <v>0</v>
      </c>
      <c r="Z15" s="210">
        <v>0</v>
      </c>
      <c r="AA15" s="210">
        <v>0</v>
      </c>
      <c r="AB15" s="210">
        <v>0</v>
      </c>
      <c r="AC15" s="210">
        <v>0</v>
      </c>
      <c r="AD15" s="210">
        <v>0</v>
      </c>
      <c r="AE15" s="210">
        <v>0</v>
      </c>
      <c r="AF15" s="210">
        <v>0</v>
      </c>
      <c r="AG15" s="210">
        <v>0</v>
      </c>
      <c r="AH15" s="210">
        <v>0</v>
      </c>
      <c r="AI15" s="210">
        <v>0</v>
      </c>
      <c r="AJ15" s="210">
        <v>0</v>
      </c>
      <c r="AK15" s="210">
        <v>0</v>
      </c>
      <c r="AL15" s="210">
        <v>0</v>
      </c>
      <c r="AM15" s="210">
        <v>0</v>
      </c>
      <c r="AN15" s="210">
        <v>0</v>
      </c>
      <c r="AO15" s="210">
        <v>0</v>
      </c>
      <c r="AP15" s="210">
        <v>0</v>
      </c>
      <c r="AQ15" s="210">
        <v>0</v>
      </c>
      <c r="AR15" s="210">
        <v>53099</v>
      </c>
      <c r="AS15" s="210">
        <v>0</v>
      </c>
      <c r="AT15" s="210">
        <v>0</v>
      </c>
      <c r="AU15" s="210">
        <v>163950</v>
      </c>
      <c r="AV15" s="210">
        <v>0</v>
      </c>
      <c r="AW15" s="210">
        <v>18255</v>
      </c>
    </row>
    <row r="16" spans="1:49" x14ac:dyDescent="0.3">
      <c r="A16" s="210" t="s">
        <v>145</v>
      </c>
      <c r="B16" s="235">
        <v>2016</v>
      </c>
      <c r="C16" s="210">
        <v>40</v>
      </c>
      <c r="D16" s="210">
        <v>2</v>
      </c>
      <c r="E16" s="210">
        <v>10</v>
      </c>
      <c r="F16" s="210">
        <v>1226</v>
      </c>
      <c r="G16" s="210">
        <v>0</v>
      </c>
      <c r="H16" s="210">
        <v>0</v>
      </c>
      <c r="I16" s="210">
        <v>0</v>
      </c>
      <c r="J16" s="210">
        <v>0</v>
      </c>
      <c r="K16" s="210">
        <v>0</v>
      </c>
      <c r="L16" s="210">
        <v>0</v>
      </c>
      <c r="M16" s="210">
        <v>0</v>
      </c>
      <c r="N16" s="210">
        <v>0</v>
      </c>
      <c r="O16" s="210">
        <v>1226</v>
      </c>
      <c r="P16" s="210">
        <v>0</v>
      </c>
      <c r="Q16" s="210">
        <v>0</v>
      </c>
      <c r="R16" s="210">
        <v>0</v>
      </c>
      <c r="S16" s="210">
        <v>0</v>
      </c>
      <c r="T16" s="210">
        <v>0</v>
      </c>
      <c r="U16" s="210">
        <v>0</v>
      </c>
      <c r="V16" s="210">
        <v>0</v>
      </c>
      <c r="W16" s="210">
        <v>0</v>
      </c>
      <c r="X16" s="210">
        <v>0</v>
      </c>
      <c r="Y16" s="210">
        <v>0</v>
      </c>
      <c r="Z16" s="210">
        <v>0</v>
      </c>
      <c r="AA16" s="210">
        <v>0</v>
      </c>
      <c r="AB16" s="210">
        <v>0</v>
      </c>
      <c r="AC16" s="210">
        <v>0</v>
      </c>
      <c r="AD16" s="210">
        <v>0</v>
      </c>
      <c r="AE16" s="210">
        <v>0</v>
      </c>
      <c r="AF16" s="210">
        <v>0</v>
      </c>
      <c r="AG16" s="210">
        <v>0</v>
      </c>
      <c r="AH16" s="210">
        <v>0</v>
      </c>
      <c r="AI16" s="210">
        <v>0</v>
      </c>
      <c r="AJ16" s="210">
        <v>0</v>
      </c>
      <c r="AK16" s="210">
        <v>0</v>
      </c>
      <c r="AL16" s="210">
        <v>0</v>
      </c>
      <c r="AM16" s="210">
        <v>0</v>
      </c>
      <c r="AN16" s="210">
        <v>0</v>
      </c>
      <c r="AO16" s="210">
        <v>0</v>
      </c>
      <c r="AP16" s="210">
        <v>0</v>
      </c>
      <c r="AQ16" s="210">
        <v>0</v>
      </c>
      <c r="AR16" s="210">
        <v>0</v>
      </c>
      <c r="AS16" s="210">
        <v>0</v>
      </c>
      <c r="AT16" s="210">
        <v>0</v>
      </c>
      <c r="AU16" s="210">
        <v>0</v>
      </c>
      <c r="AV16" s="210">
        <v>0</v>
      </c>
      <c r="AW16" s="210">
        <v>0</v>
      </c>
    </row>
    <row r="17" spans="3:49" x14ac:dyDescent="0.3">
      <c r="C17" s="210">
        <v>40</v>
      </c>
      <c r="D17" s="210">
        <v>2</v>
      </c>
      <c r="E17" s="210">
        <v>11</v>
      </c>
      <c r="F17" s="210">
        <v>3002.5445292620866</v>
      </c>
      <c r="G17" s="210">
        <v>0</v>
      </c>
      <c r="H17" s="210">
        <v>0</v>
      </c>
      <c r="I17" s="210">
        <v>0</v>
      </c>
      <c r="J17" s="210">
        <v>1335.8778625954199</v>
      </c>
      <c r="K17" s="210">
        <v>0</v>
      </c>
      <c r="L17" s="210">
        <v>0</v>
      </c>
      <c r="M17" s="210">
        <v>0</v>
      </c>
      <c r="N17" s="210">
        <v>0</v>
      </c>
      <c r="O17" s="210">
        <v>1666.6666666666667</v>
      </c>
      <c r="P17" s="210">
        <v>0</v>
      </c>
      <c r="Q17" s="210">
        <v>0</v>
      </c>
      <c r="R17" s="210">
        <v>0</v>
      </c>
      <c r="S17" s="210">
        <v>0</v>
      </c>
      <c r="T17" s="210">
        <v>0</v>
      </c>
      <c r="U17" s="210">
        <v>0</v>
      </c>
      <c r="V17" s="210">
        <v>0</v>
      </c>
      <c r="W17" s="210">
        <v>0</v>
      </c>
      <c r="X17" s="210">
        <v>0</v>
      </c>
      <c r="Y17" s="210">
        <v>0</v>
      </c>
      <c r="Z17" s="210">
        <v>0</v>
      </c>
      <c r="AA17" s="210">
        <v>0</v>
      </c>
      <c r="AB17" s="210">
        <v>0</v>
      </c>
      <c r="AC17" s="210">
        <v>0</v>
      </c>
      <c r="AD17" s="210">
        <v>0</v>
      </c>
      <c r="AE17" s="210">
        <v>0</v>
      </c>
      <c r="AF17" s="210">
        <v>0</v>
      </c>
      <c r="AG17" s="210">
        <v>0</v>
      </c>
      <c r="AH17" s="210">
        <v>0</v>
      </c>
      <c r="AI17" s="210">
        <v>0</v>
      </c>
      <c r="AJ17" s="210">
        <v>0</v>
      </c>
      <c r="AK17" s="210">
        <v>0</v>
      </c>
      <c r="AL17" s="210">
        <v>0</v>
      </c>
      <c r="AM17" s="210">
        <v>0</v>
      </c>
      <c r="AN17" s="210">
        <v>0</v>
      </c>
      <c r="AO17" s="210">
        <v>0</v>
      </c>
      <c r="AP17" s="210">
        <v>0</v>
      </c>
      <c r="AQ17" s="210">
        <v>0</v>
      </c>
      <c r="AR17" s="210">
        <v>0</v>
      </c>
      <c r="AS17" s="210">
        <v>0</v>
      </c>
      <c r="AT17" s="210">
        <v>0</v>
      </c>
      <c r="AU17" s="210">
        <v>0</v>
      </c>
      <c r="AV17" s="210">
        <v>0</v>
      </c>
      <c r="AW17" s="210">
        <v>0</v>
      </c>
    </row>
    <row r="18" spans="3:49" x14ac:dyDescent="0.3">
      <c r="C18" s="210">
        <v>40</v>
      </c>
      <c r="D18" s="210">
        <v>3</v>
      </c>
      <c r="E18" s="210">
        <v>1</v>
      </c>
      <c r="F18" s="210">
        <v>31.75</v>
      </c>
      <c r="G18" s="210">
        <v>0</v>
      </c>
      <c r="H18" s="210">
        <v>0</v>
      </c>
      <c r="I18" s="210">
        <v>0.2</v>
      </c>
      <c r="J18" s="210">
        <v>0</v>
      </c>
      <c r="K18" s="210">
        <v>3.55</v>
      </c>
      <c r="L18" s="210">
        <v>0</v>
      </c>
      <c r="M18" s="210">
        <v>0</v>
      </c>
      <c r="N18" s="210">
        <v>0</v>
      </c>
      <c r="O18" s="210">
        <v>0</v>
      </c>
      <c r="P18" s="210">
        <v>0</v>
      </c>
      <c r="Q18" s="210">
        <v>0</v>
      </c>
      <c r="R18" s="210">
        <v>0</v>
      </c>
      <c r="S18" s="210">
        <v>0</v>
      </c>
      <c r="T18" s="210">
        <v>0</v>
      </c>
      <c r="U18" s="210">
        <v>0</v>
      </c>
      <c r="V18" s="210">
        <v>19</v>
      </c>
      <c r="W18" s="210">
        <v>0</v>
      </c>
      <c r="X18" s="210">
        <v>0</v>
      </c>
      <c r="Y18" s="210">
        <v>0</v>
      </c>
      <c r="Z18" s="210">
        <v>0</v>
      </c>
      <c r="AA18" s="210">
        <v>0</v>
      </c>
      <c r="AB18" s="210">
        <v>0</v>
      </c>
      <c r="AC18" s="210">
        <v>0</v>
      </c>
      <c r="AD18" s="210">
        <v>0</v>
      </c>
      <c r="AE18" s="210">
        <v>0</v>
      </c>
      <c r="AF18" s="210">
        <v>0</v>
      </c>
      <c r="AG18" s="210">
        <v>0</v>
      </c>
      <c r="AH18" s="210">
        <v>0</v>
      </c>
      <c r="AI18" s="210">
        <v>0</v>
      </c>
      <c r="AJ18" s="210">
        <v>0</v>
      </c>
      <c r="AK18" s="210">
        <v>0</v>
      </c>
      <c r="AL18" s="210">
        <v>0</v>
      </c>
      <c r="AM18" s="210">
        <v>0</v>
      </c>
      <c r="AN18" s="210">
        <v>0</v>
      </c>
      <c r="AO18" s="210">
        <v>0</v>
      </c>
      <c r="AP18" s="210">
        <v>0</v>
      </c>
      <c r="AQ18" s="210">
        <v>0</v>
      </c>
      <c r="AR18" s="210">
        <v>3</v>
      </c>
      <c r="AS18" s="210">
        <v>0</v>
      </c>
      <c r="AT18" s="210">
        <v>0</v>
      </c>
      <c r="AU18" s="210">
        <v>5</v>
      </c>
      <c r="AV18" s="210">
        <v>0</v>
      </c>
      <c r="AW18" s="210">
        <v>1</v>
      </c>
    </row>
    <row r="19" spans="3:49" x14ac:dyDescent="0.3">
      <c r="C19" s="210">
        <v>40</v>
      </c>
      <c r="D19" s="210">
        <v>3</v>
      </c>
      <c r="E19" s="210">
        <v>2</v>
      </c>
      <c r="F19" s="210">
        <v>5561</v>
      </c>
      <c r="G19" s="210">
        <v>0</v>
      </c>
      <c r="H19" s="210">
        <v>0</v>
      </c>
      <c r="I19" s="210">
        <v>35.200000000000003</v>
      </c>
      <c r="J19" s="210">
        <v>0</v>
      </c>
      <c r="K19" s="210">
        <v>638.79999999999995</v>
      </c>
      <c r="L19" s="210">
        <v>0</v>
      </c>
      <c r="M19" s="210">
        <v>0</v>
      </c>
      <c r="N19" s="210">
        <v>0</v>
      </c>
      <c r="O19" s="210">
        <v>0</v>
      </c>
      <c r="P19" s="210">
        <v>0</v>
      </c>
      <c r="Q19" s="210">
        <v>0</v>
      </c>
      <c r="R19" s="210">
        <v>0</v>
      </c>
      <c r="S19" s="210">
        <v>0</v>
      </c>
      <c r="T19" s="210">
        <v>0</v>
      </c>
      <c r="U19" s="210">
        <v>0</v>
      </c>
      <c r="V19" s="210">
        <v>3343</v>
      </c>
      <c r="W19" s="210">
        <v>0</v>
      </c>
      <c r="X19" s="210">
        <v>0</v>
      </c>
      <c r="Y19" s="210">
        <v>0</v>
      </c>
      <c r="Z19" s="210">
        <v>0</v>
      </c>
      <c r="AA19" s="210">
        <v>0</v>
      </c>
      <c r="AB19" s="210">
        <v>0</v>
      </c>
      <c r="AC19" s="210">
        <v>0</v>
      </c>
      <c r="AD19" s="210">
        <v>0</v>
      </c>
      <c r="AE19" s="210">
        <v>0</v>
      </c>
      <c r="AF19" s="210">
        <v>0</v>
      </c>
      <c r="AG19" s="210">
        <v>0</v>
      </c>
      <c r="AH19" s="210">
        <v>0</v>
      </c>
      <c r="AI19" s="210">
        <v>0</v>
      </c>
      <c r="AJ19" s="210">
        <v>0</v>
      </c>
      <c r="AK19" s="210">
        <v>0</v>
      </c>
      <c r="AL19" s="210">
        <v>0</v>
      </c>
      <c r="AM19" s="210">
        <v>0</v>
      </c>
      <c r="AN19" s="210">
        <v>0</v>
      </c>
      <c r="AO19" s="210">
        <v>0</v>
      </c>
      <c r="AP19" s="210">
        <v>0</v>
      </c>
      <c r="AQ19" s="210">
        <v>0</v>
      </c>
      <c r="AR19" s="210">
        <v>512</v>
      </c>
      <c r="AS19" s="210">
        <v>0</v>
      </c>
      <c r="AT19" s="210">
        <v>0</v>
      </c>
      <c r="AU19" s="210">
        <v>856</v>
      </c>
      <c r="AV19" s="210">
        <v>0</v>
      </c>
      <c r="AW19" s="210">
        <v>176</v>
      </c>
    </row>
    <row r="20" spans="3:49" x14ac:dyDescent="0.3">
      <c r="C20" s="210">
        <v>40</v>
      </c>
      <c r="D20" s="210">
        <v>3</v>
      </c>
      <c r="E20" s="210">
        <v>3</v>
      </c>
      <c r="F20" s="210">
        <v>37.33</v>
      </c>
      <c r="G20" s="210">
        <v>0</v>
      </c>
      <c r="H20" s="210">
        <v>0</v>
      </c>
      <c r="I20" s="210">
        <v>10.33</v>
      </c>
      <c r="J20" s="210">
        <v>0</v>
      </c>
      <c r="K20" s="210">
        <v>27</v>
      </c>
      <c r="L20" s="210">
        <v>0</v>
      </c>
      <c r="M20" s="210">
        <v>0</v>
      </c>
      <c r="N20" s="210">
        <v>0</v>
      </c>
      <c r="O20" s="210">
        <v>0</v>
      </c>
      <c r="P20" s="210">
        <v>0</v>
      </c>
      <c r="Q20" s="210">
        <v>0</v>
      </c>
      <c r="R20" s="210">
        <v>0</v>
      </c>
      <c r="S20" s="210">
        <v>0</v>
      </c>
      <c r="T20" s="210">
        <v>0</v>
      </c>
      <c r="U20" s="210">
        <v>0</v>
      </c>
      <c r="V20" s="210">
        <v>0</v>
      </c>
      <c r="W20" s="210">
        <v>0</v>
      </c>
      <c r="X20" s="210">
        <v>0</v>
      </c>
      <c r="Y20" s="210">
        <v>0</v>
      </c>
      <c r="Z20" s="210">
        <v>0</v>
      </c>
      <c r="AA20" s="210">
        <v>0</v>
      </c>
      <c r="AB20" s="210">
        <v>0</v>
      </c>
      <c r="AC20" s="210">
        <v>0</v>
      </c>
      <c r="AD20" s="210">
        <v>0</v>
      </c>
      <c r="AE20" s="210">
        <v>0</v>
      </c>
      <c r="AF20" s="210">
        <v>0</v>
      </c>
      <c r="AG20" s="210">
        <v>0</v>
      </c>
      <c r="AH20" s="210">
        <v>0</v>
      </c>
      <c r="AI20" s="210">
        <v>0</v>
      </c>
      <c r="AJ20" s="210">
        <v>0</v>
      </c>
      <c r="AK20" s="210">
        <v>0</v>
      </c>
      <c r="AL20" s="210">
        <v>0</v>
      </c>
      <c r="AM20" s="210">
        <v>0</v>
      </c>
      <c r="AN20" s="210">
        <v>0</v>
      </c>
      <c r="AO20" s="210">
        <v>0</v>
      </c>
      <c r="AP20" s="210">
        <v>0</v>
      </c>
      <c r="AQ20" s="210">
        <v>0</v>
      </c>
      <c r="AR20" s="210">
        <v>0</v>
      </c>
      <c r="AS20" s="210">
        <v>0</v>
      </c>
      <c r="AT20" s="210">
        <v>0</v>
      </c>
      <c r="AU20" s="210">
        <v>0</v>
      </c>
      <c r="AV20" s="210">
        <v>0</v>
      </c>
      <c r="AW20" s="210">
        <v>0</v>
      </c>
    </row>
    <row r="21" spans="3:49" x14ac:dyDescent="0.3">
      <c r="C21" s="210">
        <v>40</v>
      </c>
      <c r="D21" s="210">
        <v>3</v>
      </c>
      <c r="E21" s="210">
        <v>4</v>
      </c>
      <c r="F21" s="210">
        <v>151</v>
      </c>
      <c r="G21" s="210">
        <v>0</v>
      </c>
      <c r="H21" s="210">
        <v>0</v>
      </c>
      <c r="I21" s="210">
        <v>0</v>
      </c>
      <c r="J21" s="210">
        <v>0</v>
      </c>
      <c r="K21" s="210">
        <v>0</v>
      </c>
      <c r="L21" s="210">
        <v>0</v>
      </c>
      <c r="M21" s="210">
        <v>0</v>
      </c>
      <c r="N21" s="210">
        <v>0</v>
      </c>
      <c r="O21" s="210">
        <v>0</v>
      </c>
      <c r="P21" s="210">
        <v>0</v>
      </c>
      <c r="Q21" s="210">
        <v>0</v>
      </c>
      <c r="R21" s="210">
        <v>0</v>
      </c>
      <c r="S21" s="210">
        <v>0</v>
      </c>
      <c r="T21" s="210">
        <v>0</v>
      </c>
      <c r="U21" s="210">
        <v>0</v>
      </c>
      <c r="V21" s="210">
        <v>116</v>
      </c>
      <c r="W21" s="210">
        <v>0</v>
      </c>
      <c r="X21" s="210">
        <v>0</v>
      </c>
      <c r="Y21" s="210">
        <v>0</v>
      </c>
      <c r="Z21" s="210">
        <v>0</v>
      </c>
      <c r="AA21" s="210">
        <v>0</v>
      </c>
      <c r="AB21" s="210">
        <v>0</v>
      </c>
      <c r="AC21" s="210">
        <v>0</v>
      </c>
      <c r="AD21" s="210">
        <v>0</v>
      </c>
      <c r="AE21" s="210">
        <v>0</v>
      </c>
      <c r="AF21" s="210">
        <v>0</v>
      </c>
      <c r="AG21" s="210">
        <v>0</v>
      </c>
      <c r="AH21" s="210">
        <v>0</v>
      </c>
      <c r="AI21" s="210">
        <v>0</v>
      </c>
      <c r="AJ21" s="210">
        <v>0</v>
      </c>
      <c r="AK21" s="210">
        <v>0</v>
      </c>
      <c r="AL21" s="210">
        <v>0</v>
      </c>
      <c r="AM21" s="210">
        <v>0</v>
      </c>
      <c r="AN21" s="210">
        <v>0</v>
      </c>
      <c r="AO21" s="210">
        <v>0</v>
      </c>
      <c r="AP21" s="210">
        <v>0</v>
      </c>
      <c r="AQ21" s="210">
        <v>0</v>
      </c>
      <c r="AR21" s="210">
        <v>0</v>
      </c>
      <c r="AS21" s="210">
        <v>0</v>
      </c>
      <c r="AT21" s="210">
        <v>0</v>
      </c>
      <c r="AU21" s="210">
        <v>35</v>
      </c>
      <c r="AV21" s="210">
        <v>0</v>
      </c>
      <c r="AW21" s="210">
        <v>0</v>
      </c>
    </row>
    <row r="22" spans="3:49" x14ac:dyDescent="0.3">
      <c r="C22" s="210">
        <v>40</v>
      </c>
      <c r="D22" s="210">
        <v>3</v>
      </c>
      <c r="E22" s="210">
        <v>6</v>
      </c>
      <c r="F22" s="210">
        <v>1108027</v>
      </c>
      <c r="G22" s="210">
        <v>20300</v>
      </c>
      <c r="H22" s="210">
        <v>0</v>
      </c>
      <c r="I22" s="210">
        <v>10332</v>
      </c>
      <c r="J22" s="210">
        <v>0</v>
      </c>
      <c r="K22" s="210">
        <v>255197</v>
      </c>
      <c r="L22" s="210">
        <v>0</v>
      </c>
      <c r="M22" s="210">
        <v>0</v>
      </c>
      <c r="N22" s="210">
        <v>0</v>
      </c>
      <c r="O22" s="210">
        <v>0</v>
      </c>
      <c r="P22" s="210">
        <v>0</v>
      </c>
      <c r="Q22" s="210">
        <v>0</v>
      </c>
      <c r="R22" s="210">
        <v>0</v>
      </c>
      <c r="S22" s="210">
        <v>0</v>
      </c>
      <c r="T22" s="210">
        <v>0</v>
      </c>
      <c r="U22" s="210">
        <v>0</v>
      </c>
      <c r="V22" s="210">
        <v>574611</v>
      </c>
      <c r="W22" s="210">
        <v>0</v>
      </c>
      <c r="X22" s="210">
        <v>0</v>
      </c>
      <c r="Y22" s="210">
        <v>0</v>
      </c>
      <c r="Z22" s="210">
        <v>0</v>
      </c>
      <c r="AA22" s="210">
        <v>0</v>
      </c>
      <c r="AB22" s="210">
        <v>0</v>
      </c>
      <c r="AC22" s="210">
        <v>0</v>
      </c>
      <c r="AD22" s="210">
        <v>0</v>
      </c>
      <c r="AE22" s="210">
        <v>0</v>
      </c>
      <c r="AF22" s="210">
        <v>0</v>
      </c>
      <c r="AG22" s="210">
        <v>0</v>
      </c>
      <c r="AH22" s="210">
        <v>0</v>
      </c>
      <c r="AI22" s="210">
        <v>0</v>
      </c>
      <c r="AJ22" s="210">
        <v>0</v>
      </c>
      <c r="AK22" s="210">
        <v>0</v>
      </c>
      <c r="AL22" s="210">
        <v>0</v>
      </c>
      <c r="AM22" s="210">
        <v>0</v>
      </c>
      <c r="AN22" s="210">
        <v>0</v>
      </c>
      <c r="AO22" s="210">
        <v>0</v>
      </c>
      <c r="AP22" s="210">
        <v>0</v>
      </c>
      <c r="AQ22" s="210">
        <v>0</v>
      </c>
      <c r="AR22" s="210">
        <v>53599</v>
      </c>
      <c r="AS22" s="210">
        <v>0</v>
      </c>
      <c r="AT22" s="210">
        <v>0</v>
      </c>
      <c r="AU22" s="210">
        <v>175830</v>
      </c>
      <c r="AV22" s="210">
        <v>0</v>
      </c>
      <c r="AW22" s="210">
        <v>18158</v>
      </c>
    </row>
    <row r="23" spans="3:49" x14ac:dyDescent="0.3">
      <c r="C23" s="210">
        <v>40</v>
      </c>
      <c r="D23" s="210">
        <v>3</v>
      </c>
      <c r="E23" s="210">
        <v>10</v>
      </c>
      <c r="F23" s="210">
        <v>7250</v>
      </c>
      <c r="G23" s="210">
        <v>0</v>
      </c>
      <c r="H23" s="210">
        <v>0</v>
      </c>
      <c r="I23" s="210">
        <v>0</v>
      </c>
      <c r="J23" s="210">
        <v>0</v>
      </c>
      <c r="K23" s="210">
        <v>0</v>
      </c>
      <c r="L23" s="210">
        <v>0</v>
      </c>
      <c r="M23" s="210">
        <v>0</v>
      </c>
      <c r="N23" s="210">
        <v>0</v>
      </c>
      <c r="O23" s="210">
        <v>7250</v>
      </c>
      <c r="P23" s="210">
        <v>0</v>
      </c>
      <c r="Q23" s="210">
        <v>0</v>
      </c>
      <c r="R23" s="210">
        <v>0</v>
      </c>
      <c r="S23" s="210">
        <v>0</v>
      </c>
      <c r="T23" s="210">
        <v>0</v>
      </c>
      <c r="U23" s="210">
        <v>0</v>
      </c>
      <c r="V23" s="210">
        <v>0</v>
      </c>
      <c r="W23" s="210">
        <v>0</v>
      </c>
      <c r="X23" s="210">
        <v>0</v>
      </c>
      <c r="Y23" s="210">
        <v>0</v>
      </c>
      <c r="Z23" s="210">
        <v>0</v>
      </c>
      <c r="AA23" s="210">
        <v>0</v>
      </c>
      <c r="AB23" s="210">
        <v>0</v>
      </c>
      <c r="AC23" s="210">
        <v>0</v>
      </c>
      <c r="AD23" s="210">
        <v>0</v>
      </c>
      <c r="AE23" s="210">
        <v>0</v>
      </c>
      <c r="AF23" s="210">
        <v>0</v>
      </c>
      <c r="AG23" s="210">
        <v>0</v>
      </c>
      <c r="AH23" s="210">
        <v>0</v>
      </c>
      <c r="AI23" s="210">
        <v>0</v>
      </c>
      <c r="AJ23" s="210">
        <v>0</v>
      </c>
      <c r="AK23" s="210">
        <v>0</v>
      </c>
      <c r="AL23" s="210">
        <v>0</v>
      </c>
      <c r="AM23" s="210">
        <v>0</v>
      </c>
      <c r="AN23" s="210">
        <v>0</v>
      </c>
      <c r="AO23" s="210">
        <v>0</v>
      </c>
      <c r="AP23" s="210">
        <v>0</v>
      </c>
      <c r="AQ23" s="210">
        <v>0</v>
      </c>
      <c r="AR23" s="210">
        <v>0</v>
      </c>
      <c r="AS23" s="210">
        <v>0</v>
      </c>
      <c r="AT23" s="210">
        <v>0</v>
      </c>
      <c r="AU23" s="210">
        <v>0</v>
      </c>
      <c r="AV23" s="210">
        <v>0</v>
      </c>
      <c r="AW23" s="210">
        <v>0</v>
      </c>
    </row>
    <row r="24" spans="3:49" x14ac:dyDescent="0.3">
      <c r="C24" s="210">
        <v>40</v>
      </c>
      <c r="D24" s="210">
        <v>3</v>
      </c>
      <c r="E24" s="210">
        <v>11</v>
      </c>
      <c r="F24" s="210">
        <v>3002.5445292620866</v>
      </c>
      <c r="G24" s="210">
        <v>0</v>
      </c>
      <c r="H24" s="210">
        <v>0</v>
      </c>
      <c r="I24" s="210">
        <v>0</v>
      </c>
      <c r="J24" s="210">
        <v>1335.8778625954199</v>
      </c>
      <c r="K24" s="210">
        <v>0</v>
      </c>
      <c r="L24" s="210">
        <v>0</v>
      </c>
      <c r="M24" s="210">
        <v>0</v>
      </c>
      <c r="N24" s="210">
        <v>0</v>
      </c>
      <c r="O24" s="210">
        <v>1666.6666666666667</v>
      </c>
      <c r="P24" s="210">
        <v>0</v>
      </c>
      <c r="Q24" s="210">
        <v>0</v>
      </c>
      <c r="R24" s="210">
        <v>0</v>
      </c>
      <c r="S24" s="210">
        <v>0</v>
      </c>
      <c r="T24" s="210">
        <v>0</v>
      </c>
      <c r="U24" s="210">
        <v>0</v>
      </c>
      <c r="V24" s="210">
        <v>0</v>
      </c>
      <c r="W24" s="210">
        <v>0</v>
      </c>
      <c r="X24" s="210">
        <v>0</v>
      </c>
      <c r="Y24" s="210">
        <v>0</v>
      </c>
      <c r="Z24" s="210">
        <v>0</v>
      </c>
      <c r="AA24" s="210">
        <v>0</v>
      </c>
      <c r="AB24" s="210">
        <v>0</v>
      </c>
      <c r="AC24" s="210">
        <v>0</v>
      </c>
      <c r="AD24" s="210">
        <v>0</v>
      </c>
      <c r="AE24" s="210">
        <v>0</v>
      </c>
      <c r="AF24" s="210">
        <v>0</v>
      </c>
      <c r="AG24" s="210">
        <v>0</v>
      </c>
      <c r="AH24" s="210">
        <v>0</v>
      </c>
      <c r="AI24" s="210">
        <v>0</v>
      </c>
      <c r="AJ24" s="210">
        <v>0</v>
      </c>
      <c r="AK24" s="210">
        <v>0</v>
      </c>
      <c r="AL24" s="210">
        <v>0</v>
      </c>
      <c r="AM24" s="210">
        <v>0</v>
      </c>
      <c r="AN24" s="210">
        <v>0</v>
      </c>
      <c r="AO24" s="210">
        <v>0</v>
      </c>
      <c r="AP24" s="210">
        <v>0</v>
      </c>
      <c r="AQ24" s="210">
        <v>0</v>
      </c>
      <c r="AR24" s="210">
        <v>0</v>
      </c>
      <c r="AS24" s="210">
        <v>0</v>
      </c>
      <c r="AT24" s="210">
        <v>0</v>
      </c>
      <c r="AU24" s="210">
        <v>0</v>
      </c>
      <c r="AV24" s="210">
        <v>0</v>
      </c>
      <c r="AW24" s="210">
        <v>0</v>
      </c>
    </row>
    <row r="25" spans="3:49" x14ac:dyDescent="0.3">
      <c r="C25" s="210">
        <v>40</v>
      </c>
      <c r="D25" s="210">
        <v>4</v>
      </c>
      <c r="E25" s="210">
        <v>1</v>
      </c>
      <c r="F25" s="210">
        <v>31.85</v>
      </c>
      <c r="G25" s="210">
        <v>0</v>
      </c>
      <c r="H25" s="210">
        <v>0</v>
      </c>
      <c r="I25" s="210">
        <v>0.2</v>
      </c>
      <c r="J25" s="210">
        <v>0</v>
      </c>
      <c r="K25" s="210">
        <v>3.65</v>
      </c>
      <c r="L25" s="210">
        <v>0</v>
      </c>
      <c r="M25" s="210">
        <v>0</v>
      </c>
      <c r="N25" s="210">
        <v>0</v>
      </c>
      <c r="O25" s="210">
        <v>0</v>
      </c>
      <c r="P25" s="210">
        <v>0</v>
      </c>
      <c r="Q25" s="210">
        <v>0</v>
      </c>
      <c r="R25" s="210">
        <v>0</v>
      </c>
      <c r="S25" s="210">
        <v>0</v>
      </c>
      <c r="T25" s="210">
        <v>0</v>
      </c>
      <c r="U25" s="210">
        <v>0</v>
      </c>
      <c r="V25" s="210">
        <v>19</v>
      </c>
      <c r="W25" s="210">
        <v>0</v>
      </c>
      <c r="X25" s="210">
        <v>0</v>
      </c>
      <c r="Y25" s="210">
        <v>0</v>
      </c>
      <c r="Z25" s="210">
        <v>0</v>
      </c>
      <c r="AA25" s="210">
        <v>0</v>
      </c>
      <c r="AB25" s="210">
        <v>0</v>
      </c>
      <c r="AC25" s="210">
        <v>0</v>
      </c>
      <c r="AD25" s="210">
        <v>0</v>
      </c>
      <c r="AE25" s="210">
        <v>0</v>
      </c>
      <c r="AF25" s="210">
        <v>0</v>
      </c>
      <c r="AG25" s="210">
        <v>0</v>
      </c>
      <c r="AH25" s="210">
        <v>0</v>
      </c>
      <c r="AI25" s="210">
        <v>0</v>
      </c>
      <c r="AJ25" s="210">
        <v>0</v>
      </c>
      <c r="AK25" s="210">
        <v>0</v>
      </c>
      <c r="AL25" s="210">
        <v>0</v>
      </c>
      <c r="AM25" s="210">
        <v>0</v>
      </c>
      <c r="AN25" s="210">
        <v>0</v>
      </c>
      <c r="AO25" s="210">
        <v>0</v>
      </c>
      <c r="AP25" s="210">
        <v>0</v>
      </c>
      <c r="AQ25" s="210">
        <v>0</v>
      </c>
      <c r="AR25" s="210">
        <v>3</v>
      </c>
      <c r="AS25" s="210">
        <v>0</v>
      </c>
      <c r="AT25" s="210">
        <v>0</v>
      </c>
      <c r="AU25" s="210">
        <v>5</v>
      </c>
      <c r="AV25" s="210">
        <v>0</v>
      </c>
      <c r="AW25" s="210">
        <v>1</v>
      </c>
    </row>
    <row r="26" spans="3:49" x14ac:dyDescent="0.3">
      <c r="C26" s="210">
        <v>40</v>
      </c>
      <c r="D26" s="210">
        <v>4</v>
      </c>
      <c r="E26" s="210">
        <v>2</v>
      </c>
      <c r="F26" s="210">
        <v>4968</v>
      </c>
      <c r="G26" s="210">
        <v>0</v>
      </c>
      <c r="H26" s="210">
        <v>0</v>
      </c>
      <c r="I26" s="210">
        <v>25.6</v>
      </c>
      <c r="J26" s="210">
        <v>0</v>
      </c>
      <c r="K26" s="210">
        <v>598.4</v>
      </c>
      <c r="L26" s="210">
        <v>0</v>
      </c>
      <c r="M26" s="210">
        <v>0</v>
      </c>
      <c r="N26" s="210">
        <v>0</v>
      </c>
      <c r="O26" s="210">
        <v>0</v>
      </c>
      <c r="P26" s="210">
        <v>0</v>
      </c>
      <c r="Q26" s="210">
        <v>0</v>
      </c>
      <c r="R26" s="210">
        <v>0</v>
      </c>
      <c r="S26" s="210">
        <v>0</v>
      </c>
      <c r="T26" s="210">
        <v>0</v>
      </c>
      <c r="U26" s="210">
        <v>0</v>
      </c>
      <c r="V26" s="210">
        <v>2900</v>
      </c>
      <c r="W26" s="210">
        <v>0</v>
      </c>
      <c r="X26" s="210">
        <v>0</v>
      </c>
      <c r="Y26" s="210">
        <v>0</v>
      </c>
      <c r="Z26" s="210">
        <v>0</v>
      </c>
      <c r="AA26" s="210">
        <v>0</v>
      </c>
      <c r="AB26" s="210">
        <v>0</v>
      </c>
      <c r="AC26" s="210">
        <v>0</v>
      </c>
      <c r="AD26" s="210">
        <v>0</v>
      </c>
      <c r="AE26" s="210">
        <v>0</v>
      </c>
      <c r="AF26" s="210">
        <v>0</v>
      </c>
      <c r="AG26" s="210">
        <v>0</v>
      </c>
      <c r="AH26" s="210">
        <v>0</v>
      </c>
      <c r="AI26" s="210">
        <v>0</v>
      </c>
      <c r="AJ26" s="210">
        <v>0</v>
      </c>
      <c r="AK26" s="210">
        <v>0</v>
      </c>
      <c r="AL26" s="210">
        <v>0</v>
      </c>
      <c r="AM26" s="210">
        <v>0</v>
      </c>
      <c r="AN26" s="210">
        <v>0</v>
      </c>
      <c r="AO26" s="210">
        <v>0</v>
      </c>
      <c r="AP26" s="210">
        <v>0</v>
      </c>
      <c r="AQ26" s="210">
        <v>0</v>
      </c>
      <c r="AR26" s="210">
        <v>468</v>
      </c>
      <c r="AS26" s="210">
        <v>0</v>
      </c>
      <c r="AT26" s="210">
        <v>0</v>
      </c>
      <c r="AU26" s="210">
        <v>808</v>
      </c>
      <c r="AV26" s="210">
        <v>0</v>
      </c>
      <c r="AW26" s="210">
        <v>168</v>
      </c>
    </row>
    <row r="27" spans="3:49" x14ac:dyDescent="0.3">
      <c r="C27" s="210">
        <v>40</v>
      </c>
      <c r="D27" s="210">
        <v>4</v>
      </c>
      <c r="E27" s="210">
        <v>3</v>
      </c>
      <c r="F27" s="210">
        <v>35.6</v>
      </c>
      <c r="G27" s="210">
        <v>0</v>
      </c>
      <c r="H27" s="210">
        <v>0</v>
      </c>
      <c r="I27" s="210">
        <v>8</v>
      </c>
      <c r="J27" s="210">
        <v>0</v>
      </c>
      <c r="K27" s="210">
        <v>27.6</v>
      </c>
      <c r="L27" s="210">
        <v>0</v>
      </c>
      <c r="M27" s="210">
        <v>0</v>
      </c>
      <c r="N27" s="210">
        <v>0</v>
      </c>
      <c r="O27" s="210">
        <v>0</v>
      </c>
      <c r="P27" s="210">
        <v>0</v>
      </c>
      <c r="Q27" s="210">
        <v>0</v>
      </c>
      <c r="R27" s="210">
        <v>0</v>
      </c>
      <c r="S27" s="210">
        <v>0</v>
      </c>
      <c r="T27" s="210">
        <v>0</v>
      </c>
      <c r="U27" s="210">
        <v>0</v>
      </c>
      <c r="V27" s="210">
        <v>0</v>
      </c>
      <c r="W27" s="210">
        <v>0</v>
      </c>
      <c r="X27" s="210">
        <v>0</v>
      </c>
      <c r="Y27" s="210">
        <v>0</v>
      </c>
      <c r="Z27" s="210">
        <v>0</v>
      </c>
      <c r="AA27" s="210">
        <v>0</v>
      </c>
      <c r="AB27" s="210">
        <v>0</v>
      </c>
      <c r="AC27" s="210">
        <v>0</v>
      </c>
      <c r="AD27" s="210">
        <v>0</v>
      </c>
      <c r="AE27" s="210">
        <v>0</v>
      </c>
      <c r="AF27" s="210">
        <v>0</v>
      </c>
      <c r="AG27" s="210">
        <v>0</v>
      </c>
      <c r="AH27" s="210">
        <v>0</v>
      </c>
      <c r="AI27" s="210">
        <v>0</v>
      </c>
      <c r="AJ27" s="210">
        <v>0</v>
      </c>
      <c r="AK27" s="210">
        <v>0</v>
      </c>
      <c r="AL27" s="210">
        <v>0</v>
      </c>
      <c r="AM27" s="210">
        <v>0</v>
      </c>
      <c r="AN27" s="210">
        <v>0</v>
      </c>
      <c r="AO27" s="210">
        <v>0</v>
      </c>
      <c r="AP27" s="210">
        <v>0</v>
      </c>
      <c r="AQ27" s="210">
        <v>0</v>
      </c>
      <c r="AR27" s="210">
        <v>0</v>
      </c>
      <c r="AS27" s="210">
        <v>0</v>
      </c>
      <c r="AT27" s="210">
        <v>0</v>
      </c>
      <c r="AU27" s="210">
        <v>0</v>
      </c>
      <c r="AV27" s="210">
        <v>0</v>
      </c>
      <c r="AW27" s="210">
        <v>0</v>
      </c>
    </row>
    <row r="28" spans="3:49" x14ac:dyDescent="0.3">
      <c r="C28" s="210">
        <v>40</v>
      </c>
      <c r="D28" s="210">
        <v>4</v>
      </c>
      <c r="E28" s="210">
        <v>4</v>
      </c>
      <c r="F28" s="210">
        <v>179</v>
      </c>
      <c r="G28" s="210">
        <v>0</v>
      </c>
      <c r="H28" s="210">
        <v>0</v>
      </c>
      <c r="I28" s="210">
        <v>0</v>
      </c>
      <c r="J28" s="210">
        <v>0</v>
      </c>
      <c r="K28" s="210">
        <v>0</v>
      </c>
      <c r="L28" s="210">
        <v>0</v>
      </c>
      <c r="M28" s="210">
        <v>0</v>
      </c>
      <c r="N28" s="210">
        <v>0</v>
      </c>
      <c r="O28" s="210">
        <v>0</v>
      </c>
      <c r="P28" s="210">
        <v>0</v>
      </c>
      <c r="Q28" s="210">
        <v>0</v>
      </c>
      <c r="R28" s="210">
        <v>0</v>
      </c>
      <c r="S28" s="210">
        <v>0</v>
      </c>
      <c r="T28" s="210">
        <v>0</v>
      </c>
      <c r="U28" s="210">
        <v>0</v>
      </c>
      <c r="V28" s="210">
        <v>117</v>
      </c>
      <c r="W28" s="210">
        <v>0</v>
      </c>
      <c r="X28" s="210">
        <v>0</v>
      </c>
      <c r="Y28" s="210">
        <v>0</v>
      </c>
      <c r="Z28" s="210">
        <v>0</v>
      </c>
      <c r="AA28" s="210">
        <v>0</v>
      </c>
      <c r="AB28" s="210">
        <v>0</v>
      </c>
      <c r="AC28" s="210">
        <v>0</v>
      </c>
      <c r="AD28" s="210">
        <v>0</v>
      </c>
      <c r="AE28" s="210">
        <v>0</v>
      </c>
      <c r="AF28" s="210">
        <v>0</v>
      </c>
      <c r="AG28" s="210">
        <v>0</v>
      </c>
      <c r="AH28" s="210">
        <v>0</v>
      </c>
      <c r="AI28" s="210">
        <v>0</v>
      </c>
      <c r="AJ28" s="210">
        <v>0</v>
      </c>
      <c r="AK28" s="210">
        <v>0</v>
      </c>
      <c r="AL28" s="210">
        <v>0</v>
      </c>
      <c r="AM28" s="210">
        <v>0</v>
      </c>
      <c r="AN28" s="210">
        <v>0</v>
      </c>
      <c r="AO28" s="210">
        <v>0</v>
      </c>
      <c r="AP28" s="210">
        <v>0</v>
      </c>
      <c r="AQ28" s="210">
        <v>0</v>
      </c>
      <c r="AR28" s="210">
        <v>0</v>
      </c>
      <c r="AS28" s="210">
        <v>0</v>
      </c>
      <c r="AT28" s="210">
        <v>0</v>
      </c>
      <c r="AU28" s="210">
        <v>62</v>
      </c>
      <c r="AV28" s="210">
        <v>0</v>
      </c>
      <c r="AW28" s="210">
        <v>0</v>
      </c>
    </row>
    <row r="29" spans="3:49" x14ac:dyDescent="0.3">
      <c r="C29" s="210">
        <v>40</v>
      </c>
      <c r="D29" s="210">
        <v>4</v>
      </c>
      <c r="E29" s="210">
        <v>6</v>
      </c>
      <c r="F29" s="210">
        <v>1129388</v>
      </c>
      <c r="G29" s="210">
        <v>0</v>
      </c>
      <c r="H29" s="210">
        <v>0</v>
      </c>
      <c r="I29" s="210">
        <v>9406</v>
      </c>
      <c r="J29" s="210">
        <v>0</v>
      </c>
      <c r="K29" s="210">
        <v>281495</v>
      </c>
      <c r="L29" s="210">
        <v>0</v>
      </c>
      <c r="M29" s="210">
        <v>0</v>
      </c>
      <c r="N29" s="210">
        <v>0</v>
      </c>
      <c r="O29" s="210">
        <v>0</v>
      </c>
      <c r="P29" s="210">
        <v>0</v>
      </c>
      <c r="Q29" s="210">
        <v>0</v>
      </c>
      <c r="R29" s="210">
        <v>0</v>
      </c>
      <c r="S29" s="210">
        <v>0</v>
      </c>
      <c r="T29" s="210">
        <v>0</v>
      </c>
      <c r="U29" s="210">
        <v>0</v>
      </c>
      <c r="V29" s="210">
        <v>569760</v>
      </c>
      <c r="W29" s="210">
        <v>0</v>
      </c>
      <c r="X29" s="210">
        <v>0</v>
      </c>
      <c r="Y29" s="210">
        <v>0</v>
      </c>
      <c r="Z29" s="210">
        <v>0</v>
      </c>
      <c r="AA29" s="210">
        <v>0</v>
      </c>
      <c r="AB29" s="210">
        <v>0</v>
      </c>
      <c r="AC29" s="210">
        <v>0</v>
      </c>
      <c r="AD29" s="210">
        <v>0</v>
      </c>
      <c r="AE29" s="210">
        <v>0</v>
      </c>
      <c r="AF29" s="210">
        <v>0</v>
      </c>
      <c r="AG29" s="210">
        <v>0</v>
      </c>
      <c r="AH29" s="210">
        <v>0</v>
      </c>
      <c r="AI29" s="210">
        <v>0</v>
      </c>
      <c r="AJ29" s="210">
        <v>0</v>
      </c>
      <c r="AK29" s="210">
        <v>0</v>
      </c>
      <c r="AL29" s="210">
        <v>0</v>
      </c>
      <c r="AM29" s="210">
        <v>0</v>
      </c>
      <c r="AN29" s="210">
        <v>0</v>
      </c>
      <c r="AO29" s="210">
        <v>0</v>
      </c>
      <c r="AP29" s="210">
        <v>0</v>
      </c>
      <c r="AQ29" s="210">
        <v>0</v>
      </c>
      <c r="AR29" s="210">
        <v>55094</v>
      </c>
      <c r="AS29" s="210">
        <v>0</v>
      </c>
      <c r="AT29" s="210">
        <v>0</v>
      </c>
      <c r="AU29" s="210">
        <v>194693</v>
      </c>
      <c r="AV29" s="210">
        <v>0</v>
      </c>
      <c r="AW29" s="210">
        <v>18940</v>
      </c>
    </row>
    <row r="30" spans="3:49" x14ac:dyDescent="0.3">
      <c r="C30" s="210">
        <v>40</v>
      </c>
      <c r="D30" s="210">
        <v>4</v>
      </c>
      <c r="E30" s="210">
        <v>10</v>
      </c>
      <c r="F30" s="210">
        <v>10695.5</v>
      </c>
      <c r="G30" s="210">
        <v>0</v>
      </c>
      <c r="H30" s="210">
        <v>0</v>
      </c>
      <c r="I30" s="210">
        <v>0</v>
      </c>
      <c r="J30" s="210">
        <v>4800</v>
      </c>
      <c r="K30" s="210">
        <v>0</v>
      </c>
      <c r="L30" s="210">
        <v>0</v>
      </c>
      <c r="M30" s="210">
        <v>0</v>
      </c>
      <c r="N30" s="210">
        <v>0</v>
      </c>
      <c r="O30" s="210">
        <v>5895.5</v>
      </c>
      <c r="P30" s="210">
        <v>0</v>
      </c>
      <c r="Q30" s="210">
        <v>0</v>
      </c>
      <c r="R30" s="210">
        <v>0</v>
      </c>
      <c r="S30" s="210">
        <v>0</v>
      </c>
      <c r="T30" s="210">
        <v>0</v>
      </c>
      <c r="U30" s="210">
        <v>0</v>
      </c>
      <c r="V30" s="210">
        <v>0</v>
      </c>
      <c r="W30" s="210">
        <v>0</v>
      </c>
      <c r="X30" s="210">
        <v>0</v>
      </c>
      <c r="Y30" s="210">
        <v>0</v>
      </c>
      <c r="Z30" s="210">
        <v>0</v>
      </c>
      <c r="AA30" s="210">
        <v>0</v>
      </c>
      <c r="AB30" s="210">
        <v>0</v>
      </c>
      <c r="AC30" s="210">
        <v>0</v>
      </c>
      <c r="AD30" s="210">
        <v>0</v>
      </c>
      <c r="AE30" s="210">
        <v>0</v>
      </c>
      <c r="AF30" s="210">
        <v>0</v>
      </c>
      <c r="AG30" s="210">
        <v>0</v>
      </c>
      <c r="AH30" s="210">
        <v>0</v>
      </c>
      <c r="AI30" s="210">
        <v>0</v>
      </c>
      <c r="AJ30" s="210">
        <v>0</v>
      </c>
      <c r="AK30" s="210">
        <v>0</v>
      </c>
      <c r="AL30" s="210">
        <v>0</v>
      </c>
      <c r="AM30" s="210">
        <v>0</v>
      </c>
      <c r="AN30" s="210">
        <v>0</v>
      </c>
      <c r="AO30" s="210">
        <v>0</v>
      </c>
      <c r="AP30" s="210">
        <v>0</v>
      </c>
      <c r="AQ30" s="210">
        <v>0</v>
      </c>
      <c r="AR30" s="210">
        <v>0</v>
      </c>
      <c r="AS30" s="210">
        <v>0</v>
      </c>
      <c r="AT30" s="210">
        <v>0</v>
      </c>
      <c r="AU30" s="210">
        <v>0</v>
      </c>
      <c r="AV30" s="210">
        <v>0</v>
      </c>
      <c r="AW30" s="210">
        <v>0</v>
      </c>
    </row>
    <row r="31" spans="3:49" x14ac:dyDescent="0.3">
      <c r="C31" s="210">
        <v>40</v>
      </c>
      <c r="D31" s="210">
        <v>4</v>
      </c>
      <c r="E31" s="210">
        <v>11</v>
      </c>
      <c r="F31" s="210">
        <v>3002.5445292620866</v>
      </c>
      <c r="G31" s="210">
        <v>0</v>
      </c>
      <c r="H31" s="210">
        <v>0</v>
      </c>
      <c r="I31" s="210">
        <v>0</v>
      </c>
      <c r="J31" s="210">
        <v>1335.8778625954199</v>
      </c>
      <c r="K31" s="210">
        <v>0</v>
      </c>
      <c r="L31" s="210">
        <v>0</v>
      </c>
      <c r="M31" s="210">
        <v>0</v>
      </c>
      <c r="N31" s="210">
        <v>0</v>
      </c>
      <c r="O31" s="210">
        <v>1666.6666666666667</v>
      </c>
      <c r="P31" s="210">
        <v>0</v>
      </c>
      <c r="Q31" s="210">
        <v>0</v>
      </c>
      <c r="R31" s="210">
        <v>0</v>
      </c>
      <c r="S31" s="210">
        <v>0</v>
      </c>
      <c r="T31" s="210">
        <v>0</v>
      </c>
      <c r="U31" s="210">
        <v>0</v>
      </c>
      <c r="V31" s="210">
        <v>0</v>
      </c>
      <c r="W31" s="210">
        <v>0</v>
      </c>
      <c r="X31" s="210">
        <v>0</v>
      </c>
      <c r="Y31" s="210">
        <v>0</v>
      </c>
      <c r="Z31" s="210">
        <v>0</v>
      </c>
      <c r="AA31" s="210">
        <v>0</v>
      </c>
      <c r="AB31" s="210">
        <v>0</v>
      </c>
      <c r="AC31" s="210">
        <v>0</v>
      </c>
      <c r="AD31" s="210">
        <v>0</v>
      </c>
      <c r="AE31" s="210">
        <v>0</v>
      </c>
      <c r="AF31" s="210">
        <v>0</v>
      </c>
      <c r="AG31" s="210">
        <v>0</v>
      </c>
      <c r="AH31" s="210">
        <v>0</v>
      </c>
      <c r="AI31" s="210">
        <v>0</v>
      </c>
      <c r="AJ31" s="210">
        <v>0</v>
      </c>
      <c r="AK31" s="210">
        <v>0</v>
      </c>
      <c r="AL31" s="210">
        <v>0</v>
      </c>
      <c r="AM31" s="210">
        <v>0</v>
      </c>
      <c r="AN31" s="210">
        <v>0</v>
      </c>
      <c r="AO31" s="210">
        <v>0</v>
      </c>
      <c r="AP31" s="210">
        <v>0</v>
      </c>
      <c r="AQ31" s="210">
        <v>0</v>
      </c>
      <c r="AR31" s="210">
        <v>0</v>
      </c>
      <c r="AS31" s="210">
        <v>0</v>
      </c>
      <c r="AT31" s="210">
        <v>0</v>
      </c>
      <c r="AU31" s="210">
        <v>0</v>
      </c>
      <c r="AV31" s="210">
        <v>0</v>
      </c>
      <c r="AW31" s="210">
        <v>0</v>
      </c>
    </row>
    <row r="32" spans="3:49" x14ac:dyDescent="0.3">
      <c r="C32" s="210">
        <v>40</v>
      </c>
      <c r="D32" s="210">
        <v>5</v>
      </c>
      <c r="E32" s="210">
        <v>1</v>
      </c>
      <c r="F32" s="210">
        <v>31.85</v>
      </c>
      <c r="G32" s="210">
        <v>0</v>
      </c>
      <c r="H32" s="210">
        <v>0</v>
      </c>
      <c r="I32" s="210">
        <v>1.2</v>
      </c>
      <c r="J32" s="210">
        <v>0</v>
      </c>
      <c r="K32" s="210">
        <v>3.65</v>
      </c>
      <c r="L32" s="210">
        <v>0</v>
      </c>
      <c r="M32" s="210">
        <v>0</v>
      </c>
      <c r="N32" s="210">
        <v>0</v>
      </c>
      <c r="O32" s="210">
        <v>0</v>
      </c>
      <c r="P32" s="210">
        <v>0</v>
      </c>
      <c r="Q32" s="210">
        <v>0</v>
      </c>
      <c r="R32" s="210">
        <v>0</v>
      </c>
      <c r="S32" s="210">
        <v>0</v>
      </c>
      <c r="T32" s="210">
        <v>0</v>
      </c>
      <c r="U32" s="210">
        <v>0</v>
      </c>
      <c r="V32" s="210">
        <v>18</v>
      </c>
      <c r="W32" s="210">
        <v>0</v>
      </c>
      <c r="X32" s="210">
        <v>0</v>
      </c>
      <c r="Y32" s="210">
        <v>0</v>
      </c>
      <c r="Z32" s="210">
        <v>0</v>
      </c>
      <c r="AA32" s="210">
        <v>0</v>
      </c>
      <c r="AB32" s="210">
        <v>0</v>
      </c>
      <c r="AC32" s="210">
        <v>0</v>
      </c>
      <c r="AD32" s="210">
        <v>0</v>
      </c>
      <c r="AE32" s="210">
        <v>0</v>
      </c>
      <c r="AF32" s="210">
        <v>0</v>
      </c>
      <c r="AG32" s="210">
        <v>0</v>
      </c>
      <c r="AH32" s="210">
        <v>0</v>
      </c>
      <c r="AI32" s="210">
        <v>0</v>
      </c>
      <c r="AJ32" s="210">
        <v>0</v>
      </c>
      <c r="AK32" s="210">
        <v>0</v>
      </c>
      <c r="AL32" s="210">
        <v>0</v>
      </c>
      <c r="AM32" s="210">
        <v>0</v>
      </c>
      <c r="AN32" s="210">
        <v>0</v>
      </c>
      <c r="AO32" s="210">
        <v>0</v>
      </c>
      <c r="AP32" s="210">
        <v>0</v>
      </c>
      <c r="AQ32" s="210">
        <v>0</v>
      </c>
      <c r="AR32" s="210">
        <v>3</v>
      </c>
      <c r="AS32" s="210">
        <v>0</v>
      </c>
      <c r="AT32" s="210">
        <v>0</v>
      </c>
      <c r="AU32" s="210">
        <v>5</v>
      </c>
      <c r="AV32" s="210">
        <v>0</v>
      </c>
      <c r="AW32" s="210">
        <v>1</v>
      </c>
    </row>
    <row r="33" spans="3:49" x14ac:dyDescent="0.3">
      <c r="C33" s="210">
        <v>40</v>
      </c>
      <c r="D33" s="210">
        <v>5</v>
      </c>
      <c r="E33" s="210">
        <v>2</v>
      </c>
      <c r="F33" s="210">
        <v>5008</v>
      </c>
      <c r="G33" s="210">
        <v>0</v>
      </c>
      <c r="H33" s="210">
        <v>0</v>
      </c>
      <c r="I33" s="210">
        <v>35.200000000000003</v>
      </c>
      <c r="J33" s="210">
        <v>0</v>
      </c>
      <c r="K33" s="210">
        <v>612.79999999999995</v>
      </c>
      <c r="L33" s="210">
        <v>0</v>
      </c>
      <c r="M33" s="210">
        <v>0</v>
      </c>
      <c r="N33" s="210">
        <v>0</v>
      </c>
      <c r="O33" s="210">
        <v>0</v>
      </c>
      <c r="P33" s="210">
        <v>0</v>
      </c>
      <c r="Q33" s="210">
        <v>0</v>
      </c>
      <c r="R33" s="210">
        <v>0</v>
      </c>
      <c r="S33" s="210">
        <v>0</v>
      </c>
      <c r="T33" s="210">
        <v>0</v>
      </c>
      <c r="U33" s="210">
        <v>0</v>
      </c>
      <c r="V33" s="210">
        <v>2856</v>
      </c>
      <c r="W33" s="210">
        <v>0</v>
      </c>
      <c r="X33" s="210">
        <v>0</v>
      </c>
      <c r="Y33" s="210">
        <v>0</v>
      </c>
      <c r="Z33" s="210">
        <v>0</v>
      </c>
      <c r="AA33" s="210">
        <v>0</v>
      </c>
      <c r="AB33" s="210">
        <v>0</v>
      </c>
      <c r="AC33" s="210">
        <v>0</v>
      </c>
      <c r="AD33" s="210">
        <v>0</v>
      </c>
      <c r="AE33" s="210">
        <v>0</v>
      </c>
      <c r="AF33" s="210">
        <v>0</v>
      </c>
      <c r="AG33" s="210">
        <v>0</v>
      </c>
      <c r="AH33" s="210">
        <v>0</v>
      </c>
      <c r="AI33" s="210">
        <v>0</v>
      </c>
      <c r="AJ33" s="210">
        <v>0</v>
      </c>
      <c r="AK33" s="210">
        <v>0</v>
      </c>
      <c r="AL33" s="210">
        <v>0</v>
      </c>
      <c r="AM33" s="210">
        <v>0</v>
      </c>
      <c r="AN33" s="210">
        <v>0</v>
      </c>
      <c r="AO33" s="210">
        <v>0</v>
      </c>
      <c r="AP33" s="210">
        <v>0</v>
      </c>
      <c r="AQ33" s="210">
        <v>0</v>
      </c>
      <c r="AR33" s="210">
        <v>456</v>
      </c>
      <c r="AS33" s="210">
        <v>0</v>
      </c>
      <c r="AT33" s="210">
        <v>0</v>
      </c>
      <c r="AU33" s="210">
        <v>872</v>
      </c>
      <c r="AV33" s="210">
        <v>0</v>
      </c>
      <c r="AW33" s="210">
        <v>176</v>
      </c>
    </row>
    <row r="34" spans="3:49" x14ac:dyDescent="0.3">
      <c r="C34" s="210">
        <v>40</v>
      </c>
      <c r="D34" s="210">
        <v>5</v>
      </c>
      <c r="E34" s="210">
        <v>3</v>
      </c>
      <c r="F34" s="210">
        <v>20</v>
      </c>
      <c r="G34" s="210">
        <v>0</v>
      </c>
      <c r="H34" s="210">
        <v>0</v>
      </c>
      <c r="I34" s="210">
        <v>0</v>
      </c>
      <c r="J34" s="210">
        <v>0</v>
      </c>
      <c r="K34" s="210">
        <v>20</v>
      </c>
      <c r="L34" s="210">
        <v>0</v>
      </c>
      <c r="M34" s="210">
        <v>0</v>
      </c>
      <c r="N34" s="210">
        <v>0</v>
      </c>
      <c r="O34" s="210">
        <v>0</v>
      </c>
      <c r="P34" s="210">
        <v>0</v>
      </c>
      <c r="Q34" s="210">
        <v>0</v>
      </c>
      <c r="R34" s="210">
        <v>0</v>
      </c>
      <c r="S34" s="210">
        <v>0</v>
      </c>
      <c r="T34" s="210">
        <v>0</v>
      </c>
      <c r="U34" s="210">
        <v>0</v>
      </c>
      <c r="V34" s="210">
        <v>0</v>
      </c>
      <c r="W34" s="210">
        <v>0</v>
      </c>
      <c r="X34" s="210">
        <v>0</v>
      </c>
      <c r="Y34" s="210">
        <v>0</v>
      </c>
      <c r="Z34" s="210">
        <v>0</v>
      </c>
      <c r="AA34" s="210">
        <v>0</v>
      </c>
      <c r="AB34" s="210">
        <v>0</v>
      </c>
      <c r="AC34" s="210">
        <v>0</v>
      </c>
      <c r="AD34" s="210">
        <v>0</v>
      </c>
      <c r="AE34" s="210">
        <v>0</v>
      </c>
      <c r="AF34" s="210">
        <v>0</v>
      </c>
      <c r="AG34" s="210">
        <v>0</v>
      </c>
      <c r="AH34" s="210">
        <v>0</v>
      </c>
      <c r="AI34" s="210">
        <v>0</v>
      </c>
      <c r="AJ34" s="210">
        <v>0</v>
      </c>
      <c r="AK34" s="210">
        <v>0</v>
      </c>
      <c r="AL34" s="210">
        <v>0</v>
      </c>
      <c r="AM34" s="210">
        <v>0</v>
      </c>
      <c r="AN34" s="210">
        <v>0</v>
      </c>
      <c r="AO34" s="210">
        <v>0</v>
      </c>
      <c r="AP34" s="210">
        <v>0</v>
      </c>
      <c r="AQ34" s="210">
        <v>0</v>
      </c>
      <c r="AR34" s="210">
        <v>0</v>
      </c>
      <c r="AS34" s="210">
        <v>0</v>
      </c>
      <c r="AT34" s="210">
        <v>0</v>
      </c>
      <c r="AU34" s="210">
        <v>0</v>
      </c>
      <c r="AV34" s="210">
        <v>0</v>
      </c>
      <c r="AW34" s="210">
        <v>0</v>
      </c>
    </row>
    <row r="35" spans="3:49" x14ac:dyDescent="0.3">
      <c r="C35" s="210">
        <v>40</v>
      </c>
      <c r="D35" s="210">
        <v>5</v>
      </c>
      <c r="E35" s="210">
        <v>4</v>
      </c>
      <c r="F35" s="210">
        <v>194</v>
      </c>
      <c r="G35" s="210">
        <v>0</v>
      </c>
      <c r="H35" s="210">
        <v>0</v>
      </c>
      <c r="I35" s="210">
        <v>0</v>
      </c>
      <c r="J35" s="210">
        <v>0</v>
      </c>
      <c r="K35" s="210">
        <v>8</v>
      </c>
      <c r="L35" s="210">
        <v>0</v>
      </c>
      <c r="M35" s="210">
        <v>0</v>
      </c>
      <c r="N35" s="210">
        <v>0</v>
      </c>
      <c r="O35" s="210">
        <v>0</v>
      </c>
      <c r="P35" s="210">
        <v>0</v>
      </c>
      <c r="Q35" s="210">
        <v>0</v>
      </c>
      <c r="R35" s="210">
        <v>0</v>
      </c>
      <c r="S35" s="210">
        <v>0</v>
      </c>
      <c r="T35" s="210">
        <v>0</v>
      </c>
      <c r="U35" s="210">
        <v>0</v>
      </c>
      <c r="V35" s="210">
        <v>128</v>
      </c>
      <c r="W35" s="210">
        <v>0</v>
      </c>
      <c r="X35" s="210">
        <v>0</v>
      </c>
      <c r="Y35" s="210">
        <v>0</v>
      </c>
      <c r="Z35" s="210">
        <v>0</v>
      </c>
      <c r="AA35" s="210">
        <v>0</v>
      </c>
      <c r="AB35" s="210">
        <v>0</v>
      </c>
      <c r="AC35" s="210">
        <v>0</v>
      </c>
      <c r="AD35" s="210">
        <v>0</v>
      </c>
      <c r="AE35" s="210">
        <v>0</v>
      </c>
      <c r="AF35" s="210">
        <v>0</v>
      </c>
      <c r="AG35" s="210">
        <v>0</v>
      </c>
      <c r="AH35" s="210">
        <v>0</v>
      </c>
      <c r="AI35" s="210">
        <v>0</v>
      </c>
      <c r="AJ35" s="210">
        <v>0</v>
      </c>
      <c r="AK35" s="210">
        <v>0</v>
      </c>
      <c r="AL35" s="210">
        <v>0</v>
      </c>
      <c r="AM35" s="210">
        <v>0</v>
      </c>
      <c r="AN35" s="210">
        <v>0</v>
      </c>
      <c r="AO35" s="210">
        <v>0</v>
      </c>
      <c r="AP35" s="210">
        <v>0</v>
      </c>
      <c r="AQ35" s="210">
        <v>0</v>
      </c>
      <c r="AR35" s="210">
        <v>0</v>
      </c>
      <c r="AS35" s="210">
        <v>0</v>
      </c>
      <c r="AT35" s="210">
        <v>0</v>
      </c>
      <c r="AU35" s="210">
        <v>58</v>
      </c>
      <c r="AV35" s="210">
        <v>0</v>
      </c>
      <c r="AW35" s="210">
        <v>0</v>
      </c>
    </row>
    <row r="36" spans="3:49" x14ac:dyDescent="0.3">
      <c r="C36" s="210">
        <v>40</v>
      </c>
      <c r="D36" s="210">
        <v>5</v>
      </c>
      <c r="E36" s="210">
        <v>6</v>
      </c>
      <c r="F36" s="210">
        <v>1121314</v>
      </c>
      <c r="G36" s="210">
        <v>0</v>
      </c>
      <c r="H36" s="210">
        <v>0</v>
      </c>
      <c r="I36" s="210">
        <v>33374</v>
      </c>
      <c r="J36" s="210">
        <v>0</v>
      </c>
      <c r="K36" s="210">
        <v>260243</v>
      </c>
      <c r="L36" s="210">
        <v>0</v>
      </c>
      <c r="M36" s="210">
        <v>0</v>
      </c>
      <c r="N36" s="210">
        <v>0</v>
      </c>
      <c r="O36" s="210">
        <v>0</v>
      </c>
      <c r="P36" s="210">
        <v>0</v>
      </c>
      <c r="Q36" s="210">
        <v>0</v>
      </c>
      <c r="R36" s="210">
        <v>0</v>
      </c>
      <c r="S36" s="210">
        <v>0</v>
      </c>
      <c r="T36" s="210">
        <v>0</v>
      </c>
      <c r="U36" s="210">
        <v>0</v>
      </c>
      <c r="V36" s="210">
        <v>560760</v>
      </c>
      <c r="W36" s="210">
        <v>0</v>
      </c>
      <c r="X36" s="210">
        <v>0</v>
      </c>
      <c r="Y36" s="210">
        <v>0</v>
      </c>
      <c r="Z36" s="210">
        <v>0</v>
      </c>
      <c r="AA36" s="210">
        <v>0</v>
      </c>
      <c r="AB36" s="210">
        <v>0</v>
      </c>
      <c r="AC36" s="210">
        <v>0</v>
      </c>
      <c r="AD36" s="210">
        <v>0</v>
      </c>
      <c r="AE36" s="210">
        <v>0</v>
      </c>
      <c r="AF36" s="210">
        <v>0</v>
      </c>
      <c r="AG36" s="210">
        <v>0</v>
      </c>
      <c r="AH36" s="210">
        <v>0</v>
      </c>
      <c r="AI36" s="210">
        <v>0</v>
      </c>
      <c r="AJ36" s="210">
        <v>0</v>
      </c>
      <c r="AK36" s="210">
        <v>0</v>
      </c>
      <c r="AL36" s="210">
        <v>0</v>
      </c>
      <c r="AM36" s="210">
        <v>0</v>
      </c>
      <c r="AN36" s="210">
        <v>0</v>
      </c>
      <c r="AO36" s="210">
        <v>0</v>
      </c>
      <c r="AP36" s="210">
        <v>0</v>
      </c>
      <c r="AQ36" s="210">
        <v>0</v>
      </c>
      <c r="AR36" s="210">
        <v>51113</v>
      </c>
      <c r="AS36" s="210">
        <v>0</v>
      </c>
      <c r="AT36" s="210">
        <v>0</v>
      </c>
      <c r="AU36" s="210">
        <v>196884</v>
      </c>
      <c r="AV36" s="210">
        <v>0</v>
      </c>
      <c r="AW36" s="210">
        <v>18940</v>
      </c>
    </row>
    <row r="37" spans="3:49" x14ac:dyDescent="0.3">
      <c r="C37" s="210">
        <v>40</v>
      </c>
      <c r="D37" s="210">
        <v>5</v>
      </c>
      <c r="E37" s="210">
        <v>10</v>
      </c>
      <c r="F37" s="210">
        <v>2160</v>
      </c>
      <c r="G37" s="210">
        <v>0</v>
      </c>
      <c r="H37" s="210">
        <v>0</v>
      </c>
      <c r="I37" s="210">
        <v>0</v>
      </c>
      <c r="J37" s="210">
        <v>600</v>
      </c>
      <c r="K37" s="210">
        <v>0</v>
      </c>
      <c r="L37" s="210">
        <v>0</v>
      </c>
      <c r="M37" s="210">
        <v>0</v>
      </c>
      <c r="N37" s="210">
        <v>0</v>
      </c>
      <c r="O37" s="210">
        <v>1560</v>
      </c>
      <c r="P37" s="210">
        <v>0</v>
      </c>
      <c r="Q37" s="210">
        <v>0</v>
      </c>
      <c r="R37" s="210">
        <v>0</v>
      </c>
      <c r="S37" s="210">
        <v>0</v>
      </c>
      <c r="T37" s="210">
        <v>0</v>
      </c>
      <c r="U37" s="210">
        <v>0</v>
      </c>
      <c r="V37" s="210">
        <v>0</v>
      </c>
      <c r="W37" s="210">
        <v>0</v>
      </c>
      <c r="X37" s="210">
        <v>0</v>
      </c>
      <c r="Y37" s="210">
        <v>0</v>
      </c>
      <c r="Z37" s="210">
        <v>0</v>
      </c>
      <c r="AA37" s="210">
        <v>0</v>
      </c>
      <c r="AB37" s="210">
        <v>0</v>
      </c>
      <c r="AC37" s="210">
        <v>0</v>
      </c>
      <c r="AD37" s="210">
        <v>0</v>
      </c>
      <c r="AE37" s="210">
        <v>0</v>
      </c>
      <c r="AF37" s="210">
        <v>0</v>
      </c>
      <c r="AG37" s="210">
        <v>0</v>
      </c>
      <c r="AH37" s="210">
        <v>0</v>
      </c>
      <c r="AI37" s="210">
        <v>0</v>
      </c>
      <c r="AJ37" s="210">
        <v>0</v>
      </c>
      <c r="AK37" s="210">
        <v>0</v>
      </c>
      <c r="AL37" s="210">
        <v>0</v>
      </c>
      <c r="AM37" s="210">
        <v>0</v>
      </c>
      <c r="AN37" s="210">
        <v>0</v>
      </c>
      <c r="AO37" s="210">
        <v>0</v>
      </c>
      <c r="AP37" s="210">
        <v>0</v>
      </c>
      <c r="AQ37" s="210">
        <v>0</v>
      </c>
      <c r="AR37" s="210">
        <v>0</v>
      </c>
      <c r="AS37" s="210">
        <v>0</v>
      </c>
      <c r="AT37" s="210">
        <v>0</v>
      </c>
      <c r="AU37" s="210">
        <v>0</v>
      </c>
      <c r="AV37" s="210">
        <v>0</v>
      </c>
      <c r="AW37" s="210">
        <v>0</v>
      </c>
    </row>
    <row r="38" spans="3:49" x14ac:dyDescent="0.3">
      <c r="C38" s="210">
        <v>40</v>
      </c>
      <c r="D38" s="210">
        <v>5</v>
      </c>
      <c r="E38" s="210">
        <v>11</v>
      </c>
      <c r="F38" s="210">
        <v>3002.5445292620866</v>
      </c>
      <c r="G38" s="210">
        <v>0</v>
      </c>
      <c r="H38" s="210">
        <v>0</v>
      </c>
      <c r="I38" s="210">
        <v>0</v>
      </c>
      <c r="J38" s="210">
        <v>1335.8778625954199</v>
      </c>
      <c r="K38" s="210">
        <v>0</v>
      </c>
      <c r="L38" s="210">
        <v>0</v>
      </c>
      <c r="M38" s="210">
        <v>0</v>
      </c>
      <c r="N38" s="210">
        <v>0</v>
      </c>
      <c r="O38" s="210">
        <v>1666.6666666666667</v>
      </c>
      <c r="P38" s="210">
        <v>0</v>
      </c>
      <c r="Q38" s="210">
        <v>0</v>
      </c>
      <c r="R38" s="210">
        <v>0</v>
      </c>
      <c r="S38" s="210">
        <v>0</v>
      </c>
      <c r="T38" s="210">
        <v>0</v>
      </c>
      <c r="U38" s="210">
        <v>0</v>
      </c>
      <c r="V38" s="210">
        <v>0</v>
      </c>
      <c r="W38" s="210">
        <v>0</v>
      </c>
      <c r="X38" s="210">
        <v>0</v>
      </c>
      <c r="Y38" s="210">
        <v>0</v>
      </c>
      <c r="Z38" s="210">
        <v>0</v>
      </c>
      <c r="AA38" s="210">
        <v>0</v>
      </c>
      <c r="AB38" s="210">
        <v>0</v>
      </c>
      <c r="AC38" s="210">
        <v>0</v>
      </c>
      <c r="AD38" s="210">
        <v>0</v>
      </c>
      <c r="AE38" s="210">
        <v>0</v>
      </c>
      <c r="AF38" s="210">
        <v>0</v>
      </c>
      <c r="AG38" s="210">
        <v>0</v>
      </c>
      <c r="AH38" s="210">
        <v>0</v>
      </c>
      <c r="AI38" s="210">
        <v>0</v>
      </c>
      <c r="AJ38" s="210">
        <v>0</v>
      </c>
      <c r="AK38" s="210">
        <v>0</v>
      </c>
      <c r="AL38" s="210">
        <v>0</v>
      </c>
      <c r="AM38" s="210">
        <v>0</v>
      </c>
      <c r="AN38" s="210">
        <v>0</v>
      </c>
      <c r="AO38" s="210">
        <v>0</v>
      </c>
      <c r="AP38" s="210">
        <v>0</v>
      </c>
      <c r="AQ38" s="210">
        <v>0</v>
      </c>
      <c r="AR38" s="210">
        <v>0</v>
      </c>
      <c r="AS38" s="210">
        <v>0</v>
      </c>
      <c r="AT38" s="210">
        <v>0</v>
      </c>
      <c r="AU38" s="210">
        <v>0</v>
      </c>
      <c r="AV38" s="210">
        <v>0</v>
      </c>
      <c r="AW38" s="210">
        <v>0</v>
      </c>
    </row>
    <row r="39" spans="3:49" x14ac:dyDescent="0.3">
      <c r="C39" s="210">
        <v>40</v>
      </c>
      <c r="D39" s="210">
        <v>6</v>
      </c>
      <c r="E39" s="210">
        <v>1</v>
      </c>
      <c r="F39" s="210">
        <v>31.85</v>
      </c>
      <c r="G39" s="210">
        <v>0</v>
      </c>
      <c r="H39" s="210">
        <v>0</v>
      </c>
      <c r="I39" s="210">
        <v>0.2</v>
      </c>
      <c r="J39" s="210">
        <v>0</v>
      </c>
      <c r="K39" s="210">
        <v>3.65</v>
      </c>
      <c r="L39" s="210">
        <v>0</v>
      </c>
      <c r="M39" s="210">
        <v>0</v>
      </c>
      <c r="N39" s="210">
        <v>0</v>
      </c>
      <c r="O39" s="210">
        <v>0</v>
      </c>
      <c r="P39" s="210">
        <v>0</v>
      </c>
      <c r="Q39" s="210">
        <v>0</v>
      </c>
      <c r="R39" s="210">
        <v>0</v>
      </c>
      <c r="S39" s="210">
        <v>0</v>
      </c>
      <c r="T39" s="210">
        <v>0</v>
      </c>
      <c r="U39" s="210">
        <v>0</v>
      </c>
      <c r="V39" s="210">
        <v>19</v>
      </c>
      <c r="W39" s="210">
        <v>0</v>
      </c>
      <c r="X39" s="210">
        <v>0</v>
      </c>
      <c r="Y39" s="210">
        <v>0</v>
      </c>
      <c r="Z39" s="210">
        <v>0</v>
      </c>
      <c r="AA39" s="210">
        <v>0</v>
      </c>
      <c r="AB39" s="210">
        <v>0</v>
      </c>
      <c r="AC39" s="210">
        <v>0</v>
      </c>
      <c r="AD39" s="210">
        <v>0</v>
      </c>
      <c r="AE39" s="210">
        <v>0</v>
      </c>
      <c r="AF39" s="210">
        <v>0</v>
      </c>
      <c r="AG39" s="210">
        <v>0</v>
      </c>
      <c r="AH39" s="210">
        <v>0</v>
      </c>
      <c r="AI39" s="210">
        <v>0</v>
      </c>
      <c r="AJ39" s="210">
        <v>0</v>
      </c>
      <c r="AK39" s="210">
        <v>0</v>
      </c>
      <c r="AL39" s="210">
        <v>0</v>
      </c>
      <c r="AM39" s="210">
        <v>0</v>
      </c>
      <c r="AN39" s="210">
        <v>0</v>
      </c>
      <c r="AO39" s="210">
        <v>0</v>
      </c>
      <c r="AP39" s="210">
        <v>0</v>
      </c>
      <c r="AQ39" s="210">
        <v>0</v>
      </c>
      <c r="AR39" s="210">
        <v>3</v>
      </c>
      <c r="AS39" s="210">
        <v>0</v>
      </c>
      <c r="AT39" s="210">
        <v>0</v>
      </c>
      <c r="AU39" s="210">
        <v>5</v>
      </c>
      <c r="AV39" s="210">
        <v>0</v>
      </c>
      <c r="AW39" s="210">
        <v>1</v>
      </c>
    </row>
    <row r="40" spans="3:49" x14ac:dyDescent="0.3">
      <c r="C40" s="210">
        <v>40</v>
      </c>
      <c r="D40" s="210">
        <v>6</v>
      </c>
      <c r="E40" s="210">
        <v>2</v>
      </c>
      <c r="F40" s="210">
        <v>5117.6000000000004</v>
      </c>
      <c r="G40" s="210">
        <v>0</v>
      </c>
      <c r="H40" s="210">
        <v>0</v>
      </c>
      <c r="I40" s="210">
        <v>35.200000000000003</v>
      </c>
      <c r="J40" s="210">
        <v>0</v>
      </c>
      <c r="K40" s="210">
        <v>598.4</v>
      </c>
      <c r="L40" s="210">
        <v>0</v>
      </c>
      <c r="M40" s="210">
        <v>0</v>
      </c>
      <c r="N40" s="210">
        <v>0</v>
      </c>
      <c r="O40" s="210">
        <v>0</v>
      </c>
      <c r="P40" s="210">
        <v>0</v>
      </c>
      <c r="Q40" s="210">
        <v>0</v>
      </c>
      <c r="R40" s="210">
        <v>0</v>
      </c>
      <c r="S40" s="210">
        <v>0</v>
      </c>
      <c r="T40" s="210">
        <v>0</v>
      </c>
      <c r="U40" s="210">
        <v>0</v>
      </c>
      <c r="V40" s="210">
        <v>3044</v>
      </c>
      <c r="W40" s="210">
        <v>0</v>
      </c>
      <c r="X40" s="210">
        <v>0</v>
      </c>
      <c r="Y40" s="210">
        <v>0</v>
      </c>
      <c r="Z40" s="210">
        <v>0</v>
      </c>
      <c r="AA40" s="210">
        <v>0</v>
      </c>
      <c r="AB40" s="210">
        <v>0</v>
      </c>
      <c r="AC40" s="210">
        <v>0</v>
      </c>
      <c r="AD40" s="210">
        <v>0</v>
      </c>
      <c r="AE40" s="210">
        <v>0</v>
      </c>
      <c r="AF40" s="210">
        <v>0</v>
      </c>
      <c r="AG40" s="210">
        <v>0</v>
      </c>
      <c r="AH40" s="210">
        <v>0</v>
      </c>
      <c r="AI40" s="210">
        <v>0</v>
      </c>
      <c r="AJ40" s="210">
        <v>0</v>
      </c>
      <c r="AK40" s="210">
        <v>0</v>
      </c>
      <c r="AL40" s="210">
        <v>0</v>
      </c>
      <c r="AM40" s="210">
        <v>0</v>
      </c>
      <c r="AN40" s="210">
        <v>0</v>
      </c>
      <c r="AO40" s="210">
        <v>0</v>
      </c>
      <c r="AP40" s="210">
        <v>0</v>
      </c>
      <c r="AQ40" s="210">
        <v>0</v>
      </c>
      <c r="AR40" s="210">
        <v>456</v>
      </c>
      <c r="AS40" s="210">
        <v>0</v>
      </c>
      <c r="AT40" s="210">
        <v>0</v>
      </c>
      <c r="AU40" s="210">
        <v>808</v>
      </c>
      <c r="AV40" s="210">
        <v>0</v>
      </c>
      <c r="AW40" s="210">
        <v>176</v>
      </c>
    </row>
    <row r="41" spans="3:49" x14ac:dyDescent="0.3">
      <c r="C41" s="210">
        <v>40</v>
      </c>
      <c r="D41" s="210">
        <v>6</v>
      </c>
      <c r="E41" s="210">
        <v>3</v>
      </c>
      <c r="F41" s="210">
        <v>37</v>
      </c>
      <c r="G41" s="210">
        <v>0</v>
      </c>
      <c r="H41" s="210">
        <v>0</v>
      </c>
      <c r="I41" s="210">
        <v>13</v>
      </c>
      <c r="J41" s="210">
        <v>0</v>
      </c>
      <c r="K41" s="210">
        <v>24</v>
      </c>
      <c r="L41" s="210">
        <v>0</v>
      </c>
      <c r="M41" s="210">
        <v>0</v>
      </c>
      <c r="N41" s="210">
        <v>0</v>
      </c>
      <c r="O41" s="210">
        <v>0</v>
      </c>
      <c r="P41" s="210">
        <v>0</v>
      </c>
      <c r="Q41" s="210">
        <v>0</v>
      </c>
      <c r="R41" s="210">
        <v>0</v>
      </c>
      <c r="S41" s="210">
        <v>0</v>
      </c>
      <c r="T41" s="210">
        <v>0</v>
      </c>
      <c r="U41" s="210">
        <v>0</v>
      </c>
      <c r="V41" s="210">
        <v>0</v>
      </c>
      <c r="W41" s="210">
        <v>0</v>
      </c>
      <c r="X41" s="210">
        <v>0</v>
      </c>
      <c r="Y41" s="210">
        <v>0</v>
      </c>
      <c r="Z41" s="210">
        <v>0</v>
      </c>
      <c r="AA41" s="210">
        <v>0</v>
      </c>
      <c r="AB41" s="210">
        <v>0</v>
      </c>
      <c r="AC41" s="210">
        <v>0</v>
      </c>
      <c r="AD41" s="210">
        <v>0</v>
      </c>
      <c r="AE41" s="210">
        <v>0</v>
      </c>
      <c r="AF41" s="210">
        <v>0</v>
      </c>
      <c r="AG41" s="210">
        <v>0</v>
      </c>
      <c r="AH41" s="210">
        <v>0</v>
      </c>
      <c r="AI41" s="210">
        <v>0</v>
      </c>
      <c r="AJ41" s="210">
        <v>0</v>
      </c>
      <c r="AK41" s="210">
        <v>0</v>
      </c>
      <c r="AL41" s="210">
        <v>0</v>
      </c>
      <c r="AM41" s="210">
        <v>0</v>
      </c>
      <c r="AN41" s="210">
        <v>0</v>
      </c>
      <c r="AO41" s="210">
        <v>0</v>
      </c>
      <c r="AP41" s="210">
        <v>0</v>
      </c>
      <c r="AQ41" s="210">
        <v>0</v>
      </c>
      <c r="AR41" s="210">
        <v>0</v>
      </c>
      <c r="AS41" s="210">
        <v>0</v>
      </c>
      <c r="AT41" s="210">
        <v>0</v>
      </c>
      <c r="AU41" s="210">
        <v>0</v>
      </c>
      <c r="AV41" s="210">
        <v>0</v>
      </c>
      <c r="AW41" s="210">
        <v>0</v>
      </c>
    </row>
    <row r="42" spans="3:49" x14ac:dyDescent="0.3">
      <c r="C42" s="210">
        <v>40</v>
      </c>
      <c r="D42" s="210">
        <v>6</v>
      </c>
      <c r="E42" s="210">
        <v>4</v>
      </c>
      <c r="F42" s="210">
        <v>171</v>
      </c>
      <c r="G42" s="210">
        <v>0</v>
      </c>
      <c r="H42" s="210">
        <v>0</v>
      </c>
      <c r="I42" s="210">
        <v>0</v>
      </c>
      <c r="J42" s="210">
        <v>0</v>
      </c>
      <c r="K42" s="210">
        <v>0</v>
      </c>
      <c r="L42" s="210">
        <v>0</v>
      </c>
      <c r="M42" s="210">
        <v>0</v>
      </c>
      <c r="N42" s="210">
        <v>0</v>
      </c>
      <c r="O42" s="210">
        <v>0</v>
      </c>
      <c r="P42" s="210">
        <v>0</v>
      </c>
      <c r="Q42" s="210">
        <v>0</v>
      </c>
      <c r="R42" s="210">
        <v>0</v>
      </c>
      <c r="S42" s="210">
        <v>0</v>
      </c>
      <c r="T42" s="210">
        <v>0</v>
      </c>
      <c r="U42" s="210">
        <v>0</v>
      </c>
      <c r="V42" s="210">
        <v>122</v>
      </c>
      <c r="W42" s="210">
        <v>0</v>
      </c>
      <c r="X42" s="210">
        <v>0</v>
      </c>
      <c r="Y42" s="210">
        <v>0</v>
      </c>
      <c r="Z42" s="210">
        <v>0</v>
      </c>
      <c r="AA42" s="210">
        <v>0</v>
      </c>
      <c r="AB42" s="210">
        <v>0</v>
      </c>
      <c r="AC42" s="210">
        <v>0</v>
      </c>
      <c r="AD42" s="210">
        <v>0</v>
      </c>
      <c r="AE42" s="210">
        <v>0</v>
      </c>
      <c r="AF42" s="210">
        <v>0</v>
      </c>
      <c r="AG42" s="210">
        <v>0</v>
      </c>
      <c r="AH42" s="210">
        <v>0</v>
      </c>
      <c r="AI42" s="210">
        <v>0</v>
      </c>
      <c r="AJ42" s="210">
        <v>0</v>
      </c>
      <c r="AK42" s="210">
        <v>0</v>
      </c>
      <c r="AL42" s="210">
        <v>0</v>
      </c>
      <c r="AM42" s="210">
        <v>0</v>
      </c>
      <c r="AN42" s="210">
        <v>0</v>
      </c>
      <c r="AO42" s="210">
        <v>0</v>
      </c>
      <c r="AP42" s="210">
        <v>0</v>
      </c>
      <c r="AQ42" s="210">
        <v>0</v>
      </c>
      <c r="AR42" s="210">
        <v>0</v>
      </c>
      <c r="AS42" s="210">
        <v>0</v>
      </c>
      <c r="AT42" s="210">
        <v>0</v>
      </c>
      <c r="AU42" s="210">
        <v>49</v>
      </c>
      <c r="AV42" s="210">
        <v>0</v>
      </c>
      <c r="AW42" s="210">
        <v>0</v>
      </c>
    </row>
    <row r="43" spans="3:49" x14ac:dyDescent="0.3">
      <c r="C43" s="210">
        <v>40</v>
      </c>
      <c r="D43" s="210">
        <v>6</v>
      </c>
      <c r="E43" s="210">
        <v>6</v>
      </c>
      <c r="F43" s="210">
        <v>1145645</v>
      </c>
      <c r="G43" s="210">
        <v>0</v>
      </c>
      <c r="H43" s="210">
        <v>0</v>
      </c>
      <c r="I43" s="210">
        <v>23409</v>
      </c>
      <c r="J43" s="210">
        <v>0</v>
      </c>
      <c r="K43" s="210">
        <v>271826</v>
      </c>
      <c r="L43" s="210">
        <v>0</v>
      </c>
      <c r="M43" s="210">
        <v>0</v>
      </c>
      <c r="N43" s="210">
        <v>0</v>
      </c>
      <c r="O43" s="210">
        <v>0</v>
      </c>
      <c r="P43" s="210">
        <v>0</v>
      </c>
      <c r="Q43" s="210">
        <v>0</v>
      </c>
      <c r="R43" s="210">
        <v>0</v>
      </c>
      <c r="S43" s="210">
        <v>0</v>
      </c>
      <c r="T43" s="210">
        <v>0</v>
      </c>
      <c r="U43" s="210">
        <v>0</v>
      </c>
      <c r="V43" s="210">
        <v>589105</v>
      </c>
      <c r="W43" s="210">
        <v>0</v>
      </c>
      <c r="X43" s="210">
        <v>0</v>
      </c>
      <c r="Y43" s="210">
        <v>0</v>
      </c>
      <c r="Z43" s="210">
        <v>0</v>
      </c>
      <c r="AA43" s="210">
        <v>0</v>
      </c>
      <c r="AB43" s="210">
        <v>0</v>
      </c>
      <c r="AC43" s="210">
        <v>0</v>
      </c>
      <c r="AD43" s="210">
        <v>0</v>
      </c>
      <c r="AE43" s="210">
        <v>0</v>
      </c>
      <c r="AF43" s="210">
        <v>0</v>
      </c>
      <c r="AG43" s="210">
        <v>0</v>
      </c>
      <c r="AH43" s="210">
        <v>0</v>
      </c>
      <c r="AI43" s="210">
        <v>0</v>
      </c>
      <c r="AJ43" s="210">
        <v>0</v>
      </c>
      <c r="AK43" s="210">
        <v>0</v>
      </c>
      <c r="AL43" s="210">
        <v>0</v>
      </c>
      <c r="AM43" s="210">
        <v>0</v>
      </c>
      <c r="AN43" s="210">
        <v>0</v>
      </c>
      <c r="AO43" s="210">
        <v>0</v>
      </c>
      <c r="AP43" s="210">
        <v>0</v>
      </c>
      <c r="AQ43" s="210">
        <v>0</v>
      </c>
      <c r="AR43" s="210">
        <v>55193</v>
      </c>
      <c r="AS43" s="210">
        <v>0</v>
      </c>
      <c r="AT43" s="210">
        <v>0</v>
      </c>
      <c r="AU43" s="210">
        <v>187172</v>
      </c>
      <c r="AV43" s="210">
        <v>0</v>
      </c>
      <c r="AW43" s="210">
        <v>18940</v>
      </c>
    </row>
    <row r="44" spans="3:49" x14ac:dyDescent="0.3">
      <c r="C44" s="210">
        <v>40</v>
      </c>
      <c r="D44" s="210">
        <v>6</v>
      </c>
      <c r="E44" s="210">
        <v>9</v>
      </c>
      <c r="F44" s="210">
        <v>9450</v>
      </c>
      <c r="G44" s="210">
        <v>0</v>
      </c>
      <c r="H44" s="210">
        <v>0</v>
      </c>
      <c r="I44" s="210">
        <v>0</v>
      </c>
      <c r="J44" s="210">
        <v>0</v>
      </c>
      <c r="K44" s="210">
        <v>0</v>
      </c>
      <c r="L44" s="210">
        <v>0</v>
      </c>
      <c r="M44" s="210">
        <v>0</v>
      </c>
      <c r="N44" s="210">
        <v>0</v>
      </c>
      <c r="O44" s="210">
        <v>0</v>
      </c>
      <c r="P44" s="210">
        <v>0</v>
      </c>
      <c r="Q44" s="210">
        <v>0</v>
      </c>
      <c r="R44" s="210">
        <v>0</v>
      </c>
      <c r="S44" s="210">
        <v>0</v>
      </c>
      <c r="T44" s="210">
        <v>0</v>
      </c>
      <c r="U44" s="210">
        <v>0</v>
      </c>
      <c r="V44" s="210">
        <v>9450</v>
      </c>
      <c r="W44" s="210">
        <v>0</v>
      </c>
      <c r="X44" s="210">
        <v>0</v>
      </c>
      <c r="Y44" s="210">
        <v>0</v>
      </c>
      <c r="Z44" s="210">
        <v>0</v>
      </c>
      <c r="AA44" s="210">
        <v>0</v>
      </c>
      <c r="AB44" s="210">
        <v>0</v>
      </c>
      <c r="AC44" s="210">
        <v>0</v>
      </c>
      <c r="AD44" s="210">
        <v>0</v>
      </c>
      <c r="AE44" s="210">
        <v>0</v>
      </c>
      <c r="AF44" s="210">
        <v>0</v>
      </c>
      <c r="AG44" s="210">
        <v>0</v>
      </c>
      <c r="AH44" s="210">
        <v>0</v>
      </c>
      <c r="AI44" s="210">
        <v>0</v>
      </c>
      <c r="AJ44" s="210">
        <v>0</v>
      </c>
      <c r="AK44" s="210">
        <v>0</v>
      </c>
      <c r="AL44" s="210">
        <v>0</v>
      </c>
      <c r="AM44" s="210">
        <v>0</v>
      </c>
      <c r="AN44" s="210">
        <v>0</v>
      </c>
      <c r="AO44" s="210">
        <v>0</v>
      </c>
      <c r="AP44" s="210">
        <v>0</v>
      </c>
      <c r="AQ44" s="210">
        <v>0</v>
      </c>
      <c r="AR44" s="210">
        <v>0</v>
      </c>
      <c r="AS44" s="210">
        <v>0</v>
      </c>
      <c r="AT44" s="210">
        <v>0</v>
      </c>
      <c r="AU44" s="210">
        <v>0</v>
      </c>
      <c r="AV44" s="210">
        <v>0</v>
      </c>
      <c r="AW44" s="210">
        <v>0</v>
      </c>
    </row>
    <row r="45" spans="3:49" x14ac:dyDescent="0.3">
      <c r="C45" s="210">
        <v>40</v>
      </c>
      <c r="D45" s="210">
        <v>6</v>
      </c>
      <c r="E45" s="210">
        <v>10</v>
      </c>
      <c r="F45" s="210">
        <v>5211</v>
      </c>
      <c r="G45" s="210">
        <v>0</v>
      </c>
      <c r="H45" s="210">
        <v>0</v>
      </c>
      <c r="I45" s="210">
        <v>0</v>
      </c>
      <c r="J45" s="210">
        <v>0</v>
      </c>
      <c r="K45" s="210">
        <v>0</v>
      </c>
      <c r="L45" s="210">
        <v>0</v>
      </c>
      <c r="M45" s="210">
        <v>0</v>
      </c>
      <c r="N45" s="210">
        <v>0</v>
      </c>
      <c r="O45" s="210">
        <v>5211</v>
      </c>
      <c r="P45" s="210">
        <v>0</v>
      </c>
      <c r="Q45" s="210">
        <v>0</v>
      </c>
      <c r="R45" s="210">
        <v>0</v>
      </c>
      <c r="S45" s="210">
        <v>0</v>
      </c>
      <c r="T45" s="210">
        <v>0</v>
      </c>
      <c r="U45" s="210">
        <v>0</v>
      </c>
      <c r="V45" s="210">
        <v>0</v>
      </c>
      <c r="W45" s="210">
        <v>0</v>
      </c>
      <c r="X45" s="210">
        <v>0</v>
      </c>
      <c r="Y45" s="210">
        <v>0</v>
      </c>
      <c r="Z45" s="210">
        <v>0</v>
      </c>
      <c r="AA45" s="210">
        <v>0</v>
      </c>
      <c r="AB45" s="210">
        <v>0</v>
      </c>
      <c r="AC45" s="210">
        <v>0</v>
      </c>
      <c r="AD45" s="210">
        <v>0</v>
      </c>
      <c r="AE45" s="210">
        <v>0</v>
      </c>
      <c r="AF45" s="210">
        <v>0</v>
      </c>
      <c r="AG45" s="210">
        <v>0</v>
      </c>
      <c r="AH45" s="210">
        <v>0</v>
      </c>
      <c r="AI45" s="210">
        <v>0</v>
      </c>
      <c r="AJ45" s="210">
        <v>0</v>
      </c>
      <c r="AK45" s="210">
        <v>0</v>
      </c>
      <c r="AL45" s="210">
        <v>0</v>
      </c>
      <c r="AM45" s="210">
        <v>0</v>
      </c>
      <c r="AN45" s="210">
        <v>0</v>
      </c>
      <c r="AO45" s="210">
        <v>0</v>
      </c>
      <c r="AP45" s="210">
        <v>0</v>
      </c>
      <c r="AQ45" s="210">
        <v>0</v>
      </c>
      <c r="AR45" s="210">
        <v>0</v>
      </c>
      <c r="AS45" s="210">
        <v>0</v>
      </c>
      <c r="AT45" s="210">
        <v>0</v>
      </c>
      <c r="AU45" s="210">
        <v>0</v>
      </c>
      <c r="AV45" s="210">
        <v>0</v>
      </c>
      <c r="AW45" s="210">
        <v>0</v>
      </c>
    </row>
    <row r="46" spans="3:49" x14ac:dyDescent="0.3">
      <c r="C46" s="210">
        <v>40</v>
      </c>
      <c r="D46" s="210">
        <v>6</v>
      </c>
      <c r="E46" s="210">
        <v>11</v>
      </c>
      <c r="F46" s="210">
        <v>3002.5445292620866</v>
      </c>
      <c r="G46" s="210">
        <v>0</v>
      </c>
      <c r="H46" s="210">
        <v>0</v>
      </c>
      <c r="I46" s="210">
        <v>0</v>
      </c>
      <c r="J46" s="210">
        <v>1335.8778625954199</v>
      </c>
      <c r="K46" s="210">
        <v>0</v>
      </c>
      <c r="L46" s="210">
        <v>0</v>
      </c>
      <c r="M46" s="210">
        <v>0</v>
      </c>
      <c r="N46" s="210">
        <v>0</v>
      </c>
      <c r="O46" s="210">
        <v>1666.6666666666667</v>
      </c>
      <c r="P46" s="210">
        <v>0</v>
      </c>
      <c r="Q46" s="210">
        <v>0</v>
      </c>
      <c r="R46" s="210">
        <v>0</v>
      </c>
      <c r="S46" s="210">
        <v>0</v>
      </c>
      <c r="T46" s="210">
        <v>0</v>
      </c>
      <c r="U46" s="210">
        <v>0</v>
      </c>
      <c r="V46" s="210">
        <v>0</v>
      </c>
      <c r="W46" s="210">
        <v>0</v>
      </c>
      <c r="X46" s="210">
        <v>0</v>
      </c>
      <c r="Y46" s="210">
        <v>0</v>
      </c>
      <c r="Z46" s="210">
        <v>0</v>
      </c>
      <c r="AA46" s="210">
        <v>0</v>
      </c>
      <c r="AB46" s="210">
        <v>0</v>
      </c>
      <c r="AC46" s="210">
        <v>0</v>
      </c>
      <c r="AD46" s="210">
        <v>0</v>
      </c>
      <c r="AE46" s="210">
        <v>0</v>
      </c>
      <c r="AF46" s="210">
        <v>0</v>
      </c>
      <c r="AG46" s="210">
        <v>0</v>
      </c>
      <c r="AH46" s="210">
        <v>0</v>
      </c>
      <c r="AI46" s="210">
        <v>0</v>
      </c>
      <c r="AJ46" s="210">
        <v>0</v>
      </c>
      <c r="AK46" s="210">
        <v>0</v>
      </c>
      <c r="AL46" s="210">
        <v>0</v>
      </c>
      <c r="AM46" s="210">
        <v>0</v>
      </c>
      <c r="AN46" s="210">
        <v>0</v>
      </c>
      <c r="AO46" s="210">
        <v>0</v>
      </c>
      <c r="AP46" s="210">
        <v>0</v>
      </c>
      <c r="AQ46" s="210">
        <v>0</v>
      </c>
      <c r="AR46" s="210">
        <v>0</v>
      </c>
      <c r="AS46" s="210">
        <v>0</v>
      </c>
      <c r="AT46" s="210">
        <v>0</v>
      </c>
      <c r="AU46" s="210">
        <v>0</v>
      </c>
      <c r="AV46" s="210">
        <v>0</v>
      </c>
      <c r="AW46" s="210">
        <v>0</v>
      </c>
    </row>
    <row r="47" spans="3:49" x14ac:dyDescent="0.3">
      <c r="C47" s="210">
        <v>40</v>
      </c>
      <c r="D47" s="210">
        <v>7</v>
      </c>
      <c r="E47" s="210">
        <v>1</v>
      </c>
      <c r="F47" s="210">
        <v>31.85</v>
      </c>
      <c r="G47" s="210">
        <v>0</v>
      </c>
      <c r="H47" s="210">
        <v>0</v>
      </c>
      <c r="I47" s="210">
        <v>0.2</v>
      </c>
      <c r="J47" s="210">
        <v>0</v>
      </c>
      <c r="K47" s="210">
        <v>3.65</v>
      </c>
      <c r="L47" s="210">
        <v>0</v>
      </c>
      <c r="M47" s="210">
        <v>0</v>
      </c>
      <c r="N47" s="210">
        <v>0</v>
      </c>
      <c r="O47" s="210">
        <v>0</v>
      </c>
      <c r="P47" s="210">
        <v>0</v>
      </c>
      <c r="Q47" s="210">
        <v>0</v>
      </c>
      <c r="R47" s="210">
        <v>0</v>
      </c>
      <c r="S47" s="210">
        <v>0</v>
      </c>
      <c r="T47" s="210">
        <v>0</v>
      </c>
      <c r="U47" s="210">
        <v>0</v>
      </c>
      <c r="V47" s="210">
        <v>19</v>
      </c>
      <c r="W47" s="210">
        <v>0</v>
      </c>
      <c r="X47" s="210">
        <v>0</v>
      </c>
      <c r="Y47" s="210">
        <v>0</v>
      </c>
      <c r="Z47" s="210">
        <v>0</v>
      </c>
      <c r="AA47" s="210">
        <v>0</v>
      </c>
      <c r="AB47" s="210">
        <v>0</v>
      </c>
      <c r="AC47" s="210">
        <v>0</v>
      </c>
      <c r="AD47" s="210">
        <v>0</v>
      </c>
      <c r="AE47" s="210">
        <v>0</v>
      </c>
      <c r="AF47" s="210">
        <v>0</v>
      </c>
      <c r="AG47" s="210">
        <v>0</v>
      </c>
      <c r="AH47" s="210">
        <v>0</v>
      </c>
      <c r="AI47" s="210">
        <v>0</v>
      </c>
      <c r="AJ47" s="210">
        <v>0</v>
      </c>
      <c r="AK47" s="210">
        <v>0</v>
      </c>
      <c r="AL47" s="210">
        <v>0</v>
      </c>
      <c r="AM47" s="210">
        <v>0</v>
      </c>
      <c r="AN47" s="210">
        <v>0</v>
      </c>
      <c r="AO47" s="210">
        <v>0</v>
      </c>
      <c r="AP47" s="210">
        <v>0</v>
      </c>
      <c r="AQ47" s="210">
        <v>0</v>
      </c>
      <c r="AR47" s="210">
        <v>3</v>
      </c>
      <c r="AS47" s="210">
        <v>0</v>
      </c>
      <c r="AT47" s="210">
        <v>0</v>
      </c>
      <c r="AU47" s="210">
        <v>5</v>
      </c>
      <c r="AV47" s="210">
        <v>0</v>
      </c>
      <c r="AW47" s="210">
        <v>1</v>
      </c>
    </row>
    <row r="48" spans="3:49" x14ac:dyDescent="0.3">
      <c r="C48" s="210">
        <v>40</v>
      </c>
      <c r="D48" s="210">
        <v>7</v>
      </c>
      <c r="E48" s="210">
        <v>2</v>
      </c>
      <c r="F48" s="210">
        <v>3810</v>
      </c>
      <c r="G48" s="210">
        <v>0</v>
      </c>
      <c r="H48" s="210">
        <v>0</v>
      </c>
      <c r="I48" s="210">
        <v>25.6</v>
      </c>
      <c r="J48" s="210">
        <v>0</v>
      </c>
      <c r="K48" s="210">
        <v>344.4</v>
      </c>
      <c r="L48" s="210">
        <v>0</v>
      </c>
      <c r="M48" s="210">
        <v>0</v>
      </c>
      <c r="N48" s="210">
        <v>0</v>
      </c>
      <c r="O48" s="210">
        <v>0</v>
      </c>
      <c r="P48" s="210">
        <v>0</v>
      </c>
      <c r="Q48" s="210">
        <v>0</v>
      </c>
      <c r="R48" s="210">
        <v>0</v>
      </c>
      <c r="S48" s="210">
        <v>0</v>
      </c>
      <c r="T48" s="210">
        <v>0</v>
      </c>
      <c r="U48" s="210">
        <v>0</v>
      </c>
      <c r="V48" s="210">
        <v>2352</v>
      </c>
      <c r="W48" s="210">
        <v>0</v>
      </c>
      <c r="X48" s="210">
        <v>0</v>
      </c>
      <c r="Y48" s="210">
        <v>0</v>
      </c>
      <c r="Z48" s="210">
        <v>0</v>
      </c>
      <c r="AA48" s="210">
        <v>0</v>
      </c>
      <c r="AB48" s="210">
        <v>0</v>
      </c>
      <c r="AC48" s="210">
        <v>0</v>
      </c>
      <c r="AD48" s="210">
        <v>0</v>
      </c>
      <c r="AE48" s="210">
        <v>0</v>
      </c>
      <c r="AF48" s="210">
        <v>0</v>
      </c>
      <c r="AG48" s="210">
        <v>0</v>
      </c>
      <c r="AH48" s="210">
        <v>0</v>
      </c>
      <c r="AI48" s="210">
        <v>0</v>
      </c>
      <c r="AJ48" s="210">
        <v>0</v>
      </c>
      <c r="AK48" s="210">
        <v>0</v>
      </c>
      <c r="AL48" s="210">
        <v>0</v>
      </c>
      <c r="AM48" s="210">
        <v>0</v>
      </c>
      <c r="AN48" s="210">
        <v>0</v>
      </c>
      <c r="AO48" s="210">
        <v>0</v>
      </c>
      <c r="AP48" s="210">
        <v>0</v>
      </c>
      <c r="AQ48" s="210">
        <v>0</v>
      </c>
      <c r="AR48" s="210">
        <v>368</v>
      </c>
      <c r="AS48" s="210">
        <v>0</v>
      </c>
      <c r="AT48" s="210">
        <v>0</v>
      </c>
      <c r="AU48" s="210">
        <v>552</v>
      </c>
      <c r="AV48" s="210">
        <v>0</v>
      </c>
      <c r="AW48" s="210">
        <v>168</v>
      </c>
    </row>
    <row r="49" spans="3:49" x14ac:dyDescent="0.3">
      <c r="C49" s="210">
        <v>40</v>
      </c>
      <c r="D49" s="210">
        <v>7</v>
      </c>
      <c r="E49" s="210">
        <v>3</v>
      </c>
      <c r="F49" s="210">
        <v>48.5</v>
      </c>
      <c r="G49" s="210">
        <v>0</v>
      </c>
      <c r="H49" s="210">
        <v>0</v>
      </c>
      <c r="I49" s="210">
        <v>8</v>
      </c>
      <c r="J49" s="210">
        <v>0</v>
      </c>
      <c r="K49" s="210">
        <v>40.5</v>
      </c>
      <c r="L49" s="210">
        <v>0</v>
      </c>
      <c r="M49" s="210">
        <v>0</v>
      </c>
      <c r="N49" s="210">
        <v>0</v>
      </c>
      <c r="O49" s="210">
        <v>0</v>
      </c>
      <c r="P49" s="210">
        <v>0</v>
      </c>
      <c r="Q49" s="210">
        <v>0</v>
      </c>
      <c r="R49" s="210">
        <v>0</v>
      </c>
      <c r="S49" s="210">
        <v>0</v>
      </c>
      <c r="T49" s="210">
        <v>0</v>
      </c>
      <c r="U49" s="210">
        <v>0</v>
      </c>
      <c r="V49" s="210">
        <v>0</v>
      </c>
      <c r="W49" s="210">
        <v>0</v>
      </c>
      <c r="X49" s="210">
        <v>0</v>
      </c>
      <c r="Y49" s="210">
        <v>0</v>
      </c>
      <c r="Z49" s="210">
        <v>0</v>
      </c>
      <c r="AA49" s="210">
        <v>0</v>
      </c>
      <c r="AB49" s="210">
        <v>0</v>
      </c>
      <c r="AC49" s="210">
        <v>0</v>
      </c>
      <c r="AD49" s="210">
        <v>0</v>
      </c>
      <c r="AE49" s="210">
        <v>0</v>
      </c>
      <c r="AF49" s="210">
        <v>0</v>
      </c>
      <c r="AG49" s="210">
        <v>0</v>
      </c>
      <c r="AH49" s="210">
        <v>0</v>
      </c>
      <c r="AI49" s="210">
        <v>0</v>
      </c>
      <c r="AJ49" s="210">
        <v>0</v>
      </c>
      <c r="AK49" s="210">
        <v>0</v>
      </c>
      <c r="AL49" s="210">
        <v>0</v>
      </c>
      <c r="AM49" s="210">
        <v>0</v>
      </c>
      <c r="AN49" s="210">
        <v>0</v>
      </c>
      <c r="AO49" s="210">
        <v>0</v>
      </c>
      <c r="AP49" s="210">
        <v>0</v>
      </c>
      <c r="AQ49" s="210">
        <v>0</v>
      </c>
      <c r="AR49" s="210">
        <v>0</v>
      </c>
      <c r="AS49" s="210">
        <v>0</v>
      </c>
      <c r="AT49" s="210">
        <v>0</v>
      </c>
      <c r="AU49" s="210">
        <v>0</v>
      </c>
      <c r="AV49" s="210">
        <v>0</v>
      </c>
      <c r="AW49" s="210">
        <v>0</v>
      </c>
    </row>
    <row r="50" spans="3:49" x14ac:dyDescent="0.3">
      <c r="C50" s="210">
        <v>40</v>
      </c>
      <c r="D50" s="210">
        <v>7</v>
      </c>
      <c r="E50" s="210">
        <v>4</v>
      </c>
      <c r="F50" s="210">
        <v>209</v>
      </c>
      <c r="G50" s="210">
        <v>0</v>
      </c>
      <c r="H50" s="210">
        <v>0</v>
      </c>
      <c r="I50" s="210">
        <v>0</v>
      </c>
      <c r="J50" s="210">
        <v>0</v>
      </c>
      <c r="K50" s="210">
        <v>8</v>
      </c>
      <c r="L50" s="210">
        <v>0</v>
      </c>
      <c r="M50" s="210">
        <v>0</v>
      </c>
      <c r="N50" s="210">
        <v>0</v>
      </c>
      <c r="O50" s="210">
        <v>0</v>
      </c>
      <c r="P50" s="210">
        <v>0</v>
      </c>
      <c r="Q50" s="210">
        <v>0</v>
      </c>
      <c r="R50" s="210">
        <v>0</v>
      </c>
      <c r="S50" s="210">
        <v>0</v>
      </c>
      <c r="T50" s="210">
        <v>0</v>
      </c>
      <c r="U50" s="210">
        <v>0</v>
      </c>
      <c r="V50" s="210">
        <v>142</v>
      </c>
      <c r="W50" s="210">
        <v>0</v>
      </c>
      <c r="X50" s="210">
        <v>0</v>
      </c>
      <c r="Y50" s="210">
        <v>0</v>
      </c>
      <c r="Z50" s="210">
        <v>0</v>
      </c>
      <c r="AA50" s="210">
        <v>0</v>
      </c>
      <c r="AB50" s="210">
        <v>0</v>
      </c>
      <c r="AC50" s="210">
        <v>0</v>
      </c>
      <c r="AD50" s="210">
        <v>0</v>
      </c>
      <c r="AE50" s="210">
        <v>0</v>
      </c>
      <c r="AF50" s="210">
        <v>0</v>
      </c>
      <c r="AG50" s="210">
        <v>0</v>
      </c>
      <c r="AH50" s="210">
        <v>0</v>
      </c>
      <c r="AI50" s="210">
        <v>0</v>
      </c>
      <c r="AJ50" s="210">
        <v>0</v>
      </c>
      <c r="AK50" s="210">
        <v>0</v>
      </c>
      <c r="AL50" s="210">
        <v>0</v>
      </c>
      <c r="AM50" s="210">
        <v>0</v>
      </c>
      <c r="AN50" s="210">
        <v>0</v>
      </c>
      <c r="AO50" s="210">
        <v>0</v>
      </c>
      <c r="AP50" s="210">
        <v>0</v>
      </c>
      <c r="AQ50" s="210">
        <v>0</v>
      </c>
      <c r="AR50" s="210">
        <v>0</v>
      </c>
      <c r="AS50" s="210">
        <v>0</v>
      </c>
      <c r="AT50" s="210">
        <v>0</v>
      </c>
      <c r="AU50" s="210">
        <v>59</v>
      </c>
      <c r="AV50" s="210">
        <v>0</v>
      </c>
      <c r="AW50" s="210">
        <v>0</v>
      </c>
    </row>
    <row r="51" spans="3:49" x14ac:dyDescent="0.3">
      <c r="C51" s="210">
        <v>40</v>
      </c>
      <c r="D51" s="210">
        <v>7</v>
      </c>
      <c r="E51" s="210">
        <v>6</v>
      </c>
      <c r="F51" s="210">
        <v>1573712</v>
      </c>
      <c r="G51" s="210">
        <v>0</v>
      </c>
      <c r="H51" s="210">
        <v>0</v>
      </c>
      <c r="I51" s="210">
        <v>12616</v>
      </c>
      <c r="J51" s="210">
        <v>0</v>
      </c>
      <c r="K51" s="210">
        <v>469306</v>
      </c>
      <c r="L51" s="210">
        <v>0</v>
      </c>
      <c r="M51" s="210">
        <v>0</v>
      </c>
      <c r="N51" s="210">
        <v>0</v>
      </c>
      <c r="O51" s="210">
        <v>0</v>
      </c>
      <c r="P51" s="210">
        <v>0</v>
      </c>
      <c r="Q51" s="210">
        <v>0</v>
      </c>
      <c r="R51" s="210">
        <v>0</v>
      </c>
      <c r="S51" s="210">
        <v>0</v>
      </c>
      <c r="T51" s="210">
        <v>0</v>
      </c>
      <c r="U51" s="210">
        <v>0</v>
      </c>
      <c r="V51" s="210">
        <v>761368</v>
      </c>
      <c r="W51" s="210">
        <v>0</v>
      </c>
      <c r="X51" s="210">
        <v>0</v>
      </c>
      <c r="Y51" s="210">
        <v>0</v>
      </c>
      <c r="Z51" s="210">
        <v>0</v>
      </c>
      <c r="AA51" s="210">
        <v>0</v>
      </c>
      <c r="AB51" s="210">
        <v>0</v>
      </c>
      <c r="AC51" s="210">
        <v>0</v>
      </c>
      <c r="AD51" s="210">
        <v>0</v>
      </c>
      <c r="AE51" s="210">
        <v>0</v>
      </c>
      <c r="AF51" s="210">
        <v>0</v>
      </c>
      <c r="AG51" s="210">
        <v>0</v>
      </c>
      <c r="AH51" s="210">
        <v>0</v>
      </c>
      <c r="AI51" s="210">
        <v>0</v>
      </c>
      <c r="AJ51" s="210">
        <v>0</v>
      </c>
      <c r="AK51" s="210">
        <v>0</v>
      </c>
      <c r="AL51" s="210">
        <v>0</v>
      </c>
      <c r="AM51" s="210">
        <v>0</v>
      </c>
      <c r="AN51" s="210">
        <v>0</v>
      </c>
      <c r="AO51" s="210">
        <v>0</v>
      </c>
      <c r="AP51" s="210">
        <v>0</v>
      </c>
      <c r="AQ51" s="210">
        <v>0</v>
      </c>
      <c r="AR51" s="210">
        <v>72216</v>
      </c>
      <c r="AS51" s="210">
        <v>0</v>
      </c>
      <c r="AT51" s="210">
        <v>0</v>
      </c>
      <c r="AU51" s="210">
        <v>233311</v>
      </c>
      <c r="AV51" s="210">
        <v>0</v>
      </c>
      <c r="AW51" s="210">
        <v>24895</v>
      </c>
    </row>
    <row r="52" spans="3:49" x14ac:dyDescent="0.3">
      <c r="C52" s="210">
        <v>40</v>
      </c>
      <c r="D52" s="210">
        <v>7</v>
      </c>
      <c r="E52" s="210">
        <v>9</v>
      </c>
      <c r="F52" s="210">
        <v>424098</v>
      </c>
      <c r="G52" s="210">
        <v>0</v>
      </c>
      <c r="H52" s="210">
        <v>0</v>
      </c>
      <c r="I52" s="210">
        <v>3418</v>
      </c>
      <c r="J52" s="210">
        <v>0</v>
      </c>
      <c r="K52" s="210">
        <v>177290</v>
      </c>
      <c r="L52" s="210">
        <v>0</v>
      </c>
      <c r="M52" s="210">
        <v>0</v>
      </c>
      <c r="N52" s="210">
        <v>0</v>
      </c>
      <c r="O52" s="210">
        <v>0</v>
      </c>
      <c r="P52" s="210">
        <v>0</v>
      </c>
      <c r="Q52" s="210">
        <v>0</v>
      </c>
      <c r="R52" s="210">
        <v>0</v>
      </c>
      <c r="S52" s="210">
        <v>0</v>
      </c>
      <c r="T52" s="210">
        <v>0</v>
      </c>
      <c r="U52" s="210">
        <v>0</v>
      </c>
      <c r="V52" s="210">
        <v>170663</v>
      </c>
      <c r="W52" s="210">
        <v>0</v>
      </c>
      <c r="X52" s="210">
        <v>0</v>
      </c>
      <c r="Y52" s="210">
        <v>0</v>
      </c>
      <c r="Z52" s="210">
        <v>0</v>
      </c>
      <c r="AA52" s="210">
        <v>0</v>
      </c>
      <c r="AB52" s="210">
        <v>0</v>
      </c>
      <c r="AC52" s="210">
        <v>0</v>
      </c>
      <c r="AD52" s="210">
        <v>0</v>
      </c>
      <c r="AE52" s="210">
        <v>0</v>
      </c>
      <c r="AF52" s="210">
        <v>0</v>
      </c>
      <c r="AG52" s="210">
        <v>0</v>
      </c>
      <c r="AH52" s="210">
        <v>0</v>
      </c>
      <c r="AI52" s="210">
        <v>0</v>
      </c>
      <c r="AJ52" s="210">
        <v>0</v>
      </c>
      <c r="AK52" s="210">
        <v>0</v>
      </c>
      <c r="AL52" s="210">
        <v>0</v>
      </c>
      <c r="AM52" s="210">
        <v>0</v>
      </c>
      <c r="AN52" s="210">
        <v>0</v>
      </c>
      <c r="AO52" s="210">
        <v>0</v>
      </c>
      <c r="AP52" s="210">
        <v>0</v>
      </c>
      <c r="AQ52" s="210">
        <v>0</v>
      </c>
      <c r="AR52" s="210">
        <v>17421</v>
      </c>
      <c r="AS52" s="210">
        <v>0</v>
      </c>
      <c r="AT52" s="210">
        <v>0</v>
      </c>
      <c r="AU52" s="210">
        <v>49351</v>
      </c>
      <c r="AV52" s="210">
        <v>0</v>
      </c>
      <c r="AW52" s="210">
        <v>5955</v>
      </c>
    </row>
    <row r="53" spans="3:49" x14ac:dyDescent="0.3">
      <c r="C53" s="210">
        <v>40</v>
      </c>
      <c r="D53" s="210">
        <v>7</v>
      </c>
      <c r="E53" s="210">
        <v>11</v>
      </c>
      <c r="F53" s="210">
        <v>3002.5445292620866</v>
      </c>
      <c r="G53" s="210">
        <v>0</v>
      </c>
      <c r="H53" s="210">
        <v>0</v>
      </c>
      <c r="I53" s="210">
        <v>0</v>
      </c>
      <c r="J53" s="210">
        <v>1335.8778625954199</v>
      </c>
      <c r="K53" s="210">
        <v>0</v>
      </c>
      <c r="L53" s="210">
        <v>0</v>
      </c>
      <c r="M53" s="210">
        <v>0</v>
      </c>
      <c r="N53" s="210">
        <v>0</v>
      </c>
      <c r="O53" s="210">
        <v>1666.6666666666667</v>
      </c>
      <c r="P53" s="210">
        <v>0</v>
      </c>
      <c r="Q53" s="210">
        <v>0</v>
      </c>
      <c r="R53" s="210">
        <v>0</v>
      </c>
      <c r="S53" s="210">
        <v>0</v>
      </c>
      <c r="T53" s="210">
        <v>0</v>
      </c>
      <c r="U53" s="210">
        <v>0</v>
      </c>
      <c r="V53" s="210">
        <v>0</v>
      </c>
      <c r="W53" s="210">
        <v>0</v>
      </c>
      <c r="X53" s="210">
        <v>0</v>
      </c>
      <c r="Y53" s="210">
        <v>0</v>
      </c>
      <c r="Z53" s="210">
        <v>0</v>
      </c>
      <c r="AA53" s="210">
        <v>0</v>
      </c>
      <c r="AB53" s="210">
        <v>0</v>
      </c>
      <c r="AC53" s="210">
        <v>0</v>
      </c>
      <c r="AD53" s="210">
        <v>0</v>
      </c>
      <c r="AE53" s="210">
        <v>0</v>
      </c>
      <c r="AF53" s="210">
        <v>0</v>
      </c>
      <c r="AG53" s="210">
        <v>0</v>
      </c>
      <c r="AH53" s="210">
        <v>0</v>
      </c>
      <c r="AI53" s="210">
        <v>0</v>
      </c>
      <c r="AJ53" s="210">
        <v>0</v>
      </c>
      <c r="AK53" s="210">
        <v>0</v>
      </c>
      <c r="AL53" s="210">
        <v>0</v>
      </c>
      <c r="AM53" s="210">
        <v>0</v>
      </c>
      <c r="AN53" s="210">
        <v>0</v>
      </c>
      <c r="AO53" s="210">
        <v>0</v>
      </c>
      <c r="AP53" s="210">
        <v>0</v>
      </c>
      <c r="AQ53" s="210">
        <v>0</v>
      </c>
      <c r="AR53" s="210">
        <v>0</v>
      </c>
      <c r="AS53" s="210">
        <v>0</v>
      </c>
      <c r="AT53" s="210">
        <v>0</v>
      </c>
      <c r="AU53" s="210">
        <v>0</v>
      </c>
      <c r="AV53" s="210">
        <v>0</v>
      </c>
      <c r="AW53" s="210">
        <v>0</v>
      </c>
    </row>
    <row r="54" spans="3:49" x14ac:dyDescent="0.3">
      <c r="C54" s="210">
        <v>40</v>
      </c>
      <c r="D54" s="210">
        <v>8</v>
      </c>
      <c r="E54" s="210">
        <v>1</v>
      </c>
      <c r="F54" s="210">
        <v>31.85</v>
      </c>
      <c r="G54" s="210">
        <v>0</v>
      </c>
      <c r="H54" s="210">
        <v>0</v>
      </c>
      <c r="I54" s="210">
        <v>0.2</v>
      </c>
      <c r="J54" s="210">
        <v>0</v>
      </c>
      <c r="K54" s="210">
        <v>3.65</v>
      </c>
      <c r="L54" s="210">
        <v>0</v>
      </c>
      <c r="M54" s="210">
        <v>0</v>
      </c>
      <c r="N54" s="210">
        <v>0</v>
      </c>
      <c r="O54" s="210">
        <v>0</v>
      </c>
      <c r="P54" s="210">
        <v>0</v>
      </c>
      <c r="Q54" s="210">
        <v>0</v>
      </c>
      <c r="R54" s="210">
        <v>0</v>
      </c>
      <c r="S54" s="210">
        <v>0</v>
      </c>
      <c r="T54" s="210">
        <v>0</v>
      </c>
      <c r="U54" s="210">
        <v>0</v>
      </c>
      <c r="V54" s="210">
        <v>19</v>
      </c>
      <c r="W54" s="210">
        <v>0</v>
      </c>
      <c r="X54" s="210">
        <v>0</v>
      </c>
      <c r="Y54" s="210">
        <v>0</v>
      </c>
      <c r="Z54" s="210">
        <v>0</v>
      </c>
      <c r="AA54" s="210">
        <v>0</v>
      </c>
      <c r="AB54" s="210">
        <v>0</v>
      </c>
      <c r="AC54" s="210">
        <v>0</v>
      </c>
      <c r="AD54" s="210">
        <v>0</v>
      </c>
      <c r="AE54" s="210">
        <v>0</v>
      </c>
      <c r="AF54" s="210">
        <v>0</v>
      </c>
      <c r="AG54" s="210">
        <v>0</v>
      </c>
      <c r="AH54" s="210">
        <v>0</v>
      </c>
      <c r="AI54" s="210">
        <v>0</v>
      </c>
      <c r="AJ54" s="210">
        <v>0</v>
      </c>
      <c r="AK54" s="210">
        <v>0</v>
      </c>
      <c r="AL54" s="210">
        <v>0</v>
      </c>
      <c r="AM54" s="210">
        <v>0</v>
      </c>
      <c r="AN54" s="210">
        <v>0</v>
      </c>
      <c r="AO54" s="210">
        <v>0</v>
      </c>
      <c r="AP54" s="210">
        <v>0</v>
      </c>
      <c r="AQ54" s="210">
        <v>0</v>
      </c>
      <c r="AR54" s="210">
        <v>3</v>
      </c>
      <c r="AS54" s="210">
        <v>0</v>
      </c>
      <c r="AT54" s="210">
        <v>0</v>
      </c>
      <c r="AU54" s="210">
        <v>5</v>
      </c>
      <c r="AV54" s="210">
        <v>0</v>
      </c>
      <c r="AW54" s="210">
        <v>1</v>
      </c>
    </row>
    <row r="55" spans="3:49" x14ac:dyDescent="0.3">
      <c r="C55" s="210">
        <v>40</v>
      </c>
      <c r="D55" s="210">
        <v>8</v>
      </c>
      <c r="E55" s="210">
        <v>2</v>
      </c>
      <c r="F55" s="210">
        <v>3809.6</v>
      </c>
      <c r="G55" s="210">
        <v>0</v>
      </c>
      <c r="H55" s="210">
        <v>0</v>
      </c>
      <c r="I55" s="210">
        <v>28.8</v>
      </c>
      <c r="J55" s="210">
        <v>0</v>
      </c>
      <c r="K55" s="210">
        <v>388.8</v>
      </c>
      <c r="L55" s="210">
        <v>0</v>
      </c>
      <c r="M55" s="210">
        <v>0</v>
      </c>
      <c r="N55" s="210">
        <v>0</v>
      </c>
      <c r="O55" s="210">
        <v>0</v>
      </c>
      <c r="P55" s="210">
        <v>0</v>
      </c>
      <c r="Q55" s="210">
        <v>0</v>
      </c>
      <c r="R55" s="210">
        <v>0</v>
      </c>
      <c r="S55" s="210">
        <v>0</v>
      </c>
      <c r="T55" s="210">
        <v>0</v>
      </c>
      <c r="U55" s="210">
        <v>0</v>
      </c>
      <c r="V55" s="210">
        <v>2320</v>
      </c>
      <c r="W55" s="210">
        <v>0</v>
      </c>
      <c r="X55" s="210">
        <v>0</v>
      </c>
      <c r="Y55" s="210">
        <v>0</v>
      </c>
      <c r="Z55" s="210">
        <v>0</v>
      </c>
      <c r="AA55" s="210">
        <v>0</v>
      </c>
      <c r="AB55" s="210">
        <v>0</v>
      </c>
      <c r="AC55" s="210">
        <v>0</v>
      </c>
      <c r="AD55" s="210">
        <v>0</v>
      </c>
      <c r="AE55" s="210">
        <v>0</v>
      </c>
      <c r="AF55" s="210">
        <v>0</v>
      </c>
      <c r="AG55" s="210">
        <v>0</v>
      </c>
      <c r="AH55" s="210">
        <v>0</v>
      </c>
      <c r="AI55" s="210">
        <v>0</v>
      </c>
      <c r="AJ55" s="210">
        <v>0</v>
      </c>
      <c r="AK55" s="210">
        <v>0</v>
      </c>
      <c r="AL55" s="210">
        <v>0</v>
      </c>
      <c r="AM55" s="210">
        <v>0</v>
      </c>
      <c r="AN55" s="210">
        <v>0</v>
      </c>
      <c r="AO55" s="210">
        <v>0</v>
      </c>
      <c r="AP55" s="210">
        <v>0</v>
      </c>
      <c r="AQ55" s="210">
        <v>0</v>
      </c>
      <c r="AR55" s="210">
        <v>360</v>
      </c>
      <c r="AS55" s="210">
        <v>0</v>
      </c>
      <c r="AT55" s="210">
        <v>0</v>
      </c>
      <c r="AU55" s="210">
        <v>624</v>
      </c>
      <c r="AV55" s="210">
        <v>0</v>
      </c>
      <c r="AW55" s="210">
        <v>88</v>
      </c>
    </row>
    <row r="56" spans="3:49" x14ac:dyDescent="0.3">
      <c r="C56" s="210">
        <v>40</v>
      </c>
      <c r="D56" s="210">
        <v>8</v>
      </c>
      <c r="E56" s="210">
        <v>3</v>
      </c>
      <c r="F56" s="210">
        <v>26.8</v>
      </c>
      <c r="G56" s="210">
        <v>0</v>
      </c>
      <c r="H56" s="210">
        <v>0</v>
      </c>
      <c r="I56" s="210">
        <v>18</v>
      </c>
      <c r="J56" s="210">
        <v>0</v>
      </c>
      <c r="K56" s="210">
        <v>8.8000000000000007</v>
      </c>
      <c r="L56" s="210">
        <v>0</v>
      </c>
      <c r="M56" s="210">
        <v>0</v>
      </c>
      <c r="N56" s="210">
        <v>0</v>
      </c>
      <c r="O56" s="210">
        <v>0</v>
      </c>
      <c r="P56" s="210">
        <v>0</v>
      </c>
      <c r="Q56" s="210">
        <v>0</v>
      </c>
      <c r="R56" s="210">
        <v>0</v>
      </c>
      <c r="S56" s="210">
        <v>0</v>
      </c>
      <c r="T56" s="210">
        <v>0</v>
      </c>
      <c r="U56" s="210">
        <v>0</v>
      </c>
      <c r="V56" s="210">
        <v>0</v>
      </c>
      <c r="W56" s="210">
        <v>0</v>
      </c>
      <c r="X56" s="210">
        <v>0</v>
      </c>
      <c r="Y56" s="210">
        <v>0</v>
      </c>
      <c r="Z56" s="210">
        <v>0</v>
      </c>
      <c r="AA56" s="210">
        <v>0</v>
      </c>
      <c r="AB56" s="210">
        <v>0</v>
      </c>
      <c r="AC56" s="210">
        <v>0</v>
      </c>
      <c r="AD56" s="210">
        <v>0</v>
      </c>
      <c r="AE56" s="210">
        <v>0</v>
      </c>
      <c r="AF56" s="210">
        <v>0</v>
      </c>
      <c r="AG56" s="210">
        <v>0</v>
      </c>
      <c r="AH56" s="210">
        <v>0</v>
      </c>
      <c r="AI56" s="210">
        <v>0</v>
      </c>
      <c r="AJ56" s="210">
        <v>0</v>
      </c>
      <c r="AK56" s="210">
        <v>0</v>
      </c>
      <c r="AL56" s="210">
        <v>0</v>
      </c>
      <c r="AM56" s="210">
        <v>0</v>
      </c>
      <c r="AN56" s="210">
        <v>0</v>
      </c>
      <c r="AO56" s="210">
        <v>0</v>
      </c>
      <c r="AP56" s="210">
        <v>0</v>
      </c>
      <c r="AQ56" s="210">
        <v>0</v>
      </c>
      <c r="AR56" s="210">
        <v>0</v>
      </c>
      <c r="AS56" s="210">
        <v>0</v>
      </c>
      <c r="AT56" s="210">
        <v>0</v>
      </c>
      <c r="AU56" s="210">
        <v>0</v>
      </c>
      <c r="AV56" s="210">
        <v>0</v>
      </c>
      <c r="AW56" s="210">
        <v>0</v>
      </c>
    </row>
    <row r="57" spans="3:49" x14ac:dyDescent="0.3">
      <c r="C57" s="210">
        <v>40</v>
      </c>
      <c r="D57" s="210">
        <v>8</v>
      </c>
      <c r="E57" s="210">
        <v>4</v>
      </c>
      <c r="F57" s="210">
        <v>177</v>
      </c>
      <c r="G57" s="210">
        <v>0</v>
      </c>
      <c r="H57" s="210">
        <v>0</v>
      </c>
      <c r="I57" s="210">
        <v>0</v>
      </c>
      <c r="J57" s="210">
        <v>0</v>
      </c>
      <c r="K57" s="210">
        <v>0</v>
      </c>
      <c r="L57" s="210">
        <v>0</v>
      </c>
      <c r="M57" s="210">
        <v>0</v>
      </c>
      <c r="N57" s="210">
        <v>0</v>
      </c>
      <c r="O57" s="210">
        <v>0</v>
      </c>
      <c r="P57" s="210">
        <v>0</v>
      </c>
      <c r="Q57" s="210">
        <v>0</v>
      </c>
      <c r="R57" s="210">
        <v>0</v>
      </c>
      <c r="S57" s="210">
        <v>0</v>
      </c>
      <c r="T57" s="210">
        <v>0</v>
      </c>
      <c r="U57" s="210">
        <v>0</v>
      </c>
      <c r="V57" s="210">
        <v>122</v>
      </c>
      <c r="W57" s="210">
        <v>0</v>
      </c>
      <c r="X57" s="210">
        <v>0</v>
      </c>
      <c r="Y57" s="210">
        <v>0</v>
      </c>
      <c r="Z57" s="210">
        <v>0</v>
      </c>
      <c r="AA57" s="210">
        <v>0</v>
      </c>
      <c r="AB57" s="210">
        <v>0</v>
      </c>
      <c r="AC57" s="210">
        <v>0</v>
      </c>
      <c r="AD57" s="210">
        <v>0</v>
      </c>
      <c r="AE57" s="210">
        <v>0</v>
      </c>
      <c r="AF57" s="210">
        <v>0</v>
      </c>
      <c r="AG57" s="210">
        <v>0</v>
      </c>
      <c r="AH57" s="210">
        <v>0</v>
      </c>
      <c r="AI57" s="210">
        <v>0</v>
      </c>
      <c r="AJ57" s="210">
        <v>0</v>
      </c>
      <c r="AK57" s="210">
        <v>0</v>
      </c>
      <c r="AL57" s="210">
        <v>0</v>
      </c>
      <c r="AM57" s="210">
        <v>0</v>
      </c>
      <c r="AN57" s="210">
        <v>0</v>
      </c>
      <c r="AO57" s="210">
        <v>0</v>
      </c>
      <c r="AP57" s="210">
        <v>0</v>
      </c>
      <c r="AQ57" s="210">
        <v>0</v>
      </c>
      <c r="AR57" s="210">
        <v>0</v>
      </c>
      <c r="AS57" s="210">
        <v>0</v>
      </c>
      <c r="AT57" s="210">
        <v>0</v>
      </c>
      <c r="AU57" s="210">
        <v>55</v>
      </c>
      <c r="AV57" s="210">
        <v>0</v>
      </c>
      <c r="AW57" s="210">
        <v>0</v>
      </c>
    </row>
    <row r="58" spans="3:49" x14ac:dyDescent="0.3">
      <c r="C58" s="210">
        <v>40</v>
      </c>
      <c r="D58" s="210">
        <v>8</v>
      </c>
      <c r="E58" s="210">
        <v>6</v>
      </c>
      <c r="F58" s="210">
        <v>1130527</v>
      </c>
      <c r="G58" s="210">
        <v>0</v>
      </c>
      <c r="H58" s="210">
        <v>0</v>
      </c>
      <c r="I58" s="210">
        <v>15721</v>
      </c>
      <c r="J58" s="210">
        <v>0</v>
      </c>
      <c r="K58" s="210">
        <v>249841</v>
      </c>
      <c r="L58" s="210">
        <v>0</v>
      </c>
      <c r="M58" s="210">
        <v>0</v>
      </c>
      <c r="N58" s="210">
        <v>0</v>
      </c>
      <c r="O58" s="210">
        <v>0</v>
      </c>
      <c r="P58" s="210">
        <v>0</v>
      </c>
      <c r="Q58" s="210">
        <v>0</v>
      </c>
      <c r="R58" s="210">
        <v>0</v>
      </c>
      <c r="S58" s="210">
        <v>0</v>
      </c>
      <c r="T58" s="210">
        <v>0</v>
      </c>
      <c r="U58" s="210">
        <v>0</v>
      </c>
      <c r="V58" s="210">
        <v>589276</v>
      </c>
      <c r="W58" s="210">
        <v>0</v>
      </c>
      <c r="X58" s="210">
        <v>0</v>
      </c>
      <c r="Y58" s="210">
        <v>0</v>
      </c>
      <c r="Z58" s="210">
        <v>0</v>
      </c>
      <c r="AA58" s="210">
        <v>0</v>
      </c>
      <c r="AB58" s="210">
        <v>0</v>
      </c>
      <c r="AC58" s="210">
        <v>0</v>
      </c>
      <c r="AD58" s="210">
        <v>0</v>
      </c>
      <c r="AE58" s="210">
        <v>0</v>
      </c>
      <c r="AF58" s="210">
        <v>0</v>
      </c>
      <c r="AG58" s="210">
        <v>0</v>
      </c>
      <c r="AH58" s="210">
        <v>0</v>
      </c>
      <c r="AI58" s="210">
        <v>0</v>
      </c>
      <c r="AJ58" s="210">
        <v>0</v>
      </c>
      <c r="AK58" s="210">
        <v>0</v>
      </c>
      <c r="AL58" s="210">
        <v>0</v>
      </c>
      <c r="AM58" s="210">
        <v>0</v>
      </c>
      <c r="AN58" s="210">
        <v>0</v>
      </c>
      <c r="AO58" s="210">
        <v>0</v>
      </c>
      <c r="AP58" s="210">
        <v>0</v>
      </c>
      <c r="AQ58" s="210">
        <v>0</v>
      </c>
      <c r="AR58" s="210">
        <v>56405</v>
      </c>
      <c r="AS58" s="210">
        <v>0</v>
      </c>
      <c r="AT58" s="210">
        <v>0</v>
      </c>
      <c r="AU58" s="210">
        <v>199735</v>
      </c>
      <c r="AV58" s="210">
        <v>0</v>
      </c>
      <c r="AW58" s="210">
        <v>19549</v>
      </c>
    </row>
    <row r="59" spans="3:49" x14ac:dyDescent="0.3">
      <c r="C59" s="210">
        <v>40</v>
      </c>
      <c r="D59" s="210">
        <v>8</v>
      </c>
      <c r="E59" s="210">
        <v>11</v>
      </c>
      <c r="F59" s="210">
        <v>3002.5445292620866</v>
      </c>
      <c r="G59" s="210">
        <v>0</v>
      </c>
      <c r="H59" s="210">
        <v>0</v>
      </c>
      <c r="I59" s="210">
        <v>0</v>
      </c>
      <c r="J59" s="210">
        <v>1335.8778625954199</v>
      </c>
      <c r="K59" s="210">
        <v>0</v>
      </c>
      <c r="L59" s="210">
        <v>0</v>
      </c>
      <c r="M59" s="210">
        <v>0</v>
      </c>
      <c r="N59" s="210">
        <v>0</v>
      </c>
      <c r="O59" s="210">
        <v>1666.6666666666667</v>
      </c>
      <c r="P59" s="210">
        <v>0</v>
      </c>
      <c r="Q59" s="210">
        <v>0</v>
      </c>
      <c r="R59" s="210">
        <v>0</v>
      </c>
      <c r="S59" s="210">
        <v>0</v>
      </c>
      <c r="T59" s="210">
        <v>0</v>
      </c>
      <c r="U59" s="210">
        <v>0</v>
      </c>
      <c r="V59" s="210">
        <v>0</v>
      </c>
      <c r="W59" s="210">
        <v>0</v>
      </c>
      <c r="X59" s="210">
        <v>0</v>
      </c>
      <c r="Y59" s="210">
        <v>0</v>
      </c>
      <c r="Z59" s="210">
        <v>0</v>
      </c>
      <c r="AA59" s="210">
        <v>0</v>
      </c>
      <c r="AB59" s="210">
        <v>0</v>
      </c>
      <c r="AC59" s="210">
        <v>0</v>
      </c>
      <c r="AD59" s="210">
        <v>0</v>
      </c>
      <c r="AE59" s="210">
        <v>0</v>
      </c>
      <c r="AF59" s="210">
        <v>0</v>
      </c>
      <c r="AG59" s="210">
        <v>0</v>
      </c>
      <c r="AH59" s="210">
        <v>0</v>
      </c>
      <c r="AI59" s="210">
        <v>0</v>
      </c>
      <c r="AJ59" s="210">
        <v>0</v>
      </c>
      <c r="AK59" s="210">
        <v>0</v>
      </c>
      <c r="AL59" s="210">
        <v>0</v>
      </c>
      <c r="AM59" s="210">
        <v>0</v>
      </c>
      <c r="AN59" s="210">
        <v>0</v>
      </c>
      <c r="AO59" s="210">
        <v>0</v>
      </c>
      <c r="AP59" s="210">
        <v>0</v>
      </c>
      <c r="AQ59" s="210">
        <v>0</v>
      </c>
      <c r="AR59" s="210">
        <v>0</v>
      </c>
      <c r="AS59" s="210">
        <v>0</v>
      </c>
      <c r="AT59" s="210">
        <v>0</v>
      </c>
      <c r="AU59" s="210">
        <v>0</v>
      </c>
      <c r="AV59" s="210">
        <v>0</v>
      </c>
      <c r="AW59" s="210">
        <v>0</v>
      </c>
    </row>
    <row r="60" spans="3:49" x14ac:dyDescent="0.3">
      <c r="C60" s="210">
        <v>40</v>
      </c>
      <c r="D60" s="210">
        <v>9</v>
      </c>
      <c r="E60" s="210">
        <v>1</v>
      </c>
      <c r="F60" s="210">
        <v>31.85</v>
      </c>
      <c r="G60" s="210">
        <v>0</v>
      </c>
      <c r="H60" s="210">
        <v>0</v>
      </c>
      <c r="I60" s="210">
        <v>0.2</v>
      </c>
      <c r="J60" s="210">
        <v>0</v>
      </c>
      <c r="K60" s="210">
        <v>3.65</v>
      </c>
      <c r="L60" s="210">
        <v>0</v>
      </c>
      <c r="M60" s="210">
        <v>0</v>
      </c>
      <c r="N60" s="210">
        <v>0</v>
      </c>
      <c r="O60" s="210">
        <v>0</v>
      </c>
      <c r="P60" s="210">
        <v>0</v>
      </c>
      <c r="Q60" s="210">
        <v>0</v>
      </c>
      <c r="R60" s="210">
        <v>0</v>
      </c>
      <c r="S60" s="210">
        <v>0</v>
      </c>
      <c r="T60" s="210">
        <v>0</v>
      </c>
      <c r="U60" s="210">
        <v>0</v>
      </c>
      <c r="V60" s="210">
        <v>19</v>
      </c>
      <c r="W60" s="210">
        <v>0</v>
      </c>
      <c r="X60" s="210">
        <v>0</v>
      </c>
      <c r="Y60" s="210">
        <v>0</v>
      </c>
      <c r="Z60" s="210">
        <v>0</v>
      </c>
      <c r="AA60" s="210">
        <v>0</v>
      </c>
      <c r="AB60" s="210">
        <v>0</v>
      </c>
      <c r="AC60" s="210">
        <v>0</v>
      </c>
      <c r="AD60" s="210">
        <v>0</v>
      </c>
      <c r="AE60" s="210">
        <v>0</v>
      </c>
      <c r="AF60" s="210">
        <v>0</v>
      </c>
      <c r="AG60" s="210">
        <v>0</v>
      </c>
      <c r="AH60" s="210">
        <v>0</v>
      </c>
      <c r="AI60" s="210">
        <v>0</v>
      </c>
      <c r="AJ60" s="210">
        <v>0</v>
      </c>
      <c r="AK60" s="210">
        <v>0</v>
      </c>
      <c r="AL60" s="210">
        <v>0</v>
      </c>
      <c r="AM60" s="210">
        <v>0</v>
      </c>
      <c r="AN60" s="210">
        <v>0</v>
      </c>
      <c r="AO60" s="210">
        <v>0</v>
      </c>
      <c r="AP60" s="210">
        <v>0</v>
      </c>
      <c r="AQ60" s="210">
        <v>0</v>
      </c>
      <c r="AR60" s="210">
        <v>3</v>
      </c>
      <c r="AS60" s="210">
        <v>0</v>
      </c>
      <c r="AT60" s="210">
        <v>0</v>
      </c>
      <c r="AU60" s="210">
        <v>5</v>
      </c>
      <c r="AV60" s="210">
        <v>0</v>
      </c>
      <c r="AW60" s="210">
        <v>1</v>
      </c>
    </row>
    <row r="61" spans="3:49" x14ac:dyDescent="0.3">
      <c r="C61" s="210">
        <v>40</v>
      </c>
      <c r="D61" s="210">
        <v>9</v>
      </c>
      <c r="E61" s="210">
        <v>2</v>
      </c>
      <c r="F61" s="210">
        <v>5008.3999999999996</v>
      </c>
      <c r="G61" s="210">
        <v>0</v>
      </c>
      <c r="H61" s="210">
        <v>0</v>
      </c>
      <c r="I61" s="210">
        <v>35.200000000000003</v>
      </c>
      <c r="J61" s="210">
        <v>0</v>
      </c>
      <c r="K61" s="210">
        <v>581.20000000000005</v>
      </c>
      <c r="L61" s="210">
        <v>0</v>
      </c>
      <c r="M61" s="210">
        <v>0</v>
      </c>
      <c r="N61" s="210">
        <v>0</v>
      </c>
      <c r="O61" s="210">
        <v>0</v>
      </c>
      <c r="P61" s="210">
        <v>0</v>
      </c>
      <c r="Q61" s="210">
        <v>0</v>
      </c>
      <c r="R61" s="210">
        <v>0</v>
      </c>
      <c r="S61" s="210">
        <v>0</v>
      </c>
      <c r="T61" s="210">
        <v>0</v>
      </c>
      <c r="U61" s="210">
        <v>0</v>
      </c>
      <c r="V61" s="210">
        <v>2920</v>
      </c>
      <c r="W61" s="210">
        <v>0</v>
      </c>
      <c r="X61" s="210">
        <v>0</v>
      </c>
      <c r="Y61" s="210">
        <v>0</v>
      </c>
      <c r="Z61" s="210">
        <v>0</v>
      </c>
      <c r="AA61" s="210">
        <v>0</v>
      </c>
      <c r="AB61" s="210">
        <v>0</v>
      </c>
      <c r="AC61" s="210">
        <v>0</v>
      </c>
      <c r="AD61" s="210">
        <v>0</v>
      </c>
      <c r="AE61" s="210">
        <v>0</v>
      </c>
      <c r="AF61" s="210">
        <v>0</v>
      </c>
      <c r="AG61" s="210">
        <v>0</v>
      </c>
      <c r="AH61" s="210">
        <v>0</v>
      </c>
      <c r="AI61" s="210">
        <v>0</v>
      </c>
      <c r="AJ61" s="210">
        <v>0</v>
      </c>
      <c r="AK61" s="210">
        <v>0</v>
      </c>
      <c r="AL61" s="210">
        <v>0</v>
      </c>
      <c r="AM61" s="210">
        <v>0</v>
      </c>
      <c r="AN61" s="210">
        <v>0</v>
      </c>
      <c r="AO61" s="210">
        <v>0</v>
      </c>
      <c r="AP61" s="210">
        <v>0</v>
      </c>
      <c r="AQ61" s="210">
        <v>0</v>
      </c>
      <c r="AR61" s="210">
        <v>480</v>
      </c>
      <c r="AS61" s="210">
        <v>0</v>
      </c>
      <c r="AT61" s="210">
        <v>0</v>
      </c>
      <c r="AU61" s="210">
        <v>816</v>
      </c>
      <c r="AV61" s="210">
        <v>0</v>
      </c>
      <c r="AW61" s="210">
        <v>176</v>
      </c>
    </row>
    <row r="62" spans="3:49" x14ac:dyDescent="0.3">
      <c r="C62" s="210">
        <v>40</v>
      </c>
      <c r="D62" s="210">
        <v>9</v>
      </c>
      <c r="E62" s="210">
        <v>3</v>
      </c>
      <c r="F62" s="210">
        <v>24.33</v>
      </c>
      <c r="G62" s="210">
        <v>0</v>
      </c>
      <c r="H62" s="210">
        <v>0</v>
      </c>
      <c r="I62" s="210">
        <v>2.33</v>
      </c>
      <c r="J62" s="210">
        <v>0</v>
      </c>
      <c r="K62" s="210">
        <v>22</v>
      </c>
      <c r="L62" s="210">
        <v>0</v>
      </c>
      <c r="M62" s="210">
        <v>0</v>
      </c>
      <c r="N62" s="210">
        <v>0</v>
      </c>
      <c r="O62" s="210">
        <v>0</v>
      </c>
      <c r="P62" s="210">
        <v>0</v>
      </c>
      <c r="Q62" s="210">
        <v>0</v>
      </c>
      <c r="R62" s="210">
        <v>0</v>
      </c>
      <c r="S62" s="210">
        <v>0</v>
      </c>
      <c r="T62" s="210">
        <v>0</v>
      </c>
      <c r="U62" s="210">
        <v>0</v>
      </c>
      <c r="V62" s="210">
        <v>0</v>
      </c>
      <c r="W62" s="210">
        <v>0</v>
      </c>
      <c r="X62" s="210">
        <v>0</v>
      </c>
      <c r="Y62" s="210">
        <v>0</v>
      </c>
      <c r="Z62" s="210">
        <v>0</v>
      </c>
      <c r="AA62" s="210">
        <v>0</v>
      </c>
      <c r="AB62" s="210">
        <v>0</v>
      </c>
      <c r="AC62" s="210">
        <v>0</v>
      </c>
      <c r="AD62" s="210">
        <v>0</v>
      </c>
      <c r="AE62" s="210">
        <v>0</v>
      </c>
      <c r="AF62" s="210">
        <v>0</v>
      </c>
      <c r="AG62" s="210">
        <v>0</v>
      </c>
      <c r="AH62" s="210">
        <v>0</v>
      </c>
      <c r="AI62" s="210">
        <v>0</v>
      </c>
      <c r="AJ62" s="210">
        <v>0</v>
      </c>
      <c r="AK62" s="210">
        <v>0</v>
      </c>
      <c r="AL62" s="210">
        <v>0</v>
      </c>
      <c r="AM62" s="210">
        <v>0</v>
      </c>
      <c r="AN62" s="210">
        <v>0</v>
      </c>
      <c r="AO62" s="210">
        <v>0</v>
      </c>
      <c r="AP62" s="210">
        <v>0</v>
      </c>
      <c r="AQ62" s="210">
        <v>0</v>
      </c>
      <c r="AR62" s="210">
        <v>0</v>
      </c>
      <c r="AS62" s="210">
        <v>0</v>
      </c>
      <c r="AT62" s="210">
        <v>0</v>
      </c>
      <c r="AU62" s="210">
        <v>0</v>
      </c>
      <c r="AV62" s="210">
        <v>0</v>
      </c>
      <c r="AW62" s="210">
        <v>0</v>
      </c>
    </row>
    <row r="63" spans="3:49" x14ac:dyDescent="0.3">
      <c r="C63" s="210">
        <v>40</v>
      </c>
      <c r="D63" s="210">
        <v>9</v>
      </c>
      <c r="E63" s="210">
        <v>4</v>
      </c>
      <c r="F63" s="210">
        <v>185</v>
      </c>
      <c r="G63" s="210">
        <v>0</v>
      </c>
      <c r="H63" s="210">
        <v>0</v>
      </c>
      <c r="I63" s="210">
        <v>0</v>
      </c>
      <c r="J63" s="210">
        <v>0</v>
      </c>
      <c r="K63" s="210">
        <v>8</v>
      </c>
      <c r="L63" s="210">
        <v>0</v>
      </c>
      <c r="M63" s="210">
        <v>0</v>
      </c>
      <c r="N63" s="210">
        <v>0</v>
      </c>
      <c r="O63" s="210">
        <v>0</v>
      </c>
      <c r="P63" s="210">
        <v>0</v>
      </c>
      <c r="Q63" s="210">
        <v>0</v>
      </c>
      <c r="R63" s="210">
        <v>0</v>
      </c>
      <c r="S63" s="210">
        <v>0</v>
      </c>
      <c r="T63" s="210">
        <v>0</v>
      </c>
      <c r="U63" s="210">
        <v>0</v>
      </c>
      <c r="V63" s="210">
        <v>123</v>
      </c>
      <c r="W63" s="210">
        <v>0</v>
      </c>
      <c r="X63" s="210">
        <v>0</v>
      </c>
      <c r="Y63" s="210">
        <v>0</v>
      </c>
      <c r="Z63" s="210">
        <v>0</v>
      </c>
      <c r="AA63" s="210">
        <v>0</v>
      </c>
      <c r="AB63" s="210">
        <v>0</v>
      </c>
      <c r="AC63" s="210">
        <v>0</v>
      </c>
      <c r="AD63" s="210">
        <v>0</v>
      </c>
      <c r="AE63" s="210">
        <v>0</v>
      </c>
      <c r="AF63" s="210">
        <v>0</v>
      </c>
      <c r="AG63" s="210">
        <v>0</v>
      </c>
      <c r="AH63" s="210">
        <v>0</v>
      </c>
      <c r="AI63" s="210">
        <v>0</v>
      </c>
      <c r="AJ63" s="210">
        <v>0</v>
      </c>
      <c r="AK63" s="210">
        <v>0</v>
      </c>
      <c r="AL63" s="210">
        <v>0</v>
      </c>
      <c r="AM63" s="210">
        <v>0</v>
      </c>
      <c r="AN63" s="210">
        <v>0</v>
      </c>
      <c r="AO63" s="210">
        <v>0</v>
      </c>
      <c r="AP63" s="210">
        <v>0</v>
      </c>
      <c r="AQ63" s="210">
        <v>0</v>
      </c>
      <c r="AR63" s="210">
        <v>0</v>
      </c>
      <c r="AS63" s="210">
        <v>0</v>
      </c>
      <c r="AT63" s="210">
        <v>0</v>
      </c>
      <c r="AU63" s="210">
        <v>54</v>
      </c>
      <c r="AV63" s="210">
        <v>0</v>
      </c>
      <c r="AW63" s="210">
        <v>0</v>
      </c>
    </row>
    <row r="64" spans="3:49" x14ac:dyDescent="0.3">
      <c r="C64" s="210">
        <v>40</v>
      </c>
      <c r="D64" s="210">
        <v>9</v>
      </c>
      <c r="E64" s="210">
        <v>6</v>
      </c>
      <c r="F64" s="210">
        <v>1134669</v>
      </c>
      <c r="G64" s="210">
        <v>0</v>
      </c>
      <c r="H64" s="210">
        <v>0</v>
      </c>
      <c r="I64" s="210">
        <v>8447</v>
      </c>
      <c r="J64" s="210">
        <v>0</v>
      </c>
      <c r="K64" s="210">
        <v>273895</v>
      </c>
      <c r="L64" s="210">
        <v>0</v>
      </c>
      <c r="M64" s="210">
        <v>0</v>
      </c>
      <c r="N64" s="210">
        <v>0</v>
      </c>
      <c r="O64" s="210">
        <v>0</v>
      </c>
      <c r="P64" s="210">
        <v>0</v>
      </c>
      <c r="Q64" s="210">
        <v>0</v>
      </c>
      <c r="R64" s="210">
        <v>0</v>
      </c>
      <c r="S64" s="210">
        <v>0</v>
      </c>
      <c r="T64" s="210">
        <v>0</v>
      </c>
      <c r="U64" s="210">
        <v>0</v>
      </c>
      <c r="V64" s="210">
        <v>586982</v>
      </c>
      <c r="W64" s="210">
        <v>0</v>
      </c>
      <c r="X64" s="210">
        <v>0</v>
      </c>
      <c r="Y64" s="210">
        <v>0</v>
      </c>
      <c r="Z64" s="210">
        <v>0</v>
      </c>
      <c r="AA64" s="210">
        <v>0</v>
      </c>
      <c r="AB64" s="210">
        <v>0</v>
      </c>
      <c r="AC64" s="210">
        <v>0</v>
      </c>
      <c r="AD64" s="210">
        <v>0</v>
      </c>
      <c r="AE64" s="210">
        <v>0</v>
      </c>
      <c r="AF64" s="210">
        <v>0</v>
      </c>
      <c r="AG64" s="210">
        <v>0</v>
      </c>
      <c r="AH64" s="210">
        <v>0</v>
      </c>
      <c r="AI64" s="210">
        <v>0</v>
      </c>
      <c r="AJ64" s="210">
        <v>0</v>
      </c>
      <c r="AK64" s="210">
        <v>0</v>
      </c>
      <c r="AL64" s="210">
        <v>0</v>
      </c>
      <c r="AM64" s="210">
        <v>0</v>
      </c>
      <c r="AN64" s="210">
        <v>0</v>
      </c>
      <c r="AO64" s="210">
        <v>0</v>
      </c>
      <c r="AP64" s="210">
        <v>0</v>
      </c>
      <c r="AQ64" s="210">
        <v>0</v>
      </c>
      <c r="AR64" s="210">
        <v>55292</v>
      </c>
      <c r="AS64" s="210">
        <v>0</v>
      </c>
      <c r="AT64" s="210">
        <v>0</v>
      </c>
      <c r="AU64" s="210">
        <v>191113</v>
      </c>
      <c r="AV64" s="210">
        <v>0</v>
      </c>
      <c r="AW64" s="210">
        <v>18940</v>
      </c>
    </row>
    <row r="65" spans="3:49" x14ac:dyDescent="0.3">
      <c r="C65" s="210">
        <v>40</v>
      </c>
      <c r="D65" s="210">
        <v>9</v>
      </c>
      <c r="E65" s="210">
        <v>10</v>
      </c>
      <c r="F65" s="210">
        <v>2000</v>
      </c>
      <c r="G65" s="210">
        <v>0</v>
      </c>
      <c r="H65" s="210">
        <v>0</v>
      </c>
      <c r="I65" s="210">
        <v>0</v>
      </c>
      <c r="J65" s="210">
        <v>2000</v>
      </c>
      <c r="K65" s="210">
        <v>0</v>
      </c>
      <c r="L65" s="210">
        <v>0</v>
      </c>
      <c r="M65" s="210">
        <v>0</v>
      </c>
      <c r="N65" s="210">
        <v>0</v>
      </c>
      <c r="O65" s="210">
        <v>0</v>
      </c>
      <c r="P65" s="210">
        <v>0</v>
      </c>
      <c r="Q65" s="210">
        <v>0</v>
      </c>
      <c r="R65" s="210">
        <v>0</v>
      </c>
      <c r="S65" s="210">
        <v>0</v>
      </c>
      <c r="T65" s="210">
        <v>0</v>
      </c>
      <c r="U65" s="210">
        <v>0</v>
      </c>
      <c r="V65" s="210">
        <v>0</v>
      </c>
      <c r="W65" s="210">
        <v>0</v>
      </c>
      <c r="X65" s="210">
        <v>0</v>
      </c>
      <c r="Y65" s="210">
        <v>0</v>
      </c>
      <c r="Z65" s="210">
        <v>0</v>
      </c>
      <c r="AA65" s="210">
        <v>0</v>
      </c>
      <c r="AB65" s="210">
        <v>0</v>
      </c>
      <c r="AC65" s="210">
        <v>0</v>
      </c>
      <c r="AD65" s="210">
        <v>0</v>
      </c>
      <c r="AE65" s="210">
        <v>0</v>
      </c>
      <c r="AF65" s="210">
        <v>0</v>
      </c>
      <c r="AG65" s="210">
        <v>0</v>
      </c>
      <c r="AH65" s="210">
        <v>0</v>
      </c>
      <c r="AI65" s="210">
        <v>0</v>
      </c>
      <c r="AJ65" s="210">
        <v>0</v>
      </c>
      <c r="AK65" s="210">
        <v>0</v>
      </c>
      <c r="AL65" s="210">
        <v>0</v>
      </c>
      <c r="AM65" s="210">
        <v>0</v>
      </c>
      <c r="AN65" s="210">
        <v>0</v>
      </c>
      <c r="AO65" s="210">
        <v>0</v>
      </c>
      <c r="AP65" s="210">
        <v>0</v>
      </c>
      <c r="AQ65" s="210">
        <v>0</v>
      </c>
      <c r="AR65" s="210">
        <v>0</v>
      </c>
      <c r="AS65" s="210">
        <v>0</v>
      </c>
      <c r="AT65" s="210">
        <v>0</v>
      </c>
      <c r="AU65" s="210">
        <v>0</v>
      </c>
      <c r="AV65" s="210">
        <v>0</v>
      </c>
      <c r="AW65" s="210">
        <v>0</v>
      </c>
    </row>
    <row r="66" spans="3:49" x14ac:dyDescent="0.3">
      <c r="C66" s="210">
        <v>40</v>
      </c>
      <c r="D66" s="210">
        <v>9</v>
      </c>
      <c r="E66" s="210">
        <v>11</v>
      </c>
      <c r="F66" s="210">
        <v>3002.5445292620866</v>
      </c>
      <c r="G66" s="210">
        <v>0</v>
      </c>
      <c r="H66" s="210">
        <v>0</v>
      </c>
      <c r="I66" s="210">
        <v>0</v>
      </c>
      <c r="J66" s="210">
        <v>1335.8778625954199</v>
      </c>
      <c r="K66" s="210">
        <v>0</v>
      </c>
      <c r="L66" s="210">
        <v>0</v>
      </c>
      <c r="M66" s="210">
        <v>0</v>
      </c>
      <c r="N66" s="210">
        <v>0</v>
      </c>
      <c r="O66" s="210">
        <v>1666.6666666666667</v>
      </c>
      <c r="P66" s="210">
        <v>0</v>
      </c>
      <c r="Q66" s="210">
        <v>0</v>
      </c>
      <c r="R66" s="210">
        <v>0</v>
      </c>
      <c r="S66" s="210">
        <v>0</v>
      </c>
      <c r="T66" s="210">
        <v>0</v>
      </c>
      <c r="U66" s="210">
        <v>0</v>
      </c>
      <c r="V66" s="210">
        <v>0</v>
      </c>
      <c r="W66" s="210">
        <v>0</v>
      </c>
      <c r="X66" s="210">
        <v>0</v>
      </c>
      <c r="Y66" s="210">
        <v>0</v>
      </c>
      <c r="Z66" s="210">
        <v>0</v>
      </c>
      <c r="AA66" s="210">
        <v>0</v>
      </c>
      <c r="AB66" s="210">
        <v>0</v>
      </c>
      <c r="AC66" s="210">
        <v>0</v>
      </c>
      <c r="AD66" s="210">
        <v>0</v>
      </c>
      <c r="AE66" s="210">
        <v>0</v>
      </c>
      <c r="AF66" s="210">
        <v>0</v>
      </c>
      <c r="AG66" s="210">
        <v>0</v>
      </c>
      <c r="AH66" s="210">
        <v>0</v>
      </c>
      <c r="AI66" s="210">
        <v>0</v>
      </c>
      <c r="AJ66" s="210">
        <v>0</v>
      </c>
      <c r="AK66" s="210">
        <v>0</v>
      </c>
      <c r="AL66" s="210">
        <v>0</v>
      </c>
      <c r="AM66" s="210">
        <v>0</v>
      </c>
      <c r="AN66" s="210">
        <v>0</v>
      </c>
      <c r="AO66" s="210">
        <v>0</v>
      </c>
      <c r="AP66" s="210">
        <v>0</v>
      </c>
      <c r="AQ66" s="210">
        <v>0</v>
      </c>
      <c r="AR66" s="210">
        <v>0</v>
      </c>
      <c r="AS66" s="210">
        <v>0</v>
      </c>
      <c r="AT66" s="210">
        <v>0</v>
      </c>
      <c r="AU66" s="210">
        <v>0</v>
      </c>
      <c r="AV66" s="210">
        <v>0</v>
      </c>
      <c r="AW66" s="210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pageSetUpPr fitToPage="1"/>
  </sheetPr>
  <dimension ref="A1:S11"/>
  <sheetViews>
    <sheetView showGridLines="0" showRowColHeaders="0" workbookViewId="0">
      <pane ySplit="5" topLeftCell="A6" activePane="bottomLeft" state="frozen"/>
      <selection activeCell="A2" sqref="A2:M2"/>
      <selection pane="bottomLeft" sqref="A1:S1"/>
    </sheetView>
  </sheetViews>
  <sheetFormatPr defaultRowHeight="14.4" customHeight="1" x14ac:dyDescent="0.3"/>
  <cols>
    <col min="1" max="1" width="46.6640625" style="116" bestFit="1" customWidth="1"/>
    <col min="2" max="2" width="7.77734375" style="92" customWidth="1"/>
    <col min="3" max="3" width="5.44140625" style="116" hidden="1" customWidth="1"/>
    <col min="4" max="4" width="7.77734375" style="92" customWidth="1"/>
    <col min="5" max="5" width="5.44140625" style="116" hidden="1" customWidth="1"/>
    <col min="6" max="6" width="7.77734375" style="92" customWidth="1"/>
    <col min="7" max="7" width="7.77734375" style="194" customWidth="1"/>
    <col min="8" max="8" width="7.77734375" style="92" customWidth="1"/>
    <col min="9" max="9" width="5.44140625" style="116" hidden="1" customWidth="1"/>
    <col min="10" max="10" width="7.77734375" style="92" customWidth="1"/>
    <col min="11" max="11" width="5.44140625" style="116" hidden="1" customWidth="1"/>
    <col min="12" max="12" width="7.77734375" style="92" customWidth="1"/>
    <col min="13" max="13" width="7.77734375" style="194" customWidth="1"/>
    <col min="14" max="14" width="7.77734375" style="92" customWidth="1"/>
    <col min="15" max="15" width="5" style="116" hidden="1" customWidth="1"/>
    <col min="16" max="16" width="7.77734375" style="92" customWidth="1"/>
    <col min="17" max="17" width="5" style="116" hidden="1" customWidth="1"/>
    <col min="18" max="18" width="7.77734375" style="92" customWidth="1"/>
    <col min="19" max="19" width="7.77734375" style="194" customWidth="1"/>
    <col min="20" max="16384" width="8.88671875" style="116"/>
  </cols>
  <sheetData>
    <row r="1" spans="1:19" ht="18.600000000000001" customHeight="1" thickBot="1" x14ac:dyDescent="0.4">
      <c r="A1" s="362" t="s">
        <v>1340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  <c r="N1" s="305"/>
      <c r="O1" s="305"/>
      <c r="P1" s="305"/>
      <c r="Q1" s="305"/>
      <c r="R1" s="305"/>
      <c r="S1" s="305"/>
    </row>
    <row r="2" spans="1:19" ht="14.4" customHeight="1" thickBot="1" x14ac:dyDescent="0.35">
      <c r="A2" s="214" t="s">
        <v>231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</row>
    <row r="3" spans="1:19" ht="14.4" customHeight="1" thickBot="1" x14ac:dyDescent="0.35">
      <c r="A3" s="200" t="s">
        <v>113</v>
      </c>
      <c r="B3" s="201">
        <f>SUBTOTAL(9,B6:B1048576)/2</f>
        <v>24153754</v>
      </c>
      <c r="C3" s="202">
        <f t="shared" ref="C3:R3" si="0">SUBTOTAL(9,C6:C1048576)</f>
        <v>2</v>
      </c>
      <c r="D3" s="202">
        <f>SUBTOTAL(9,D6:D1048576)/2</f>
        <v>25857308</v>
      </c>
      <c r="E3" s="202">
        <f t="shared" si="0"/>
        <v>2.1410591496460549</v>
      </c>
      <c r="F3" s="202">
        <f>SUBTOTAL(9,F6:F1048576)/2</f>
        <v>31422481</v>
      </c>
      <c r="G3" s="203">
        <f>IF(B3&lt;&gt;0,F3/B3,"")</f>
        <v>1.3009357054808126</v>
      </c>
      <c r="H3" s="204">
        <f t="shared" si="0"/>
        <v>0</v>
      </c>
      <c r="I3" s="202">
        <f t="shared" si="0"/>
        <v>0</v>
      </c>
      <c r="J3" s="202">
        <f t="shared" si="0"/>
        <v>0</v>
      </c>
      <c r="K3" s="202">
        <f t="shared" si="0"/>
        <v>0</v>
      </c>
      <c r="L3" s="202">
        <f t="shared" si="0"/>
        <v>0</v>
      </c>
      <c r="M3" s="205" t="str">
        <f>IF(H3&lt;&gt;0,L3/H3,"")</f>
        <v/>
      </c>
      <c r="N3" s="201">
        <f t="shared" si="0"/>
        <v>0</v>
      </c>
      <c r="O3" s="202">
        <f t="shared" si="0"/>
        <v>0</v>
      </c>
      <c r="P3" s="202">
        <f t="shared" si="0"/>
        <v>0</v>
      </c>
      <c r="Q3" s="202">
        <f t="shared" si="0"/>
        <v>0</v>
      </c>
      <c r="R3" s="202">
        <f t="shared" si="0"/>
        <v>0</v>
      </c>
      <c r="S3" s="203" t="str">
        <f>IF(N3&lt;&gt;0,R3/N3,"")</f>
        <v/>
      </c>
    </row>
    <row r="4" spans="1:19" ht="14.4" customHeight="1" x14ac:dyDescent="0.3">
      <c r="A4" s="363" t="s">
        <v>204</v>
      </c>
      <c r="B4" s="364" t="s">
        <v>86</v>
      </c>
      <c r="C4" s="365"/>
      <c r="D4" s="365"/>
      <c r="E4" s="365"/>
      <c r="F4" s="365"/>
      <c r="G4" s="366"/>
      <c r="H4" s="364" t="s">
        <v>87</v>
      </c>
      <c r="I4" s="365"/>
      <c r="J4" s="365"/>
      <c r="K4" s="365"/>
      <c r="L4" s="365"/>
      <c r="M4" s="366"/>
      <c r="N4" s="364" t="s">
        <v>88</v>
      </c>
      <c r="O4" s="365"/>
      <c r="P4" s="365"/>
      <c r="Q4" s="365"/>
      <c r="R4" s="365"/>
      <c r="S4" s="366"/>
    </row>
    <row r="5" spans="1:19" ht="14.4" customHeight="1" thickBot="1" x14ac:dyDescent="0.35">
      <c r="A5" s="516"/>
      <c r="B5" s="517">
        <v>2014</v>
      </c>
      <c r="C5" s="518"/>
      <c r="D5" s="518">
        <v>2015</v>
      </c>
      <c r="E5" s="518"/>
      <c r="F5" s="518">
        <v>2016</v>
      </c>
      <c r="G5" s="519" t="s">
        <v>2</v>
      </c>
      <c r="H5" s="517">
        <v>2014</v>
      </c>
      <c r="I5" s="518"/>
      <c r="J5" s="518">
        <v>2015</v>
      </c>
      <c r="K5" s="518"/>
      <c r="L5" s="518">
        <v>2016</v>
      </c>
      <c r="M5" s="519" t="s">
        <v>2</v>
      </c>
      <c r="N5" s="517">
        <v>2014</v>
      </c>
      <c r="O5" s="518"/>
      <c r="P5" s="518">
        <v>2015</v>
      </c>
      <c r="Q5" s="518"/>
      <c r="R5" s="518">
        <v>2016</v>
      </c>
      <c r="S5" s="519" t="s">
        <v>2</v>
      </c>
    </row>
    <row r="6" spans="1:19" ht="14.4" customHeight="1" thickBot="1" x14ac:dyDescent="0.35">
      <c r="A6" s="522" t="s">
        <v>1339</v>
      </c>
      <c r="B6" s="520">
        <v>24153754</v>
      </c>
      <c r="C6" s="521">
        <v>1</v>
      </c>
      <c r="D6" s="520">
        <v>25857308</v>
      </c>
      <c r="E6" s="521">
        <v>1.0705295748230275</v>
      </c>
      <c r="F6" s="520">
        <v>31422481</v>
      </c>
      <c r="G6" s="282">
        <v>1.3009357054808126</v>
      </c>
      <c r="H6" s="520"/>
      <c r="I6" s="521"/>
      <c r="J6" s="520"/>
      <c r="K6" s="521"/>
      <c r="L6" s="520"/>
      <c r="M6" s="282"/>
      <c r="N6" s="520"/>
      <c r="O6" s="521"/>
      <c r="P6" s="520"/>
      <c r="Q6" s="521"/>
      <c r="R6" s="520"/>
      <c r="S6" s="283"/>
    </row>
    <row r="7" spans="1:19" ht="14.4" customHeight="1" thickBot="1" x14ac:dyDescent="0.35"/>
    <row r="8" spans="1:19" ht="14.4" customHeight="1" thickBot="1" x14ac:dyDescent="0.35">
      <c r="A8" s="522" t="s">
        <v>402</v>
      </c>
      <c r="B8" s="520">
        <v>24153754</v>
      </c>
      <c r="C8" s="521">
        <v>1</v>
      </c>
      <c r="D8" s="520">
        <v>25857308</v>
      </c>
      <c r="E8" s="521">
        <v>1.0705295748230275</v>
      </c>
      <c r="F8" s="520">
        <v>31422481</v>
      </c>
      <c r="G8" s="282">
        <v>1.3009357054808126</v>
      </c>
      <c r="H8" s="520"/>
      <c r="I8" s="521"/>
      <c r="J8" s="520"/>
      <c r="K8" s="521"/>
      <c r="L8" s="520"/>
      <c r="M8" s="282"/>
      <c r="N8" s="520"/>
      <c r="O8" s="521"/>
      <c r="P8" s="520"/>
      <c r="Q8" s="521"/>
      <c r="R8" s="520"/>
      <c r="S8" s="283"/>
    </row>
    <row r="9" spans="1:19" ht="14.4" customHeight="1" x14ac:dyDescent="0.3">
      <c r="A9" s="523" t="s">
        <v>1341</v>
      </c>
    </row>
    <row r="10" spans="1:19" ht="14.4" customHeight="1" x14ac:dyDescent="0.3">
      <c r="A10" s="524" t="s">
        <v>1342</v>
      </c>
    </row>
    <row r="11" spans="1:19" ht="14.4" customHeight="1" x14ac:dyDescent="0.3">
      <c r="A11" s="523" t="s">
        <v>1343</v>
      </c>
    </row>
  </sheetData>
  <mergeCells count="5">
    <mergeCell ref="A1:S1"/>
    <mergeCell ref="A4:A5"/>
    <mergeCell ref="B4:G4"/>
    <mergeCell ref="H4:M4"/>
    <mergeCell ref="N4:S4"/>
  </mergeCells>
  <conditionalFormatting sqref="G4:G1048576">
    <cfRule type="cellIs" dxfId="0" priority="4" stopIfTrue="1" operator="lessThan">
      <formula>0.95</formula>
    </cfRule>
  </conditionalFormatting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{791987AB-EB4E-4323-988C-2CC9543F5F95}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{3D1704E4-2CF0-40FE-8B51-535F514AA804}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{DA7CE90D-FADD-456D-9A84-45478435DA52}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H3 J3 L3 N3 P3 R3 F3 D3 B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91987AB-EB4E-4323-988C-2CC9543F5F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3D1704E4-2CF0-40FE-8B51-535F514AA80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DA7CE90D-FADD-456D-9A84-45478435DA5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9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x14ac:dyDescent="0.3"/>
  <cols>
    <col min="1" max="1" width="46.6640625" style="116" bestFit="1" customWidth="1"/>
    <col min="2" max="4" width="7.77734375" style="191" customWidth="1"/>
    <col min="5" max="7" width="7.77734375" style="92" customWidth="1"/>
    <col min="8" max="16384" width="8.88671875" style="116"/>
  </cols>
  <sheetData>
    <row r="1" spans="1:7" ht="18.600000000000001" customHeight="1" thickBot="1" x14ac:dyDescent="0.4">
      <c r="A1" s="362" t="s">
        <v>1345</v>
      </c>
      <c r="B1" s="305"/>
      <c r="C1" s="305"/>
      <c r="D1" s="305"/>
      <c r="E1" s="305"/>
      <c r="F1" s="305"/>
      <c r="G1" s="305"/>
    </row>
    <row r="2" spans="1:7" ht="14.4" customHeight="1" thickBot="1" x14ac:dyDescent="0.35">
      <c r="A2" s="214" t="s">
        <v>231</v>
      </c>
      <c r="B2" s="97"/>
      <c r="C2" s="97"/>
      <c r="D2" s="97"/>
      <c r="E2" s="97"/>
      <c r="F2" s="97"/>
      <c r="G2" s="97"/>
    </row>
    <row r="3" spans="1:7" ht="14.4" customHeight="1" thickBot="1" x14ac:dyDescent="0.35">
      <c r="A3" s="200" t="s">
        <v>113</v>
      </c>
      <c r="B3" s="294">
        <f t="shared" ref="B3:G3" si="0">SUBTOTAL(9,B6:B1048576)</f>
        <v>109816</v>
      </c>
      <c r="C3" s="295">
        <f t="shared" si="0"/>
        <v>117542</v>
      </c>
      <c r="D3" s="295">
        <f t="shared" si="0"/>
        <v>135434</v>
      </c>
      <c r="E3" s="204">
        <f t="shared" si="0"/>
        <v>24153754</v>
      </c>
      <c r="F3" s="202">
        <f t="shared" si="0"/>
        <v>25857308</v>
      </c>
      <c r="G3" s="296">
        <f t="shared" si="0"/>
        <v>31422481</v>
      </c>
    </row>
    <row r="4" spans="1:7" ht="14.4" customHeight="1" x14ac:dyDescent="0.3">
      <c r="A4" s="363" t="s">
        <v>121</v>
      </c>
      <c r="B4" s="364" t="s">
        <v>201</v>
      </c>
      <c r="C4" s="365"/>
      <c r="D4" s="365"/>
      <c r="E4" s="367" t="s">
        <v>86</v>
      </c>
      <c r="F4" s="368"/>
      <c r="G4" s="369"/>
    </row>
    <row r="5" spans="1:7" ht="14.4" customHeight="1" thickBot="1" x14ac:dyDescent="0.35">
      <c r="A5" s="516"/>
      <c r="B5" s="517">
        <v>2014</v>
      </c>
      <c r="C5" s="518">
        <v>2015</v>
      </c>
      <c r="D5" s="518">
        <v>2016</v>
      </c>
      <c r="E5" s="517">
        <v>2014</v>
      </c>
      <c r="F5" s="518">
        <v>2015</v>
      </c>
      <c r="G5" s="518">
        <v>2016</v>
      </c>
    </row>
    <row r="6" spans="1:7" ht="14.4" customHeight="1" thickBot="1" x14ac:dyDescent="0.35">
      <c r="A6" s="522" t="s">
        <v>1344</v>
      </c>
      <c r="B6" s="449">
        <v>109816</v>
      </c>
      <c r="C6" s="449">
        <v>117542</v>
      </c>
      <c r="D6" s="449">
        <v>135434</v>
      </c>
      <c r="E6" s="520">
        <v>24153754</v>
      </c>
      <c r="F6" s="520">
        <v>25857308</v>
      </c>
      <c r="G6" s="525">
        <v>31422481</v>
      </c>
    </row>
    <row r="7" spans="1:7" ht="14.4" customHeight="1" x14ac:dyDescent="0.3">
      <c r="A7" s="523" t="s">
        <v>1341</v>
      </c>
    </row>
    <row r="8" spans="1:7" ht="14.4" customHeight="1" x14ac:dyDescent="0.3">
      <c r="A8" s="524" t="s">
        <v>1342</v>
      </c>
    </row>
    <row r="9" spans="1:7" ht="14.4" customHeight="1" x14ac:dyDescent="0.3">
      <c r="A9" s="523" t="s">
        <v>1343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pageSetUpPr fitToPage="1"/>
  </sheetPr>
  <dimension ref="A1:Q64"/>
  <sheetViews>
    <sheetView showGridLines="0" showRowColHeaders="0" workbookViewId="0">
      <pane ySplit="5" topLeftCell="A6" activePane="bottomLeft" state="frozen"/>
      <selection activeCell="U26" sqref="U26"/>
      <selection pane="bottomLeft" sqref="A1:Q1"/>
    </sheetView>
  </sheetViews>
  <sheetFormatPr defaultRowHeight="14.4" customHeight="1" x14ac:dyDescent="0.3"/>
  <cols>
    <col min="1" max="1" width="8.6640625" style="116" bestFit="1" customWidth="1"/>
    <col min="2" max="2" width="6.109375" style="116" customWidth="1"/>
    <col min="3" max="3" width="2.109375" style="116" bestFit="1" customWidth="1"/>
    <col min="4" max="4" width="8" style="116" customWidth="1"/>
    <col min="5" max="5" width="50.88671875" style="116" bestFit="1" customWidth="1"/>
    <col min="6" max="7" width="11.109375" style="191" customWidth="1"/>
    <col min="8" max="9" width="9.33203125" style="116" hidden="1" customWidth="1"/>
    <col min="10" max="11" width="11.109375" style="191" customWidth="1"/>
    <col min="12" max="13" width="9.33203125" style="116" hidden="1" customWidth="1"/>
    <col min="14" max="15" width="11.109375" style="191" customWidth="1"/>
    <col min="16" max="16" width="11.109375" style="194" customWidth="1"/>
    <col min="17" max="17" width="11.109375" style="191" customWidth="1"/>
    <col min="18" max="16384" width="8.88671875" style="116"/>
  </cols>
  <sheetData>
    <row r="1" spans="1:17" ht="18.600000000000001" customHeight="1" thickBot="1" x14ac:dyDescent="0.4">
      <c r="A1" s="305" t="s">
        <v>1466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  <c r="N1" s="305"/>
      <c r="O1" s="305"/>
      <c r="P1" s="305"/>
      <c r="Q1" s="305"/>
    </row>
    <row r="2" spans="1:17" ht="14.4" customHeight="1" thickBot="1" x14ac:dyDescent="0.35">
      <c r="A2" s="214" t="s">
        <v>231</v>
      </c>
      <c r="B2" s="300"/>
      <c r="C2" s="117"/>
      <c r="D2" s="293"/>
      <c r="E2" s="117"/>
      <c r="F2" s="208"/>
      <c r="G2" s="208"/>
      <c r="H2" s="117"/>
      <c r="I2" s="117"/>
      <c r="J2" s="208"/>
      <c r="K2" s="208"/>
      <c r="L2" s="117"/>
      <c r="M2" s="117"/>
      <c r="N2" s="208"/>
      <c r="O2" s="208"/>
      <c r="P2" s="209"/>
      <c r="Q2" s="208"/>
    </row>
    <row r="3" spans="1:17" ht="14.4" customHeight="1" thickBot="1" x14ac:dyDescent="0.35">
      <c r="E3" s="73" t="s">
        <v>113</v>
      </c>
      <c r="F3" s="88">
        <f t="shared" ref="F3:O3" si="0">SUBTOTAL(9,F6:F1048576)</f>
        <v>109816</v>
      </c>
      <c r="G3" s="89">
        <f t="shared" si="0"/>
        <v>24153754</v>
      </c>
      <c r="H3" s="66"/>
      <c r="I3" s="66"/>
      <c r="J3" s="89">
        <f t="shared" si="0"/>
        <v>117542</v>
      </c>
      <c r="K3" s="89">
        <f t="shared" si="0"/>
        <v>25857308</v>
      </c>
      <c r="L3" s="66"/>
      <c r="M3" s="66"/>
      <c r="N3" s="89">
        <f t="shared" si="0"/>
        <v>135434</v>
      </c>
      <c r="O3" s="89">
        <f t="shared" si="0"/>
        <v>31422481</v>
      </c>
      <c r="P3" s="67">
        <f>IF(G3=0,0,O3/G3)</f>
        <v>1.3009357054808126</v>
      </c>
      <c r="Q3" s="90">
        <f>IF(N3=0,0,O3/N3)</f>
        <v>232.01323892080276</v>
      </c>
    </row>
    <row r="4" spans="1:17" ht="14.4" customHeight="1" x14ac:dyDescent="0.3">
      <c r="A4" s="371" t="s">
        <v>82</v>
      </c>
      <c r="B4" s="378" t="s">
        <v>0</v>
      </c>
      <c r="C4" s="372" t="s">
        <v>83</v>
      </c>
      <c r="D4" s="377" t="s">
        <v>58</v>
      </c>
      <c r="E4" s="373" t="s">
        <v>57</v>
      </c>
      <c r="F4" s="374">
        <v>2014</v>
      </c>
      <c r="G4" s="375"/>
      <c r="H4" s="87"/>
      <c r="I4" s="87"/>
      <c r="J4" s="374">
        <v>2015</v>
      </c>
      <c r="K4" s="375"/>
      <c r="L4" s="87"/>
      <c r="M4" s="87"/>
      <c r="N4" s="374">
        <v>2016</v>
      </c>
      <c r="O4" s="375"/>
      <c r="P4" s="376" t="s">
        <v>2</v>
      </c>
      <c r="Q4" s="370" t="s">
        <v>85</v>
      </c>
    </row>
    <row r="5" spans="1:17" ht="14.4" customHeight="1" thickBot="1" x14ac:dyDescent="0.35">
      <c r="A5" s="526"/>
      <c r="B5" s="527"/>
      <c r="C5" s="528"/>
      <c r="D5" s="529"/>
      <c r="E5" s="530"/>
      <c r="F5" s="531" t="s">
        <v>59</v>
      </c>
      <c r="G5" s="532" t="s">
        <v>14</v>
      </c>
      <c r="H5" s="533"/>
      <c r="I5" s="533"/>
      <c r="J5" s="531" t="s">
        <v>59</v>
      </c>
      <c r="K5" s="532" t="s">
        <v>14</v>
      </c>
      <c r="L5" s="533"/>
      <c r="M5" s="533"/>
      <c r="N5" s="531" t="s">
        <v>59</v>
      </c>
      <c r="O5" s="532" t="s">
        <v>14</v>
      </c>
      <c r="P5" s="534"/>
      <c r="Q5" s="535"/>
    </row>
    <row r="6" spans="1:17" ht="14.4" customHeight="1" x14ac:dyDescent="0.3">
      <c r="A6" s="424" t="s">
        <v>1346</v>
      </c>
      <c r="B6" s="425" t="s">
        <v>402</v>
      </c>
      <c r="C6" s="425" t="s">
        <v>1347</v>
      </c>
      <c r="D6" s="425" t="s">
        <v>1348</v>
      </c>
      <c r="E6" s="425" t="s">
        <v>1349</v>
      </c>
      <c r="F6" s="428">
        <v>368</v>
      </c>
      <c r="G6" s="428">
        <v>58771</v>
      </c>
      <c r="H6" s="425">
        <v>1</v>
      </c>
      <c r="I6" s="425">
        <v>159.70380434782609</v>
      </c>
      <c r="J6" s="428">
        <v>554</v>
      </c>
      <c r="K6" s="428">
        <v>89194</v>
      </c>
      <c r="L6" s="425">
        <v>1.517653264365078</v>
      </c>
      <c r="M6" s="425">
        <v>161</v>
      </c>
      <c r="N6" s="428">
        <v>558</v>
      </c>
      <c r="O6" s="428">
        <v>96534</v>
      </c>
      <c r="P6" s="447">
        <v>1.6425447924997023</v>
      </c>
      <c r="Q6" s="429">
        <v>173</v>
      </c>
    </row>
    <row r="7" spans="1:17" ht="14.4" customHeight="1" x14ac:dyDescent="0.3">
      <c r="A7" s="430" t="s">
        <v>1346</v>
      </c>
      <c r="B7" s="431" t="s">
        <v>402</v>
      </c>
      <c r="C7" s="431" t="s">
        <v>1347</v>
      </c>
      <c r="D7" s="431" t="s">
        <v>1350</v>
      </c>
      <c r="E7" s="431" t="s">
        <v>1351</v>
      </c>
      <c r="F7" s="434">
        <v>4454</v>
      </c>
      <c r="G7" s="434">
        <v>549578</v>
      </c>
      <c r="H7" s="431">
        <v>1</v>
      </c>
      <c r="I7" s="431">
        <v>123.3897620116749</v>
      </c>
      <c r="J7" s="434">
        <v>4610</v>
      </c>
      <c r="K7" s="434">
        <v>576250</v>
      </c>
      <c r="L7" s="431">
        <v>1.0485317825677156</v>
      </c>
      <c r="M7" s="431">
        <v>125</v>
      </c>
      <c r="N7" s="434">
        <v>5069</v>
      </c>
      <c r="O7" s="434">
        <v>638694</v>
      </c>
      <c r="P7" s="456">
        <v>1.1621535068725459</v>
      </c>
      <c r="Q7" s="435">
        <v>126</v>
      </c>
    </row>
    <row r="8" spans="1:17" ht="14.4" customHeight="1" x14ac:dyDescent="0.3">
      <c r="A8" s="430" t="s">
        <v>1346</v>
      </c>
      <c r="B8" s="431" t="s">
        <v>402</v>
      </c>
      <c r="C8" s="431" t="s">
        <v>1347</v>
      </c>
      <c r="D8" s="431" t="s">
        <v>1352</v>
      </c>
      <c r="E8" s="431" t="s">
        <v>1353</v>
      </c>
      <c r="F8" s="434">
        <v>3540</v>
      </c>
      <c r="G8" s="434">
        <v>228852</v>
      </c>
      <c r="H8" s="431">
        <v>1</v>
      </c>
      <c r="I8" s="431">
        <v>64.647457627118641</v>
      </c>
      <c r="J8" s="434">
        <v>4174</v>
      </c>
      <c r="K8" s="434">
        <v>271310</v>
      </c>
      <c r="L8" s="431">
        <v>1.1855260168143604</v>
      </c>
      <c r="M8" s="431">
        <v>65</v>
      </c>
      <c r="N8" s="434">
        <v>4681</v>
      </c>
      <c r="O8" s="434">
        <v>308946</v>
      </c>
      <c r="P8" s="456">
        <v>1.3499816475276598</v>
      </c>
      <c r="Q8" s="435">
        <v>66</v>
      </c>
    </row>
    <row r="9" spans="1:17" ht="14.4" customHeight="1" x14ac:dyDescent="0.3">
      <c r="A9" s="430" t="s">
        <v>1346</v>
      </c>
      <c r="B9" s="431" t="s">
        <v>402</v>
      </c>
      <c r="C9" s="431" t="s">
        <v>1347</v>
      </c>
      <c r="D9" s="431" t="s">
        <v>1354</v>
      </c>
      <c r="E9" s="431" t="s">
        <v>1355</v>
      </c>
      <c r="F9" s="434">
        <v>28</v>
      </c>
      <c r="G9" s="434">
        <v>5115</v>
      </c>
      <c r="H9" s="431">
        <v>1</v>
      </c>
      <c r="I9" s="431">
        <v>182.67857142857142</v>
      </c>
      <c r="J9" s="434">
        <v>31</v>
      </c>
      <c r="K9" s="434">
        <v>5704</v>
      </c>
      <c r="L9" s="431">
        <v>1.1151515151515152</v>
      </c>
      <c r="M9" s="431">
        <v>184</v>
      </c>
      <c r="N9" s="434">
        <v>30</v>
      </c>
      <c r="O9" s="434">
        <v>5580</v>
      </c>
      <c r="P9" s="456">
        <v>1.0909090909090908</v>
      </c>
      <c r="Q9" s="435">
        <v>186</v>
      </c>
    </row>
    <row r="10" spans="1:17" ht="14.4" customHeight="1" x14ac:dyDescent="0.3">
      <c r="A10" s="430" t="s">
        <v>1346</v>
      </c>
      <c r="B10" s="431" t="s">
        <v>402</v>
      </c>
      <c r="C10" s="431" t="s">
        <v>1347</v>
      </c>
      <c r="D10" s="431" t="s">
        <v>1356</v>
      </c>
      <c r="E10" s="431" t="s">
        <v>1357</v>
      </c>
      <c r="F10" s="434">
        <v>1607</v>
      </c>
      <c r="G10" s="434">
        <v>355362</v>
      </c>
      <c r="H10" s="431">
        <v>1</v>
      </c>
      <c r="I10" s="431">
        <v>221.1337896701929</v>
      </c>
      <c r="J10" s="434">
        <v>1668</v>
      </c>
      <c r="K10" s="434">
        <v>371964</v>
      </c>
      <c r="L10" s="431">
        <v>1.0467185574146927</v>
      </c>
      <c r="M10" s="431">
        <v>223</v>
      </c>
      <c r="N10" s="434">
        <v>2067</v>
      </c>
      <c r="O10" s="434">
        <v>469209</v>
      </c>
      <c r="P10" s="456">
        <v>1.3203690884225101</v>
      </c>
      <c r="Q10" s="435">
        <v>227</v>
      </c>
    </row>
    <row r="11" spans="1:17" ht="14.4" customHeight="1" x14ac:dyDescent="0.3">
      <c r="A11" s="430" t="s">
        <v>1346</v>
      </c>
      <c r="B11" s="431" t="s">
        <v>402</v>
      </c>
      <c r="C11" s="431" t="s">
        <v>1347</v>
      </c>
      <c r="D11" s="431" t="s">
        <v>1358</v>
      </c>
      <c r="E11" s="431" t="s">
        <v>1359</v>
      </c>
      <c r="F11" s="434">
        <v>318</v>
      </c>
      <c r="G11" s="434">
        <v>26935</v>
      </c>
      <c r="H11" s="431">
        <v>1</v>
      </c>
      <c r="I11" s="431">
        <v>84.701257861635227</v>
      </c>
      <c r="J11" s="434">
        <v>455</v>
      </c>
      <c r="K11" s="434">
        <v>39130</v>
      </c>
      <c r="L11" s="431">
        <v>1.4527566363467608</v>
      </c>
      <c r="M11" s="431">
        <v>86</v>
      </c>
      <c r="N11" s="434">
        <v>214</v>
      </c>
      <c r="O11" s="434">
        <v>18404</v>
      </c>
      <c r="P11" s="456">
        <v>0.6832745498422127</v>
      </c>
      <c r="Q11" s="435">
        <v>86</v>
      </c>
    </row>
    <row r="12" spans="1:17" ht="14.4" customHeight="1" x14ac:dyDescent="0.3">
      <c r="A12" s="430" t="s">
        <v>1346</v>
      </c>
      <c r="B12" s="431" t="s">
        <v>402</v>
      </c>
      <c r="C12" s="431" t="s">
        <v>1347</v>
      </c>
      <c r="D12" s="431" t="s">
        <v>1360</v>
      </c>
      <c r="E12" s="431" t="s">
        <v>1361</v>
      </c>
      <c r="F12" s="434">
        <v>93</v>
      </c>
      <c r="G12" s="434">
        <v>27034</v>
      </c>
      <c r="H12" s="431">
        <v>1</v>
      </c>
      <c r="I12" s="431">
        <v>290.68817204301075</v>
      </c>
      <c r="J12" s="434">
        <v>87</v>
      </c>
      <c r="K12" s="434">
        <v>25404</v>
      </c>
      <c r="L12" s="431">
        <v>0.93970555596656058</v>
      </c>
      <c r="M12" s="431">
        <v>292</v>
      </c>
      <c r="N12" s="434">
        <v>109</v>
      </c>
      <c r="O12" s="434">
        <v>32046</v>
      </c>
      <c r="P12" s="456">
        <v>1.1853961677887106</v>
      </c>
      <c r="Q12" s="435">
        <v>294</v>
      </c>
    </row>
    <row r="13" spans="1:17" ht="14.4" customHeight="1" x14ac:dyDescent="0.3">
      <c r="A13" s="430" t="s">
        <v>1346</v>
      </c>
      <c r="B13" s="431" t="s">
        <v>402</v>
      </c>
      <c r="C13" s="431" t="s">
        <v>1347</v>
      </c>
      <c r="D13" s="431" t="s">
        <v>1362</v>
      </c>
      <c r="E13" s="431" t="s">
        <v>1363</v>
      </c>
      <c r="F13" s="434">
        <v>1290</v>
      </c>
      <c r="G13" s="434">
        <v>1505352</v>
      </c>
      <c r="H13" s="431">
        <v>1</v>
      </c>
      <c r="I13" s="431">
        <v>1166.9395348837209</v>
      </c>
      <c r="J13" s="434">
        <v>1354</v>
      </c>
      <c r="K13" s="434">
        <v>1582826</v>
      </c>
      <c r="L13" s="431">
        <v>1.0514657037025228</v>
      </c>
      <c r="M13" s="431">
        <v>1169</v>
      </c>
      <c r="N13" s="434">
        <v>2235</v>
      </c>
      <c r="O13" s="434">
        <v>2621655</v>
      </c>
      <c r="P13" s="456">
        <v>1.741556127736237</v>
      </c>
      <c r="Q13" s="435">
        <v>1173</v>
      </c>
    </row>
    <row r="14" spans="1:17" ht="14.4" customHeight="1" x14ac:dyDescent="0.3">
      <c r="A14" s="430" t="s">
        <v>1346</v>
      </c>
      <c r="B14" s="431" t="s">
        <v>402</v>
      </c>
      <c r="C14" s="431" t="s">
        <v>1347</v>
      </c>
      <c r="D14" s="431" t="s">
        <v>1364</v>
      </c>
      <c r="E14" s="431" t="s">
        <v>1365</v>
      </c>
      <c r="F14" s="434">
        <v>13175</v>
      </c>
      <c r="G14" s="434">
        <v>522528</v>
      </c>
      <c r="H14" s="431">
        <v>1</v>
      </c>
      <c r="I14" s="431">
        <v>39.660569259962053</v>
      </c>
      <c r="J14" s="434">
        <v>13395</v>
      </c>
      <c r="K14" s="434">
        <v>535800</v>
      </c>
      <c r="L14" s="431">
        <v>1.0253995958111335</v>
      </c>
      <c r="M14" s="431">
        <v>40</v>
      </c>
      <c r="N14" s="434">
        <v>14293</v>
      </c>
      <c r="O14" s="434">
        <v>586013</v>
      </c>
      <c r="P14" s="456">
        <v>1.1214958815604139</v>
      </c>
      <c r="Q14" s="435">
        <v>41</v>
      </c>
    </row>
    <row r="15" spans="1:17" ht="14.4" customHeight="1" x14ac:dyDescent="0.3">
      <c r="A15" s="430" t="s">
        <v>1346</v>
      </c>
      <c r="B15" s="431" t="s">
        <v>402</v>
      </c>
      <c r="C15" s="431" t="s">
        <v>1347</v>
      </c>
      <c r="D15" s="431" t="s">
        <v>1366</v>
      </c>
      <c r="E15" s="431" t="s">
        <v>1367</v>
      </c>
      <c r="F15" s="434">
        <v>1448</v>
      </c>
      <c r="G15" s="434">
        <v>554127</v>
      </c>
      <c r="H15" s="431">
        <v>1</v>
      </c>
      <c r="I15" s="431">
        <v>382.68439226519337</v>
      </c>
      <c r="J15" s="434">
        <v>1517</v>
      </c>
      <c r="K15" s="434">
        <v>581011</v>
      </c>
      <c r="L15" s="431">
        <v>1.0485159539239199</v>
      </c>
      <c r="M15" s="431">
        <v>383</v>
      </c>
      <c r="N15" s="434">
        <v>1930</v>
      </c>
      <c r="O15" s="434">
        <v>741120</v>
      </c>
      <c r="P15" s="456">
        <v>1.3374551321267507</v>
      </c>
      <c r="Q15" s="435">
        <v>384</v>
      </c>
    </row>
    <row r="16" spans="1:17" ht="14.4" customHeight="1" x14ac:dyDescent="0.3">
      <c r="A16" s="430" t="s">
        <v>1346</v>
      </c>
      <c r="B16" s="431" t="s">
        <v>402</v>
      </c>
      <c r="C16" s="431" t="s">
        <v>1347</v>
      </c>
      <c r="D16" s="431" t="s">
        <v>1368</v>
      </c>
      <c r="E16" s="431" t="s">
        <v>1369</v>
      </c>
      <c r="F16" s="434">
        <v>2884</v>
      </c>
      <c r="G16" s="434">
        <v>106708</v>
      </c>
      <c r="H16" s="431">
        <v>1</v>
      </c>
      <c r="I16" s="431">
        <v>37</v>
      </c>
      <c r="J16" s="434">
        <v>2886</v>
      </c>
      <c r="K16" s="434">
        <v>106782</v>
      </c>
      <c r="L16" s="431">
        <v>1.0006934812760055</v>
      </c>
      <c r="M16" s="431">
        <v>37</v>
      </c>
      <c r="N16" s="434">
        <v>3645</v>
      </c>
      <c r="O16" s="434">
        <v>134865</v>
      </c>
      <c r="P16" s="456">
        <v>1.263869625520111</v>
      </c>
      <c r="Q16" s="435">
        <v>37</v>
      </c>
    </row>
    <row r="17" spans="1:17" ht="14.4" customHeight="1" x14ac:dyDescent="0.3">
      <c r="A17" s="430" t="s">
        <v>1346</v>
      </c>
      <c r="B17" s="431" t="s">
        <v>402</v>
      </c>
      <c r="C17" s="431" t="s">
        <v>1347</v>
      </c>
      <c r="D17" s="431" t="s">
        <v>1370</v>
      </c>
      <c r="E17" s="431" t="s">
        <v>1371</v>
      </c>
      <c r="F17" s="434">
        <v>602</v>
      </c>
      <c r="G17" s="434">
        <v>52636</v>
      </c>
      <c r="H17" s="431">
        <v>1</v>
      </c>
      <c r="I17" s="431">
        <v>87.435215946843854</v>
      </c>
      <c r="J17" s="434">
        <v>625</v>
      </c>
      <c r="K17" s="434">
        <v>55000</v>
      </c>
      <c r="L17" s="431">
        <v>1.0449122273729006</v>
      </c>
      <c r="M17" s="431">
        <v>88</v>
      </c>
      <c r="N17" s="434">
        <v>724</v>
      </c>
      <c r="O17" s="434">
        <v>64436</v>
      </c>
      <c r="P17" s="456">
        <v>1.2241811687818223</v>
      </c>
      <c r="Q17" s="435">
        <v>89</v>
      </c>
    </row>
    <row r="18" spans="1:17" ht="14.4" customHeight="1" x14ac:dyDescent="0.3">
      <c r="A18" s="430" t="s">
        <v>1346</v>
      </c>
      <c r="B18" s="431" t="s">
        <v>402</v>
      </c>
      <c r="C18" s="431" t="s">
        <v>1347</v>
      </c>
      <c r="D18" s="431" t="s">
        <v>1372</v>
      </c>
      <c r="E18" s="431" t="s">
        <v>1373</v>
      </c>
      <c r="F18" s="434">
        <v>4315</v>
      </c>
      <c r="G18" s="434">
        <v>1918764</v>
      </c>
      <c r="H18" s="431">
        <v>1</v>
      </c>
      <c r="I18" s="431">
        <v>444.67300115874855</v>
      </c>
      <c r="J18" s="434">
        <v>4517</v>
      </c>
      <c r="K18" s="434">
        <v>2010065</v>
      </c>
      <c r="L18" s="431">
        <v>1.047583235874761</v>
      </c>
      <c r="M18" s="431">
        <v>445</v>
      </c>
      <c r="N18" s="434">
        <v>5534</v>
      </c>
      <c r="O18" s="434">
        <v>2468164</v>
      </c>
      <c r="P18" s="456">
        <v>1.2863301583727857</v>
      </c>
      <c r="Q18" s="435">
        <v>446</v>
      </c>
    </row>
    <row r="19" spans="1:17" ht="14.4" customHeight="1" x14ac:dyDescent="0.3">
      <c r="A19" s="430" t="s">
        <v>1346</v>
      </c>
      <c r="B19" s="431" t="s">
        <v>402</v>
      </c>
      <c r="C19" s="431" t="s">
        <v>1347</v>
      </c>
      <c r="D19" s="431" t="s">
        <v>1374</v>
      </c>
      <c r="E19" s="431" t="s">
        <v>1375</v>
      </c>
      <c r="F19" s="434">
        <v>525</v>
      </c>
      <c r="G19" s="434">
        <v>21525</v>
      </c>
      <c r="H19" s="431">
        <v>1</v>
      </c>
      <c r="I19" s="431">
        <v>41</v>
      </c>
      <c r="J19" s="434">
        <v>467</v>
      </c>
      <c r="K19" s="434">
        <v>19147</v>
      </c>
      <c r="L19" s="431">
        <v>0.88952380952380949</v>
      </c>
      <c r="M19" s="431">
        <v>41</v>
      </c>
      <c r="N19" s="434">
        <v>724</v>
      </c>
      <c r="O19" s="434">
        <v>30408</v>
      </c>
      <c r="P19" s="456">
        <v>1.4126829268292682</v>
      </c>
      <c r="Q19" s="435">
        <v>42</v>
      </c>
    </row>
    <row r="20" spans="1:17" ht="14.4" customHeight="1" x14ac:dyDescent="0.3">
      <c r="A20" s="430" t="s">
        <v>1346</v>
      </c>
      <c r="B20" s="431" t="s">
        <v>402</v>
      </c>
      <c r="C20" s="431" t="s">
        <v>1347</v>
      </c>
      <c r="D20" s="431" t="s">
        <v>1376</v>
      </c>
      <c r="E20" s="431" t="s">
        <v>1377</v>
      </c>
      <c r="F20" s="434">
        <v>1761</v>
      </c>
      <c r="G20" s="434">
        <v>864178</v>
      </c>
      <c r="H20" s="431">
        <v>1</v>
      </c>
      <c r="I20" s="431">
        <v>490.73140261215218</v>
      </c>
      <c r="J20" s="434">
        <v>2042</v>
      </c>
      <c r="K20" s="434">
        <v>1002622</v>
      </c>
      <c r="L20" s="431">
        <v>1.1602031063044882</v>
      </c>
      <c r="M20" s="431">
        <v>491</v>
      </c>
      <c r="N20" s="434">
        <v>1842</v>
      </c>
      <c r="O20" s="434">
        <v>906264</v>
      </c>
      <c r="P20" s="456">
        <v>1.0487006149196114</v>
      </c>
      <c r="Q20" s="435">
        <v>492</v>
      </c>
    </row>
    <row r="21" spans="1:17" ht="14.4" customHeight="1" x14ac:dyDescent="0.3">
      <c r="A21" s="430" t="s">
        <v>1346</v>
      </c>
      <c r="B21" s="431" t="s">
        <v>402</v>
      </c>
      <c r="C21" s="431" t="s">
        <v>1347</v>
      </c>
      <c r="D21" s="431" t="s">
        <v>1378</v>
      </c>
      <c r="E21" s="431" t="s">
        <v>1379</v>
      </c>
      <c r="F21" s="434">
        <v>758</v>
      </c>
      <c r="G21" s="434">
        <v>23498</v>
      </c>
      <c r="H21" s="431">
        <v>1</v>
      </c>
      <c r="I21" s="431">
        <v>31</v>
      </c>
      <c r="J21" s="434">
        <v>618</v>
      </c>
      <c r="K21" s="434">
        <v>19158</v>
      </c>
      <c r="L21" s="431">
        <v>0.81530343007915562</v>
      </c>
      <c r="M21" s="431">
        <v>31</v>
      </c>
      <c r="N21" s="434">
        <v>826</v>
      </c>
      <c r="O21" s="434">
        <v>25606</v>
      </c>
      <c r="P21" s="456">
        <v>1.0897097625329815</v>
      </c>
      <c r="Q21" s="435">
        <v>31</v>
      </c>
    </row>
    <row r="22" spans="1:17" ht="14.4" customHeight="1" x14ac:dyDescent="0.3">
      <c r="A22" s="430" t="s">
        <v>1346</v>
      </c>
      <c r="B22" s="431" t="s">
        <v>402</v>
      </c>
      <c r="C22" s="431" t="s">
        <v>1347</v>
      </c>
      <c r="D22" s="431" t="s">
        <v>1380</v>
      </c>
      <c r="E22" s="431" t="s">
        <v>1381</v>
      </c>
      <c r="F22" s="434">
        <v>752</v>
      </c>
      <c r="G22" s="434">
        <v>154726</v>
      </c>
      <c r="H22" s="431">
        <v>1</v>
      </c>
      <c r="I22" s="431">
        <v>205.75265957446808</v>
      </c>
      <c r="J22" s="434">
        <v>658</v>
      </c>
      <c r="K22" s="434">
        <v>136206</v>
      </c>
      <c r="L22" s="431">
        <v>0.88030453834520372</v>
      </c>
      <c r="M22" s="431">
        <v>207</v>
      </c>
      <c r="N22" s="434">
        <v>776</v>
      </c>
      <c r="O22" s="434">
        <v>161408</v>
      </c>
      <c r="P22" s="456">
        <v>1.0431860191564444</v>
      </c>
      <c r="Q22" s="435">
        <v>208</v>
      </c>
    </row>
    <row r="23" spans="1:17" ht="14.4" customHeight="1" x14ac:dyDescent="0.3">
      <c r="A23" s="430" t="s">
        <v>1346</v>
      </c>
      <c r="B23" s="431" t="s">
        <v>402</v>
      </c>
      <c r="C23" s="431" t="s">
        <v>1347</v>
      </c>
      <c r="D23" s="431" t="s">
        <v>1382</v>
      </c>
      <c r="E23" s="431" t="s">
        <v>1383</v>
      </c>
      <c r="F23" s="434">
        <v>741</v>
      </c>
      <c r="G23" s="434">
        <v>280493</v>
      </c>
      <c r="H23" s="431">
        <v>1</v>
      </c>
      <c r="I23" s="431">
        <v>378.53306342780024</v>
      </c>
      <c r="J23" s="434">
        <v>659</v>
      </c>
      <c r="K23" s="434">
        <v>250420</v>
      </c>
      <c r="L23" s="431">
        <v>0.89278520319580168</v>
      </c>
      <c r="M23" s="431">
        <v>380</v>
      </c>
      <c r="N23" s="434">
        <v>770</v>
      </c>
      <c r="O23" s="434">
        <v>295680</v>
      </c>
      <c r="P23" s="456">
        <v>1.0541439536815536</v>
      </c>
      <c r="Q23" s="435">
        <v>384</v>
      </c>
    </row>
    <row r="24" spans="1:17" ht="14.4" customHeight="1" x14ac:dyDescent="0.3">
      <c r="A24" s="430" t="s">
        <v>1346</v>
      </c>
      <c r="B24" s="431" t="s">
        <v>402</v>
      </c>
      <c r="C24" s="431" t="s">
        <v>1347</v>
      </c>
      <c r="D24" s="431" t="s">
        <v>1384</v>
      </c>
      <c r="E24" s="431" t="s">
        <v>1385</v>
      </c>
      <c r="F24" s="434">
        <v>916</v>
      </c>
      <c r="G24" s="434">
        <v>212866</v>
      </c>
      <c r="H24" s="431">
        <v>1</v>
      </c>
      <c r="I24" s="431">
        <v>232.38646288209608</v>
      </c>
      <c r="J24" s="434">
        <v>767</v>
      </c>
      <c r="K24" s="434">
        <v>179478</v>
      </c>
      <c r="L24" s="431">
        <v>0.84315015079909428</v>
      </c>
      <c r="M24" s="431">
        <v>234</v>
      </c>
      <c r="N24" s="434">
        <v>1387</v>
      </c>
      <c r="O24" s="434">
        <v>327332</v>
      </c>
      <c r="P24" s="456">
        <v>1.5377373558952581</v>
      </c>
      <c r="Q24" s="435">
        <v>236</v>
      </c>
    </row>
    <row r="25" spans="1:17" ht="14.4" customHeight="1" x14ac:dyDescent="0.3">
      <c r="A25" s="430" t="s">
        <v>1346</v>
      </c>
      <c r="B25" s="431" t="s">
        <v>402</v>
      </c>
      <c r="C25" s="431" t="s">
        <v>1347</v>
      </c>
      <c r="D25" s="431" t="s">
        <v>1386</v>
      </c>
      <c r="E25" s="431" t="s">
        <v>1387</v>
      </c>
      <c r="F25" s="434">
        <v>261</v>
      </c>
      <c r="G25" s="434">
        <v>33874</v>
      </c>
      <c r="H25" s="431">
        <v>1</v>
      </c>
      <c r="I25" s="431">
        <v>129.78544061302682</v>
      </c>
      <c r="J25" s="434">
        <v>464</v>
      </c>
      <c r="K25" s="434">
        <v>60784</v>
      </c>
      <c r="L25" s="431">
        <v>1.794414595264805</v>
      </c>
      <c r="M25" s="431">
        <v>131</v>
      </c>
      <c r="N25" s="434">
        <v>491</v>
      </c>
      <c r="O25" s="434">
        <v>67267</v>
      </c>
      <c r="P25" s="456">
        <v>1.9858003188286002</v>
      </c>
      <c r="Q25" s="435">
        <v>137</v>
      </c>
    </row>
    <row r="26" spans="1:17" ht="14.4" customHeight="1" x14ac:dyDescent="0.3">
      <c r="A26" s="430" t="s">
        <v>1346</v>
      </c>
      <c r="B26" s="431" t="s">
        <v>402</v>
      </c>
      <c r="C26" s="431" t="s">
        <v>1347</v>
      </c>
      <c r="D26" s="431" t="s">
        <v>1388</v>
      </c>
      <c r="E26" s="431" t="s">
        <v>1389</v>
      </c>
      <c r="F26" s="434">
        <v>28</v>
      </c>
      <c r="G26" s="434">
        <v>5544</v>
      </c>
      <c r="H26" s="431">
        <v>1</v>
      </c>
      <c r="I26" s="431">
        <v>198</v>
      </c>
      <c r="J26" s="434">
        <v>28</v>
      </c>
      <c r="K26" s="434">
        <v>5572</v>
      </c>
      <c r="L26" s="431">
        <v>1.005050505050505</v>
      </c>
      <c r="M26" s="431">
        <v>199</v>
      </c>
      <c r="N26" s="434">
        <v>35</v>
      </c>
      <c r="O26" s="434">
        <v>7175</v>
      </c>
      <c r="P26" s="456">
        <v>1.2941919191919191</v>
      </c>
      <c r="Q26" s="435">
        <v>205</v>
      </c>
    </row>
    <row r="27" spans="1:17" ht="14.4" customHeight="1" x14ac:dyDescent="0.3">
      <c r="A27" s="430" t="s">
        <v>1346</v>
      </c>
      <c r="B27" s="431" t="s">
        <v>402</v>
      </c>
      <c r="C27" s="431" t="s">
        <v>1347</v>
      </c>
      <c r="D27" s="431" t="s">
        <v>1390</v>
      </c>
      <c r="E27" s="431" t="s">
        <v>1391</v>
      </c>
      <c r="F27" s="434">
        <v>106</v>
      </c>
      <c r="G27" s="434">
        <v>130694</v>
      </c>
      <c r="H27" s="431">
        <v>1</v>
      </c>
      <c r="I27" s="431">
        <v>1232.9622641509434</v>
      </c>
      <c r="J27" s="434">
        <v>89</v>
      </c>
      <c r="K27" s="434">
        <v>110894</v>
      </c>
      <c r="L27" s="431">
        <v>0.84850107885595361</v>
      </c>
      <c r="M27" s="431">
        <v>1246</v>
      </c>
      <c r="N27" s="434">
        <v>62</v>
      </c>
      <c r="O27" s="434">
        <v>77872</v>
      </c>
      <c r="P27" s="456">
        <v>0.59583454481460507</v>
      </c>
      <c r="Q27" s="435">
        <v>1256</v>
      </c>
    </row>
    <row r="28" spans="1:17" ht="14.4" customHeight="1" x14ac:dyDescent="0.3">
      <c r="A28" s="430" t="s">
        <v>1346</v>
      </c>
      <c r="B28" s="431" t="s">
        <v>402</v>
      </c>
      <c r="C28" s="431" t="s">
        <v>1347</v>
      </c>
      <c r="D28" s="431" t="s">
        <v>1392</v>
      </c>
      <c r="E28" s="431" t="s">
        <v>1393</v>
      </c>
      <c r="F28" s="434">
        <v>15063</v>
      </c>
      <c r="G28" s="434">
        <v>241008</v>
      </c>
      <c r="H28" s="431">
        <v>1</v>
      </c>
      <c r="I28" s="431">
        <v>16</v>
      </c>
      <c r="J28" s="434">
        <v>15577</v>
      </c>
      <c r="K28" s="434">
        <v>249232</v>
      </c>
      <c r="L28" s="431">
        <v>1.0341233486025361</v>
      </c>
      <c r="M28" s="431">
        <v>16</v>
      </c>
      <c r="N28" s="434">
        <v>18724</v>
      </c>
      <c r="O28" s="434">
        <v>318308</v>
      </c>
      <c r="P28" s="456">
        <v>1.3207362411206267</v>
      </c>
      <c r="Q28" s="435">
        <v>17</v>
      </c>
    </row>
    <row r="29" spans="1:17" ht="14.4" customHeight="1" x14ac:dyDescent="0.3">
      <c r="A29" s="430" t="s">
        <v>1346</v>
      </c>
      <c r="B29" s="431" t="s">
        <v>402</v>
      </c>
      <c r="C29" s="431" t="s">
        <v>1347</v>
      </c>
      <c r="D29" s="431" t="s">
        <v>1394</v>
      </c>
      <c r="E29" s="431" t="s">
        <v>1395</v>
      </c>
      <c r="F29" s="434">
        <v>519</v>
      </c>
      <c r="G29" s="434">
        <v>69749</v>
      </c>
      <c r="H29" s="431">
        <v>1</v>
      </c>
      <c r="I29" s="431">
        <v>134.39113680154142</v>
      </c>
      <c r="J29" s="434">
        <v>428</v>
      </c>
      <c r="K29" s="434">
        <v>58208</v>
      </c>
      <c r="L29" s="431">
        <v>0.83453526215429608</v>
      </c>
      <c r="M29" s="431">
        <v>136</v>
      </c>
      <c r="N29" s="434">
        <v>699</v>
      </c>
      <c r="O29" s="434">
        <v>97161</v>
      </c>
      <c r="P29" s="456">
        <v>1.3930092187701615</v>
      </c>
      <c r="Q29" s="435">
        <v>139</v>
      </c>
    </row>
    <row r="30" spans="1:17" ht="14.4" customHeight="1" x14ac:dyDescent="0.3">
      <c r="A30" s="430" t="s">
        <v>1346</v>
      </c>
      <c r="B30" s="431" t="s">
        <v>402</v>
      </c>
      <c r="C30" s="431" t="s">
        <v>1347</v>
      </c>
      <c r="D30" s="431" t="s">
        <v>1396</v>
      </c>
      <c r="E30" s="431" t="s">
        <v>1397</v>
      </c>
      <c r="F30" s="434">
        <v>374</v>
      </c>
      <c r="G30" s="434">
        <v>38399</v>
      </c>
      <c r="H30" s="431">
        <v>1</v>
      </c>
      <c r="I30" s="431">
        <v>102.67112299465241</v>
      </c>
      <c r="J30" s="434">
        <v>292</v>
      </c>
      <c r="K30" s="434">
        <v>30076</v>
      </c>
      <c r="L30" s="431">
        <v>0.78324956379072375</v>
      </c>
      <c r="M30" s="431">
        <v>103</v>
      </c>
      <c r="N30" s="434">
        <v>388</v>
      </c>
      <c r="O30" s="434">
        <v>39964</v>
      </c>
      <c r="P30" s="456">
        <v>1.0407562696945234</v>
      </c>
      <c r="Q30" s="435">
        <v>103</v>
      </c>
    </row>
    <row r="31" spans="1:17" ht="14.4" customHeight="1" x14ac:dyDescent="0.3">
      <c r="A31" s="430" t="s">
        <v>1346</v>
      </c>
      <c r="B31" s="431" t="s">
        <v>402</v>
      </c>
      <c r="C31" s="431" t="s">
        <v>1347</v>
      </c>
      <c r="D31" s="431" t="s">
        <v>1398</v>
      </c>
      <c r="E31" s="431" t="s">
        <v>1399</v>
      </c>
      <c r="F31" s="434">
        <v>2</v>
      </c>
      <c r="G31" s="434">
        <v>226</v>
      </c>
      <c r="H31" s="431">
        <v>1</v>
      </c>
      <c r="I31" s="431">
        <v>113</v>
      </c>
      <c r="J31" s="434">
        <v>1</v>
      </c>
      <c r="K31" s="434">
        <v>113</v>
      </c>
      <c r="L31" s="431">
        <v>0.5</v>
      </c>
      <c r="M31" s="431">
        <v>113</v>
      </c>
      <c r="N31" s="434"/>
      <c r="O31" s="434"/>
      <c r="P31" s="456"/>
      <c r="Q31" s="435"/>
    </row>
    <row r="32" spans="1:17" ht="14.4" customHeight="1" x14ac:dyDescent="0.3">
      <c r="A32" s="430" t="s">
        <v>1346</v>
      </c>
      <c r="B32" s="431" t="s">
        <v>402</v>
      </c>
      <c r="C32" s="431" t="s">
        <v>1347</v>
      </c>
      <c r="D32" s="431" t="s">
        <v>1400</v>
      </c>
      <c r="E32" s="431" t="s">
        <v>1401</v>
      </c>
      <c r="F32" s="434">
        <v>2741</v>
      </c>
      <c r="G32" s="434">
        <v>108812</v>
      </c>
      <c r="H32" s="431">
        <v>1</v>
      </c>
      <c r="I32" s="431">
        <v>39.69792046698285</v>
      </c>
      <c r="J32" s="434">
        <v>3436</v>
      </c>
      <c r="K32" s="434">
        <v>137440</v>
      </c>
      <c r="L32" s="431">
        <v>1.2630959820608021</v>
      </c>
      <c r="M32" s="431">
        <v>40</v>
      </c>
      <c r="N32" s="434">
        <v>3176</v>
      </c>
      <c r="O32" s="434">
        <v>127040</v>
      </c>
      <c r="P32" s="456">
        <v>1.1675182884240709</v>
      </c>
      <c r="Q32" s="435">
        <v>40</v>
      </c>
    </row>
    <row r="33" spans="1:17" ht="14.4" customHeight="1" x14ac:dyDescent="0.3">
      <c r="A33" s="430" t="s">
        <v>1346</v>
      </c>
      <c r="B33" s="431" t="s">
        <v>402</v>
      </c>
      <c r="C33" s="431" t="s">
        <v>1347</v>
      </c>
      <c r="D33" s="431" t="s">
        <v>1402</v>
      </c>
      <c r="E33" s="431" t="s">
        <v>1403</v>
      </c>
      <c r="F33" s="434">
        <v>6489</v>
      </c>
      <c r="G33" s="434">
        <v>742185</v>
      </c>
      <c r="H33" s="431">
        <v>1</v>
      </c>
      <c r="I33" s="431">
        <v>114.37586685159501</v>
      </c>
      <c r="J33" s="434">
        <v>7469</v>
      </c>
      <c r="K33" s="434">
        <v>866404</v>
      </c>
      <c r="L33" s="431">
        <v>1.1673693216650836</v>
      </c>
      <c r="M33" s="431">
        <v>116</v>
      </c>
      <c r="N33" s="434">
        <v>8269</v>
      </c>
      <c r="O33" s="434">
        <v>967473</v>
      </c>
      <c r="P33" s="456">
        <v>1.3035469593160736</v>
      </c>
      <c r="Q33" s="435">
        <v>117</v>
      </c>
    </row>
    <row r="34" spans="1:17" ht="14.4" customHeight="1" x14ac:dyDescent="0.3">
      <c r="A34" s="430" t="s">
        <v>1346</v>
      </c>
      <c r="B34" s="431" t="s">
        <v>402</v>
      </c>
      <c r="C34" s="431" t="s">
        <v>1347</v>
      </c>
      <c r="D34" s="431" t="s">
        <v>1404</v>
      </c>
      <c r="E34" s="431" t="s">
        <v>1405</v>
      </c>
      <c r="F34" s="434">
        <v>529</v>
      </c>
      <c r="G34" s="434">
        <v>44789</v>
      </c>
      <c r="H34" s="431">
        <v>1</v>
      </c>
      <c r="I34" s="431">
        <v>84.667296786389414</v>
      </c>
      <c r="J34" s="434">
        <v>524</v>
      </c>
      <c r="K34" s="434">
        <v>44540</v>
      </c>
      <c r="L34" s="431">
        <v>0.99444059925428119</v>
      </c>
      <c r="M34" s="431">
        <v>85</v>
      </c>
      <c r="N34" s="434">
        <v>600</v>
      </c>
      <c r="O34" s="434">
        <v>54600</v>
      </c>
      <c r="P34" s="456">
        <v>1.2190493201455714</v>
      </c>
      <c r="Q34" s="435">
        <v>91</v>
      </c>
    </row>
    <row r="35" spans="1:17" ht="14.4" customHeight="1" x14ac:dyDescent="0.3">
      <c r="A35" s="430" t="s">
        <v>1346</v>
      </c>
      <c r="B35" s="431" t="s">
        <v>402</v>
      </c>
      <c r="C35" s="431" t="s">
        <v>1347</v>
      </c>
      <c r="D35" s="431" t="s">
        <v>1406</v>
      </c>
      <c r="E35" s="431" t="s">
        <v>1407</v>
      </c>
      <c r="F35" s="434">
        <v>1991</v>
      </c>
      <c r="G35" s="434">
        <v>192514</v>
      </c>
      <c r="H35" s="431">
        <v>1</v>
      </c>
      <c r="I35" s="431">
        <v>96.692114515318934</v>
      </c>
      <c r="J35" s="434">
        <v>1996</v>
      </c>
      <c r="K35" s="434">
        <v>195608</v>
      </c>
      <c r="L35" s="431">
        <v>1.0160715584321141</v>
      </c>
      <c r="M35" s="431">
        <v>98</v>
      </c>
      <c r="N35" s="434">
        <v>2366</v>
      </c>
      <c r="O35" s="434">
        <v>234234</v>
      </c>
      <c r="P35" s="456">
        <v>1.2167115118900445</v>
      </c>
      <c r="Q35" s="435">
        <v>99</v>
      </c>
    </row>
    <row r="36" spans="1:17" ht="14.4" customHeight="1" x14ac:dyDescent="0.3">
      <c r="A36" s="430" t="s">
        <v>1346</v>
      </c>
      <c r="B36" s="431" t="s">
        <v>402</v>
      </c>
      <c r="C36" s="431" t="s">
        <v>1347</v>
      </c>
      <c r="D36" s="431" t="s">
        <v>1408</v>
      </c>
      <c r="E36" s="431" t="s">
        <v>1409</v>
      </c>
      <c r="F36" s="434">
        <v>1342</v>
      </c>
      <c r="G36" s="434">
        <v>28182</v>
      </c>
      <c r="H36" s="431">
        <v>1</v>
      </c>
      <c r="I36" s="431">
        <v>21</v>
      </c>
      <c r="J36" s="434">
        <v>1269</v>
      </c>
      <c r="K36" s="434">
        <v>26649</v>
      </c>
      <c r="L36" s="431">
        <v>0.94560357675111772</v>
      </c>
      <c r="M36" s="431">
        <v>21</v>
      </c>
      <c r="N36" s="434">
        <v>1102</v>
      </c>
      <c r="O36" s="434">
        <v>23142</v>
      </c>
      <c r="P36" s="456">
        <v>0.82116244411326378</v>
      </c>
      <c r="Q36" s="435">
        <v>21</v>
      </c>
    </row>
    <row r="37" spans="1:17" ht="14.4" customHeight="1" x14ac:dyDescent="0.3">
      <c r="A37" s="430" t="s">
        <v>1346</v>
      </c>
      <c r="B37" s="431" t="s">
        <v>402</v>
      </c>
      <c r="C37" s="431" t="s">
        <v>1347</v>
      </c>
      <c r="D37" s="431" t="s">
        <v>1410</v>
      </c>
      <c r="E37" s="431" t="s">
        <v>1411</v>
      </c>
      <c r="F37" s="434">
        <v>20314</v>
      </c>
      <c r="G37" s="434">
        <v>9886354</v>
      </c>
      <c r="H37" s="431">
        <v>1</v>
      </c>
      <c r="I37" s="431">
        <v>486.67687309244855</v>
      </c>
      <c r="J37" s="434">
        <v>21215</v>
      </c>
      <c r="K37" s="434">
        <v>10331705</v>
      </c>
      <c r="L37" s="431">
        <v>1.0450470416090705</v>
      </c>
      <c r="M37" s="431">
        <v>487</v>
      </c>
      <c r="N37" s="434">
        <v>24990</v>
      </c>
      <c r="O37" s="434">
        <v>12195120</v>
      </c>
      <c r="P37" s="456">
        <v>1.2335305816481992</v>
      </c>
      <c r="Q37" s="435">
        <v>488</v>
      </c>
    </row>
    <row r="38" spans="1:17" ht="14.4" customHeight="1" x14ac:dyDescent="0.3">
      <c r="A38" s="430" t="s">
        <v>1346</v>
      </c>
      <c r="B38" s="431" t="s">
        <v>402</v>
      </c>
      <c r="C38" s="431" t="s">
        <v>1347</v>
      </c>
      <c r="D38" s="431" t="s">
        <v>1412</v>
      </c>
      <c r="E38" s="431" t="s">
        <v>1413</v>
      </c>
      <c r="F38" s="434">
        <v>2602</v>
      </c>
      <c r="G38" s="434">
        <v>836292</v>
      </c>
      <c r="H38" s="431">
        <v>1</v>
      </c>
      <c r="I38" s="431">
        <v>321.40353574173713</v>
      </c>
      <c r="J38" s="434">
        <v>4640</v>
      </c>
      <c r="K38" s="434">
        <v>1498720</v>
      </c>
      <c r="L38" s="431">
        <v>1.7921013234611833</v>
      </c>
      <c r="M38" s="431">
        <v>323</v>
      </c>
      <c r="N38" s="434">
        <v>5698</v>
      </c>
      <c r="O38" s="434">
        <v>1846152</v>
      </c>
      <c r="P38" s="456">
        <v>2.2075447331793203</v>
      </c>
      <c r="Q38" s="435">
        <v>324</v>
      </c>
    </row>
    <row r="39" spans="1:17" ht="14.4" customHeight="1" x14ac:dyDescent="0.3">
      <c r="A39" s="430" t="s">
        <v>1346</v>
      </c>
      <c r="B39" s="431" t="s">
        <v>402</v>
      </c>
      <c r="C39" s="431" t="s">
        <v>1347</v>
      </c>
      <c r="D39" s="431" t="s">
        <v>1414</v>
      </c>
      <c r="E39" s="431" t="s">
        <v>1415</v>
      </c>
      <c r="F39" s="434">
        <v>1235</v>
      </c>
      <c r="G39" s="434">
        <v>289820</v>
      </c>
      <c r="H39" s="431">
        <v>1</v>
      </c>
      <c r="I39" s="431">
        <v>234.67206477732793</v>
      </c>
      <c r="J39" s="434">
        <v>1471</v>
      </c>
      <c r="K39" s="434">
        <v>345685</v>
      </c>
      <c r="L39" s="431">
        <v>1.1927575736664136</v>
      </c>
      <c r="M39" s="431">
        <v>235</v>
      </c>
      <c r="N39" s="434">
        <v>1689</v>
      </c>
      <c r="O39" s="434">
        <v>398604</v>
      </c>
      <c r="P39" s="456">
        <v>1.3753502173763026</v>
      </c>
      <c r="Q39" s="435">
        <v>236</v>
      </c>
    </row>
    <row r="40" spans="1:17" ht="14.4" customHeight="1" x14ac:dyDescent="0.3">
      <c r="A40" s="430" t="s">
        <v>1346</v>
      </c>
      <c r="B40" s="431" t="s">
        <v>402</v>
      </c>
      <c r="C40" s="431" t="s">
        <v>1347</v>
      </c>
      <c r="D40" s="431" t="s">
        <v>1416</v>
      </c>
      <c r="E40" s="431" t="s">
        <v>1417</v>
      </c>
      <c r="F40" s="434">
        <v>3967</v>
      </c>
      <c r="G40" s="434">
        <v>264454</v>
      </c>
      <c r="H40" s="431">
        <v>1</v>
      </c>
      <c r="I40" s="431">
        <v>66.663473657675823</v>
      </c>
      <c r="J40" s="434">
        <v>4418</v>
      </c>
      <c r="K40" s="434">
        <v>296006</v>
      </c>
      <c r="L40" s="431">
        <v>1.119309974513526</v>
      </c>
      <c r="M40" s="431">
        <v>67</v>
      </c>
      <c r="N40" s="434">
        <v>4537</v>
      </c>
      <c r="O40" s="434">
        <v>308516</v>
      </c>
      <c r="P40" s="456">
        <v>1.1666149878617831</v>
      </c>
      <c r="Q40" s="435">
        <v>68</v>
      </c>
    </row>
    <row r="41" spans="1:17" ht="14.4" customHeight="1" x14ac:dyDescent="0.3">
      <c r="A41" s="430" t="s">
        <v>1346</v>
      </c>
      <c r="B41" s="431" t="s">
        <v>402</v>
      </c>
      <c r="C41" s="431" t="s">
        <v>1347</v>
      </c>
      <c r="D41" s="431" t="s">
        <v>1418</v>
      </c>
      <c r="E41" s="431" t="s">
        <v>1419</v>
      </c>
      <c r="F41" s="434">
        <v>2075</v>
      </c>
      <c r="G41" s="434">
        <v>84411</v>
      </c>
      <c r="H41" s="431">
        <v>1</v>
      </c>
      <c r="I41" s="431">
        <v>40.68</v>
      </c>
      <c r="J41" s="434">
        <v>2518</v>
      </c>
      <c r="K41" s="434">
        <v>103238</v>
      </c>
      <c r="L41" s="431">
        <v>1.2230396512302899</v>
      </c>
      <c r="M41" s="431">
        <v>41</v>
      </c>
      <c r="N41" s="434">
        <v>2847</v>
      </c>
      <c r="O41" s="434">
        <v>116727</v>
      </c>
      <c r="P41" s="456">
        <v>1.3828410989089099</v>
      </c>
      <c r="Q41" s="435">
        <v>41</v>
      </c>
    </row>
    <row r="42" spans="1:17" ht="14.4" customHeight="1" x14ac:dyDescent="0.3">
      <c r="A42" s="430" t="s">
        <v>1346</v>
      </c>
      <c r="B42" s="431" t="s">
        <v>402</v>
      </c>
      <c r="C42" s="431" t="s">
        <v>1347</v>
      </c>
      <c r="D42" s="431" t="s">
        <v>1420</v>
      </c>
      <c r="E42" s="431" t="s">
        <v>1421</v>
      </c>
      <c r="F42" s="434">
        <v>3540</v>
      </c>
      <c r="G42" s="434">
        <v>253706</v>
      </c>
      <c r="H42" s="431">
        <v>1</v>
      </c>
      <c r="I42" s="431">
        <v>71.668361581920905</v>
      </c>
      <c r="J42" s="434">
        <v>3530</v>
      </c>
      <c r="K42" s="434">
        <v>257690</v>
      </c>
      <c r="L42" s="431">
        <v>1.0157032155329397</v>
      </c>
      <c r="M42" s="431">
        <v>73</v>
      </c>
      <c r="N42" s="434">
        <v>3322</v>
      </c>
      <c r="O42" s="434">
        <v>245828</v>
      </c>
      <c r="P42" s="456">
        <v>0.96894831024887074</v>
      </c>
      <c r="Q42" s="435">
        <v>74</v>
      </c>
    </row>
    <row r="43" spans="1:17" ht="14.4" customHeight="1" x14ac:dyDescent="0.3">
      <c r="A43" s="430" t="s">
        <v>1346</v>
      </c>
      <c r="B43" s="431" t="s">
        <v>402</v>
      </c>
      <c r="C43" s="431" t="s">
        <v>1347</v>
      </c>
      <c r="D43" s="431" t="s">
        <v>1422</v>
      </c>
      <c r="E43" s="431" t="s">
        <v>1423</v>
      </c>
      <c r="F43" s="434">
        <v>521</v>
      </c>
      <c r="G43" s="434">
        <v>37887</v>
      </c>
      <c r="H43" s="431">
        <v>1</v>
      </c>
      <c r="I43" s="431">
        <v>72.71976967370442</v>
      </c>
      <c r="J43" s="434">
        <v>466</v>
      </c>
      <c r="K43" s="434">
        <v>34018</v>
      </c>
      <c r="L43" s="431">
        <v>0.89788053949903657</v>
      </c>
      <c r="M43" s="431">
        <v>73</v>
      </c>
      <c r="N43" s="434">
        <v>597</v>
      </c>
      <c r="O43" s="434">
        <v>44178</v>
      </c>
      <c r="P43" s="456">
        <v>1.1660464011402327</v>
      </c>
      <c r="Q43" s="435">
        <v>74</v>
      </c>
    </row>
    <row r="44" spans="1:17" ht="14.4" customHeight="1" x14ac:dyDescent="0.3">
      <c r="A44" s="430" t="s">
        <v>1346</v>
      </c>
      <c r="B44" s="431" t="s">
        <v>402</v>
      </c>
      <c r="C44" s="431" t="s">
        <v>1347</v>
      </c>
      <c r="D44" s="431" t="s">
        <v>1424</v>
      </c>
      <c r="E44" s="431" t="s">
        <v>1425</v>
      </c>
      <c r="F44" s="434">
        <v>2306</v>
      </c>
      <c r="G44" s="434">
        <v>654217</v>
      </c>
      <c r="H44" s="431">
        <v>1</v>
      </c>
      <c r="I44" s="431">
        <v>283.70208152645273</v>
      </c>
      <c r="J44" s="434">
        <v>2534</v>
      </c>
      <c r="K44" s="434">
        <v>719656</v>
      </c>
      <c r="L44" s="431">
        <v>1.1000264438252139</v>
      </c>
      <c r="M44" s="431">
        <v>284</v>
      </c>
      <c r="N44" s="434">
        <v>2997</v>
      </c>
      <c r="O44" s="434">
        <v>854145</v>
      </c>
      <c r="P44" s="456">
        <v>1.3055989067847518</v>
      </c>
      <c r="Q44" s="435">
        <v>285</v>
      </c>
    </row>
    <row r="45" spans="1:17" ht="14.4" customHeight="1" x14ac:dyDescent="0.3">
      <c r="A45" s="430" t="s">
        <v>1346</v>
      </c>
      <c r="B45" s="431" t="s">
        <v>402</v>
      </c>
      <c r="C45" s="431" t="s">
        <v>1347</v>
      </c>
      <c r="D45" s="431" t="s">
        <v>1426</v>
      </c>
      <c r="E45" s="431" t="s">
        <v>1427</v>
      </c>
      <c r="F45" s="434">
        <v>86</v>
      </c>
      <c r="G45" s="434">
        <v>18667</v>
      </c>
      <c r="H45" s="431">
        <v>1</v>
      </c>
      <c r="I45" s="431">
        <v>217.05813953488371</v>
      </c>
      <c r="J45" s="434">
        <v>89</v>
      </c>
      <c r="K45" s="434">
        <v>19491</v>
      </c>
      <c r="L45" s="431">
        <v>1.044142068891627</v>
      </c>
      <c r="M45" s="431">
        <v>219</v>
      </c>
      <c r="N45" s="434">
        <v>100</v>
      </c>
      <c r="O45" s="434">
        <v>22300</v>
      </c>
      <c r="P45" s="456">
        <v>1.1946215246156318</v>
      </c>
      <c r="Q45" s="435">
        <v>223</v>
      </c>
    </row>
    <row r="46" spans="1:17" ht="14.4" customHeight="1" x14ac:dyDescent="0.3">
      <c r="A46" s="430" t="s">
        <v>1346</v>
      </c>
      <c r="B46" s="431" t="s">
        <v>402</v>
      </c>
      <c r="C46" s="431" t="s">
        <v>1347</v>
      </c>
      <c r="D46" s="431" t="s">
        <v>1428</v>
      </c>
      <c r="E46" s="431" t="s">
        <v>1429</v>
      </c>
      <c r="F46" s="434">
        <v>444</v>
      </c>
      <c r="G46" s="434">
        <v>338197</v>
      </c>
      <c r="H46" s="431">
        <v>1</v>
      </c>
      <c r="I46" s="431">
        <v>761.70495495495493</v>
      </c>
      <c r="J46" s="434">
        <v>505</v>
      </c>
      <c r="K46" s="434">
        <v>384810</v>
      </c>
      <c r="L46" s="431">
        <v>1.1378279523473005</v>
      </c>
      <c r="M46" s="431">
        <v>762</v>
      </c>
      <c r="N46" s="434">
        <v>595</v>
      </c>
      <c r="O46" s="434">
        <v>453985</v>
      </c>
      <c r="P46" s="456">
        <v>1.3423685011990054</v>
      </c>
      <c r="Q46" s="435">
        <v>763</v>
      </c>
    </row>
    <row r="47" spans="1:17" ht="14.4" customHeight="1" x14ac:dyDescent="0.3">
      <c r="A47" s="430" t="s">
        <v>1346</v>
      </c>
      <c r="B47" s="431" t="s">
        <v>402</v>
      </c>
      <c r="C47" s="431" t="s">
        <v>1347</v>
      </c>
      <c r="D47" s="431" t="s">
        <v>1430</v>
      </c>
      <c r="E47" s="431" t="s">
        <v>1431</v>
      </c>
      <c r="F47" s="434">
        <v>580</v>
      </c>
      <c r="G47" s="434">
        <v>1188760</v>
      </c>
      <c r="H47" s="431">
        <v>1</v>
      </c>
      <c r="I47" s="431">
        <v>2049.5862068965516</v>
      </c>
      <c r="J47" s="434">
        <v>539</v>
      </c>
      <c r="K47" s="434">
        <v>1116808</v>
      </c>
      <c r="L47" s="431">
        <v>0.93947306436959521</v>
      </c>
      <c r="M47" s="431">
        <v>2072</v>
      </c>
      <c r="N47" s="434">
        <v>698</v>
      </c>
      <c r="O47" s="434">
        <v>1474176</v>
      </c>
      <c r="P47" s="456">
        <v>1.2400955617618359</v>
      </c>
      <c r="Q47" s="435">
        <v>2112</v>
      </c>
    </row>
    <row r="48" spans="1:17" ht="14.4" customHeight="1" x14ac:dyDescent="0.3">
      <c r="A48" s="430" t="s">
        <v>1346</v>
      </c>
      <c r="B48" s="431" t="s">
        <v>402</v>
      </c>
      <c r="C48" s="431" t="s">
        <v>1347</v>
      </c>
      <c r="D48" s="431" t="s">
        <v>1432</v>
      </c>
      <c r="E48" s="431" t="s">
        <v>1433</v>
      </c>
      <c r="F48" s="434">
        <v>230</v>
      </c>
      <c r="G48" s="434">
        <v>139463</v>
      </c>
      <c r="H48" s="431">
        <v>1</v>
      </c>
      <c r="I48" s="431">
        <v>606.3608695652174</v>
      </c>
      <c r="J48" s="434">
        <v>188</v>
      </c>
      <c r="K48" s="434">
        <v>114304</v>
      </c>
      <c r="L48" s="431">
        <v>0.81960089772914679</v>
      </c>
      <c r="M48" s="431">
        <v>608</v>
      </c>
      <c r="N48" s="434">
        <v>265</v>
      </c>
      <c r="O48" s="434">
        <v>162710</v>
      </c>
      <c r="P48" s="456">
        <v>1.1666893728085586</v>
      </c>
      <c r="Q48" s="435">
        <v>614</v>
      </c>
    </row>
    <row r="49" spans="1:17" ht="14.4" customHeight="1" x14ac:dyDescent="0.3">
      <c r="A49" s="430" t="s">
        <v>1346</v>
      </c>
      <c r="B49" s="431" t="s">
        <v>402</v>
      </c>
      <c r="C49" s="431" t="s">
        <v>1347</v>
      </c>
      <c r="D49" s="431" t="s">
        <v>1434</v>
      </c>
      <c r="E49" s="431" t="s">
        <v>1435</v>
      </c>
      <c r="F49" s="434">
        <v>51</v>
      </c>
      <c r="G49" s="434">
        <v>49049</v>
      </c>
      <c r="H49" s="431">
        <v>1</v>
      </c>
      <c r="I49" s="431">
        <v>961.74509803921569</v>
      </c>
      <c r="J49" s="434">
        <v>43</v>
      </c>
      <c r="K49" s="434">
        <v>41366</v>
      </c>
      <c r="L49" s="431">
        <v>0.8433607209117413</v>
      </c>
      <c r="M49" s="431">
        <v>962</v>
      </c>
      <c r="N49" s="434">
        <v>54</v>
      </c>
      <c r="O49" s="434">
        <v>52002</v>
      </c>
      <c r="P49" s="456">
        <v>1.0602051010214275</v>
      </c>
      <c r="Q49" s="435">
        <v>963</v>
      </c>
    </row>
    <row r="50" spans="1:17" ht="14.4" customHeight="1" x14ac:dyDescent="0.3">
      <c r="A50" s="430" t="s">
        <v>1346</v>
      </c>
      <c r="B50" s="431" t="s">
        <v>402</v>
      </c>
      <c r="C50" s="431" t="s">
        <v>1347</v>
      </c>
      <c r="D50" s="431" t="s">
        <v>1436</v>
      </c>
      <c r="E50" s="431" t="s">
        <v>1437</v>
      </c>
      <c r="F50" s="434">
        <v>96</v>
      </c>
      <c r="G50" s="434">
        <v>48674</v>
      </c>
      <c r="H50" s="431">
        <v>1</v>
      </c>
      <c r="I50" s="431">
        <v>507.02083333333331</v>
      </c>
      <c r="J50" s="434">
        <v>16</v>
      </c>
      <c r="K50" s="434">
        <v>8144</v>
      </c>
      <c r="L50" s="431">
        <v>0.16731725356453137</v>
      </c>
      <c r="M50" s="431">
        <v>509</v>
      </c>
      <c r="N50" s="434">
        <v>6</v>
      </c>
      <c r="O50" s="434">
        <v>3072</v>
      </c>
      <c r="P50" s="456">
        <v>6.3113777376011829E-2</v>
      </c>
      <c r="Q50" s="435">
        <v>512</v>
      </c>
    </row>
    <row r="51" spans="1:17" ht="14.4" customHeight="1" x14ac:dyDescent="0.3">
      <c r="A51" s="430" t="s">
        <v>1346</v>
      </c>
      <c r="B51" s="431" t="s">
        <v>402</v>
      </c>
      <c r="C51" s="431" t="s">
        <v>1347</v>
      </c>
      <c r="D51" s="431" t="s">
        <v>1438</v>
      </c>
      <c r="E51" s="431" t="s">
        <v>1439</v>
      </c>
      <c r="F51" s="434">
        <v>162</v>
      </c>
      <c r="G51" s="434">
        <v>279122</v>
      </c>
      <c r="H51" s="431">
        <v>1</v>
      </c>
      <c r="I51" s="431">
        <v>1722.9753086419753</v>
      </c>
      <c r="J51" s="434">
        <v>162</v>
      </c>
      <c r="K51" s="434">
        <v>282204</v>
      </c>
      <c r="L51" s="431">
        <v>1.0110417666826692</v>
      </c>
      <c r="M51" s="431">
        <v>1742</v>
      </c>
      <c r="N51" s="434">
        <v>180</v>
      </c>
      <c r="O51" s="434">
        <v>316800</v>
      </c>
      <c r="P51" s="456">
        <v>1.1349875681601593</v>
      </c>
      <c r="Q51" s="435">
        <v>1760</v>
      </c>
    </row>
    <row r="52" spans="1:17" ht="14.4" customHeight="1" x14ac:dyDescent="0.3">
      <c r="A52" s="430" t="s">
        <v>1346</v>
      </c>
      <c r="B52" s="431" t="s">
        <v>402</v>
      </c>
      <c r="C52" s="431" t="s">
        <v>1347</v>
      </c>
      <c r="D52" s="431" t="s">
        <v>1440</v>
      </c>
      <c r="E52" s="431" t="s">
        <v>1441</v>
      </c>
      <c r="F52" s="434">
        <v>452</v>
      </c>
      <c r="G52" s="434">
        <v>220676</v>
      </c>
      <c r="H52" s="431">
        <v>1</v>
      </c>
      <c r="I52" s="431">
        <v>488.22123893805309</v>
      </c>
      <c r="J52" s="434">
        <v>520</v>
      </c>
      <c r="K52" s="434">
        <v>254800</v>
      </c>
      <c r="L52" s="431">
        <v>1.1546339429752215</v>
      </c>
      <c r="M52" s="431">
        <v>490</v>
      </c>
      <c r="N52" s="434">
        <v>880</v>
      </c>
      <c r="O52" s="434">
        <v>432960</v>
      </c>
      <c r="P52" s="456">
        <v>1.9619713969801882</v>
      </c>
      <c r="Q52" s="435">
        <v>492</v>
      </c>
    </row>
    <row r="53" spans="1:17" ht="14.4" customHeight="1" x14ac:dyDescent="0.3">
      <c r="A53" s="430" t="s">
        <v>1346</v>
      </c>
      <c r="B53" s="431" t="s">
        <v>402</v>
      </c>
      <c r="C53" s="431" t="s">
        <v>1347</v>
      </c>
      <c r="D53" s="431" t="s">
        <v>1442</v>
      </c>
      <c r="E53" s="431" t="s">
        <v>1443</v>
      </c>
      <c r="F53" s="434">
        <v>429</v>
      </c>
      <c r="G53" s="434">
        <v>41479</v>
      </c>
      <c r="H53" s="431">
        <v>1</v>
      </c>
      <c r="I53" s="431">
        <v>96.687645687645684</v>
      </c>
      <c r="J53" s="434">
        <v>558</v>
      </c>
      <c r="K53" s="434">
        <v>54684</v>
      </c>
      <c r="L53" s="431">
        <v>1.3183538658116156</v>
      </c>
      <c r="M53" s="431">
        <v>98</v>
      </c>
      <c r="N53" s="434">
        <v>677</v>
      </c>
      <c r="O53" s="434">
        <v>67023</v>
      </c>
      <c r="P53" s="456">
        <v>1.6158296969550856</v>
      </c>
      <c r="Q53" s="435">
        <v>99</v>
      </c>
    </row>
    <row r="54" spans="1:17" ht="14.4" customHeight="1" x14ac:dyDescent="0.3">
      <c r="A54" s="430" t="s">
        <v>1346</v>
      </c>
      <c r="B54" s="431" t="s">
        <v>402</v>
      </c>
      <c r="C54" s="431" t="s">
        <v>1347</v>
      </c>
      <c r="D54" s="431" t="s">
        <v>1444</v>
      </c>
      <c r="E54" s="431" t="s">
        <v>1445</v>
      </c>
      <c r="F54" s="434">
        <v>916</v>
      </c>
      <c r="G54" s="434">
        <v>225690</v>
      </c>
      <c r="H54" s="431">
        <v>1</v>
      </c>
      <c r="I54" s="431">
        <v>246.38646288209608</v>
      </c>
      <c r="J54" s="434">
        <v>767</v>
      </c>
      <c r="K54" s="434">
        <v>190216</v>
      </c>
      <c r="L54" s="431">
        <v>0.84281979706677301</v>
      </c>
      <c r="M54" s="431">
        <v>248</v>
      </c>
      <c r="N54" s="434">
        <v>1387</v>
      </c>
      <c r="O54" s="434">
        <v>345363</v>
      </c>
      <c r="P54" s="456">
        <v>1.5302538880765653</v>
      </c>
      <c r="Q54" s="435">
        <v>249</v>
      </c>
    </row>
    <row r="55" spans="1:17" ht="14.4" customHeight="1" x14ac:dyDescent="0.3">
      <c r="A55" s="430" t="s">
        <v>1346</v>
      </c>
      <c r="B55" s="431" t="s">
        <v>402</v>
      </c>
      <c r="C55" s="431" t="s">
        <v>1347</v>
      </c>
      <c r="D55" s="431" t="s">
        <v>1446</v>
      </c>
      <c r="E55" s="431" t="s">
        <v>1447</v>
      </c>
      <c r="F55" s="434">
        <v>449</v>
      </c>
      <c r="G55" s="434">
        <v>67910</v>
      </c>
      <c r="H55" s="431">
        <v>1</v>
      </c>
      <c r="I55" s="431">
        <v>151.24721603563475</v>
      </c>
      <c r="J55" s="434">
        <v>445</v>
      </c>
      <c r="K55" s="434">
        <v>68085</v>
      </c>
      <c r="L55" s="431">
        <v>1.0025769400677367</v>
      </c>
      <c r="M55" s="431">
        <v>153</v>
      </c>
      <c r="N55" s="434">
        <v>377</v>
      </c>
      <c r="O55" s="434">
        <v>58058</v>
      </c>
      <c r="P55" s="456">
        <v>0.85492563687233103</v>
      </c>
      <c r="Q55" s="435">
        <v>154</v>
      </c>
    </row>
    <row r="56" spans="1:17" ht="14.4" customHeight="1" x14ac:dyDescent="0.3">
      <c r="A56" s="430" t="s">
        <v>1346</v>
      </c>
      <c r="B56" s="431" t="s">
        <v>402</v>
      </c>
      <c r="C56" s="431" t="s">
        <v>1347</v>
      </c>
      <c r="D56" s="431" t="s">
        <v>1448</v>
      </c>
      <c r="E56" s="431" t="s">
        <v>1449</v>
      </c>
      <c r="F56" s="434">
        <v>192</v>
      </c>
      <c r="G56" s="434">
        <v>101901</v>
      </c>
      <c r="H56" s="431">
        <v>1</v>
      </c>
      <c r="I56" s="431">
        <v>530.734375</v>
      </c>
      <c r="J56" s="434">
        <v>152</v>
      </c>
      <c r="K56" s="434">
        <v>80712</v>
      </c>
      <c r="L56" s="431">
        <v>0.79206288456443019</v>
      </c>
      <c r="M56" s="431">
        <v>531</v>
      </c>
      <c r="N56" s="434">
        <v>136</v>
      </c>
      <c r="O56" s="434">
        <v>72352</v>
      </c>
      <c r="P56" s="456">
        <v>0.71002247279221986</v>
      </c>
      <c r="Q56" s="435">
        <v>532</v>
      </c>
    </row>
    <row r="57" spans="1:17" ht="14.4" customHeight="1" x14ac:dyDescent="0.3">
      <c r="A57" s="430" t="s">
        <v>1346</v>
      </c>
      <c r="B57" s="431" t="s">
        <v>402</v>
      </c>
      <c r="C57" s="431" t="s">
        <v>1347</v>
      </c>
      <c r="D57" s="431" t="s">
        <v>1450</v>
      </c>
      <c r="E57" s="431" t="s">
        <v>1451</v>
      </c>
      <c r="F57" s="434">
        <v>96</v>
      </c>
      <c r="G57" s="434">
        <v>14592</v>
      </c>
      <c r="H57" s="431">
        <v>1</v>
      </c>
      <c r="I57" s="431">
        <v>152</v>
      </c>
      <c r="J57" s="434">
        <v>30</v>
      </c>
      <c r="K57" s="434">
        <v>4560</v>
      </c>
      <c r="L57" s="431">
        <v>0.3125</v>
      </c>
      <c r="M57" s="431">
        <v>152</v>
      </c>
      <c r="N57" s="434"/>
      <c r="O57" s="434"/>
      <c r="P57" s="456"/>
      <c r="Q57" s="435"/>
    </row>
    <row r="58" spans="1:17" ht="14.4" customHeight="1" x14ac:dyDescent="0.3">
      <c r="A58" s="430" t="s">
        <v>1346</v>
      </c>
      <c r="B58" s="431" t="s">
        <v>402</v>
      </c>
      <c r="C58" s="431" t="s">
        <v>1347</v>
      </c>
      <c r="D58" s="431" t="s">
        <v>1452</v>
      </c>
      <c r="E58" s="431" t="s">
        <v>1453</v>
      </c>
      <c r="F58" s="434">
        <v>15</v>
      </c>
      <c r="G58" s="434">
        <v>405</v>
      </c>
      <c r="H58" s="431">
        <v>1</v>
      </c>
      <c r="I58" s="431">
        <v>27</v>
      </c>
      <c r="J58" s="434">
        <v>43</v>
      </c>
      <c r="K58" s="434">
        <v>1161</v>
      </c>
      <c r="L58" s="431">
        <v>2.8666666666666667</v>
      </c>
      <c r="M58" s="431">
        <v>27</v>
      </c>
      <c r="N58" s="434">
        <v>42</v>
      </c>
      <c r="O58" s="434">
        <v>1134</v>
      </c>
      <c r="P58" s="456">
        <v>2.8</v>
      </c>
      <c r="Q58" s="435">
        <v>27</v>
      </c>
    </row>
    <row r="59" spans="1:17" ht="14.4" customHeight="1" x14ac:dyDescent="0.3">
      <c r="A59" s="430" t="s">
        <v>1346</v>
      </c>
      <c r="B59" s="431" t="s">
        <v>402</v>
      </c>
      <c r="C59" s="431" t="s">
        <v>1347</v>
      </c>
      <c r="D59" s="431" t="s">
        <v>1454</v>
      </c>
      <c r="E59" s="431" t="s">
        <v>1455</v>
      </c>
      <c r="F59" s="434">
        <v>5</v>
      </c>
      <c r="G59" s="434">
        <v>205</v>
      </c>
      <c r="H59" s="431">
        <v>1</v>
      </c>
      <c r="I59" s="431">
        <v>41</v>
      </c>
      <c r="J59" s="434">
        <v>5</v>
      </c>
      <c r="K59" s="434">
        <v>205</v>
      </c>
      <c r="L59" s="431">
        <v>1</v>
      </c>
      <c r="M59" s="431">
        <v>41</v>
      </c>
      <c r="N59" s="434">
        <v>12</v>
      </c>
      <c r="O59" s="434">
        <v>504</v>
      </c>
      <c r="P59" s="456">
        <v>2.4585365853658536</v>
      </c>
      <c r="Q59" s="435">
        <v>42</v>
      </c>
    </row>
    <row r="60" spans="1:17" ht="14.4" customHeight="1" x14ac:dyDescent="0.3">
      <c r="A60" s="430" t="s">
        <v>1346</v>
      </c>
      <c r="B60" s="431" t="s">
        <v>402</v>
      </c>
      <c r="C60" s="431" t="s">
        <v>1347</v>
      </c>
      <c r="D60" s="431" t="s">
        <v>1456</v>
      </c>
      <c r="E60" s="431" t="s">
        <v>1457</v>
      </c>
      <c r="F60" s="434"/>
      <c r="G60" s="434"/>
      <c r="H60" s="431"/>
      <c r="I60" s="431"/>
      <c r="J60" s="434">
        <v>2</v>
      </c>
      <c r="K60" s="434">
        <v>656</v>
      </c>
      <c r="L60" s="431"/>
      <c r="M60" s="431">
        <v>328</v>
      </c>
      <c r="N60" s="434">
        <v>2</v>
      </c>
      <c r="O60" s="434">
        <v>658</v>
      </c>
      <c r="P60" s="456"/>
      <c r="Q60" s="435">
        <v>329</v>
      </c>
    </row>
    <row r="61" spans="1:17" ht="14.4" customHeight="1" x14ac:dyDescent="0.3">
      <c r="A61" s="430" t="s">
        <v>1346</v>
      </c>
      <c r="B61" s="431" t="s">
        <v>402</v>
      </c>
      <c r="C61" s="431" t="s">
        <v>1347</v>
      </c>
      <c r="D61" s="431" t="s">
        <v>1458</v>
      </c>
      <c r="E61" s="431" t="s">
        <v>1459</v>
      </c>
      <c r="F61" s="434">
        <v>6</v>
      </c>
      <c r="G61" s="434">
        <v>174</v>
      </c>
      <c r="H61" s="431">
        <v>1</v>
      </c>
      <c r="I61" s="431">
        <v>29</v>
      </c>
      <c r="J61" s="434">
        <v>4</v>
      </c>
      <c r="K61" s="434">
        <v>116</v>
      </c>
      <c r="L61" s="431">
        <v>0.66666666666666663</v>
      </c>
      <c r="M61" s="431">
        <v>29</v>
      </c>
      <c r="N61" s="434"/>
      <c r="O61" s="434"/>
      <c r="P61" s="456"/>
      <c r="Q61" s="435"/>
    </row>
    <row r="62" spans="1:17" ht="14.4" customHeight="1" x14ac:dyDescent="0.3">
      <c r="A62" s="430" t="s">
        <v>1346</v>
      </c>
      <c r="B62" s="431" t="s">
        <v>402</v>
      </c>
      <c r="C62" s="431" t="s">
        <v>1347</v>
      </c>
      <c r="D62" s="431" t="s">
        <v>1460</v>
      </c>
      <c r="E62" s="431" t="s">
        <v>1461</v>
      </c>
      <c r="F62" s="434">
        <v>8</v>
      </c>
      <c r="G62" s="434">
        <v>944</v>
      </c>
      <c r="H62" s="431">
        <v>1</v>
      </c>
      <c r="I62" s="431">
        <v>118</v>
      </c>
      <c r="J62" s="434">
        <v>10</v>
      </c>
      <c r="K62" s="434">
        <v>1180</v>
      </c>
      <c r="L62" s="431">
        <v>1.25</v>
      </c>
      <c r="M62" s="431">
        <v>118</v>
      </c>
      <c r="N62" s="434">
        <v>14</v>
      </c>
      <c r="O62" s="434">
        <v>1666</v>
      </c>
      <c r="P62" s="456">
        <v>1.7648305084745763</v>
      </c>
      <c r="Q62" s="435">
        <v>119</v>
      </c>
    </row>
    <row r="63" spans="1:17" ht="14.4" customHeight="1" x14ac:dyDescent="0.3">
      <c r="A63" s="430" t="s">
        <v>1346</v>
      </c>
      <c r="B63" s="431" t="s">
        <v>402</v>
      </c>
      <c r="C63" s="431" t="s">
        <v>1347</v>
      </c>
      <c r="D63" s="431" t="s">
        <v>1462</v>
      </c>
      <c r="E63" s="431" t="s">
        <v>1463</v>
      </c>
      <c r="F63" s="434"/>
      <c r="G63" s="434"/>
      <c r="H63" s="431"/>
      <c r="I63" s="431"/>
      <c r="J63" s="434">
        <v>13</v>
      </c>
      <c r="K63" s="434">
        <v>3497</v>
      </c>
      <c r="L63" s="431"/>
      <c r="M63" s="431">
        <v>269</v>
      </c>
      <c r="N63" s="434"/>
      <c r="O63" s="434"/>
      <c r="P63" s="456"/>
      <c r="Q63" s="435"/>
    </row>
    <row r="64" spans="1:17" ht="14.4" customHeight="1" thickBot="1" x14ac:dyDescent="0.35">
      <c r="A64" s="436" t="s">
        <v>1346</v>
      </c>
      <c r="B64" s="437" t="s">
        <v>402</v>
      </c>
      <c r="C64" s="437" t="s">
        <v>1347</v>
      </c>
      <c r="D64" s="437" t="s">
        <v>1464</v>
      </c>
      <c r="E64" s="437" t="s">
        <v>1465</v>
      </c>
      <c r="F64" s="440">
        <v>19</v>
      </c>
      <c r="G64" s="440">
        <v>5681</v>
      </c>
      <c r="H64" s="437">
        <v>1</v>
      </c>
      <c r="I64" s="437">
        <v>299</v>
      </c>
      <c r="J64" s="440">
        <v>2</v>
      </c>
      <c r="K64" s="440">
        <v>600</v>
      </c>
      <c r="L64" s="437">
        <v>0.10561520859003697</v>
      </c>
      <c r="M64" s="437">
        <v>300</v>
      </c>
      <c r="N64" s="440">
        <v>6</v>
      </c>
      <c r="O64" s="440">
        <v>1848</v>
      </c>
      <c r="P64" s="448">
        <v>0.32529484245731383</v>
      </c>
      <c r="Q64" s="441">
        <v>308</v>
      </c>
    </row>
  </sheetData>
  <autoFilter ref="A5:Q5"/>
  <mergeCells count="11">
    <mergeCell ref="Q4:Q5"/>
    <mergeCell ref="A1:Q1"/>
    <mergeCell ref="A4:A5"/>
    <mergeCell ref="C4:C5"/>
    <mergeCell ref="E4:E5"/>
    <mergeCell ref="F4:G4"/>
    <mergeCell ref="J4:K4"/>
    <mergeCell ref="N4:O4"/>
    <mergeCell ref="P4:P5"/>
    <mergeCell ref="D4:D5"/>
    <mergeCell ref="B4:B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pageSetUpPr fitToPage="1"/>
  </sheetPr>
  <dimension ref="A1:S32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x14ac:dyDescent="0.3"/>
  <cols>
    <col min="1" max="1" width="46.6640625" style="116" bestFit="1" customWidth="1"/>
    <col min="2" max="2" width="7.77734375" style="92" customWidth="1"/>
    <col min="3" max="3" width="0.109375" style="116" hidden="1" customWidth="1"/>
    <col min="4" max="4" width="7.77734375" style="92" customWidth="1"/>
    <col min="5" max="5" width="5.44140625" style="116" hidden="1" customWidth="1"/>
    <col min="6" max="6" width="7.77734375" style="92" customWidth="1"/>
    <col min="7" max="7" width="7.77734375" style="194" customWidth="1"/>
    <col min="8" max="8" width="7.77734375" style="92" customWidth="1"/>
    <col min="9" max="9" width="5.44140625" style="116" hidden="1" customWidth="1"/>
    <col min="10" max="10" width="7.77734375" style="92" customWidth="1"/>
    <col min="11" max="11" width="5.44140625" style="116" hidden="1" customWidth="1"/>
    <col min="12" max="12" width="7.77734375" style="92" customWidth="1"/>
    <col min="13" max="13" width="7.77734375" style="194" customWidth="1"/>
    <col min="14" max="14" width="7.77734375" style="92" customWidth="1"/>
    <col min="15" max="15" width="5" style="116" hidden="1" customWidth="1"/>
    <col min="16" max="16" width="7.77734375" style="92" customWidth="1"/>
    <col min="17" max="17" width="5" style="116" hidden="1" customWidth="1"/>
    <col min="18" max="18" width="7.77734375" style="92" customWidth="1"/>
    <col min="19" max="19" width="7.77734375" style="194" customWidth="1"/>
    <col min="20" max="16384" width="8.88671875" style="116"/>
  </cols>
  <sheetData>
    <row r="1" spans="1:19" ht="18.600000000000001" customHeight="1" thickBot="1" x14ac:dyDescent="0.4">
      <c r="A1" s="314" t="s">
        <v>112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  <c r="N1" s="305"/>
      <c r="O1" s="305"/>
      <c r="P1" s="305"/>
      <c r="Q1" s="305"/>
      <c r="R1" s="305"/>
      <c r="S1" s="305"/>
    </row>
    <row r="2" spans="1:19" ht="14.4" customHeight="1" thickBot="1" x14ac:dyDescent="0.35">
      <c r="A2" s="214" t="s">
        <v>231</v>
      </c>
      <c r="B2" s="206"/>
      <c r="C2" s="97"/>
      <c r="D2" s="206"/>
      <c r="E2" s="97"/>
      <c r="F2" s="206"/>
      <c r="G2" s="207"/>
      <c r="H2" s="206"/>
      <c r="I2" s="97"/>
      <c r="J2" s="206"/>
      <c r="K2" s="97"/>
      <c r="L2" s="206"/>
      <c r="M2" s="207"/>
      <c r="N2" s="206"/>
      <c r="O2" s="97"/>
      <c r="P2" s="206"/>
      <c r="Q2" s="97"/>
      <c r="R2" s="206"/>
      <c r="S2" s="207"/>
    </row>
    <row r="3" spans="1:19" ht="14.4" customHeight="1" thickBot="1" x14ac:dyDescent="0.35">
      <c r="A3" s="200" t="s">
        <v>113</v>
      </c>
      <c r="B3" s="201">
        <f>SUBTOTAL(9,B6:B1048576)</f>
        <v>22570543</v>
      </c>
      <c r="C3" s="202">
        <f t="shared" ref="C3:R3" si="0">SUBTOTAL(9,C6:C1048576)</f>
        <v>27</v>
      </c>
      <c r="D3" s="202">
        <f t="shared" si="0"/>
        <v>25680302</v>
      </c>
      <c r="E3" s="202">
        <f t="shared" si="0"/>
        <v>29.231879265531482</v>
      </c>
      <c r="F3" s="202">
        <f t="shared" si="0"/>
        <v>28555252</v>
      </c>
      <c r="G3" s="205">
        <f>IF(B3&lt;&gt;0,F3/B3,"")</f>
        <v>1.2651557386102763</v>
      </c>
      <c r="H3" s="201">
        <f t="shared" si="0"/>
        <v>0</v>
      </c>
      <c r="I3" s="202">
        <f t="shared" si="0"/>
        <v>0</v>
      </c>
      <c r="J3" s="202">
        <f t="shared" si="0"/>
        <v>0</v>
      </c>
      <c r="K3" s="202">
        <f t="shared" si="0"/>
        <v>0</v>
      </c>
      <c r="L3" s="202">
        <f t="shared" si="0"/>
        <v>0</v>
      </c>
      <c r="M3" s="203" t="str">
        <f>IF(H3&lt;&gt;0,L3/H3,"")</f>
        <v/>
      </c>
      <c r="N3" s="204">
        <f t="shared" si="0"/>
        <v>0</v>
      </c>
      <c r="O3" s="202">
        <f t="shared" si="0"/>
        <v>0</v>
      </c>
      <c r="P3" s="202">
        <f t="shared" si="0"/>
        <v>0</v>
      </c>
      <c r="Q3" s="202">
        <f t="shared" si="0"/>
        <v>0</v>
      </c>
      <c r="R3" s="202">
        <f t="shared" si="0"/>
        <v>0</v>
      </c>
      <c r="S3" s="203" t="str">
        <f>IF(N3&lt;&gt;0,R3/N3,"")</f>
        <v/>
      </c>
    </row>
    <row r="4" spans="1:19" ht="14.4" customHeight="1" x14ac:dyDescent="0.3">
      <c r="A4" s="363" t="s">
        <v>92</v>
      </c>
      <c r="B4" s="364" t="s">
        <v>86</v>
      </c>
      <c r="C4" s="365"/>
      <c r="D4" s="365"/>
      <c r="E4" s="365"/>
      <c r="F4" s="365"/>
      <c r="G4" s="366"/>
      <c r="H4" s="364" t="s">
        <v>87</v>
      </c>
      <c r="I4" s="365"/>
      <c r="J4" s="365"/>
      <c r="K4" s="365"/>
      <c r="L4" s="365"/>
      <c r="M4" s="366"/>
      <c r="N4" s="364" t="s">
        <v>88</v>
      </c>
      <c r="O4" s="365"/>
      <c r="P4" s="365"/>
      <c r="Q4" s="365"/>
      <c r="R4" s="365"/>
      <c r="S4" s="366"/>
    </row>
    <row r="5" spans="1:19" ht="14.4" customHeight="1" thickBot="1" x14ac:dyDescent="0.35">
      <c r="A5" s="516"/>
      <c r="B5" s="517">
        <v>2014</v>
      </c>
      <c r="C5" s="518"/>
      <c r="D5" s="518">
        <v>2015</v>
      </c>
      <c r="E5" s="518"/>
      <c r="F5" s="518">
        <v>2016</v>
      </c>
      <c r="G5" s="519" t="s">
        <v>2</v>
      </c>
      <c r="H5" s="517">
        <v>2014</v>
      </c>
      <c r="I5" s="518"/>
      <c r="J5" s="518">
        <v>2015</v>
      </c>
      <c r="K5" s="518"/>
      <c r="L5" s="518">
        <v>2016</v>
      </c>
      <c r="M5" s="519" t="s">
        <v>2</v>
      </c>
      <c r="N5" s="517">
        <v>2014</v>
      </c>
      <c r="O5" s="518"/>
      <c r="P5" s="518">
        <v>2015</v>
      </c>
      <c r="Q5" s="518"/>
      <c r="R5" s="518">
        <v>2016</v>
      </c>
      <c r="S5" s="519" t="s">
        <v>2</v>
      </c>
    </row>
    <row r="6" spans="1:19" ht="14.4" customHeight="1" x14ac:dyDescent="0.3">
      <c r="A6" s="460" t="s">
        <v>1467</v>
      </c>
      <c r="B6" s="536">
        <v>541916</v>
      </c>
      <c r="C6" s="425">
        <v>1</v>
      </c>
      <c r="D6" s="536">
        <v>928814</v>
      </c>
      <c r="E6" s="425">
        <v>1.7139445965795437</v>
      </c>
      <c r="F6" s="536">
        <v>937078</v>
      </c>
      <c r="G6" s="447">
        <v>1.7291941924578718</v>
      </c>
      <c r="H6" s="536"/>
      <c r="I6" s="425"/>
      <c r="J6" s="536"/>
      <c r="K6" s="425"/>
      <c r="L6" s="536"/>
      <c r="M6" s="447"/>
      <c r="N6" s="536"/>
      <c r="O6" s="425"/>
      <c r="P6" s="536"/>
      <c r="Q6" s="425"/>
      <c r="R6" s="536"/>
      <c r="S6" s="472"/>
    </row>
    <row r="7" spans="1:19" ht="14.4" customHeight="1" x14ac:dyDescent="0.3">
      <c r="A7" s="461" t="s">
        <v>1468</v>
      </c>
      <c r="B7" s="537">
        <v>1387612</v>
      </c>
      <c r="C7" s="431">
        <v>1</v>
      </c>
      <c r="D7" s="537">
        <v>1296512</v>
      </c>
      <c r="E7" s="431">
        <v>0.93434764184800934</v>
      </c>
      <c r="F7" s="537">
        <v>1129300</v>
      </c>
      <c r="G7" s="456">
        <v>0.81384421581825472</v>
      </c>
      <c r="H7" s="537"/>
      <c r="I7" s="431"/>
      <c r="J7" s="537"/>
      <c r="K7" s="431"/>
      <c r="L7" s="537"/>
      <c r="M7" s="456"/>
      <c r="N7" s="537"/>
      <c r="O7" s="431"/>
      <c r="P7" s="537"/>
      <c r="Q7" s="431"/>
      <c r="R7" s="537"/>
      <c r="S7" s="538"/>
    </row>
    <row r="8" spans="1:19" ht="14.4" customHeight="1" x14ac:dyDescent="0.3">
      <c r="A8" s="461" t="s">
        <v>1469</v>
      </c>
      <c r="B8" s="537">
        <v>1928629</v>
      </c>
      <c r="C8" s="431">
        <v>1</v>
      </c>
      <c r="D8" s="537">
        <v>1730249</v>
      </c>
      <c r="E8" s="431">
        <v>0.89713936687667772</v>
      </c>
      <c r="F8" s="537">
        <v>2444926</v>
      </c>
      <c r="G8" s="456">
        <v>1.2677015641681215</v>
      </c>
      <c r="H8" s="537"/>
      <c r="I8" s="431"/>
      <c r="J8" s="537"/>
      <c r="K8" s="431"/>
      <c r="L8" s="537"/>
      <c r="M8" s="456"/>
      <c r="N8" s="537"/>
      <c r="O8" s="431"/>
      <c r="P8" s="537"/>
      <c r="Q8" s="431"/>
      <c r="R8" s="537"/>
      <c r="S8" s="538"/>
    </row>
    <row r="9" spans="1:19" ht="14.4" customHeight="1" x14ac:dyDescent="0.3">
      <c r="A9" s="461" t="s">
        <v>1470</v>
      </c>
      <c r="B9" s="537">
        <v>725820</v>
      </c>
      <c r="C9" s="431">
        <v>1</v>
      </c>
      <c r="D9" s="537">
        <v>673140</v>
      </c>
      <c r="E9" s="431">
        <v>0.92742002149293212</v>
      </c>
      <c r="F9" s="537">
        <v>808318</v>
      </c>
      <c r="G9" s="456">
        <v>1.1136617894243752</v>
      </c>
      <c r="H9" s="537"/>
      <c r="I9" s="431"/>
      <c r="J9" s="537"/>
      <c r="K9" s="431"/>
      <c r="L9" s="537"/>
      <c r="M9" s="456"/>
      <c r="N9" s="537"/>
      <c r="O9" s="431"/>
      <c r="P9" s="537"/>
      <c r="Q9" s="431"/>
      <c r="R9" s="537"/>
      <c r="S9" s="538"/>
    </row>
    <row r="10" spans="1:19" ht="14.4" customHeight="1" x14ac:dyDescent="0.3">
      <c r="A10" s="461" t="s">
        <v>1471</v>
      </c>
      <c r="B10" s="537">
        <v>196870</v>
      </c>
      <c r="C10" s="431">
        <v>1</v>
      </c>
      <c r="D10" s="537">
        <v>172067</v>
      </c>
      <c r="E10" s="431">
        <v>0.87401330827449586</v>
      </c>
      <c r="F10" s="537">
        <v>130415</v>
      </c>
      <c r="G10" s="456">
        <v>0.66244222075481285</v>
      </c>
      <c r="H10" s="537"/>
      <c r="I10" s="431"/>
      <c r="J10" s="537"/>
      <c r="K10" s="431"/>
      <c r="L10" s="537"/>
      <c r="M10" s="456"/>
      <c r="N10" s="537"/>
      <c r="O10" s="431"/>
      <c r="P10" s="537"/>
      <c r="Q10" s="431"/>
      <c r="R10" s="537"/>
      <c r="S10" s="538"/>
    </row>
    <row r="11" spans="1:19" ht="14.4" customHeight="1" x14ac:dyDescent="0.3">
      <c r="A11" s="461" t="s">
        <v>1472</v>
      </c>
      <c r="B11" s="537">
        <v>374155</v>
      </c>
      <c r="C11" s="431">
        <v>1</v>
      </c>
      <c r="D11" s="537">
        <v>359655</v>
      </c>
      <c r="E11" s="431">
        <v>0.96124600767061774</v>
      </c>
      <c r="F11" s="537">
        <v>363802</v>
      </c>
      <c r="G11" s="456">
        <v>0.9723296494768211</v>
      </c>
      <c r="H11" s="537"/>
      <c r="I11" s="431"/>
      <c r="J11" s="537"/>
      <c r="K11" s="431"/>
      <c r="L11" s="537"/>
      <c r="M11" s="456"/>
      <c r="N11" s="537"/>
      <c r="O11" s="431"/>
      <c r="P11" s="537"/>
      <c r="Q11" s="431"/>
      <c r="R11" s="537"/>
      <c r="S11" s="538"/>
    </row>
    <row r="12" spans="1:19" ht="14.4" customHeight="1" x14ac:dyDescent="0.3">
      <c r="A12" s="461" t="s">
        <v>1473</v>
      </c>
      <c r="B12" s="537">
        <v>1365240</v>
      </c>
      <c r="C12" s="431">
        <v>1</v>
      </c>
      <c r="D12" s="537">
        <v>1032152</v>
      </c>
      <c r="E12" s="431">
        <v>0.75602238434267965</v>
      </c>
      <c r="F12" s="537">
        <v>996576</v>
      </c>
      <c r="G12" s="456">
        <v>0.72996396238024086</v>
      </c>
      <c r="H12" s="537"/>
      <c r="I12" s="431"/>
      <c r="J12" s="537"/>
      <c r="K12" s="431"/>
      <c r="L12" s="537"/>
      <c r="M12" s="456"/>
      <c r="N12" s="537"/>
      <c r="O12" s="431"/>
      <c r="P12" s="537"/>
      <c r="Q12" s="431"/>
      <c r="R12" s="537"/>
      <c r="S12" s="538"/>
    </row>
    <row r="13" spans="1:19" ht="14.4" customHeight="1" x14ac:dyDescent="0.3">
      <c r="A13" s="461" t="s">
        <v>1474</v>
      </c>
      <c r="B13" s="537">
        <v>288416</v>
      </c>
      <c r="C13" s="431">
        <v>1</v>
      </c>
      <c r="D13" s="537">
        <v>362888</v>
      </c>
      <c r="E13" s="431">
        <v>1.2582103628092756</v>
      </c>
      <c r="F13" s="537">
        <v>446197</v>
      </c>
      <c r="G13" s="456">
        <v>1.547060495950294</v>
      </c>
      <c r="H13" s="537"/>
      <c r="I13" s="431"/>
      <c r="J13" s="537"/>
      <c r="K13" s="431"/>
      <c r="L13" s="537"/>
      <c r="M13" s="456"/>
      <c r="N13" s="537"/>
      <c r="O13" s="431"/>
      <c r="P13" s="537"/>
      <c r="Q13" s="431"/>
      <c r="R13" s="537"/>
      <c r="S13" s="538"/>
    </row>
    <row r="14" spans="1:19" ht="14.4" customHeight="1" x14ac:dyDescent="0.3">
      <c r="A14" s="461" t="s">
        <v>1475</v>
      </c>
      <c r="B14" s="537">
        <v>419034</v>
      </c>
      <c r="C14" s="431">
        <v>1</v>
      </c>
      <c r="D14" s="537">
        <v>438101</v>
      </c>
      <c r="E14" s="431">
        <v>1.0455022742784594</v>
      </c>
      <c r="F14" s="537">
        <v>514267</v>
      </c>
      <c r="G14" s="456">
        <v>1.2272679543903358</v>
      </c>
      <c r="H14" s="537"/>
      <c r="I14" s="431"/>
      <c r="J14" s="537"/>
      <c r="K14" s="431"/>
      <c r="L14" s="537"/>
      <c r="M14" s="456"/>
      <c r="N14" s="537"/>
      <c r="O14" s="431"/>
      <c r="P14" s="537"/>
      <c r="Q14" s="431"/>
      <c r="R14" s="537"/>
      <c r="S14" s="538"/>
    </row>
    <row r="15" spans="1:19" ht="14.4" customHeight="1" x14ac:dyDescent="0.3">
      <c r="A15" s="461" t="s">
        <v>1476</v>
      </c>
      <c r="B15" s="537">
        <v>2550359</v>
      </c>
      <c r="C15" s="431">
        <v>1</v>
      </c>
      <c r="D15" s="537">
        <v>3047980</v>
      </c>
      <c r="E15" s="431">
        <v>1.1951180206394472</v>
      </c>
      <c r="F15" s="537">
        <v>3839553</v>
      </c>
      <c r="G15" s="456">
        <v>1.5054951087278301</v>
      </c>
      <c r="H15" s="537"/>
      <c r="I15" s="431"/>
      <c r="J15" s="537"/>
      <c r="K15" s="431"/>
      <c r="L15" s="537"/>
      <c r="M15" s="456"/>
      <c r="N15" s="537"/>
      <c r="O15" s="431"/>
      <c r="P15" s="537"/>
      <c r="Q15" s="431"/>
      <c r="R15" s="537"/>
      <c r="S15" s="538"/>
    </row>
    <row r="16" spans="1:19" ht="14.4" customHeight="1" x14ac:dyDescent="0.3">
      <c r="A16" s="461" t="s">
        <v>1477</v>
      </c>
      <c r="B16" s="537">
        <v>480232</v>
      </c>
      <c r="C16" s="431">
        <v>1</v>
      </c>
      <c r="D16" s="537">
        <v>548591</v>
      </c>
      <c r="E16" s="431">
        <v>1.1423457828716121</v>
      </c>
      <c r="F16" s="537">
        <v>609235</v>
      </c>
      <c r="G16" s="456">
        <v>1.2686264138999483</v>
      </c>
      <c r="H16" s="537"/>
      <c r="I16" s="431"/>
      <c r="J16" s="537"/>
      <c r="K16" s="431"/>
      <c r="L16" s="537"/>
      <c r="M16" s="456"/>
      <c r="N16" s="537"/>
      <c r="O16" s="431"/>
      <c r="P16" s="537"/>
      <c r="Q16" s="431"/>
      <c r="R16" s="537"/>
      <c r="S16" s="538"/>
    </row>
    <row r="17" spans="1:19" ht="14.4" customHeight="1" x14ac:dyDescent="0.3">
      <c r="A17" s="461" t="s">
        <v>1478</v>
      </c>
      <c r="B17" s="537">
        <v>127477</v>
      </c>
      <c r="C17" s="431">
        <v>1</v>
      </c>
      <c r="D17" s="537">
        <v>153043</v>
      </c>
      <c r="E17" s="431">
        <v>1.2005538253959538</v>
      </c>
      <c r="F17" s="537">
        <v>142236</v>
      </c>
      <c r="G17" s="456">
        <v>1.1157777481428022</v>
      </c>
      <c r="H17" s="537"/>
      <c r="I17" s="431"/>
      <c r="J17" s="537"/>
      <c r="K17" s="431"/>
      <c r="L17" s="537"/>
      <c r="M17" s="456"/>
      <c r="N17" s="537"/>
      <c r="O17" s="431"/>
      <c r="P17" s="537"/>
      <c r="Q17" s="431"/>
      <c r="R17" s="537"/>
      <c r="S17" s="538"/>
    </row>
    <row r="18" spans="1:19" ht="14.4" customHeight="1" x14ac:dyDescent="0.3">
      <c r="A18" s="461" t="s">
        <v>1479</v>
      </c>
      <c r="B18" s="537">
        <v>103596</v>
      </c>
      <c r="C18" s="431">
        <v>1</v>
      </c>
      <c r="D18" s="537">
        <v>81193</v>
      </c>
      <c r="E18" s="431">
        <v>0.78374647669794195</v>
      </c>
      <c r="F18" s="537">
        <v>68257</v>
      </c>
      <c r="G18" s="456">
        <v>0.65887679060967608</v>
      </c>
      <c r="H18" s="537"/>
      <c r="I18" s="431"/>
      <c r="J18" s="537"/>
      <c r="K18" s="431"/>
      <c r="L18" s="537"/>
      <c r="M18" s="456"/>
      <c r="N18" s="537"/>
      <c r="O18" s="431"/>
      <c r="P18" s="537"/>
      <c r="Q18" s="431"/>
      <c r="R18" s="537"/>
      <c r="S18" s="538"/>
    </row>
    <row r="19" spans="1:19" ht="14.4" customHeight="1" x14ac:dyDescent="0.3">
      <c r="A19" s="461" t="s">
        <v>1480</v>
      </c>
      <c r="B19" s="537">
        <v>48138</v>
      </c>
      <c r="C19" s="431">
        <v>1</v>
      </c>
      <c r="D19" s="537">
        <v>79399</v>
      </c>
      <c r="E19" s="431">
        <v>1.6494037974157629</v>
      </c>
      <c r="F19" s="537">
        <v>49912</v>
      </c>
      <c r="G19" s="456">
        <v>1.0368523827329761</v>
      </c>
      <c r="H19" s="537"/>
      <c r="I19" s="431"/>
      <c r="J19" s="537"/>
      <c r="K19" s="431"/>
      <c r="L19" s="537"/>
      <c r="M19" s="456"/>
      <c r="N19" s="537"/>
      <c r="O19" s="431"/>
      <c r="P19" s="537"/>
      <c r="Q19" s="431"/>
      <c r="R19" s="537"/>
      <c r="S19" s="538"/>
    </row>
    <row r="20" spans="1:19" ht="14.4" customHeight="1" x14ac:dyDescent="0.3">
      <c r="A20" s="461" t="s">
        <v>1481</v>
      </c>
      <c r="B20" s="537">
        <v>2601621</v>
      </c>
      <c r="C20" s="431">
        <v>1</v>
      </c>
      <c r="D20" s="537">
        <v>3530354</v>
      </c>
      <c r="E20" s="431">
        <v>1.3569824351817579</v>
      </c>
      <c r="F20" s="537">
        <v>3817987</v>
      </c>
      <c r="G20" s="456">
        <v>1.4675415827286142</v>
      </c>
      <c r="H20" s="537"/>
      <c r="I20" s="431"/>
      <c r="J20" s="537"/>
      <c r="K20" s="431"/>
      <c r="L20" s="537"/>
      <c r="M20" s="456"/>
      <c r="N20" s="537"/>
      <c r="O20" s="431"/>
      <c r="P20" s="537"/>
      <c r="Q20" s="431"/>
      <c r="R20" s="537"/>
      <c r="S20" s="538"/>
    </row>
    <row r="21" spans="1:19" ht="14.4" customHeight="1" x14ac:dyDescent="0.3">
      <c r="A21" s="461" t="s">
        <v>1482</v>
      </c>
      <c r="B21" s="537">
        <v>4375435</v>
      </c>
      <c r="C21" s="431">
        <v>1</v>
      </c>
      <c r="D21" s="537">
        <v>5392008</v>
      </c>
      <c r="E21" s="431">
        <v>1.2323364419766263</v>
      </c>
      <c r="F21" s="537">
        <v>6071239</v>
      </c>
      <c r="G21" s="456">
        <v>1.387573806947195</v>
      </c>
      <c r="H21" s="537"/>
      <c r="I21" s="431"/>
      <c r="J21" s="537"/>
      <c r="K21" s="431"/>
      <c r="L21" s="537"/>
      <c r="M21" s="456"/>
      <c r="N21" s="537"/>
      <c r="O21" s="431"/>
      <c r="P21" s="537"/>
      <c r="Q21" s="431"/>
      <c r="R21" s="537"/>
      <c r="S21" s="538"/>
    </row>
    <row r="22" spans="1:19" ht="14.4" customHeight="1" x14ac:dyDescent="0.3">
      <c r="A22" s="461" t="s">
        <v>1483</v>
      </c>
      <c r="B22" s="537">
        <v>41500</v>
      </c>
      <c r="C22" s="431">
        <v>1</v>
      </c>
      <c r="D22" s="537">
        <v>59212</v>
      </c>
      <c r="E22" s="431">
        <v>1.4267951807228916</v>
      </c>
      <c r="F22" s="537">
        <v>81368</v>
      </c>
      <c r="G22" s="456">
        <v>1.9606746987951806</v>
      </c>
      <c r="H22" s="537"/>
      <c r="I22" s="431"/>
      <c r="J22" s="537"/>
      <c r="K22" s="431"/>
      <c r="L22" s="537"/>
      <c r="M22" s="456"/>
      <c r="N22" s="537"/>
      <c r="O22" s="431"/>
      <c r="P22" s="537"/>
      <c r="Q22" s="431"/>
      <c r="R22" s="537"/>
      <c r="S22" s="538"/>
    </row>
    <row r="23" spans="1:19" ht="14.4" customHeight="1" x14ac:dyDescent="0.3">
      <c r="A23" s="461" t="s">
        <v>1484</v>
      </c>
      <c r="B23" s="537">
        <v>752733</v>
      </c>
      <c r="C23" s="431">
        <v>1</v>
      </c>
      <c r="D23" s="537">
        <v>1022171</v>
      </c>
      <c r="E23" s="431">
        <v>1.3579463103118901</v>
      </c>
      <c r="F23" s="537">
        <v>1109993</v>
      </c>
      <c r="G23" s="456">
        <v>1.4746171617293251</v>
      </c>
      <c r="H23" s="537"/>
      <c r="I23" s="431"/>
      <c r="J23" s="537"/>
      <c r="K23" s="431"/>
      <c r="L23" s="537"/>
      <c r="M23" s="456"/>
      <c r="N23" s="537"/>
      <c r="O23" s="431"/>
      <c r="P23" s="537"/>
      <c r="Q23" s="431"/>
      <c r="R23" s="537"/>
      <c r="S23" s="538"/>
    </row>
    <row r="24" spans="1:19" ht="14.4" customHeight="1" x14ac:dyDescent="0.3">
      <c r="A24" s="461" t="s">
        <v>1485</v>
      </c>
      <c r="B24" s="537">
        <v>164073</v>
      </c>
      <c r="C24" s="431">
        <v>1</v>
      </c>
      <c r="D24" s="537">
        <v>169565</v>
      </c>
      <c r="E24" s="431">
        <v>1.0334729053531051</v>
      </c>
      <c r="F24" s="537">
        <v>256206</v>
      </c>
      <c r="G24" s="456">
        <v>1.5615366330840541</v>
      </c>
      <c r="H24" s="537"/>
      <c r="I24" s="431"/>
      <c r="J24" s="537"/>
      <c r="K24" s="431"/>
      <c r="L24" s="537"/>
      <c r="M24" s="456"/>
      <c r="N24" s="537"/>
      <c r="O24" s="431"/>
      <c r="P24" s="537"/>
      <c r="Q24" s="431"/>
      <c r="R24" s="537"/>
      <c r="S24" s="538"/>
    </row>
    <row r="25" spans="1:19" ht="14.4" customHeight="1" x14ac:dyDescent="0.3">
      <c r="A25" s="461" t="s">
        <v>1486</v>
      </c>
      <c r="B25" s="537">
        <v>1477</v>
      </c>
      <c r="C25" s="431">
        <v>1</v>
      </c>
      <c r="D25" s="537">
        <v>120</v>
      </c>
      <c r="E25" s="431">
        <v>8.1245768449559913E-2</v>
      </c>
      <c r="F25" s="537">
        <v>468</v>
      </c>
      <c r="G25" s="456">
        <v>0.31685849695328366</v>
      </c>
      <c r="H25" s="537"/>
      <c r="I25" s="431"/>
      <c r="J25" s="537"/>
      <c r="K25" s="431"/>
      <c r="L25" s="537"/>
      <c r="M25" s="456"/>
      <c r="N25" s="537"/>
      <c r="O25" s="431"/>
      <c r="P25" s="537"/>
      <c r="Q25" s="431"/>
      <c r="R25" s="537"/>
      <c r="S25" s="538"/>
    </row>
    <row r="26" spans="1:19" ht="14.4" customHeight="1" x14ac:dyDescent="0.3">
      <c r="A26" s="461" t="s">
        <v>1487</v>
      </c>
      <c r="B26" s="537">
        <v>59035</v>
      </c>
      <c r="C26" s="431">
        <v>1</v>
      </c>
      <c r="D26" s="537">
        <v>72021</v>
      </c>
      <c r="E26" s="431">
        <v>1.2199712035233337</v>
      </c>
      <c r="F26" s="537">
        <v>80824</v>
      </c>
      <c r="G26" s="456">
        <v>1.3690861353434403</v>
      </c>
      <c r="H26" s="537"/>
      <c r="I26" s="431"/>
      <c r="J26" s="537"/>
      <c r="K26" s="431"/>
      <c r="L26" s="537"/>
      <c r="M26" s="456"/>
      <c r="N26" s="537"/>
      <c r="O26" s="431"/>
      <c r="P26" s="537"/>
      <c r="Q26" s="431"/>
      <c r="R26" s="537"/>
      <c r="S26" s="538"/>
    </row>
    <row r="27" spans="1:19" ht="14.4" customHeight="1" x14ac:dyDescent="0.3">
      <c r="A27" s="461" t="s">
        <v>1488</v>
      </c>
      <c r="B27" s="537">
        <v>24928</v>
      </c>
      <c r="C27" s="431">
        <v>1</v>
      </c>
      <c r="D27" s="537">
        <v>19925</v>
      </c>
      <c r="E27" s="431">
        <v>0.79930198973042366</v>
      </c>
      <c r="F27" s="537">
        <v>24486</v>
      </c>
      <c r="G27" s="456">
        <v>0.98226893453145059</v>
      </c>
      <c r="H27" s="537"/>
      <c r="I27" s="431"/>
      <c r="J27" s="537"/>
      <c r="K27" s="431"/>
      <c r="L27" s="537"/>
      <c r="M27" s="456"/>
      <c r="N27" s="537"/>
      <c r="O27" s="431"/>
      <c r="P27" s="537"/>
      <c r="Q27" s="431"/>
      <c r="R27" s="537"/>
      <c r="S27" s="538"/>
    </row>
    <row r="28" spans="1:19" ht="14.4" customHeight="1" x14ac:dyDescent="0.3">
      <c r="A28" s="461" t="s">
        <v>1489</v>
      </c>
      <c r="B28" s="537">
        <v>288628</v>
      </c>
      <c r="C28" s="431">
        <v>1</v>
      </c>
      <c r="D28" s="537">
        <v>251974</v>
      </c>
      <c r="E28" s="431">
        <v>0.87300608395581858</v>
      </c>
      <c r="F28" s="537">
        <v>365820</v>
      </c>
      <c r="G28" s="456">
        <v>1.267444599969511</v>
      </c>
      <c r="H28" s="537"/>
      <c r="I28" s="431"/>
      <c r="J28" s="537"/>
      <c r="K28" s="431"/>
      <c r="L28" s="537"/>
      <c r="M28" s="456"/>
      <c r="N28" s="537"/>
      <c r="O28" s="431"/>
      <c r="P28" s="537"/>
      <c r="Q28" s="431"/>
      <c r="R28" s="537"/>
      <c r="S28" s="538"/>
    </row>
    <row r="29" spans="1:19" ht="14.4" customHeight="1" x14ac:dyDescent="0.3">
      <c r="A29" s="461" t="s">
        <v>1490</v>
      </c>
      <c r="B29" s="537">
        <v>219989</v>
      </c>
      <c r="C29" s="431">
        <v>1</v>
      </c>
      <c r="D29" s="537">
        <v>242458</v>
      </c>
      <c r="E29" s="431">
        <v>1.1021369250280695</v>
      </c>
      <c r="F29" s="537">
        <v>233171</v>
      </c>
      <c r="G29" s="456">
        <v>1.0599211778770756</v>
      </c>
      <c r="H29" s="537"/>
      <c r="I29" s="431"/>
      <c r="J29" s="537"/>
      <c r="K29" s="431"/>
      <c r="L29" s="537"/>
      <c r="M29" s="456"/>
      <c r="N29" s="537"/>
      <c r="O29" s="431"/>
      <c r="P29" s="537"/>
      <c r="Q29" s="431"/>
      <c r="R29" s="537"/>
      <c r="S29" s="538"/>
    </row>
    <row r="30" spans="1:19" ht="14.4" customHeight="1" x14ac:dyDescent="0.3">
      <c r="A30" s="461" t="s">
        <v>1491</v>
      </c>
      <c r="B30" s="537">
        <v>2679254</v>
      </c>
      <c r="C30" s="431">
        <v>1</v>
      </c>
      <c r="D30" s="537">
        <v>3086962</v>
      </c>
      <c r="E30" s="431">
        <v>1.1521722091298547</v>
      </c>
      <c r="F30" s="537">
        <v>3099109</v>
      </c>
      <c r="G30" s="456">
        <v>1.1567059338159054</v>
      </c>
      <c r="H30" s="537"/>
      <c r="I30" s="431"/>
      <c r="J30" s="537"/>
      <c r="K30" s="431"/>
      <c r="L30" s="537"/>
      <c r="M30" s="456"/>
      <c r="N30" s="537"/>
      <c r="O30" s="431"/>
      <c r="P30" s="537"/>
      <c r="Q30" s="431"/>
      <c r="R30" s="537"/>
      <c r="S30" s="538"/>
    </row>
    <row r="31" spans="1:19" ht="14.4" customHeight="1" x14ac:dyDescent="0.3">
      <c r="A31" s="461" t="s">
        <v>1492</v>
      </c>
      <c r="B31" s="537">
        <v>276623</v>
      </c>
      <c r="C31" s="431">
        <v>1</v>
      </c>
      <c r="D31" s="537">
        <v>313019</v>
      </c>
      <c r="E31" s="431">
        <v>1.1315725735025648</v>
      </c>
      <c r="F31" s="537">
        <v>252591</v>
      </c>
      <c r="G31" s="456">
        <v>0.91312363758617321</v>
      </c>
      <c r="H31" s="537"/>
      <c r="I31" s="431"/>
      <c r="J31" s="537"/>
      <c r="K31" s="431"/>
      <c r="L31" s="537"/>
      <c r="M31" s="456"/>
      <c r="N31" s="537"/>
      <c r="O31" s="431"/>
      <c r="P31" s="537"/>
      <c r="Q31" s="431"/>
      <c r="R31" s="537"/>
      <c r="S31" s="538"/>
    </row>
    <row r="32" spans="1:19" ht="14.4" customHeight="1" thickBot="1" x14ac:dyDescent="0.35">
      <c r="A32" s="540" t="s">
        <v>1493</v>
      </c>
      <c r="B32" s="539">
        <v>547753</v>
      </c>
      <c r="C32" s="437">
        <v>1</v>
      </c>
      <c r="D32" s="539">
        <v>616729</v>
      </c>
      <c r="E32" s="437">
        <v>1.1259253714721782</v>
      </c>
      <c r="F32" s="539">
        <v>681918</v>
      </c>
      <c r="G32" s="448">
        <v>1.244937042791185</v>
      </c>
      <c r="H32" s="539"/>
      <c r="I32" s="437"/>
      <c r="J32" s="539"/>
      <c r="K32" s="437"/>
      <c r="L32" s="539"/>
      <c r="M32" s="448"/>
      <c r="N32" s="539"/>
      <c r="O32" s="437"/>
      <c r="P32" s="539"/>
      <c r="Q32" s="437"/>
      <c r="R32" s="539"/>
      <c r="S32" s="473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3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35" bestFit="1" customWidth="1"/>
    <col min="2" max="2" width="11.6640625" style="135" hidden="1" customWidth="1"/>
    <col min="3" max="4" width="11" style="137" customWidth="1"/>
    <col min="5" max="5" width="11" style="138" customWidth="1"/>
    <col min="6" max="16384" width="8.88671875" style="135"/>
  </cols>
  <sheetData>
    <row r="1" spans="1:5" ht="18.600000000000001" thickBot="1" x14ac:dyDescent="0.4">
      <c r="A1" s="305" t="s">
        <v>106</v>
      </c>
      <c r="B1" s="305"/>
      <c r="C1" s="306"/>
      <c r="D1" s="306"/>
      <c r="E1" s="306"/>
    </row>
    <row r="2" spans="1:5" ht="14.4" customHeight="1" thickBot="1" x14ac:dyDescent="0.35">
      <c r="A2" s="214" t="s">
        <v>231</v>
      </c>
      <c r="B2" s="136"/>
    </row>
    <row r="3" spans="1:5" ht="14.4" customHeight="1" thickBot="1" x14ac:dyDescent="0.35">
      <c r="A3" s="139"/>
      <c r="C3" s="140" t="s">
        <v>94</v>
      </c>
      <c r="D3" s="141" t="s">
        <v>60</v>
      </c>
      <c r="E3" s="142" t="s">
        <v>62</v>
      </c>
    </row>
    <row r="4" spans="1:5" ht="14.4" customHeight="1" thickBot="1" x14ac:dyDescent="0.35">
      <c r="A4" s="143" t="str">
        <f>HYPERLINK("#HI!A1","NÁKLADY CELKEM (v tisících Kč)")</f>
        <v>NÁKLADY CELKEM (v tisících Kč)</v>
      </c>
      <c r="B4" s="144"/>
      <c r="C4" s="145">
        <f ca="1">IF(ISERROR(VLOOKUP("Náklady celkem",INDIRECT("HI!$A:$G"),6,0)),0,VLOOKUP("Náklady celkem",INDIRECT("HI!$A:$G"),6,0))</f>
        <v>29873.205783242396</v>
      </c>
      <c r="D4" s="145">
        <f ca="1">IF(ISERROR(VLOOKUP("Náklady celkem",INDIRECT("HI!$A:$G"),5,0)),0,VLOOKUP("Náklady celkem",INDIRECT("HI!$A:$G"),5,0))</f>
        <v>32305.055370000009</v>
      </c>
      <c r="E4" s="146">
        <f ca="1">IF(C4=0,0,D4/C4)</f>
        <v>1.0814057120083771</v>
      </c>
    </row>
    <row r="5" spans="1:5" ht="14.4" customHeight="1" x14ac:dyDescent="0.3">
      <c r="A5" s="147" t="s">
        <v>131</v>
      </c>
      <c r="B5" s="148"/>
      <c r="C5" s="149"/>
      <c r="D5" s="149"/>
      <c r="E5" s="150"/>
    </row>
    <row r="6" spans="1:5" ht="14.4" customHeight="1" x14ac:dyDescent="0.3">
      <c r="A6" s="151" t="s">
        <v>136</v>
      </c>
      <c r="B6" s="152"/>
      <c r="C6" s="153"/>
      <c r="D6" s="153"/>
      <c r="E6" s="150"/>
    </row>
    <row r="7" spans="1:5" ht="14.4" customHeight="1" x14ac:dyDescent="0.3">
      <c r="A7" s="291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52" t="s">
        <v>98</v>
      </c>
      <c r="C7" s="153">
        <f>IF(ISERROR(HI!F5),"",HI!F5)</f>
        <v>44.957854058771254</v>
      </c>
      <c r="D7" s="153">
        <f>IF(ISERROR(HI!E5),"",HI!E5)</f>
        <v>34.675869999999996</v>
      </c>
      <c r="E7" s="150">
        <f t="shared" ref="E7:E13" si="0">IF(C7=0,0,D7/C7)</f>
        <v>0.77129726776260021</v>
      </c>
    </row>
    <row r="8" spans="1:5" ht="14.4" customHeight="1" x14ac:dyDescent="0.3">
      <c r="A8" s="291" t="str">
        <f>HYPERLINK("#'LŽ PL'!A1","Plnění pozitivního listu (min. 90%)")</f>
        <v>Plnění pozitivního listu (min. 90%)</v>
      </c>
      <c r="B8" s="152" t="s">
        <v>129</v>
      </c>
      <c r="C8" s="154">
        <v>0.9</v>
      </c>
      <c r="D8" s="154">
        <f>IF(ISERROR(VLOOKUP("celkem",'LŽ PL'!$A:$F,5,0)),0,VLOOKUP("celkem",'LŽ PL'!$A:$F,5,0))</f>
        <v>0.99004788392228538</v>
      </c>
      <c r="E8" s="150">
        <f t="shared" si="0"/>
        <v>1.1000532043580948</v>
      </c>
    </row>
    <row r="9" spans="1:5" ht="14.4" customHeight="1" x14ac:dyDescent="0.3">
      <c r="A9" s="291" t="str">
        <f>HYPERLINK("#'LŽ Statim'!A1","Podíl statimových žádanek (max. 30%)")</f>
        <v>Podíl statimových žádanek (max. 30%)</v>
      </c>
      <c r="B9" s="289" t="s">
        <v>199</v>
      </c>
      <c r="C9" s="290">
        <v>0.3</v>
      </c>
      <c r="D9" s="290">
        <f>IF('LŽ Statim'!G3="",0,'LŽ Statim'!G3)</f>
        <v>0</v>
      </c>
      <c r="E9" s="150">
        <f>IF(C9=0,0,D9/C9)</f>
        <v>0</v>
      </c>
    </row>
    <row r="10" spans="1:5" ht="14.4" customHeight="1" x14ac:dyDescent="0.3">
      <c r="A10" s="155" t="s">
        <v>132</v>
      </c>
      <c r="B10" s="152"/>
      <c r="C10" s="153"/>
      <c r="D10" s="153"/>
      <c r="E10" s="150"/>
    </row>
    <row r="11" spans="1:5" ht="14.4" customHeight="1" x14ac:dyDescent="0.3">
      <c r="A11" s="155" t="s">
        <v>133</v>
      </c>
      <c r="B11" s="152"/>
      <c r="C11" s="153"/>
      <c r="D11" s="153"/>
      <c r="E11" s="150"/>
    </row>
    <row r="12" spans="1:5" ht="14.4" customHeight="1" x14ac:dyDescent="0.3">
      <c r="A12" s="156" t="s">
        <v>137</v>
      </c>
      <c r="B12" s="152"/>
      <c r="C12" s="149"/>
      <c r="D12" s="149"/>
      <c r="E12" s="150"/>
    </row>
    <row r="13" spans="1:5" ht="14.4" customHeight="1" x14ac:dyDescent="0.3">
      <c r="A13" s="157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3" s="152" t="s">
        <v>98</v>
      </c>
      <c r="C13" s="153">
        <f>IF(ISERROR(HI!F6),"",HI!F6)</f>
        <v>14248.631458414875</v>
      </c>
      <c r="D13" s="153">
        <f>IF(ISERROR(HI!E6),"",HI!E6)</f>
        <v>15638.211220000001</v>
      </c>
      <c r="E13" s="150">
        <f t="shared" si="0"/>
        <v>1.0975237352191094</v>
      </c>
    </row>
    <row r="14" spans="1:5" ht="14.4" customHeight="1" thickBot="1" x14ac:dyDescent="0.35">
      <c r="A14" s="158" t="str">
        <f>HYPERLINK("#HI!A1","Osobní náklady")</f>
        <v>Osobní náklady</v>
      </c>
      <c r="B14" s="152"/>
      <c r="C14" s="149">
        <f ca="1">IF(ISERROR(VLOOKUP("Osobní náklady (Kč) *",INDIRECT("HI!$A:$G"),6,0)),0,VLOOKUP("Osobní náklady (Kč) *",INDIRECT("HI!$A:$G"),6,0))</f>
        <v>13646.25123197655</v>
      </c>
      <c r="D14" s="149">
        <f ca="1">IF(ISERROR(VLOOKUP("Osobní náklady (Kč) *",INDIRECT("HI!$A:$G"),5,0)),0,VLOOKUP("Osobní náklady (Kč) *",INDIRECT("HI!$A:$G"),5,0))</f>
        <v>14381.615430000002</v>
      </c>
      <c r="E14" s="150">
        <f ca="1">IF(C14=0,0,D14/C14)</f>
        <v>1.0538876344516002</v>
      </c>
    </row>
    <row r="15" spans="1:5" ht="14.4" customHeight="1" thickBot="1" x14ac:dyDescent="0.35">
      <c r="A15" s="162"/>
      <c r="B15" s="163"/>
      <c r="C15" s="164"/>
      <c r="D15" s="164"/>
      <c r="E15" s="165"/>
    </row>
    <row r="16" spans="1:5" ht="14.4" customHeight="1" thickBot="1" x14ac:dyDescent="0.35">
      <c r="A16" s="166" t="str">
        <f>HYPERLINK("#HI!A1","VÝNOSY CELKEM (v tisících)")</f>
        <v>VÝNOSY CELKEM (v tisících)</v>
      </c>
      <c r="B16" s="167"/>
      <c r="C16" s="168">
        <f ca="1">IF(ISERROR(VLOOKUP("Výnosy celkem",INDIRECT("HI!$A:$G"),6,0)),0,VLOOKUP("Výnosy celkem",INDIRECT("HI!$A:$G"),6,0))</f>
        <v>24153.754000000001</v>
      </c>
      <c r="D16" s="168">
        <f ca="1">IF(ISERROR(VLOOKUP("Výnosy celkem",INDIRECT("HI!$A:$G"),5,0)),0,VLOOKUP("Výnosy celkem",INDIRECT("HI!$A:$G"),5,0))</f>
        <v>31422.481</v>
      </c>
      <c r="E16" s="169">
        <f t="shared" ref="E16:E19" ca="1" si="1">IF(C16=0,0,D16/C16)</f>
        <v>1.3009357054808126</v>
      </c>
    </row>
    <row r="17" spans="1:5" ht="14.4" customHeight="1" x14ac:dyDescent="0.3">
      <c r="A17" s="170" t="str">
        <f>HYPERLINK("#HI!A1","Ambulance (body za výkony + Kč za ZUM a ZULP)")</f>
        <v>Ambulance (body za výkony + Kč za ZUM a ZULP)</v>
      </c>
      <c r="B17" s="148"/>
      <c r="C17" s="149">
        <f ca="1">IF(ISERROR(VLOOKUP("Ambulance *",INDIRECT("HI!$A:$G"),6,0)),0,VLOOKUP("Ambulance *",INDIRECT("HI!$A:$G"),6,0))</f>
        <v>24153.754000000001</v>
      </c>
      <c r="D17" s="149">
        <f ca="1">IF(ISERROR(VLOOKUP("Ambulance *",INDIRECT("HI!$A:$G"),5,0)),0,VLOOKUP("Ambulance *",INDIRECT("HI!$A:$G"),5,0))</f>
        <v>31422.481</v>
      </c>
      <c r="E17" s="150">
        <f t="shared" ca="1" si="1"/>
        <v>1.3009357054808126</v>
      </c>
    </row>
    <row r="18" spans="1:5" ht="14.4" customHeight="1" x14ac:dyDescent="0.3">
      <c r="A18" s="171" t="str">
        <f>HYPERLINK("#'ZV Vykáz.-A'!A1","Zdravotní výkony vykázané u ambulantních pacientů (min. 100 %)")</f>
        <v>Zdravotní výkony vykázané u ambulantních pacientů (min. 100 %)</v>
      </c>
      <c r="B18" s="135" t="s">
        <v>108</v>
      </c>
      <c r="C18" s="154">
        <v>1</v>
      </c>
      <c r="D18" s="154">
        <f>IF(ISERROR(VLOOKUP("Celkem:",'ZV Vykáz.-A'!$A:$S,7,0)),"",VLOOKUP("Celkem:",'ZV Vykáz.-A'!$A:$S,7,0))</f>
        <v>1.3009357054808126</v>
      </c>
      <c r="E18" s="150">
        <f t="shared" si="1"/>
        <v>1.3009357054808126</v>
      </c>
    </row>
    <row r="19" spans="1:5" ht="14.4" customHeight="1" x14ac:dyDescent="0.3">
      <c r="A19" s="171" t="str">
        <f>HYPERLINK("#'ZV Vykáz.-H'!A1","Zdravotní výkony vykázané u hospitalizovaných pacientů (max. 85 %)")</f>
        <v>Zdravotní výkony vykázané u hospitalizovaných pacientů (max. 85 %)</v>
      </c>
      <c r="B19" s="135" t="s">
        <v>110</v>
      </c>
      <c r="C19" s="154">
        <v>0.85</v>
      </c>
      <c r="D19" s="154">
        <f>IF(ISERROR(VLOOKUP("Celkem:",'ZV Vykáz.-H'!$A:$S,7,0)),"",VLOOKUP("Celkem:",'ZV Vykáz.-H'!$A:$S,7,0))</f>
        <v>1.2651557386102763</v>
      </c>
      <c r="E19" s="150">
        <f t="shared" si="1"/>
        <v>1.4884185160120897</v>
      </c>
    </row>
    <row r="20" spans="1:5" ht="14.4" customHeight="1" x14ac:dyDescent="0.3">
      <c r="A20" s="172" t="str">
        <f>HYPERLINK("#HI!A1","Hospitalizace (casemix * 30000)")</f>
        <v>Hospitalizace (casemix * 30000)</v>
      </c>
      <c r="B20" s="152"/>
      <c r="C20" s="149">
        <f ca="1">IF(ISERROR(VLOOKUP("Hospitalizace *",INDIRECT("HI!$A:$G"),6,0)),0,VLOOKUP("Hospitalizace *",INDIRECT("HI!$A:$G"),6,0))</f>
        <v>0</v>
      </c>
      <c r="D20" s="149">
        <f ca="1">IF(ISERROR(VLOOKUP("Hospitalizace *",INDIRECT("HI!$A:$G"),5,0)),0,VLOOKUP("Hospitalizace *",INDIRECT("HI!$A:$G"),5,0))</f>
        <v>0</v>
      </c>
      <c r="E20" s="150">
        <f ca="1">IF(C20=0,0,D20/C20)</f>
        <v>0</v>
      </c>
    </row>
    <row r="21" spans="1:5" ht="14.4" customHeight="1" thickBot="1" x14ac:dyDescent="0.35">
      <c r="A21" s="173" t="s">
        <v>134</v>
      </c>
      <c r="B21" s="159"/>
      <c r="C21" s="160"/>
      <c r="D21" s="160"/>
      <c r="E21" s="161"/>
    </row>
    <row r="22" spans="1:5" ht="14.4" customHeight="1" thickBot="1" x14ac:dyDescent="0.35">
      <c r="A22" s="174"/>
      <c r="B22" s="175"/>
      <c r="C22" s="176"/>
      <c r="D22" s="176"/>
      <c r="E22" s="177"/>
    </row>
    <row r="23" spans="1:5" ht="14.4" customHeight="1" thickBot="1" x14ac:dyDescent="0.35">
      <c r="A23" s="178" t="s">
        <v>135</v>
      </c>
      <c r="B23" s="179"/>
      <c r="C23" s="180"/>
      <c r="D23" s="180"/>
      <c r="E23" s="181"/>
    </row>
  </sheetData>
  <mergeCells count="1">
    <mergeCell ref="A1:E1"/>
  </mergeCells>
  <conditionalFormatting sqref="E5">
    <cfRule type="cellIs" dxfId="56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2">
    <cfRule type="cellIs" dxfId="55" priority="15" operator="greaterThan">
      <formula>1</formula>
    </cfRule>
    <cfRule type="iconSet" priority="16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54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7">
    <cfRule type="cellIs" dxfId="53" priority="9" operator="lessThan">
      <formula>1</formula>
    </cfRule>
    <cfRule type="iconSet" priority="10">
      <iconSet iconSet="3Symbols2">
        <cfvo type="percent" val="0"/>
        <cfvo type="num" val="1"/>
        <cfvo type="num" val="1"/>
      </iconSet>
    </cfRule>
  </conditionalFormatting>
  <conditionalFormatting sqref="E20">
    <cfRule type="cellIs" dxfId="52" priority="7" operator="lessThan">
      <formula>1</formula>
    </cfRule>
    <cfRule type="iconSet" priority="8">
      <iconSet iconSet="3Symbols2">
        <cfvo type="percent" val="0"/>
        <cfvo type="num" val="1"/>
        <cfvo type="num" val="1"/>
      </iconSet>
    </cfRule>
  </conditionalFormatting>
  <conditionalFormatting sqref="E6">
    <cfRule type="cellIs" dxfId="51" priority="5" operator="greaterThan">
      <formula>1</formula>
    </cfRule>
    <cfRule type="iconSet" priority="6">
      <iconSet iconSet="3Symbols2" reverse="1">
        <cfvo type="percent" val="0"/>
        <cfvo type="num" val="1"/>
        <cfvo type="num" val="1"/>
      </iconSet>
    </cfRule>
  </conditionalFormatting>
  <conditionalFormatting sqref="E16 E18 E8">
    <cfRule type="cellIs" dxfId="50" priority="20" operator="lessThan">
      <formula>1</formula>
    </cfRule>
  </conditionalFormatting>
  <conditionalFormatting sqref="E9">
    <cfRule type="cellIs" dxfId="49" priority="3" operator="greaterThan">
      <formula>1</formula>
    </cfRule>
    <cfRule type="iconSet" priority="4">
      <iconSet iconSet="3Symbols2" reverse="1">
        <cfvo type="percent" val="0"/>
        <cfvo type="num" val="1"/>
        <cfvo type="num" val="1"/>
      </iconSet>
    </cfRule>
  </conditionalFormatting>
  <conditionalFormatting sqref="E16 E18 E8">
    <cfRule type="iconSet" priority="60">
      <iconSet iconSet="3Symbols2">
        <cfvo type="percent" val="0"/>
        <cfvo type="num" val="1"/>
        <cfvo type="num" val="1"/>
      </iconSet>
    </cfRule>
  </conditionalFormatting>
  <conditionalFormatting sqref="E4 E7 E13 E19">
    <cfRule type="cellIs" dxfId="48" priority="65" operator="greaterThan">
      <formula>1</formula>
    </cfRule>
    <cfRule type="iconSet" priority="66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pageSetUpPr fitToPage="1"/>
  </sheetPr>
  <dimension ref="A1:Q727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x14ac:dyDescent="0.3"/>
  <cols>
    <col min="1" max="1" width="3" style="116" bestFit="1" customWidth="1"/>
    <col min="2" max="2" width="8.6640625" style="116" bestFit="1" customWidth="1"/>
    <col min="3" max="3" width="2.109375" style="116" bestFit="1" customWidth="1"/>
    <col min="4" max="4" width="8" style="116" bestFit="1" customWidth="1"/>
    <col min="5" max="5" width="52.88671875" style="116" bestFit="1" customWidth="1"/>
    <col min="6" max="7" width="11.109375" style="191" customWidth="1"/>
    <col min="8" max="9" width="9.33203125" style="191" hidden="1" customWidth="1"/>
    <col min="10" max="11" width="11.109375" style="191" customWidth="1"/>
    <col min="12" max="13" width="9.33203125" style="191" hidden="1" customWidth="1"/>
    <col min="14" max="15" width="11.109375" style="191" customWidth="1"/>
    <col min="16" max="16" width="11.109375" style="194" customWidth="1"/>
    <col min="17" max="17" width="11.109375" style="191" customWidth="1"/>
    <col min="18" max="16384" width="8.88671875" style="116"/>
  </cols>
  <sheetData>
    <row r="1" spans="1:17" ht="18.600000000000001" customHeight="1" thickBot="1" x14ac:dyDescent="0.4">
      <c r="A1" s="305" t="s">
        <v>1523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  <c r="N1" s="305"/>
      <c r="O1" s="305"/>
      <c r="P1" s="305"/>
      <c r="Q1" s="305"/>
    </row>
    <row r="2" spans="1:17" ht="14.4" customHeight="1" thickBot="1" x14ac:dyDescent="0.35">
      <c r="A2" s="214" t="s">
        <v>231</v>
      </c>
      <c r="B2" s="117"/>
      <c r="C2" s="117"/>
      <c r="D2" s="117"/>
      <c r="E2" s="117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209"/>
      <c r="Q2" s="208"/>
    </row>
    <row r="3" spans="1:17" ht="14.4" customHeight="1" thickBot="1" x14ac:dyDescent="0.35">
      <c r="E3" s="73" t="s">
        <v>113</v>
      </c>
      <c r="F3" s="88">
        <f t="shared" ref="F3:O3" si="0">SUBTOTAL(9,F6:F1048576)</f>
        <v>116103</v>
      </c>
      <c r="G3" s="89">
        <f t="shared" si="0"/>
        <v>22570543</v>
      </c>
      <c r="H3" s="89"/>
      <c r="I3" s="89"/>
      <c r="J3" s="89">
        <f t="shared" si="0"/>
        <v>124317</v>
      </c>
      <c r="K3" s="89">
        <f t="shared" si="0"/>
        <v>25680302</v>
      </c>
      <c r="L3" s="89"/>
      <c r="M3" s="89"/>
      <c r="N3" s="89">
        <f t="shared" si="0"/>
        <v>129261</v>
      </c>
      <c r="O3" s="89">
        <f t="shared" si="0"/>
        <v>28555252</v>
      </c>
      <c r="P3" s="67">
        <f>IF(G3=0,0,O3/G3)</f>
        <v>1.2651557386102763</v>
      </c>
      <c r="Q3" s="90">
        <f>IF(N3=0,0,O3/N3)</f>
        <v>220.91158199302188</v>
      </c>
    </row>
    <row r="4" spans="1:17" ht="14.4" customHeight="1" x14ac:dyDescent="0.3">
      <c r="A4" s="372" t="s">
        <v>56</v>
      </c>
      <c r="B4" s="371" t="s">
        <v>82</v>
      </c>
      <c r="C4" s="372" t="s">
        <v>83</v>
      </c>
      <c r="D4" s="381" t="s">
        <v>84</v>
      </c>
      <c r="E4" s="373" t="s">
        <v>57</v>
      </c>
      <c r="F4" s="379">
        <v>2014</v>
      </c>
      <c r="G4" s="380"/>
      <c r="H4" s="91"/>
      <c r="I4" s="91"/>
      <c r="J4" s="379">
        <v>2015</v>
      </c>
      <c r="K4" s="380"/>
      <c r="L4" s="91"/>
      <c r="M4" s="91"/>
      <c r="N4" s="379">
        <v>2016</v>
      </c>
      <c r="O4" s="380"/>
      <c r="P4" s="382" t="s">
        <v>2</v>
      </c>
      <c r="Q4" s="370" t="s">
        <v>85</v>
      </c>
    </row>
    <row r="5" spans="1:17" ht="14.4" customHeight="1" thickBot="1" x14ac:dyDescent="0.35">
      <c r="A5" s="528"/>
      <c r="B5" s="526"/>
      <c r="C5" s="528"/>
      <c r="D5" s="541"/>
      <c r="E5" s="530"/>
      <c r="F5" s="542" t="s">
        <v>59</v>
      </c>
      <c r="G5" s="543" t="s">
        <v>14</v>
      </c>
      <c r="H5" s="544"/>
      <c r="I5" s="544"/>
      <c r="J5" s="542" t="s">
        <v>59</v>
      </c>
      <c r="K5" s="543" t="s">
        <v>14</v>
      </c>
      <c r="L5" s="544"/>
      <c r="M5" s="544"/>
      <c r="N5" s="542" t="s">
        <v>59</v>
      </c>
      <c r="O5" s="543" t="s">
        <v>14</v>
      </c>
      <c r="P5" s="545"/>
      <c r="Q5" s="535"/>
    </row>
    <row r="6" spans="1:17" ht="14.4" customHeight="1" x14ac:dyDescent="0.3">
      <c r="A6" s="424" t="s">
        <v>1494</v>
      </c>
      <c r="B6" s="425" t="s">
        <v>1346</v>
      </c>
      <c r="C6" s="425" t="s">
        <v>1347</v>
      </c>
      <c r="D6" s="425" t="s">
        <v>1348</v>
      </c>
      <c r="E6" s="425" t="s">
        <v>1349</v>
      </c>
      <c r="F6" s="428">
        <v>461</v>
      </c>
      <c r="G6" s="428">
        <v>73613</v>
      </c>
      <c r="H6" s="428">
        <v>1</v>
      </c>
      <c r="I6" s="428">
        <v>159.68112798264642</v>
      </c>
      <c r="J6" s="428">
        <v>495</v>
      </c>
      <c r="K6" s="428">
        <v>79695</v>
      </c>
      <c r="L6" s="428">
        <v>1.0826212761332916</v>
      </c>
      <c r="M6" s="428">
        <v>161</v>
      </c>
      <c r="N6" s="428">
        <v>560</v>
      </c>
      <c r="O6" s="428">
        <v>96880</v>
      </c>
      <c r="P6" s="447">
        <v>1.3160718894760437</v>
      </c>
      <c r="Q6" s="429">
        <v>173</v>
      </c>
    </row>
    <row r="7" spans="1:17" ht="14.4" customHeight="1" x14ac:dyDescent="0.3">
      <c r="A7" s="430" t="s">
        <v>1494</v>
      </c>
      <c r="B7" s="431" t="s">
        <v>1346</v>
      </c>
      <c r="C7" s="431" t="s">
        <v>1347</v>
      </c>
      <c r="D7" s="431" t="s">
        <v>1362</v>
      </c>
      <c r="E7" s="431" t="s">
        <v>1363</v>
      </c>
      <c r="F7" s="434">
        <v>6</v>
      </c>
      <c r="G7" s="434">
        <v>7002</v>
      </c>
      <c r="H7" s="434">
        <v>1</v>
      </c>
      <c r="I7" s="434">
        <v>1167</v>
      </c>
      <c r="J7" s="434">
        <v>38</v>
      </c>
      <c r="K7" s="434">
        <v>44422</v>
      </c>
      <c r="L7" s="434">
        <v>6.3441873750357045</v>
      </c>
      <c r="M7" s="434">
        <v>1169</v>
      </c>
      <c r="N7" s="434">
        <v>20</v>
      </c>
      <c r="O7" s="434">
        <v>23460</v>
      </c>
      <c r="P7" s="456">
        <v>3.3504712939160242</v>
      </c>
      <c r="Q7" s="435">
        <v>1173</v>
      </c>
    </row>
    <row r="8" spans="1:17" ht="14.4" customHeight="1" x14ac:dyDescent="0.3">
      <c r="A8" s="430" t="s">
        <v>1494</v>
      </c>
      <c r="B8" s="431" t="s">
        <v>1346</v>
      </c>
      <c r="C8" s="431" t="s">
        <v>1347</v>
      </c>
      <c r="D8" s="431" t="s">
        <v>1364</v>
      </c>
      <c r="E8" s="431" t="s">
        <v>1365</v>
      </c>
      <c r="F8" s="434">
        <v>745</v>
      </c>
      <c r="G8" s="434">
        <v>29550</v>
      </c>
      <c r="H8" s="434">
        <v>1</v>
      </c>
      <c r="I8" s="434">
        <v>39.664429530201339</v>
      </c>
      <c r="J8" s="434">
        <v>827</v>
      </c>
      <c r="K8" s="434">
        <v>33080</v>
      </c>
      <c r="L8" s="434">
        <v>1.1194585448392556</v>
      </c>
      <c r="M8" s="434">
        <v>40</v>
      </c>
      <c r="N8" s="434">
        <v>921</v>
      </c>
      <c r="O8" s="434">
        <v>37761</v>
      </c>
      <c r="P8" s="456">
        <v>1.2778680203045685</v>
      </c>
      <c r="Q8" s="435">
        <v>41</v>
      </c>
    </row>
    <row r="9" spans="1:17" ht="14.4" customHeight="1" x14ac:dyDescent="0.3">
      <c r="A9" s="430" t="s">
        <v>1494</v>
      </c>
      <c r="B9" s="431" t="s">
        <v>1346</v>
      </c>
      <c r="C9" s="431" t="s">
        <v>1347</v>
      </c>
      <c r="D9" s="431" t="s">
        <v>1366</v>
      </c>
      <c r="E9" s="431" t="s">
        <v>1367</v>
      </c>
      <c r="F9" s="434">
        <v>16</v>
      </c>
      <c r="G9" s="434">
        <v>6128</v>
      </c>
      <c r="H9" s="434">
        <v>1</v>
      </c>
      <c r="I9" s="434">
        <v>383</v>
      </c>
      <c r="J9" s="434">
        <v>76</v>
      </c>
      <c r="K9" s="434">
        <v>29108</v>
      </c>
      <c r="L9" s="434">
        <v>4.75</v>
      </c>
      <c r="M9" s="434">
        <v>383</v>
      </c>
      <c r="N9" s="434">
        <v>63</v>
      </c>
      <c r="O9" s="434">
        <v>24192</v>
      </c>
      <c r="P9" s="456">
        <v>3.9477806788511751</v>
      </c>
      <c r="Q9" s="435">
        <v>384</v>
      </c>
    </row>
    <row r="10" spans="1:17" ht="14.4" customHeight="1" x14ac:dyDescent="0.3">
      <c r="A10" s="430" t="s">
        <v>1494</v>
      </c>
      <c r="B10" s="431" t="s">
        <v>1346</v>
      </c>
      <c r="C10" s="431" t="s">
        <v>1347</v>
      </c>
      <c r="D10" s="431" t="s">
        <v>1368</v>
      </c>
      <c r="E10" s="431" t="s">
        <v>1369</v>
      </c>
      <c r="F10" s="434">
        <v>52</v>
      </c>
      <c r="G10" s="434">
        <v>1924</v>
      </c>
      <c r="H10" s="434">
        <v>1</v>
      </c>
      <c r="I10" s="434">
        <v>37</v>
      </c>
      <c r="J10" s="434">
        <v>65</v>
      </c>
      <c r="K10" s="434">
        <v>2405</v>
      </c>
      <c r="L10" s="434">
        <v>1.25</v>
      </c>
      <c r="M10" s="434">
        <v>37</v>
      </c>
      <c r="N10" s="434">
        <v>47</v>
      </c>
      <c r="O10" s="434">
        <v>1739</v>
      </c>
      <c r="P10" s="456">
        <v>0.90384615384615385</v>
      </c>
      <c r="Q10" s="435">
        <v>37</v>
      </c>
    </row>
    <row r="11" spans="1:17" ht="14.4" customHeight="1" x14ac:dyDescent="0.3">
      <c r="A11" s="430" t="s">
        <v>1494</v>
      </c>
      <c r="B11" s="431" t="s">
        <v>1346</v>
      </c>
      <c r="C11" s="431" t="s">
        <v>1347</v>
      </c>
      <c r="D11" s="431" t="s">
        <v>1372</v>
      </c>
      <c r="E11" s="431" t="s">
        <v>1373</v>
      </c>
      <c r="F11" s="434">
        <v>57</v>
      </c>
      <c r="G11" s="434">
        <v>25356</v>
      </c>
      <c r="H11" s="434">
        <v>1</v>
      </c>
      <c r="I11" s="434">
        <v>444.84210526315792</v>
      </c>
      <c r="J11" s="434">
        <v>150</v>
      </c>
      <c r="K11" s="434">
        <v>66750</v>
      </c>
      <c r="L11" s="434">
        <v>2.6325130146710838</v>
      </c>
      <c r="M11" s="434">
        <v>445</v>
      </c>
      <c r="N11" s="434">
        <v>135</v>
      </c>
      <c r="O11" s="434">
        <v>60210</v>
      </c>
      <c r="P11" s="456">
        <v>2.3745858968291529</v>
      </c>
      <c r="Q11" s="435">
        <v>446</v>
      </c>
    </row>
    <row r="12" spans="1:17" ht="14.4" customHeight="1" x14ac:dyDescent="0.3">
      <c r="A12" s="430" t="s">
        <v>1494</v>
      </c>
      <c r="B12" s="431" t="s">
        <v>1346</v>
      </c>
      <c r="C12" s="431" t="s">
        <v>1347</v>
      </c>
      <c r="D12" s="431" t="s">
        <v>1374</v>
      </c>
      <c r="E12" s="431" t="s">
        <v>1375</v>
      </c>
      <c r="F12" s="434">
        <v>28</v>
      </c>
      <c r="G12" s="434">
        <v>1148</v>
      </c>
      <c r="H12" s="434">
        <v>1</v>
      </c>
      <c r="I12" s="434">
        <v>41</v>
      </c>
      <c r="J12" s="434">
        <v>17</v>
      </c>
      <c r="K12" s="434">
        <v>697</v>
      </c>
      <c r="L12" s="434">
        <v>0.6071428571428571</v>
      </c>
      <c r="M12" s="434">
        <v>41</v>
      </c>
      <c r="N12" s="434">
        <v>16</v>
      </c>
      <c r="O12" s="434">
        <v>672</v>
      </c>
      <c r="P12" s="456">
        <v>0.58536585365853655</v>
      </c>
      <c r="Q12" s="435">
        <v>42</v>
      </c>
    </row>
    <row r="13" spans="1:17" ht="14.4" customHeight="1" x14ac:dyDescent="0.3">
      <c r="A13" s="430" t="s">
        <v>1494</v>
      </c>
      <c r="B13" s="431" t="s">
        <v>1346</v>
      </c>
      <c r="C13" s="431" t="s">
        <v>1347</v>
      </c>
      <c r="D13" s="431" t="s">
        <v>1376</v>
      </c>
      <c r="E13" s="431" t="s">
        <v>1377</v>
      </c>
      <c r="F13" s="434">
        <v>11</v>
      </c>
      <c r="G13" s="434">
        <v>5399</v>
      </c>
      <c r="H13" s="434">
        <v>1</v>
      </c>
      <c r="I13" s="434">
        <v>490.81818181818181</v>
      </c>
      <c r="J13" s="434">
        <v>52</v>
      </c>
      <c r="K13" s="434">
        <v>25532</v>
      </c>
      <c r="L13" s="434">
        <v>4.7290238933135766</v>
      </c>
      <c r="M13" s="434">
        <v>491</v>
      </c>
      <c r="N13" s="434">
        <v>43</v>
      </c>
      <c r="O13" s="434">
        <v>21156</v>
      </c>
      <c r="P13" s="456">
        <v>3.9185034265604743</v>
      </c>
      <c r="Q13" s="435">
        <v>492</v>
      </c>
    </row>
    <row r="14" spans="1:17" ht="14.4" customHeight="1" x14ac:dyDescent="0.3">
      <c r="A14" s="430" t="s">
        <v>1494</v>
      </c>
      <c r="B14" s="431" t="s">
        <v>1346</v>
      </c>
      <c r="C14" s="431" t="s">
        <v>1347</v>
      </c>
      <c r="D14" s="431" t="s">
        <v>1378</v>
      </c>
      <c r="E14" s="431" t="s">
        <v>1379</v>
      </c>
      <c r="F14" s="434">
        <v>14</v>
      </c>
      <c r="G14" s="434">
        <v>434</v>
      </c>
      <c r="H14" s="434">
        <v>1</v>
      </c>
      <c r="I14" s="434">
        <v>31</v>
      </c>
      <c r="J14" s="434">
        <v>23</v>
      </c>
      <c r="K14" s="434">
        <v>713</v>
      </c>
      <c r="L14" s="434">
        <v>1.6428571428571428</v>
      </c>
      <c r="M14" s="434">
        <v>31</v>
      </c>
      <c r="N14" s="434">
        <v>26</v>
      </c>
      <c r="O14" s="434">
        <v>806</v>
      </c>
      <c r="P14" s="456">
        <v>1.8571428571428572</v>
      </c>
      <c r="Q14" s="435">
        <v>31</v>
      </c>
    </row>
    <row r="15" spans="1:17" ht="14.4" customHeight="1" x14ac:dyDescent="0.3">
      <c r="A15" s="430" t="s">
        <v>1494</v>
      </c>
      <c r="B15" s="431" t="s">
        <v>1346</v>
      </c>
      <c r="C15" s="431" t="s">
        <v>1347</v>
      </c>
      <c r="D15" s="431" t="s">
        <v>1380</v>
      </c>
      <c r="E15" s="431" t="s">
        <v>1381</v>
      </c>
      <c r="F15" s="434">
        <v>4</v>
      </c>
      <c r="G15" s="434">
        <v>823</v>
      </c>
      <c r="H15" s="434">
        <v>1</v>
      </c>
      <c r="I15" s="434">
        <v>205.75</v>
      </c>
      <c r="J15" s="434">
        <v>3</v>
      </c>
      <c r="K15" s="434">
        <v>621</v>
      </c>
      <c r="L15" s="434">
        <v>0.75455650060753343</v>
      </c>
      <c r="M15" s="434">
        <v>207</v>
      </c>
      <c r="N15" s="434">
        <v>12</v>
      </c>
      <c r="O15" s="434">
        <v>2496</v>
      </c>
      <c r="P15" s="456">
        <v>3.0328068043742404</v>
      </c>
      <c r="Q15" s="435">
        <v>208</v>
      </c>
    </row>
    <row r="16" spans="1:17" ht="14.4" customHeight="1" x14ac:dyDescent="0.3">
      <c r="A16" s="430" t="s">
        <v>1494</v>
      </c>
      <c r="B16" s="431" t="s">
        <v>1346</v>
      </c>
      <c r="C16" s="431" t="s">
        <v>1347</v>
      </c>
      <c r="D16" s="431" t="s">
        <v>1382</v>
      </c>
      <c r="E16" s="431" t="s">
        <v>1383</v>
      </c>
      <c r="F16" s="434">
        <v>3</v>
      </c>
      <c r="G16" s="434">
        <v>1137</v>
      </c>
      <c r="H16" s="434">
        <v>1</v>
      </c>
      <c r="I16" s="434">
        <v>379</v>
      </c>
      <c r="J16" s="434">
        <v>3</v>
      </c>
      <c r="K16" s="434">
        <v>1140</v>
      </c>
      <c r="L16" s="434">
        <v>1.0026385224274406</v>
      </c>
      <c r="M16" s="434">
        <v>380</v>
      </c>
      <c r="N16" s="434">
        <v>12</v>
      </c>
      <c r="O16" s="434">
        <v>4608</v>
      </c>
      <c r="P16" s="456">
        <v>4.052770448548813</v>
      </c>
      <c r="Q16" s="435">
        <v>384</v>
      </c>
    </row>
    <row r="17" spans="1:17" ht="14.4" customHeight="1" x14ac:dyDescent="0.3">
      <c r="A17" s="430" t="s">
        <v>1494</v>
      </c>
      <c r="B17" s="431" t="s">
        <v>1346</v>
      </c>
      <c r="C17" s="431" t="s">
        <v>1347</v>
      </c>
      <c r="D17" s="431" t="s">
        <v>1384</v>
      </c>
      <c r="E17" s="431" t="s">
        <v>1385</v>
      </c>
      <c r="F17" s="434"/>
      <c r="G17" s="434"/>
      <c r="H17" s="434"/>
      <c r="I17" s="434"/>
      <c r="J17" s="434"/>
      <c r="K17" s="434"/>
      <c r="L17" s="434"/>
      <c r="M17" s="434"/>
      <c r="N17" s="434">
        <v>1</v>
      </c>
      <c r="O17" s="434">
        <v>236</v>
      </c>
      <c r="P17" s="456"/>
      <c r="Q17" s="435">
        <v>236</v>
      </c>
    </row>
    <row r="18" spans="1:17" ht="14.4" customHeight="1" x14ac:dyDescent="0.3">
      <c r="A18" s="430" t="s">
        <v>1494</v>
      </c>
      <c r="B18" s="431" t="s">
        <v>1346</v>
      </c>
      <c r="C18" s="431" t="s">
        <v>1347</v>
      </c>
      <c r="D18" s="431" t="s">
        <v>1386</v>
      </c>
      <c r="E18" s="431" t="s">
        <v>1387</v>
      </c>
      <c r="F18" s="434"/>
      <c r="G18" s="434"/>
      <c r="H18" s="434"/>
      <c r="I18" s="434"/>
      <c r="J18" s="434">
        <v>14</v>
      </c>
      <c r="K18" s="434">
        <v>1834</v>
      </c>
      <c r="L18" s="434"/>
      <c r="M18" s="434">
        <v>131</v>
      </c>
      <c r="N18" s="434">
        <v>2</v>
      </c>
      <c r="O18" s="434">
        <v>274</v>
      </c>
      <c r="P18" s="456"/>
      <c r="Q18" s="435">
        <v>137</v>
      </c>
    </row>
    <row r="19" spans="1:17" ht="14.4" customHeight="1" x14ac:dyDescent="0.3">
      <c r="A19" s="430" t="s">
        <v>1494</v>
      </c>
      <c r="B19" s="431" t="s">
        <v>1346</v>
      </c>
      <c r="C19" s="431" t="s">
        <v>1347</v>
      </c>
      <c r="D19" s="431" t="s">
        <v>1392</v>
      </c>
      <c r="E19" s="431" t="s">
        <v>1393</v>
      </c>
      <c r="F19" s="434">
        <v>343</v>
      </c>
      <c r="G19" s="434">
        <v>5488</v>
      </c>
      <c r="H19" s="434">
        <v>1</v>
      </c>
      <c r="I19" s="434">
        <v>16</v>
      </c>
      <c r="J19" s="434">
        <v>623</v>
      </c>
      <c r="K19" s="434">
        <v>9968</v>
      </c>
      <c r="L19" s="434">
        <v>1.8163265306122449</v>
      </c>
      <c r="M19" s="434">
        <v>16</v>
      </c>
      <c r="N19" s="434">
        <v>623</v>
      </c>
      <c r="O19" s="434">
        <v>10591</v>
      </c>
      <c r="P19" s="456">
        <v>1.9298469387755102</v>
      </c>
      <c r="Q19" s="435">
        <v>17</v>
      </c>
    </row>
    <row r="20" spans="1:17" ht="14.4" customHeight="1" x14ac:dyDescent="0.3">
      <c r="A20" s="430" t="s">
        <v>1494</v>
      </c>
      <c r="B20" s="431" t="s">
        <v>1346</v>
      </c>
      <c r="C20" s="431" t="s">
        <v>1347</v>
      </c>
      <c r="D20" s="431" t="s">
        <v>1394</v>
      </c>
      <c r="E20" s="431" t="s">
        <v>1395</v>
      </c>
      <c r="F20" s="434">
        <v>7</v>
      </c>
      <c r="G20" s="434">
        <v>939</v>
      </c>
      <c r="H20" s="434">
        <v>1</v>
      </c>
      <c r="I20" s="434">
        <v>134.14285714285714</v>
      </c>
      <c r="J20" s="434">
        <v>9</v>
      </c>
      <c r="K20" s="434">
        <v>1224</v>
      </c>
      <c r="L20" s="434">
        <v>1.3035143769968052</v>
      </c>
      <c r="M20" s="434">
        <v>136</v>
      </c>
      <c r="N20" s="434">
        <v>1</v>
      </c>
      <c r="O20" s="434">
        <v>139</v>
      </c>
      <c r="P20" s="456">
        <v>0.14802981895633652</v>
      </c>
      <c r="Q20" s="435">
        <v>139</v>
      </c>
    </row>
    <row r="21" spans="1:17" ht="14.4" customHeight="1" x14ac:dyDescent="0.3">
      <c r="A21" s="430" t="s">
        <v>1494</v>
      </c>
      <c r="B21" s="431" t="s">
        <v>1346</v>
      </c>
      <c r="C21" s="431" t="s">
        <v>1347</v>
      </c>
      <c r="D21" s="431" t="s">
        <v>1396</v>
      </c>
      <c r="E21" s="431" t="s">
        <v>1397</v>
      </c>
      <c r="F21" s="434">
        <v>19</v>
      </c>
      <c r="G21" s="434">
        <v>1947</v>
      </c>
      <c r="H21" s="434">
        <v>1</v>
      </c>
      <c r="I21" s="434">
        <v>102.47368421052632</v>
      </c>
      <c r="J21" s="434">
        <v>25</v>
      </c>
      <c r="K21" s="434">
        <v>2575</v>
      </c>
      <c r="L21" s="434">
        <v>1.3225475089881868</v>
      </c>
      <c r="M21" s="434">
        <v>103</v>
      </c>
      <c r="N21" s="434">
        <v>14</v>
      </c>
      <c r="O21" s="434">
        <v>1442</v>
      </c>
      <c r="P21" s="456">
        <v>0.74062660503338473</v>
      </c>
      <c r="Q21" s="435">
        <v>103</v>
      </c>
    </row>
    <row r="22" spans="1:17" ht="14.4" customHeight="1" x14ac:dyDescent="0.3">
      <c r="A22" s="430" t="s">
        <v>1494</v>
      </c>
      <c r="B22" s="431" t="s">
        <v>1346</v>
      </c>
      <c r="C22" s="431" t="s">
        <v>1347</v>
      </c>
      <c r="D22" s="431" t="s">
        <v>1402</v>
      </c>
      <c r="E22" s="431" t="s">
        <v>1403</v>
      </c>
      <c r="F22" s="434">
        <v>485</v>
      </c>
      <c r="G22" s="434">
        <v>55433</v>
      </c>
      <c r="H22" s="434">
        <v>1</v>
      </c>
      <c r="I22" s="434">
        <v>114.29484536082474</v>
      </c>
      <c r="J22" s="434">
        <v>642</v>
      </c>
      <c r="K22" s="434">
        <v>74472</v>
      </c>
      <c r="L22" s="434">
        <v>1.3434596720365126</v>
      </c>
      <c r="M22" s="434">
        <v>116</v>
      </c>
      <c r="N22" s="434">
        <v>686</v>
      </c>
      <c r="O22" s="434">
        <v>80262</v>
      </c>
      <c r="P22" s="456">
        <v>1.447910089657785</v>
      </c>
      <c r="Q22" s="435">
        <v>117</v>
      </c>
    </row>
    <row r="23" spans="1:17" ht="14.4" customHeight="1" x14ac:dyDescent="0.3">
      <c r="A23" s="430" t="s">
        <v>1494</v>
      </c>
      <c r="B23" s="431" t="s">
        <v>1346</v>
      </c>
      <c r="C23" s="431" t="s">
        <v>1347</v>
      </c>
      <c r="D23" s="431" t="s">
        <v>1404</v>
      </c>
      <c r="E23" s="431" t="s">
        <v>1405</v>
      </c>
      <c r="F23" s="434">
        <v>123</v>
      </c>
      <c r="G23" s="434">
        <v>10427</v>
      </c>
      <c r="H23" s="434">
        <v>1</v>
      </c>
      <c r="I23" s="434">
        <v>84.77235772357723</v>
      </c>
      <c r="J23" s="434">
        <v>145</v>
      </c>
      <c r="K23" s="434">
        <v>12325</v>
      </c>
      <c r="L23" s="434">
        <v>1.1820274287906396</v>
      </c>
      <c r="M23" s="434">
        <v>85</v>
      </c>
      <c r="N23" s="434">
        <v>144</v>
      </c>
      <c r="O23" s="434">
        <v>13104</v>
      </c>
      <c r="P23" s="456">
        <v>1.2567373165819506</v>
      </c>
      <c r="Q23" s="435">
        <v>91</v>
      </c>
    </row>
    <row r="24" spans="1:17" ht="14.4" customHeight="1" x14ac:dyDescent="0.3">
      <c r="A24" s="430" t="s">
        <v>1494</v>
      </c>
      <c r="B24" s="431" t="s">
        <v>1346</v>
      </c>
      <c r="C24" s="431" t="s">
        <v>1347</v>
      </c>
      <c r="D24" s="431" t="s">
        <v>1406</v>
      </c>
      <c r="E24" s="431" t="s">
        <v>1407</v>
      </c>
      <c r="F24" s="434">
        <v>4</v>
      </c>
      <c r="G24" s="434">
        <v>387</v>
      </c>
      <c r="H24" s="434">
        <v>1</v>
      </c>
      <c r="I24" s="434">
        <v>96.75</v>
      </c>
      <c r="J24" s="434">
        <v>7</v>
      </c>
      <c r="K24" s="434">
        <v>686</v>
      </c>
      <c r="L24" s="434">
        <v>1.772609819121447</v>
      </c>
      <c r="M24" s="434">
        <v>98</v>
      </c>
      <c r="N24" s="434">
        <v>4</v>
      </c>
      <c r="O24" s="434">
        <v>396</v>
      </c>
      <c r="P24" s="456">
        <v>1.0232558139534884</v>
      </c>
      <c r="Q24" s="435">
        <v>99</v>
      </c>
    </row>
    <row r="25" spans="1:17" ht="14.4" customHeight="1" x14ac:dyDescent="0.3">
      <c r="A25" s="430" t="s">
        <v>1494</v>
      </c>
      <c r="B25" s="431" t="s">
        <v>1346</v>
      </c>
      <c r="C25" s="431" t="s">
        <v>1347</v>
      </c>
      <c r="D25" s="431" t="s">
        <v>1408</v>
      </c>
      <c r="E25" s="431" t="s">
        <v>1409</v>
      </c>
      <c r="F25" s="434">
        <v>76</v>
      </c>
      <c r="G25" s="434">
        <v>1596</v>
      </c>
      <c r="H25" s="434">
        <v>1</v>
      </c>
      <c r="I25" s="434">
        <v>21</v>
      </c>
      <c r="J25" s="434">
        <v>75</v>
      </c>
      <c r="K25" s="434">
        <v>1575</v>
      </c>
      <c r="L25" s="434">
        <v>0.98684210526315785</v>
      </c>
      <c r="M25" s="434">
        <v>21</v>
      </c>
      <c r="N25" s="434">
        <v>61</v>
      </c>
      <c r="O25" s="434">
        <v>1281</v>
      </c>
      <c r="P25" s="456">
        <v>0.80263157894736847</v>
      </c>
      <c r="Q25" s="435">
        <v>21</v>
      </c>
    </row>
    <row r="26" spans="1:17" ht="14.4" customHeight="1" x14ac:dyDescent="0.3">
      <c r="A26" s="430" t="s">
        <v>1494</v>
      </c>
      <c r="B26" s="431" t="s">
        <v>1346</v>
      </c>
      <c r="C26" s="431" t="s">
        <v>1347</v>
      </c>
      <c r="D26" s="431" t="s">
        <v>1410</v>
      </c>
      <c r="E26" s="431" t="s">
        <v>1411</v>
      </c>
      <c r="F26" s="434">
        <v>565</v>
      </c>
      <c r="G26" s="434">
        <v>274940</v>
      </c>
      <c r="H26" s="434">
        <v>1</v>
      </c>
      <c r="I26" s="434">
        <v>486.6194690265487</v>
      </c>
      <c r="J26" s="434">
        <v>961</v>
      </c>
      <c r="K26" s="434">
        <v>468007</v>
      </c>
      <c r="L26" s="434">
        <v>1.7022150287335418</v>
      </c>
      <c r="M26" s="434">
        <v>487</v>
      </c>
      <c r="N26" s="434">
        <v>1029</v>
      </c>
      <c r="O26" s="434">
        <v>502152</v>
      </c>
      <c r="P26" s="456">
        <v>1.8264057612570015</v>
      </c>
      <c r="Q26" s="435">
        <v>488</v>
      </c>
    </row>
    <row r="27" spans="1:17" ht="14.4" customHeight="1" x14ac:dyDescent="0.3">
      <c r="A27" s="430" t="s">
        <v>1494</v>
      </c>
      <c r="B27" s="431" t="s">
        <v>1346</v>
      </c>
      <c r="C27" s="431" t="s">
        <v>1347</v>
      </c>
      <c r="D27" s="431" t="s">
        <v>1418</v>
      </c>
      <c r="E27" s="431" t="s">
        <v>1419</v>
      </c>
      <c r="F27" s="434">
        <v>118</v>
      </c>
      <c r="G27" s="434">
        <v>4796</v>
      </c>
      <c r="H27" s="434">
        <v>1</v>
      </c>
      <c r="I27" s="434">
        <v>40.644067796610166</v>
      </c>
      <c r="J27" s="434">
        <v>133</v>
      </c>
      <c r="K27" s="434">
        <v>5453</v>
      </c>
      <c r="L27" s="434">
        <v>1.1369891576313595</v>
      </c>
      <c r="M27" s="434">
        <v>41</v>
      </c>
      <c r="N27" s="434">
        <v>134</v>
      </c>
      <c r="O27" s="434">
        <v>5494</v>
      </c>
      <c r="P27" s="456">
        <v>1.1455379482902419</v>
      </c>
      <c r="Q27" s="435">
        <v>41</v>
      </c>
    </row>
    <row r="28" spans="1:17" ht="14.4" customHeight="1" x14ac:dyDescent="0.3">
      <c r="A28" s="430" t="s">
        <v>1494</v>
      </c>
      <c r="B28" s="431" t="s">
        <v>1346</v>
      </c>
      <c r="C28" s="431" t="s">
        <v>1347</v>
      </c>
      <c r="D28" s="431" t="s">
        <v>1426</v>
      </c>
      <c r="E28" s="431" t="s">
        <v>1427</v>
      </c>
      <c r="F28" s="434"/>
      <c r="G28" s="434"/>
      <c r="H28" s="434"/>
      <c r="I28" s="434"/>
      <c r="J28" s="434">
        <v>4</v>
      </c>
      <c r="K28" s="434">
        <v>876</v>
      </c>
      <c r="L28" s="434"/>
      <c r="M28" s="434">
        <v>219</v>
      </c>
      <c r="N28" s="434">
        <v>4</v>
      </c>
      <c r="O28" s="434">
        <v>892</v>
      </c>
      <c r="P28" s="456"/>
      <c r="Q28" s="435">
        <v>223</v>
      </c>
    </row>
    <row r="29" spans="1:17" ht="14.4" customHeight="1" x14ac:dyDescent="0.3">
      <c r="A29" s="430" t="s">
        <v>1494</v>
      </c>
      <c r="B29" s="431" t="s">
        <v>1346</v>
      </c>
      <c r="C29" s="431" t="s">
        <v>1347</v>
      </c>
      <c r="D29" s="431" t="s">
        <v>1428</v>
      </c>
      <c r="E29" s="431" t="s">
        <v>1429</v>
      </c>
      <c r="F29" s="434">
        <v>5</v>
      </c>
      <c r="G29" s="434">
        <v>3807</v>
      </c>
      <c r="H29" s="434">
        <v>1</v>
      </c>
      <c r="I29" s="434">
        <v>761.4</v>
      </c>
      <c r="J29" s="434">
        <v>15</v>
      </c>
      <c r="K29" s="434">
        <v>11430</v>
      </c>
      <c r="L29" s="434">
        <v>3.0023640661938535</v>
      </c>
      <c r="M29" s="434">
        <v>762</v>
      </c>
      <c r="N29" s="434">
        <v>4</v>
      </c>
      <c r="O29" s="434">
        <v>3052</v>
      </c>
      <c r="P29" s="456">
        <v>0.80168111373785134</v>
      </c>
      <c r="Q29" s="435">
        <v>763</v>
      </c>
    </row>
    <row r="30" spans="1:17" ht="14.4" customHeight="1" x14ac:dyDescent="0.3">
      <c r="A30" s="430" t="s">
        <v>1494</v>
      </c>
      <c r="B30" s="431" t="s">
        <v>1346</v>
      </c>
      <c r="C30" s="431" t="s">
        <v>1347</v>
      </c>
      <c r="D30" s="431" t="s">
        <v>1430</v>
      </c>
      <c r="E30" s="431" t="s">
        <v>1431</v>
      </c>
      <c r="F30" s="434">
        <v>9</v>
      </c>
      <c r="G30" s="434">
        <v>18411</v>
      </c>
      <c r="H30" s="434">
        <v>1</v>
      </c>
      <c r="I30" s="434">
        <v>2045.6666666666667</v>
      </c>
      <c r="J30" s="434">
        <v>21</v>
      </c>
      <c r="K30" s="434">
        <v>43512</v>
      </c>
      <c r="L30" s="434">
        <v>2.3633697246211502</v>
      </c>
      <c r="M30" s="434">
        <v>2072</v>
      </c>
      <c r="N30" s="434">
        <v>16</v>
      </c>
      <c r="O30" s="434">
        <v>33792</v>
      </c>
      <c r="P30" s="456">
        <v>1.8354244744989408</v>
      </c>
      <c r="Q30" s="435">
        <v>2112</v>
      </c>
    </row>
    <row r="31" spans="1:17" ht="14.4" customHeight="1" x14ac:dyDescent="0.3">
      <c r="A31" s="430" t="s">
        <v>1494</v>
      </c>
      <c r="B31" s="431" t="s">
        <v>1346</v>
      </c>
      <c r="C31" s="431" t="s">
        <v>1347</v>
      </c>
      <c r="D31" s="431" t="s">
        <v>1432</v>
      </c>
      <c r="E31" s="431" t="s">
        <v>1433</v>
      </c>
      <c r="F31" s="434">
        <v>11</v>
      </c>
      <c r="G31" s="434">
        <v>6671</v>
      </c>
      <c r="H31" s="434">
        <v>1</v>
      </c>
      <c r="I31" s="434">
        <v>606.4545454545455</v>
      </c>
      <c r="J31" s="434">
        <v>14</v>
      </c>
      <c r="K31" s="434">
        <v>8512</v>
      </c>
      <c r="L31" s="434">
        <v>1.2759706190975866</v>
      </c>
      <c r="M31" s="434">
        <v>608</v>
      </c>
      <c r="N31" s="434">
        <v>13</v>
      </c>
      <c r="O31" s="434">
        <v>7982</v>
      </c>
      <c r="P31" s="456">
        <v>1.1965222605306551</v>
      </c>
      <c r="Q31" s="435">
        <v>614</v>
      </c>
    </row>
    <row r="32" spans="1:17" ht="14.4" customHeight="1" x14ac:dyDescent="0.3">
      <c r="A32" s="430" t="s">
        <v>1494</v>
      </c>
      <c r="B32" s="431" t="s">
        <v>1346</v>
      </c>
      <c r="C32" s="431" t="s">
        <v>1347</v>
      </c>
      <c r="D32" s="431" t="s">
        <v>1434</v>
      </c>
      <c r="E32" s="431" t="s">
        <v>1435</v>
      </c>
      <c r="F32" s="434"/>
      <c r="G32" s="434"/>
      <c r="H32" s="434"/>
      <c r="I32" s="434"/>
      <c r="J32" s="434">
        <v>1</v>
      </c>
      <c r="K32" s="434">
        <v>962</v>
      </c>
      <c r="L32" s="434"/>
      <c r="M32" s="434">
        <v>962</v>
      </c>
      <c r="N32" s="434"/>
      <c r="O32" s="434"/>
      <c r="P32" s="456"/>
      <c r="Q32" s="435"/>
    </row>
    <row r="33" spans="1:17" ht="14.4" customHeight="1" x14ac:dyDescent="0.3">
      <c r="A33" s="430" t="s">
        <v>1494</v>
      </c>
      <c r="B33" s="431" t="s">
        <v>1346</v>
      </c>
      <c r="C33" s="431" t="s">
        <v>1347</v>
      </c>
      <c r="D33" s="431" t="s">
        <v>1436</v>
      </c>
      <c r="E33" s="431" t="s">
        <v>1437</v>
      </c>
      <c r="F33" s="434">
        <v>9</v>
      </c>
      <c r="G33" s="434">
        <v>4560</v>
      </c>
      <c r="H33" s="434">
        <v>1</v>
      </c>
      <c r="I33" s="434">
        <v>506.66666666666669</v>
      </c>
      <c r="J33" s="434"/>
      <c r="K33" s="434"/>
      <c r="L33" s="434"/>
      <c r="M33" s="434"/>
      <c r="N33" s="434"/>
      <c r="O33" s="434"/>
      <c r="P33" s="456"/>
      <c r="Q33" s="435"/>
    </row>
    <row r="34" spans="1:17" ht="14.4" customHeight="1" x14ac:dyDescent="0.3">
      <c r="A34" s="430" t="s">
        <v>1494</v>
      </c>
      <c r="B34" s="431" t="s">
        <v>1346</v>
      </c>
      <c r="C34" s="431" t="s">
        <v>1347</v>
      </c>
      <c r="D34" s="431" t="s">
        <v>1438</v>
      </c>
      <c r="E34" s="431" t="s">
        <v>1439</v>
      </c>
      <c r="F34" s="434"/>
      <c r="G34" s="434"/>
      <c r="H34" s="434"/>
      <c r="I34" s="434"/>
      <c r="J34" s="434"/>
      <c r="K34" s="434"/>
      <c r="L34" s="434"/>
      <c r="M34" s="434"/>
      <c r="N34" s="434">
        <v>1</v>
      </c>
      <c r="O34" s="434">
        <v>1760</v>
      </c>
      <c r="P34" s="456"/>
      <c r="Q34" s="435">
        <v>1760</v>
      </c>
    </row>
    <row r="35" spans="1:17" ht="14.4" customHeight="1" x14ac:dyDescent="0.3">
      <c r="A35" s="430" t="s">
        <v>1494</v>
      </c>
      <c r="B35" s="431" t="s">
        <v>1346</v>
      </c>
      <c r="C35" s="431" t="s">
        <v>1347</v>
      </c>
      <c r="D35" s="431" t="s">
        <v>1444</v>
      </c>
      <c r="E35" s="431" t="s">
        <v>1445</v>
      </c>
      <c r="F35" s="434"/>
      <c r="G35" s="434"/>
      <c r="H35" s="434"/>
      <c r="I35" s="434"/>
      <c r="J35" s="434"/>
      <c r="K35" s="434"/>
      <c r="L35" s="434"/>
      <c r="M35" s="434"/>
      <c r="N35" s="434">
        <v>1</v>
      </c>
      <c r="O35" s="434">
        <v>249</v>
      </c>
      <c r="P35" s="456"/>
      <c r="Q35" s="435">
        <v>249</v>
      </c>
    </row>
    <row r="36" spans="1:17" ht="14.4" customHeight="1" x14ac:dyDescent="0.3">
      <c r="A36" s="430" t="s">
        <v>1494</v>
      </c>
      <c r="B36" s="431" t="s">
        <v>1346</v>
      </c>
      <c r="C36" s="431" t="s">
        <v>1347</v>
      </c>
      <c r="D36" s="431" t="s">
        <v>1450</v>
      </c>
      <c r="E36" s="431" t="s">
        <v>1451</v>
      </c>
      <c r="F36" s="434"/>
      <c r="G36" s="434"/>
      <c r="H36" s="434"/>
      <c r="I36" s="434"/>
      <c r="J36" s="434">
        <v>6</v>
      </c>
      <c r="K36" s="434">
        <v>912</v>
      </c>
      <c r="L36" s="434"/>
      <c r="M36" s="434">
        <v>152</v>
      </c>
      <c r="N36" s="434"/>
      <c r="O36" s="434"/>
      <c r="P36" s="456"/>
      <c r="Q36" s="435"/>
    </row>
    <row r="37" spans="1:17" ht="14.4" customHeight="1" x14ac:dyDescent="0.3">
      <c r="A37" s="430" t="s">
        <v>1494</v>
      </c>
      <c r="B37" s="431" t="s">
        <v>1346</v>
      </c>
      <c r="C37" s="431" t="s">
        <v>1347</v>
      </c>
      <c r="D37" s="431" t="s">
        <v>1456</v>
      </c>
      <c r="E37" s="431" t="s">
        <v>1457</v>
      </c>
      <c r="F37" s="434"/>
      <c r="G37" s="434"/>
      <c r="H37" s="434"/>
      <c r="I37" s="434"/>
      <c r="J37" s="434">
        <v>1</v>
      </c>
      <c r="K37" s="434">
        <v>328</v>
      </c>
      <c r="L37" s="434"/>
      <c r="M37" s="434">
        <v>328</v>
      </c>
      <c r="N37" s="434"/>
      <c r="O37" s="434"/>
      <c r="P37" s="456"/>
      <c r="Q37" s="435"/>
    </row>
    <row r="38" spans="1:17" ht="14.4" customHeight="1" x14ac:dyDescent="0.3">
      <c r="A38" s="430" t="s">
        <v>1495</v>
      </c>
      <c r="B38" s="431" t="s">
        <v>1346</v>
      </c>
      <c r="C38" s="431" t="s">
        <v>1347</v>
      </c>
      <c r="D38" s="431" t="s">
        <v>1348</v>
      </c>
      <c r="E38" s="431" t="s">
        <v>1349</v>
      </c>
      <c r="F38" s="434">
        <v>1169</v>
      </c>
      <c r="G38" s="434">
        <v>186725</v>
      </c>
      <c r="H38" s="434">
        <v>1</v>
      </c>
      <c r="I38" s="434">
        <v>159.73053892215569</v>
      </c>
      <c r="J38" s="434">
        <v>1159</v>
      </c>
      <c r="K38" s="434">
        <v>186599</v>
      </c>
      <c r="L38" s="434">
        <v>0.99932521087160264</v>
      </c>
      <c r="M38" s="434">
        <v>161</v>
      </c>
      <c r="N38" s="434">
        <v>1222</v>
      </c>
      <c r="O38" s="434">
        <v>211406</v>
      </c>
      <c r="P38" s="456">
        <v>1.1321783371267908</v>
      </c>
      <c r="Q38" s="435">
        <v>173</v>
      </c>
    </row>
    <row r="39" spans="1:17" ht="14.4" customHeight="1" x14ac:dyDescent="0.3">
      <c r="A39" s="430" t="s">
        <v>1495</v>
      </c>
      <c r="B39" s="431" t="s">
        <v>1346</v>
      </c>
      <c r="C39" s="431" t="s">
        <v>1347</v>
      </c>
      <c r="D39" s="431" t="s">
        <v>1362</v>
      </c>
      <c r="E39" s="431" t="s">
        <v>1363</v>
      </c>
      <c r="F39" s="434">
        <v>11</v>
      </c>
      <c r="G39" s="434">
        <v>12839</v>
      </c>
      <c r="H39" s="434">
        <v>1</v>
      </c>
      <c r="I39" s="434">
        <v>1167.1818181818182</v>
      </c>
      <c r="J39" s="434">
        <v>7</v>
      </c>
      <c r="K39" s="434">
        <v>8183</v>
      </c>
      <c r="L39" s="434">
        <v>0.63735493418490541</v>
      </c>
      <c r="M39" s="434">
        <v>1169</v>
      </c>
      <c r="N39" s="434">
        <v>11</v>
      </c>
      <c r="O39" s="434">
        <v>12903</v>
      </c>
      <c r="P39" s="456">
        <v>1.0049848119012383</v>
      </c>
      <c r="Q39" s="435">
        <v>1173</v>
      </c>
    </row>
    <row r="40" spans="1:17" ht="14.4" customHeight="1" x14ac:dyDescent="0.3">
      <c r="A40" s="430" t="s">
        <v>1495</v>
      </c>
      <c r="B40" s="431" t="s">
        <v>1346</v>
      </c>
      <c r="C40" s="431" t="s">
        <v>1347</v>
      </c>
      <c r="D40" s="431" t="s">
        <v>1364</v>
      </c>
      <c r="E40" s="431" t="s">
        <v>1365</v>
      </c>
      <c r="F40" s="434">
        <v>696</v>
      </c>
      <c r="G40" s="434">
        <v>27639</v>
      </c>
      <c r="H40" s="434">
        <v>1</v>
      </c>
      <c r="I40" s="434">
        <v>39.711206896551722</v>
      </c>
      <c r="J40" s="434">
        <v>568</v>
      </c>
      <c r="K40" s="434">
        <v>22720</v>
      </c>
      <c r="L40" s="434">
        <v>0.82202684612323162</v>
      </c>
      <c r="M40" s="434">
        <v>40</v>
      </c>
      <c r="N40" s="434">
        <v>608</v>
      </c>
      <c r="O40" s="434">
        <v>24928</v>
      </c>
      <c r="P40" s="456">
        <v>0.90191396215492603</v>
      </c>
      <c r="Q40" s="435">
        <v>41</v>
      </c>
    </row>
    <row r="41" spans="1:17" ht="14.4" customHeight="1" x14ac:dyDescent="0.3">
      <c r="A41" s="430" t="s">
        <v>1495</v>
      </c>
      <c r="B41" s="431" t="s">
        <v>1346</v>
      </c>
      <c r="C41" s="431" t="s">
        <v>1347</v>
      </c>
      <c r="D41" s="431" t="s">
        <v>1366</v>
      </c>
      <c r="E41" s="431" t="s">
        <v>1367</v>
      </c>
      <c r="F41" s="434">
        <v>230</v>
      </c>
      <c r="G41" s="434">
        <v>88032</v>
      </c>
      <c r="H41" s="434">
        <v>1</v>
      </c>
      <c r="I41" s="434">
        <v>382.74782608695654</v>
      </c>
      <c r="J41" s="434">
        <v>216</v>
      </c>
      <c r="K41" s="434">
        <v>82728</v>
      </c>
      <c r="L41" s="434">
        <v>0.93974918211559433</v>
      </c>
      <c r="M41" s="434">
        <v>383</v>
      </c>
      <c r="N41" s="434">
        <v>207</v>
      </c>
      <c r="O41" s="434">
        <v>79488</v>
      </c>
      <c r="P41" s="456">
        <v>0.90294438386041442</v>
      </c>
      <c r="Q41" s="435">
        <v>384</v>
      </c>
    </row>
    <row r="42" spans="1:17" ht="14.4" customHeight="1" x14ac:dyDescent="0.3">
      <c r="A42" s="430" t="s">
        <v>1495</v>
      </c>
      <c r="B42" s="431" t="s">
        <v>1346</v>
      </c>
      <c r="C42" s="431" t="s">
        <v>1347</v>
      </c>
      <c r="D42" s="431" t="s">
        <v>1368</v>
      </c>
      <c r="E42" s="431" t="s">
        <v>1369</v>
      </c>
      <c r="F42" s="434">
        <v>891</v>
      </c>
      <c r="G42" s="434">
        <v>32967</v>
      </c>
      <c r="H42" s="434">
        <v>1</v>
      </c>
      <c r="I42" s="434">
        <v>37</v>
      </c>
      <c r="J42" s="434">
        <v>902</v>
      </c>
      <c r="K42" s="434">
        <v>33374</v>
      </c>
      <c r="L42" s="434">
        <v>1.0123456790123457</v>
      </c>
      <c r="M42" s="434">
        <v>37</v>
      </c>
      <c r="N42" s="434">
        <v>662</v>
      </c>
      <c r="O42" s="434">
        <v>24494</v>
      </c>
      <c r="P42" s="456">
        <v>0.74298540965207627</v>
      </c>
      <c r="Q42" s="435">
        <v>37</v>
      </c>
    </row>
    <row r="43" spans="1:17" ht="14.4" customHeight="1" x14ac:dyDescent="0.3">
      <c r="A43" s="430" t="s">
        <v>1495</v>
      </c>
      <c r="B43" s="431" t="s">
        <v>1346</v>
      </c>
      <c r="C43" s="431" t="s">
        <v>1347</v>
      </c>
      <c r="D43" s="431" t="s">
        <v>1372</v>
      </c>
      <c r="E43" s="431" t="s">
        <v>1373</v>
      </c>
      <c r="F43" s="434">
        <v>201</v>
      </c>
      <c r="G43" s="434">
        <v>89388</v>
      </c>
      <c r="H43" s="434">
        <v>1</v>
      </c>
      <c r="I43" s="434">
        <v>444.71641791044777</v>
      </c>
      <c r="J43" s="434">
        <v>222</v>
      </c>
      <c r="K43" s="434">
        <v>98790</v>
      </c>
      <c r="L43" s="434">
        <v>1.1051819036112229</v>
      </c>
      <c r="M43" s="434">
        <v>445</v>
      </c>
      <c r="N43" s="434">
        <v>147</v>
      </c>
      <c r="O43" s="434">
        <v>65562</v>
      </c>
      <c r="P43" s="456">
        <v>0.73345415492012356</v>
      </c>
      <c r="Q43" s="435">
        <v>446</v>
      </c>
    </row>
    <row r="44" spans="1:17" ht="14.4" customHeight="1" x14ac:dyDescent="0.3">
      <c r="A44" s="430" t="s">
        <v>1495</v>
      </c>
      <c r="B44" s="431" t="s">
        <v>1346</v>
      </c>
      <c r="C44" s="431" t="s">
        <v>1347</v>
      </c>
      <c r="D44" s="431" t="s">
        <v>1374</v>
      </c>
      <c r="E44" s="431" t="s">
        <v>1375</v>
      </c>
      <c r="F44" s="434">
        <v>4</v>
      </c>
      <c r="G44" s="434">
        <v>164</v>
      </c>
      <c r="H44" s="434">
        <v>1</v>
      </c>
      <c r="I44" s="434">
        <v>41</v>
      </c>
      <c r="J44" s="434">
        <v>1</v>
      </c>
      <c r="K44" s="434">
        <v>41</v>
      </c>
      <c r="L44" s="434">
        <v>0.25</v>
      </c>
      <c r="M44" s="434">
        <v>41</v>
      </c>
      <c r="N44" s="434"/>
      <c r="O44" s="434"/>
      <c r="P44" s="456"/>
      <c r="Q44" s="435"/>
    </row>
    <row r="45" spans="1:17" ht="14.4" customHeight="1" x14ac:dyDescent="0.3">
      <c r="A45" s="430" t="s">
        <v>1495</v>
      </c>
      <c r="B45" s="431" t="s">
        <v>1346</v>
      </c>
      <c r="C45" s="431" t="s">
        <v>1347</v>
      </c>
      <c r="D45" s="431" t="s">
        <v>1376</v>
      </c>
      <c r="E45" s="431" t="s">
        <v>1377</v>
      </c>
      <c r="F45" s="434">
        <v>117</v>
      </c>
      <c r="G45" s="434">
        <v>57431</v>
      </c>
      <c r="H45" s="434">
        <v>1</v>
      </c>
      <c r="I45" s="434">
        <v>490.86324786324786</v>
      </c>
      <c r="J45" s="434">
        <v>248</v>
      </c>
      <c r="K45" s="434">
        <v>121768</v>
      </c>
      <c r="L45" s="434">
        <v>2.1202486462015289</v>
      </c>
      <c r="M45" s="434">
        <v>491</v>
      </c>
      <c r="N45" s="434">
        <v>252</v>
      </c>
      <c r="O45" s="434">
        <v>123984</v>
      </c>
      <c r="P45" s="456">
        <v>2.1588340791558567</v>
      </c>
      <c r="Q45" s="435">
        <v>492</v>
      </c>
    </row>
    <row r="46" spans="1:17" ht="14.4" customHeight="1" x14ac:dyDescent="0.3">
      <c r="A46" s="430" t="s">
        <v>1495</v>
      </c>
      <c r="B46" s="431" t="s">
        <v>1346</v>
      </c>
      <c r="C46" s="431" t="s">
        <v>1347</v>
      </c>
      <c r="D46" s="431" t="s">
        <v>1378</v>
      </c>
      <c r="E46" s="431" t="s">
        <v>1379</v>
      </c>
      <c r="F46" s="434">
        <v>32</v>
      </c>
      <c r="G46" s="434">
        <v>992</v>
      </c>
      <c r="H46" s="434">
        <v>1</v>
      </c>
      <c r="I46" s="434">
        <v>31</v>
      </c>
      <c r="J46" s="434">
        <v>16</v>
      </c>
      <c r="K46" s="434">
        <v>496</v>
      </c>
      <c r="L46" s="434">
        <v>0.5</v>
      </c>
      <c r="M46" s="434">
        <v>31</v>
      </c>
      <c r="N46" s="434">
        <v>33</v>
      </c>
      <c r="O46" s="434">
        <v>1023</v>
      </c>
      <c r="P46" s="456">
        <v>1.03125</v>
      </c>
      <c r="Q46" s="435">
        <v>31</v>
      </c>
    </row>
    <row r="47" spans="1:17" ht="14.4" customHeight="1" x14ac:dyDescent="0.3">
      <c r="A47" s="430" t="s">
        <v>1495</v>
      </c>
      <c r="B47" s="431" t="s">
        <v>1346</v>
      </c>
      <c r="C47" s="431" t="s">
        <v>1347</v>
      </c>
      <c r="D47" s="431" t="s">
        <v>1380</v>
      </c>
      <c r="E47" s="431" t="s">
        <v>1381</v>
      </c>
      <c r="F47" s="434">
        <v>5</v>
      </c>
      <c r="G47" s="434">
        <v>1028</v>
      </c>
      <c r="H47" s="434">
        <v>1</v>
      </c>
      <c r="I47" s="434">
        <v>205.6</v>
      </c>
      <c r="J47" s="434">
        <v>5</v>
      </c>
      <c r="K47" s="434">
        <v>1035</v>
      </c>
      <c r="L47" s="434">
        <v>1.0068093385214008</v>
      </c>
      <c r="M47" s="434">
        <v>207</v>
      </c>
      <c r="N47" s="434">
        <v>9</v>
      </c>
      <c r="O47" s="434">
        <v>1872</v>
      </c>
      <c r="P47" s="456">
        <v>1.8210116731517509</v>
      </c>
      <c r="Q47" s="435">
        <v>208</v>
      </c>
    </row>
    <row r="48" spans="1:17" ht="14.4" customHeight="1" x14ac:dyDescent="0.3">
      <c r="A48" s="430" t="s">
        <v>1495</v>
      </c>
      <c r="B48" s="431" t="s">
        <v>1346</v>
      </c>
      <c r="C48" s="431" t="s">
        <v>1347</v>
      </c>
      <c r="D48" s="431" t="s">
        <v>1382</v>
      </c>
      <c r="E48" s="431" t="s">
        <v>1383</v>
      </c>
      <c r="F48" s="434">
        <v>4</v>
      </c>
      <c r="G48" s="434">
        <v>1514</v>
      </c>
      <c r="H48" s="434">
        <v>1</v>
      </c>
      <c r="I48" s="434">
        <v>378.5</v>
      </c>
      <c r="J48" s="434">
        <v>4</v>
      </c>
      <c r="K48" s="434">
        <v>1520</v>
      </c>
      <c r="L48" s="434">
        <v>1.0039630118890357</v>
      </c>
      <c r="M48" s="434">
        <v>380</v>
      </c>
      <c r="N48" s="434">
        <v>9</v>
      </c>
      <c r="O48" s="434">
        <v>3456</v>
      </c>
      <c r="P48" s="456">
        <v>2.2826948480845441</v>
      </c>
      <c r="Q48" s="435">
        <v>384</v>
      </c>
    </row>
    <row r="49" spans="1:17" ht="14.4" customHeight="1" x14ac:dyDescent="0.3">
      <c r="A49" s="430" t="s">
        <v>1495</v>
      </c>
      <c r="B49" s="431" t="s">
        <v>1346</v>
      </c>
      <c r="C49" s="431" t="s">
        <v>1347</v>
      </c>
      <c r="D49" s="431" t="s">
        <v>1384</v>
      </c>
      <c r="E49" s="431" t="s">
        <v>1385</v>
      </c>
      <c r="F49" s="434">
        <v>2</v>
      </c>
      <c r="G49" s="434">
        <v>466</v>
      </c>
      <c r="H49" s="434">
        <v>1</v>
      </c>
      <c r="I49" s="434">
        <v>233</v>
      </c>
      <c r="J49" s="434">
        <v>3</v>
      </c>
      <c r="K49" s="434">
        <v>702</v>
      </c>
      <c r="L49" s="434">
        <v>1.5064377682403434</v>
      </c>
      <c r="M49" s="434">
        <v>234</v>
      </c>
      <c r="N49" s="434"/>
      <c r="O49" s="434"/>
      <c r="P49" s="456"/>
      <c r="Q49" s="435"/>
    </row>
    <row r="50" spans="1:17" ht="14.4" customHeight="1" x14ac:dyDescent="0.3">
      <c r="A50" s="430" t="s">
        <v>1495</v>
      </c>
      <c r="B50" s="431" t="s">
        <v>1346</v>
      </c>
      <c r="C50" s="431" t="s">
        <v>1347</v>
      </c>
      <c r="D50" s="431" t="s">
        <v>1386</v>
      </c>
      <c r="E50" s="431" t="s">
        <v>1387</v>
      </c>
      <c r="F50" s="434">
        <v>10</v>
      </c>
      <c r="G50" s="434">
        <v>1298</v>
      </c>
      <c r="H50" s="434">
        <v>1</v>
      </c>
      <c r="I50" s="434">
        <v>129.80000000000001</v>
      </c>
      <c r="J50" s="434">
        <v>12</v>
      </c>
      <c r="K50" s="434">
        <v>1572</v>
      </c>
      <c r="L50" s="434">
        <v>1.2110939907550078</v>
      </c>
      <c r="M50" s="434">
        <v>131</v>
      </c>
      <c r="N50" s="434">
        <v>14</v>
      </c>
      <c r="O50" s="434">
        <v>1918</v>
      </c>
      <c r="P50" s="456">
        <v>1.4776579352850538</v>
      </c>
      <c r="Q50" s="435">
        <v>137</v>
      </c>
    </row>
    <row r="51" spans="1:17" ht="14.4" customHeight="1" x14ac:dyDescent="0.3">
      <c r="A51" s="430" t="s">
        <v>1495</v>
      </c>
      <c r="B51" s="431" t="s">
        <v>1346</v>
      </c>
      <c r="C51" s="431" t="s">
        <v>1347</v>
      </c>
      <c r="D51" s="431" t="s">
        <v>1392</v>
      </c>
      <c r="E51" s="431" t="s">
        <v>1393</v>
      </c>
      <c r="F51" s="434">
        <v>908</v>
      </c>
      <c r="G51" s="434">
        <v>14528</v>
      </c>
      <c r="H51" s="434">
        <v>1</v>
      </c>
      <c r="I51" s="434">
        <v>16</v>
      </c>
      <c r="J51" s="434">
        <v>914</v>
      </c>
      <c r="K51" s="434">
        <v>14624</v>
      </c>
      <c r="L51" s="434">
        <v>1.0066079295154184</v>
      </c>
      <c r="M51" s="434">
        <v>16</v>
      </c>
      <c r="N51" s="434">
        <v>653</v>
      </c>
      <c r="O51" s="434">
        <v>11101</v>
      </c>
      <c r="P51" s="456">
        <v>0.76411068281938321</v>
      </c>
      <c r="Q51" s="435">
        <v>17</v>
      </c>
    </row>
    <row r="52" spans="1:17" ht="14.4" customHeight="1" x14ac:dyDescent="0.3">
      <c r="A52" s="430" t="s">
        <v>1495</v>
      </c>
      <c r="B52" s="431" t="s">
        <v>1346</v>
      </c>
      <c r="C52" s="431" t="s">
        <v>1347</v>
      </c>
      <c r="D52" s="431" t="s">
        <v>1394</v>
      </c>
      <c r="E52" s="431" t="s">
        <v>1395</v>
      </c>
      <c r="F52" s="434">
        <v>5</v>
      </c>
      <c r="G52" s="434">
        <v>675</v>
      </c>
      <c r="H52" s="434">
        <v>1</v>
      </c>
      <c r="I52" s="434">
        <v>135</v>
      </c>
      <c r="J52" s="434">
        <v>3</v>
      </c>
      <c r="K52" s="434">
        <v>408</v>
      </c>
      <c r="L52" s="434">
        <v>0.60444444444444445</v>
      </c>
      <c r="M52" s="434">
        <v>136</v>
      </c>
      <c r="N52" s="434">
        <v>2</v>
      </c>
      <c r="O52" s="434">
        <v>278</v>
      </c>
      <c r="P52" s="456">
        <v>0.41185185185185186</v>
      </c>
      <c r="Q52" s="435">
        <v>139</v>
      </c>
    </row>
    <row r="53" spans="1:17" ht="14.4" customHeight="1" x14ac:dyDescent="0.3">
      <c r="A53" s="430" t="s">
        <v>1495</v>
      </c>
      <c r="B53" s="431" t="s">
        <v>1346</v>
      </c>
      <c r="C53" s="431" t="s">
        <v>1347</v>
      </c>
      <c r="D53" s="431" t="s">
        <v>1396</v>
      </c>
      <c r="E53" s="431" t="s">
        <v>1397</v>
      </c>
      <c r="F53" s="434">
        <v>57</v>
      </c>
      <c r="G53" s="434">
        <v>5852</v>
      </c>
      <c r="H53" s="434">
        <v>1</v>
      </c>
      <c r="I53" s="434">
        <v>102.66666666666667</v>
      </c>
      <c r="J53" s="434">
        <v>34</v>
      </c>
      <c r="K53" s="434">
        <v>3502</v>
      </c>
      <c r="L53" s="434">
        <v>0.59842788790157209</v>
      </c>
      <c r="M53" s="434">
        <v>103</v>
      </c>
      <c r="N53" s="434">
        <v>40</v>
      </c>
      <c r="O53" s="434">
        <v>4120</v>
      </c>
      <c r="P53" s="456">
        <v>0.70403280929596723</v>
      </c>
      <c r="Q53" s="435">
        <v>103</v>
      </c>
    </row>
    <row r="54" spans="1:17" ht="14.4" customHeight="1" x14ac:dyDescent="0.3">
      <c r="A54" s="430" t="s">
        <v>1495</v>
      </c>
      <c r="B54" s="431" t="s">
        <v>1346</v>
      </c>
      <c r="C54" s="431" t="s">
        <v>1347</v>
      </c>
      <c r="D54" s="431" t="s">
        <v>1402</v>
      </c>
      <c r="E54" s="431" t="s">
        <v>1403</v>
      </c>
      <c r="F54" s="434">
        <v>1096</v>
      </c>
      <c r="G54" s="434">
        <v>125292</v>
      </c>
      <c r="H54" s="434">
        <v>1</v>
      </c>
      <c r="I54" s="434">
        <v>114.31751824817518</v>
      </c>
      <c r="J54" s="434">
        <v>1062</v>
      </c>
      <c r="K54" s="434">
        <v>123192</v>
      </c>
      <c r="L54" s="434">
        <v>0.98323915333780287</v>
      </c>
      <c r="M54" s="434">
        <v>116</v>
      </c>
      <c r="N54" s="434">
        <v>1008</v>
      </c>
      <c r="O54" s="434">
        <v>117936</v>
      </c>
      <c r="P54" s="456">
        <v>0.9412891485489896</v>
      </c>
      <c r="Q54" s="435">
        <v>117</v>
      </c>
    </row>
    <row r="55" spans="1:17" ht="14.4" customHeight="1" x14ac:dyDescent="0.3">
      <c r="A55" s="430" t="s">
        <v>1495</v>
      </c>
      <c r="B55" s="431" t="s">
        <v>1346</v>
      </c>
      <c r="C55" s="431" t="s">
        <v>1347</v>
      </c>
      <c r="D55" s="431" t="s">
        <v>1404</v>
      </c>
      <c r="E55" s="431" t="s">
        <v>1405</v>
      </c>
      <c r="F55" s="434">
        <v>377</v>
      </c>
      <c r="G55" s="434">
        <v>31950</v>
      </c>
      <c r="H55" s="434">
        <v>1</v>
      </c>
      <c r="I55" s="434">
        <v>84.748010610079575</v>
      </c>
      <c r="J55" s="434">
        <v>353</v>
      </c>
      <c r="K55" s="434">
        <v>30005</v>
      </c>
      <c r="L55" s="434">
        <v>0.93912363067292648</v>
      </c>
      <c r="M55" s="434">
        <v>85</v>
      </c>
      <c r="N55" s="434">
        <v>409</v>
      </c>
      <c r="O55" s="434">
        <v>37219</v>
      </c>
      <c r="P55" s="456">
        <v>1.1649139280125196</v>
      </c>
      <c r="Q55" s="435">
        <v>91</v>
      </c>
    </row>
    <row r="56" spans="1:17" ht="14.4" customHeight="1" x14ac:dyDescent="0.3">
      <c r="A56" s="430" t="s">
        <v>1495</v>
      </c>
      <c r="B56" s="431" t="s">
        <v>1346</v>
      </c>
      <c r="C56" s="431" t="s">
        <v>1347</v>
      </c>
      <c r="D56" s="431" t="s">
        <v>1406</v>
      </c>
      <c r="E56" s="431" t="s">
        <v>1407</v>
      </c>
      <c r="F56" s="434">
        <v>7</v>
      </c>
      <c r="G56" s="434">
        <v>678</v>
      </c>
      <c r="H56" s="434">
        <v>1</v>
      </c>
      <c r="I56" s="434">
        <v>96.857142857142861</v>
      </c>
      <c r="J56" s="434">
        <v>6</v>
      </c>
      <c r="K56" s="434">
        <v>588</v>
      </c>
      <c r="L56" s="434">
        <v>0.86725663716814161</v>
      </c>
      <c r="M56" s="434">
        <v>98</v>
      </c>
      <c r="N56" s="434">
        <v>3</v>
      </c>
      <c r="O56" s="434">
        <v>297</v>
      </c>
      <c r="P56" s="456">
        <v>0.43805309734513276</v>
      </c>
      <c r="Q56" s="435">
        <v>99</v>
      </c>
    </row>
    <row r="57" spans="1:17" ht="14.4" customHeight="1" x14ac:dyDescent="0.3">
      <c r="A57" s="430" t="s">
        <v>1495</v>
      </c>
      <c r="B57" s="431" t="s">
        <v>1346</v>
      </c>
      <c r="C57" s="431" t="s">
        <v>1347</v>
      </c>
      <c r="D57" s="431" t="s">
        <v>1408</v>
      </c>
      <c r="E57" s="431" t="s">
        <v>1409</v>
      </c>
      <c r="F57" s="434">
        <v>86</v>
      </c>
      <c r="G57" s="434">
        <v>1806</v>
      </c>
      <c r="H57" s="434">
        <v>1</v>
      </c>
      <c r="I57" s="434">
        <v>21</v>
      </c>
      <c r="J57" s="434">
        <v>105</v>
      </c>
      <c r="K57" s="434">
        <v>2205</v>
      </c>
      <c r="L57" s="434">
        <v>1.2209302325581395</v>
      </c>
      <c r="M57" s="434">
        <v>21</v>
      </c>
      <c r="N57" s="434">
        <v>66</v>
      </c>
      <c r="O57" s="434">
        <v>1386</v>
      </c>
      <c r="P57" s="456">
        <v>0.76744186046511631</v>
      </c>
      <c r="Q57" s="435">
        <v>21</v>
      </c>
    </row>
    <row r="58" spans="1:17" ht="14.4" customHeight="1" x14ac:dyDescent="0.3">
      <c r="A58" s="430" t="s">
        <v>1495</v>
      </c>
      <c r="B58" s="431" t="s">
        <v>1346</v>
      </c>
      <c r="C58" s="431" t="s">
        <v>1347</v>
      </c>
      <c r="D58" s="431" t="s">
        <v>1410</v>
      </c>
      <c r="E58" s="431" t="s">
        <v>1411</v>
      </c>
      <c r="F58" s="434">
        <v>845</v>
      </c>
      <c r="G58" s="434">
        <v>411238</v>
      </c>
      <c r="H58" s="434">
        <v>1</v>
      </c>
      <c r="I58" s="434">
        <v>486.67218934911244</v>
      </c>
      <c r="J58" s="434">
        <v>813</v>
      </c>
      <c r="K58" s="434">
        <v>395931</v>
      </c>
      <c r="L58" s="434">
        <v>0.9627782452010758</v>
      </c>
      <c r="M58" s="434">
        <v>487</v>
      </c>
      <c r="N58" s="434">
        <v>492</v>
      </c>
      <c r="O58" s="434">
        <v>240096</v>
      </c>
      <c r="P58" s="456">
        <v>0.58383709676634943</v>
      </c>
      <c r="Q58" s="435">
        <v>488</v>
      </c>
    </row>
    <row r="59" spans="1:17" ht="14.4" customHeight="1" x14ac:dyDescent="0.3">
      <c r="A59" s="430" t="s">
        <v>1495</v>
      </c>
      <c r="B59" s="431" t="s">
        <v>1346</v>
      </c>
      <c r="C59" s="431" t="s">
        <v>1347</v>
      </c>
      <c r="D59" s="431" t="s">
        <v>1418</v>
      </c>
      <c r="E59" s="431" t="s">
        <v>1419</v>
      </c>
      <c r="F59" s="434">
        <v>189</v>
      </c>
      <c r="G59" s="434">
        <v>7670</v>
      </c>
      <c r="H59" s="434">
        <v>1</v>
      </c>
      <c r="I59" s="434">
        <v>40.582010582010582</v>
      </c>
      <c r="J59" s="434">
        <v>166</v>
      </c>
      <c r="K59" s="434">
        <v>6806</v>
      </c>
      <c r="L59" s="434">
        <v>0.88735332464146022</v>
      </c>
      <c r="M59" s="434">
        <v>41</v>
      </c>
      <c r="N59" s="434">
        <v>182</v>
      </c>
      <c r="O59" s="434">
        <v>7462</v>
      </c>
      <c r="P59" s="456">
        <v>0.97288135593220337</v>
      </c>
      <c r="Q59" s="435">
        <v>41</v>
      </c>
    </row>
    <row r="60" spans="1:17" ht="14.4" customHeight="1" x14ac:dyDescent="0.3">
      <c r="A60" s="430" t="s">
        <v>1495</v>
      </c>
      <c r="B60" s="431" t="s">
        <v>1346</v>
      </c>
      <c r="C60" s="431" t="s">
        <v>1347</v>
      </c>
      <c r="D60" s="431" t="s">
        <v>1426</v>
      </c>
      <c r="E60" s="431" t="s">
        <v>1427</v>
      </c>
      <c r="F60" s="434">
        <v>2</v>
      </c>
      <c r="G60" s="434">
        <v>433</v>
      </c>
      <c r="H60" s="434">
        <v>1</v>
      </c>
      <c r="I60" s="434">
        <v>216.5</v>
      </c>
      <c r="J60" s="434"/>
      <c r="K60" s="434"/>
      <c r="L60" s="434"/>
      <c r="M60" s="434"/>
      <c r="N60" s="434">
        <v>1</v>
      </c>
      <c r="O60" s="434">
        <v>223</v>
      </c>
      <c r="P60" s="456">
        <v>0.51501154734411081</v>
      </c>
      <c r="Q60" s="435">
        <v>223</v>
      </c>
    </row>
    <row r="61" spans="1:17" ht="14.4" customHeight="1" x14ac:dyDescent="0.3">
      <c r="A61" s="430" t="s">
        <v>1495</v>
      </c>
      <c r="B61" s="431" t="s">
        <v>1346</v>
      </c>
      <c r="C61" s="431" t="s">
        <v>1347</v>
      </c>
      <c r="D61" s="431" t="s">
        <v>1428</v>
      </c>
      <c r="E61" s="431" t="s">
        <v>1429</v>
      </c>
      <c r="F61" s="434">
        <v>44</v>
      </c>
      <c r="G61" s="434">
        <v>33517</v>
      </c>
      <c r="H61" s="434">
        <v>1</v>
      </c>
      <c r="I61" s="434">
        <v>761.75</v>
      </c>
      <c r="J61" s="434">
        <v>44</v>
      </c>
      <c r="K61" s="434">
        <v>33528</v>
      </c>
      <c r="L61" s="434">
        <v>1.0003281916639317</v>
      </c>
      <c r="M61" s="434">
        <v>762</v>
      </c>
      <c r="N61" s="434">
        <v>85</v>
      </c>
      <c r="O61" s="434">
        <v>64855</v>
      </c>
      <c r="P61" s="456">
        <v>1.9349882149357043</v>
      </c>
      <c r="Q61" s="435">
        <v>763</v>
      </c>
    </row>
    <row r="62" spans="1:17" ht="14.4" customHeight="1" x14ac:dyDescent="0.3">
      <c r="A62" s="430" t="s">
        <v>1495</v>
      </c>
      <c r="B62" s="431" t="s">
        <v>1346</v>
      </c>
      <c r="C62" s="431" t="s">
        <v>1347</v>
      </c>
      <c r="D62" s="431" t="s">
        <v>1430</v>
      </c>
      <c r="E62" s="431" t="s">
        <v>1431</v>
      </c>
      <c r="F62" s="434">
        <v>8</v>
      </c>
      <c r="G62" s="434">
        <v>16352</v>
      </c>
      <c r="H62" s="434">
        <v>1</v>
      </c>
      <c r="I62" s="434">
        <v>2044</v>
      </c>
      <c r="J62" s="434">
        <v>2</v>
      </c>
      <c r="K62" s="434">
        <v>4144</v>
      </c>
      <c r="L62" s="434">
        <v>0.25342465753424659</v>
      </c>
      <c r="M62" s="434">
        <v>2072</v>
      </c>
      <c r="N62" s="434">
        <v>3</v>
      </c>
      <c r="O62" s="434">
        <v>6336</v>
      </c>
      <c r="P62" s="456">
        <v>0.38747553816046965</v>
      </c>
      <c r="Q62" s="435">
        <v>2112</v>
      </c>
    </row>
    <row r="63" spans="1:17" ht="14.4" customHeight="1" x14ac:dyDescent="0.3">
      <c r="A63" s="430" t="s">
        <v>1495</v>
      </c>
      <c r="B63" s="431" t="s">
        <v>1346</v>
      </c>
      <c r="C63" s="431" t="s">
        <v>1347</v>
      </c>
      <c r="D63" s="431" t="s">
        <v>1432</v>
      </c>
      <c r="E63" s="431" t="s">
        <v>1433</v>
      </c>
      <c r="F63" s="434">
        <v>306</v>
      </c>
      <c r="G63" s="434">
        <v>185526</v>
      </c>
      <c r="H63" s="434">
        <v>1</v>
      </c>
      <c r="I63" s="434">
        <v>606.29411764705878</v>
      </c>
      <c r="J63" s="434">
        <v>192</v>
      </c>
      <c r="K63" s="434">
        <v>116736</v>
      </c>
      <c r="L63" s="434">
        <v>0.62921639015555775</v>
      </c>
      <c r="M63" s="434">
        <v>608</v>
      </c>
      <c r="N63" s="434">
        <v>141</v>
      </c>
      <c r="O63" s="434">
        <v>86574</v>
      </c>
      <c r="P63" s="456">
        <v>0.46664079428220301</v>
      </c>
      <c r="Q63" s="435">
        <v>614</v>
      </c>
    </row>
    <row r="64" spans="1:17" ht="14.4" customHeight="1" x14ac:dyDescent="0.3">
      <c r="A64" s="430" t="s">
        <v>1495</v>
      </c>
      <c r="B64" s="431" t="s">
        <v>1346</v>
      </c>
      <c r="C64" s="431" t="s">
        <v>1347</v>
      </c>
      <c r="D64" s="431" t="s">
        <v>1434</v>
      </c>
      <c r="E64" s="431" t="s">
        <v>1435</v>
      </c>
      <c r="F64" s="434">
        <v>3</v>
      </c>
      <c r="G64" s="434">
        <v>2886</v>
      </c>
      <c r="H64" s="434">
        <v>1</v>
      </c>
      <c r="I64" s="434">
        <v>962</v>
      </c>
      <c r="J64" s="434"/>
      <c r="K64" s="434"/>
      <c r="L64" s="434"/>
      <c r="M64" s="434"/>
      <c r="N64" s="434"/>
      <c r="O64" s="434"/>
      <c r="P64" s="456"/>
      <c r="Q64" s="435"/>
    </row>
    <row r="65" spans="1:17" ht="14.4" customHeight="1" x14ac:dyDescent="0.3">
      <c r="A65" s="430" t="s">
        <v>1495</v>
      </c>
      <c r="B65" s="431" t="s">
        <v>1346</v>
      </c>
      <c r="C65" s="431" t="s">
        <v>1347</v>
      </c>
      <c r="D65" s="431" t="s">
        <v>1436</v>
      </c>
      <c r="E65" s="431" t="s">
        <v>1437</v>
      </c>
      <c r="F65" s="434">
        <v>35</v>
      </c>
      <c r="G65" s="434">
        <v>17754</v>
      </c>
      <c r="H65" s="434">
        <v>1</v>
      </c>
      <c r="I65" s="434">
        <v>507.25714285714287</v>
      </c>
      <c r="J65" s="434">
        <v>1</v>
      </c>
      <c r="K65" s="434">
        <v>509</v>
      </c>
      <c r="L65" s="434">
        <v>2.8669595584093724E-2</v>
      </c>
      <c r="M65" s="434">
        <v>509</v>
      </c>
      <c r="N65" s="434"/>
      <c r="O65" s="434"/>
      <c r="P65" s="456"/>
      <c r="Q65" s="435"/>
    </row>
    <row r="66" spans="1:17" ht="14.4" customHeight="1" x14ac:dyDescent="0.3">
      <c r="A66" s="430" t="s">
        <v>1495</v>
      </c>
      <c r="B66" s="431" t="s">
        <v>1346</v>
      </c>
      <c r="C66" s="431" t="s">
        <v>1347</v>
      </c>
      <c r="D66" s="431" t="s">
        <v>1444</v>
      </c>
      <c r="E66" s="431" t="s">
        <v>1445</v>
      </c>
      <c r="F66" s="434">
        <v>2</v>
      </c>
      <c r="G66" s="434">
        <v>494</v>
      </c>
      <c r="H66" s="434">
        <v>1</v>
      </c>
      <c r="I66" s="434">
        <v>247</v>
      </c>
      <c r="J66" s="434">
        <v>3</v>
      </c>
      <c r="K66" s="434">
        <v>744</v>
      </c>
      <c r="L66" s="434">
        <v>1.5060728744939271</v>
      </c>
      <c r="M66" s="434">
        <v>248</v>
      </c>
      <c r="N66" s="434"/>
      <c r="O66" s="434"/>
      <c r="P66" s="456"/>
      <c r="Q66" s="435"/>
    </row>
    <row r="67" spans="1:17" ht="14.4" customHeight="1" x14ac:dyDescent="0.3">
      <c r="A67" s="430" t="s">
        <v>1495</v>
      </c>
      <c r="B67" s="431" t="s">
        <v>1346</v>
      </c>
      <c r="C67" s="431" t="s">
        <v>1347</v>
      </c>
      <c r="D67" s="431" t="s">
        <v>1450</v>
      </c>
      <c r="E67" s="431" t="s">
        <v>1451</v>
      </c>
      <c r="F67" s="434">
        <v>198</v>
      </c>
      <c r="G67" s="434">
        <v>30096</v>
      </c>
      <c r="H67" s="434">
        <v>1</v>
      </c>
      <c r="I67" s="434">
        <v>152</v>
      </c>
      <c r="J67" s="434">
        <v>26</v>
      </c>
      <c r="K67" s="434">
        <v>3952</v>
      </c>
      <c r="L67" s="434">
        <v>0.13131313131313133</v>
      </c>
      <c r="M67" s="434">
        <v>152</v>
      </c>
      <c r="N67" s="434"/>
      <c r="O67" s="434"/>
      <c r="P67" s="456"/>
      <c r="Q67" s="435"/>
    </row>
    <row r="68" spans="1:17" ht="14.4" customHeight="1" x14ac:dyDescent="0.3">
      <c r="A68" s="430" t="s">
        <v>1495</v>
      </c>
      <c r="B68" s="431" t="s">
        <v>1346</v>
      </c>
      <c r="C68" s="431" t="s">
        <v>1347</v>
      </c>
      <c r="D68" s="431" t="s">
        <v>1452</v>
      </c>
      <c r="E68" s="431" t="s">
        <v>1453</v>
      </c>
      <c r="F68" s="434">
        <v>2</v>
      </c>
      <c r="G68" s="434">
        <v>54</v>
      </c>
      <c r="H68" s="434">
        <v>1</v>
      </c>
      <c r="I68" s="434">
        <v>27</v>
      </c>
      <c r="J68" s="434">
        <v>3</v>
      </c>
      <c r="K68" s="434">
        <v>81</v>
      </c>
      <c r="L68" s="434">
        <v>1.5</v>
      </c>
      <c r="M68" s="434">
        <v>27</v>
      </c>
      <c r="N68" s="434">
        <v>2</v>
      </c>
      <c r="O68" s="434">
        <v>54</v>
      </c>
      <c r="P68" s="456">
        <v>1</v>
      </c>
      <c r="Q68" s="435">
        <v>27</v>
      </c>
    </row>
    <row r="69" spans="1:17" ht="14.4" customHeight="1" x14ac:dyDescent="0.3">
      <c r="A69" s="430" t="s">
        <v>1495</v>
      </c>
      <c r="B69" s="431" t="s">
        <v>1346</v>
      </c>
      <c r="C69" s="431" t="s">
        <v>1347</v>
      </c>
      <c r="D69" s="431" t="s">
        <v>1456</v>
      </c>
      <c r="E69" s="431" t="s">
        <v>1457</v>
      </c>
      <c r="F69" s="434">
        <v>1</v>
      </c>
      <c r="G69" s="434">
        <v>328</v>
      </c>
      <c r="H69" s="434">
        <v>1</v>
      </c>
      <c r="I69" s="434">
        <v>328</v>
      </c>
      <c r="J69" s="434"/>
      <c r="K69" s="434"/>
      <c r="L69" s="434"/>
      <c r="M69" s="434"/>
      <c r="N69" s="434">
        <v>1</v>
      </c>
      <c r="O69" s="434">
        <v>329</v>
      </c>
      <c r="P69" s="456">
        <v>1.0030487804878048</v>
      </c>
      <c r="Q69" s="435">
        <v>329</v>
      </c>
    </row>
    <row r="70" spans="1:17" ht="14.4" customHeight="1" x14ac:dyDescent="0.3">
      <c r="A70" s="430" t="s">
        <v>1495</v>
      </c>
      <c r="B70" s="431" t="s">
        <v>1346</v>
      </c>
      <c r="C70" s="431" t="s">
        <v>1347</v>
      </c>
      <c r="D70" s="431" t="s">
        <v>1458</v>
      </c>
      <c r="E70" s="431" t="s">
        <v>1459</v>
      </c>
      <c r="F70" s="434"/>
      <c r="G70" s="434"/>
      <c r="H70" s="434"/>
      <c r="I70" s="434"/>
      <c r="J70" s="434">
        <v>1</v>
      </c>
      <c r="K70" s="434">
        <v>29</v>
      </c>
      <c r="L70" s="434"/>
      <c r="M70" s="434">
        <v>29</v>
      </c>
      <c r="N70" s="434"/>
      <c r="O70" s="434"/>
      <c r="P70" s="456"/>
      <c r="Q70" s="435"/>
    </row>
    <row r="71" spans="1:17" ht="14.4" customHeight="1" x14ac:dyDescent="0.3">
      <c r="A71" s="430" t="s">
        <v>1496</v>
      </c>
      <c r="B71" s="431" t="s">
        <v>1346</v>
      </c>
      <c r="C71" s="431" t="s">
        <v>1347</v>
      </c>
      <c r="D71" s="431" t="s">
        <v>1348</v>
      </c>
      <c r="E71" s="431" t="s">
        <v>1349</v>
      </c>
      <c r="F71" s="434">
        <v>898</v>
      </c>
      <c r="G71" s="434">
        <v>143402</v>
      </c>
      <c r="H71" s="434">
        <v>1</v>
      </c>
      <c r="I71" s="434">
        <v>159.69042316258353</v>
      </c>
      <c r="J71" s="434">
        <v>1025</v>
      </c>
      <c r="K71" s="434">
        <v>165025</v>
      </c>
      <c r="L71" s="434">
        <v>1.150785902567607</v>
      </c>
      <c r="M71" s="434">
        <v>161</v>
      </c>
      <c r="N71" s="434">
        <v>1117</v>
      </c>
      <c r="O71" s="434">
        <v>193241</v>
      </c>
      <c r="P71" s="456">
        <v>1.3475474540104042</v>
      </c>
      <c r="Q71" s="435">
        <v>173</v>
      </c>
    </row>
    <row r="72" spans="1:17" ht="14.4" customHeight="1" x14ac:dyDescent="0.3">
      <c r="A72" s="430" t="s">
        <v>1496</v>
      </c>
      <c r="B72" s="431" t="s">
        <v>1346</v>
      </c>
      <c r="C72" s="431" t="s">
        <v>1347</v>
      </c>
      <c r="D72" s="431" t="s">
        <v>1362</v>
      </c>
      <c r="E72" s="431" t="s">
        <v>1363</v>
      </c>
      <c r="F72" s="434">
        <v>16</v>
      </c>
      <c r="G72" s="434">
        <v>18673</v>
      </c>
      <c r="H72" s="434">
        <v>1</v>
      </c>
      <c r="I72" s="434">
        <v>1167.0625</v>
      </c>
      <c r="J72" s="434">
        <v>36</v>
      </c>
      <c r="K72" s="434">
        <v>42084</v>
      </c>
      <c r="L72" s="434">
        <v>2.2537353397954267</v>
      </c>
      <c r="M72" s="434">
        <v>1169</v>
      </c>
      <c r="N72" s="434">
        <v>119</v>
      </c>
      <c r="O72" s="434">
        <v>139587</v>
      </c>
      <c r="P72" s="456">
        <v>7.4753387243613778</v>
      </c>
      <c r="Q72" s="435">
        <v>1173</v>
      </c>
    </row>
    <row r="73" spans="1:17" ht="14.4" customHeight="1" x14ac:dyDescent="0.3">
      <c r="A73" s="430" t="s">
        <v>1496</v>
      </c>
      <c r="B73" s="431" t="s">
        <v>1346</v>
      </c>
      <c r="C73" s="431" t="s">
        <v>1347</v>
      </c>
      <c r="D73" s="431" t="s">
        <v>1364</v>
      </c>
      <c r="E73" s="431" t="s">
        <v>1365</v>
      </c>
      <c r="F73" s="434">
        <v>1698</v>
      </c>
      <c r="G73" s="434">
        <v>67441</v>
      </c>
      <c r="H73" s="434">
        <v>1</v>
      </c>
      <c r="I73" s="434">
        <v>39.717903415783276</v>
      </c>
      <c r="J73" s="434">
        <v>1558</v>
      </c>
      <c r="K73" s="434">
        <v>62320</v>
      </c>
      <c r="L73" s="434">
        <v>0.92406696223365603</v>
      </c>
      <c r="M73" s="434">
        <v>40</v>
      </c>
      <c r="N73" s="434">
        <v>1567</v>
      </c>
      <c r="O73" s="434">
        <v>64247</v>
      </c>
      <c r="P73" s="456">
        <v>0.95264008540798628</v>
      </c>
      <c r="Q73" s="435">
        <v>41</v>
      </c>
    </row>
    <row r="74" spans="1:17" ht="14.4" customHeight="1" x14ac:dyDescent="0.3">
      <c r="A74" s="430" t="s">
        <v>1496</v>
      </c>
      <c r="B74" s="431" t="s">
        <v>1346</v>
      </c>
      <c r="C74" s="431" t="s">
        <v>1347</v>
      </c>
      <c r="D74" s="431" t="s">
        <v>1366</v>
      </c>
      <c r="E74" s="431" t="s">
        <v>1367</v>
      </c>
      <c r="F74" s="434">
        <v>166</v>
      </c>
      <c r="G74" s="434">
        <v>63528</v>
      </c>
      <c r="H74" s="434">
        <v>1</v>
      </c>
      <c r="I74" s="434">
        <v>382.69879518072287</v>
      </c>
      <c r="J74" s="434">
        <v>112</v>
      </c>
      <c r="K74" s="434">
        <v>42896</v>
      </c>
      <c r="L74" s="434">
        <v>0.67522981992192421</v>
      </c>
      <c r="M74" s="434">
        <v>383</v>
      </c>
      <c r="N74" s="434">
        <v>235</v>
      </c>
      <c r="O74" s="434">
        <v>90240</v>
      </c>
      <c r="P74" s="456">
        <v>1.4204760105780128</v>
      </c>
      <c r="Q74" s="435">
        <v>384</v>
      </c>
    </row>
    <row r="75" spans="1:17" ht="14.4" customHeight="1" x14ac:dyDescent="0.3">
      <c r="A75" s="430" t="s">
        <v>1496</v>
      </c>
      <c r="B75" s="431" t="s">
        <v>1346</v>
      </c>
      <c r="C75" s="431" t="s">
        <v>1347</v>
      </c>
      <c r="D75" s="431" t="s">
        <v>1368</v>
      </c>
      <c r="E75" s="431" t="s">
        <v>1369</v>
      </c>
      <c r="F75" s="434">
        <v>479</v>
      </c>
      <c r="G75" s="434">
        <v>17723</v>
      </c>
      <c r="H75" s="434">
        <v>1</v>
      </c>
      <c r="I75" s="434">
        <v>37</v>
      </c>
      <c r="J75" s="434">
        <v>692</v>
      </c>
      <c r="K75" s="434">
        <v>25604</v>
      </c>
      <c r="L75" s="434">
        <v>1.4446764091858038</v>
      </c>
      <c r="M75" s="434">
        <v>37</v>
      </c>
      <c r="N75" s="434">
        <v>777</v>
      </c>
      <c r="O75" s="434">
        <v>28749</v>
      </c>
      <c r="P75" s="456">
        <v>1.6221294363256784</v>
      </c>
      <c r="Q75" s="435">
        <v>37</v>
      </c>
    </row>
    <row r="76" spans="1:17" ht="14.4" customHeight="1" x14ac:dyDescent="0.3">
      <c r="A76" s="430" t="s">
        <v>1496</v>
      </c>
      <c r="B76" s="431" t="s">
        <v>1346</v>
      </c>
      <c r="C76" s="431" t="s">
        <v>1347</v>
      </c>
      <c r="D76" s="431" t="s">
        <v>1372</v>
      </c>
      <c r="E76" s="431" t="s">
        <v>1373</v>
      </c>
      <c r="F76" s="434">
        <v>340</v>
      </c>
      <c r="G76" s="434">
        <v>151194</v>
      </c>
      <c r="H76" s="434">
        <v>1</v>
      </c>
      <c r="I76" s="434">
        <v>444.68823529411765</v>
      </c>
      <c r="J76" s="434">
        <v>225</v>
      </c>
      <c r="K76" s="434">
        <v>100125</v>
      </c>
      <c r="L76" s="434">
        <v>0.66222865986745505</v>
      </c>
      <c r="M76" s="434">
        <v>445</v>
      </c>
      <c r="N76" s="434">
        <v>345</v>
      </c>
      <c r="O76" s="434">
        <v>153870</v>
      </c>
      <c r="P76" s="456">
        <v>1.0176991150442478</v>
      </c>
      <c r="Q76" s="435">
        <v>446</v>
      </c>
    </row>
    <row r="77" spans="1:17" ht="14.4" customHeight="1" x14ac:dyDescent="0.3">
      <c r="A77" s="430" t="s">
        <v>1496</v>
      </c>
      <c r="B77" s="431" t="s">
        <v>1346</v>
      </c>
      <c r="C77" s="431" t="s">
        <v>1347</v>
      </c>
      <c r="D77" s="431" t="s">
        <v>1374</v>
      </c>
      <c r="E77" s="431" t="s">
        <v>1375</v>
      </c>
      <c r="F77" s="434">
        <v>12</v>
      </c>
      <c r="G77" s="434">
        <v>492</v>
      </c>
      <c r="H77" s="434">
        <v>1</v>
      </c>
      <c r="I77" s="434">
        <v>41</v>
      </c>
      <c r="J77" s="434">
        <v>6</v>
      </c>
      <c r="K77" s="434">
        <v>246</v>
      </c>
      <c r="L77" s="434">
        <v>0.5</v>
      </c>
      <c r="M77" s="434">
        <v>41</v>
      </c>
      <c r="N77" s="434">
        <v>22</v>
      </c>
      <c r="O77" s="434">
        <v>924</v>
      </c>
      <c r="P77" s="456">
        <v>1.8780487804878048</v>
      </c>
      <c r="Q77" s="435">
        <v>42</v>
      </c>
    </row>
    <row r="78" spans="1:17" ht="14.4" customHeight="1" x14ac:dyDescent="0.3">
      <c r="A78" s="430" t="s">
        <v>1496</v>
      </c>
      <c r="B78" s="431" t="s">
        <v>1346</v>
      </c>
      <c r="C78" s="431" t="s">
        <v>1347</v>
      </c>
      <c r="D78" s="431" t="s">
        <v>1376</v>
      </c>
      <c r="E78" s="431" t="s">
        <v>1377</v>
      </c>
      <c r="F78" s="434">
        <v>97</v>
      </c>
      <c r="G78" s="434">
        <v>47604</v>
      </c>
      <c r="H78" s="434">
        <v>1</v>
      </c>
      <c r="I78" s="434">
        <v>490.76288659793812</v>
      </c>
      <c r="J78" s="434">
        <v>172</v>
      </c>
      <c r="K78" s="434">
        <v>84452</v>
      </c>
      <c r="L78" s="434">
        <v>1.7740526006217965</v>
      </c>
      <c r="M78" s="434">
        <v>491</v>
      </c>
      <c r="N78" s="434">
        <v>210</v>
      </c>
      <c r="O78" s="434">
        <v>103320</v>
      </c>
      <c r="P78" s="456">
        <v>2.1704058482480462</v>
      </c>
      <c r="Q78" s="435">
        <v>492</v>
      </c>
    </row>
    <row r="79" spans="1:17" ht="14.4" customHeight="1" x14ac:dyDescent="0.3">
      <c r="A79" s="430" t="s">
        <v>1496</v>
      </c>
      <c r="B79" s="431" t="s">
        <v>1346</v>
      </c>
      <c r="C79" s="431" t="s">
        <v>1347</v>
      </c>
      <c r="D79" s="431" t="s">
        <v>1378</v>
      </c>
      <c r="E79" s="431" t="s">
        <v>1379</v>
      </c>
      <c r="F79" s="434">
        <v>48</v>
      </c>
      <c r="G79" s="434">
        <v>1488</v>
      </c>
      <c r="H79" s="434">
        <v>1</v>
      </c>
      <c r="I79" s="434">
        <v>31</v>
      </c>
      <c r="J79" s="434">
        <v>53</v>
      </c>
      <c r="K79" s="434">
        <v>1643</v>
      </c>
      <c r="L79" s="434">
        <v>1.1041666666666667</v>
      </c>
      <c r="M79" s="434">
        <v>31</v>
      </c>
      <c r="N79" s="434">
        <v>47</v>
      </c>
      <c r="O79" s="434">
        <v>1457</v>
      </c>
      <c r="P79" s="456">
        <v>0.97916666666666663</v>
      </c>
      <c r="Q79" s="435">
        <v>31</v>
      </c>
    </row>
    <row r="80" spans="1:17" ht="14.4" customHeight="1" x14ac:dyDescent="0.3">
      <c r="A80" s="430" t="s">
        <v>1496</v>
      </c>
      <c r="B80" s="431" t="s">
        <v>1346</v>
      </c>
      <c r="C80" s="431" t="s">
        <v>1347</v>
      </c>
      <c r="D80" s="431" t="s">
        <v>1380</v>
      </c>
      <c r="E80" s="431" t="s">
        <v>1381</v>
      </c>
      <c r="F80" s="434">
        <v>25</v>
      </c>
      <c r="G80" s="434">
        <v>5142</v>
      </c>
      <c r="H80" s="434">
        <v>1</v>
      </c>
      <c r="I80" s="434">
        <v>205.68</v>
      </c>
      <c r="J80" s="434">
        <v>10</v>
      </c>
      <c r="K80" s="434">
        <v>2070</v>
      </c>
      <c r="L80" s="434">
        <v>0.40256709451575262</v>
      </c>
      <c r="M80" s="434">
        <v>207</v>
      </c>
      <c r="N80" s="434">
        <v>23</v>
      </c>
      <c r="O80" s="434">
        <v>4784</v>
      </c>
      <c r="P80" s="456">
        <v>0.93037728510307272</v>
      </c>
      <c r="Q80" s="435">
        <v>208</v>
      </c>
    </row>
    <row r="81" spans="1:17" ht="14.4" customHeight="1" x14ac:dyDescent="0.3">
      <c r="A81" s="430" t="s">
        <v>1496</v>
      </c>
      <c r="B81" s="431" t="s">
        <v>1346</v>
      </c>
      <c r="C81" s="431" t="s">
        <v>1347</v>
      </c>
      <c r="D81" s="431" t="s">
        <v>1382</v>
      </c>
      <c r="E81" s="431" t="s">
        <v>1383</v>
      </c>
      <c r="F81" s="434">
        <v>22</v>
      </c>
      <c r="G81" s="434">
        <v>8324</v>
      </c>
      <c r="H81" s="434">
        <v>1</v>
      </c>
      <c r="I81" s="434">
        <v>378.36363636363637</v>
      </c>
      <c r="J81" s="434">
        <v>10</v>
      </c>
      <c r="K81" s="434">
        <v>3800</v>
      </c>
      <c r="L81" s="434">
        <v>0.45651129264776552</v>
      </c>
      <c r="M81" s="434">
        <v>380</v>
      </c>
      <c r="N81" s="434">
        <v>22</v>
      </c>
      <c r="O81" s="434">
        <v>8448</v>
      </c>
      <c r="P81" s="456">
        <v>1.0148966842864007</v>
      </c>
      <c r="Q81" s="435">
        <v>384</v>
      </c>
    </row>
    <row r="82" spans="1:17" ht="14.4" customHeight="1" x14ac:dyDescent="0.3">
      <c r="A82" s="430" t="s">
        <v>1496</v>
      </c>
      <c r="B82" s="431" t="s">
        <v>1346</v>
      </c>
      <c r="C82" s="431" t="s">
        <v>1347</v>
      </c>
      <c r="D82" s="431" t="s">
        <v>1384</v>
      </c>
      <c r="E82" s="431" t="s">
        <v>1385</v>
      </c>
      <c r="F82" s="434">
        <v>3</v>
      </c>
      <c r="G82" s="434">
        <v>695</v>
      </c>
      <c r="H82" s="434">
        <v>1</v>
      </c>
      <c r="I82" s="434">
        <v>231.66666666666666</v>
      </c>
      <c r="J82" s="434">
        <v>2</v>
      </c>
      <c r="K82" s="434">
        <v>468</v>
      </c>
      <c r="L82" s="434">
        <v>0.67338129496402876</v>
      </c>
      <c r="M82" s="434">
        <v>234</v>
      </c>
      <c r="N82" s="434">
        <v>4</v>
      </c>
      <c r="O82" s="434">
        <v>944</v>
      </c>
      <c r="P82" s="456">
        <v>1.3582733812949641</v>
      </c>
      <c r="Q82" s="435">
        <v>236</v>
      </c>
    </row>
    <row r="83" spans="1:17" ht="14.4" customHeight="1" x14ac:dyDescent="0.3">
      <c r="A83" s="430" t="s">
        <v>1496</v>
      </c>
      <c r="B83" s="431" t="s">
        <v>1346</v>
      </c>
      <c r="C83" s="431" t="s">
        <v>1347</v>
      </c>
      <c r="D83" s="431" t="s">
        <v>1386</v>
      </c>
      <c r="E83" s="431" t="s">
        <v>1387</v>
      </c>
      <c r="F83" s="434">
        <v>16</v>
      </c>
      <c r="G83" s="434">
        <v>2072</v>
      </c>
      <c r="H83" s="434">
        <v>1</v>
      </c>
      <c r="I83" s="434">
        <v>129.5</v>
      </c>
      <c r="J83" s="434">
        <v>12</v>
      </c>
      <c r="K83" s="434">
        <v>1572</v>
      </c>
      <c r="L83" s="434">
        <v>0.75868725868725873</v>
      </c>
      <c r="M83" s="434">
        <v>131</v>
      </c>
      <c r="N83" s="434">
        <v>12</v>
      </c>
      <c r="O83" s="434">
        <v>1644</v>
      </c>
      <c r="P83" s="456">
        <v>0.79343629343629341</v>
      </c>
      <c r="Q83" s="435">
        <v>137</v>
      </c>
    </row>
    <row r="84" spans="1:17" ht="14.4" customHeight="1" x14ac:dyDescent="0.3">
      <c r="A84" s="430" t="s">
        <v>1496</v>
      </c>
      <c r="B84" s="431" t="s">
        <v>1346</v>
      </c>
      <c r="C84" s="431" t="s">
        <v>1347</v>
      </c>
      <c r="D84" s="431" t="s">
        <v>1388</v>
      </c>
      <c r="E84" s="431" t="s">
        <v>1389</v>
      </c>
      <c r="F84" s="434">
        <v>1</v>
      </c>
      <c r="G84" s="434">
        <v>198</v>
      </c>
      <c r="H84" s="434">
        <v>1</v>
      </c>
      <c r="I84" s="434">
        <v>198</v>
      </c>
      <c r="J84" s="434"/>
      <c r="K84" s="434"/>
      <c r="L84" s="434"/>
      <c r="M84" s="434"/>
      <c r="N84" s="434"/>
      <c r="O84" s="434"/>
      <c r="P84" s="456"/>
      <c r="Q84" s="435"/>
    </row>
    <row r="85" spans="1:17" ht="14.4" customHeight="1" x14ac:dyDescent="0.3">
      <c r="A85" s="430" t="s">
        <v>1496</v>
      </c>
      <c r="B85" s="431" t="s">
        <v>1346</v>
      </c>
      <c r="C85" s="431" t="s">
        <v>1347</v>
      </c>
      <c r="D85" s="431" t="s">
        <v>1392</v>
      </c>
      <c r="E85" s="431" t="s">
        <v>1393</v>
      </c>
      <c r="F85" s="434">
        <v>1370</v>
      </c>
      <c r="G85" s="434">
        <v>21920</v>
      </c>
      <c r="H85" s="434">
        <v>1</v>
      </c>
      <c r="I85" s="434">
        <v>16</v>
      </c>
      <c r="J85" s="434">
        <v>1159</v>
      </c>
      <c r="K85" s="434">
        <v>18544</v>
      </c>
      <c r="L85" s="434">
        <v>0.84598540145985401</v>
      </c>
      <c r="M85" s="434">
        <v>16</v>
      </c>
      <c r="N85" s="434">
        <v>1821</v>
      </c>
      <c r="O85" s="434">
        <v>30957</v>
      </c>
      <c r="P85" s="456">
        <v>1.4122718978102189</v>
      </c>
      <c r="Q85" s="435">
        <v>17</v>
      </c>
    </row>
    <row r="86" spans="1:17" ht="14.4" customHeight="1" x14ac:dyDescent="0.3">
      <c r="A86" s="430" t="s">
        <v>1496</v>
      </c>
      <c r="B86" s="431" t="s">
        <v>1346</v>
      </c>
      <c r="C86" s="431" t="s">
        <v>1347</v>
      </c>
      <c r="D86" s="431" t="s">
        <v>1394</v>
      </c>
      <c r="E86" s="431" t="s">
        <v>1395</v>
      </c>
      <c r="F86" s="434">
        <v>26</v>
      </c>
      <c r="G86" s="434">
        <v>3506</v>
      </c>
      <c r="H86" s="434">
        <v>1</v>
      </c>
      <c r="I86" s="434">
        <v>134.84615384615384</v>
      </c>
      <c r="J86" s="434">
        <v>18</v>
      </c>
      <c r="K86" s="434">
        <v>2448</v>
      </c>
      <c r="L86" s="434">
        <v>0.69823160296634346</v>
      </c>
      <c r="M86" s="434">
        <v>136</v>
      </c>
      <c r="N86" s="434">
        <v>13</v>
      </c>
      <c r="O86" s="434">
        <v>1807</v>
      </c>
      <c r="P86" s="456">
        <v>0.51540216771249292</v>
      </c>
      <c r="Q86" s="435">
        <v>139</v>
      </c>
    </row>
    <row r="87" spans="1:17" ht="14.4" customHeight="1" x14ac:dyDescent="0.3">
      <c r="A87" s="430" t="s">
        <v>1496</v>
      </c>
      <c r="B87" s="431" t="s">
        <v>1346</v>
      </c>
      <c r="C87" s="431" t="s">
        <v>1347</v>
      </c>
      <c r="D87" s="431" t="s">
        <v>1396</v>
      </c>
      <c r="E87" s="431" t="s">
        <v>1397</v>
      </c>
      <c r="F87" s="434">
        <v>53</v>
      </c>
      <c r="G87" s="434">
        <v>5443</v>
      </c>
      <c r="H87" s="434">
        <v>1</v>
      </c>
      <c r="I87" s="434">
        <v>102.69811320754717</v>
      </c>
      <c r="J87" s="434">
        <v>57</v>
      </c>
      <c r="K87" s="434">
        <v>5871</v>
      </c>
      <c r="L87" s="434">
        <v>1.0786331067426052</v>
      </c>
      <c r="M87" s="434">
        <v>103</v>
      </c>
      <c r="N87" s="434">
        <v>44</v>
      </c>
      <c r="O87" s="434">
        <v>4532</v>
      </c>
      <c r="P87" s="456">
        <v>0.83262906485394084</v>
      </c>
      <c r="Q87" s="435">
        <v>103</v>
      </c>
    </row>
    <row r="88" spans="1:17" ht="14.4" customHeight="1" x14ac:dyDescent="0.3">
      <c r="A88" s="430" t="s">
        <v>1496</v>
      </c>
      <c r="B88" s="431" t="s">
        <v>1346</v>
      </c>
      <c r="C88" s="431" t="s">
        <v>1347</v>
      </c>
      <c r="D88" s="431" t="s">
        <v>1402</v>
      </c>
      <c r="E88" s="431" t="s">
        <v>1403</v>
      </c>
      <c r="F88" s="434">
        <v>1702</v>
      </c>
      <c r="G88" s="434">
        <v>194712</v>
      </c>
      <c r="H88" s="434">
        <v>1</v>
      </c>
      <c r="I88" s="434">
        <v>114.40188014101058</v>
      </c>
      <c r="J88" s="434">
        <v>1803</v>
      </c>
      <c r="K88" s="434">
        <v>209148</v>
      </c>
      <c r="L88" s="434">
        <v>1.0741402687045483</v>
      </c>
      <c r="M88" s="434">
        <v>116</v>
      </c>
      <c r="N88" s="434">
        <v>1755</v>
      </c>
      <c r="O88" s="434">
        <v>205335</v>
      </c>
      <c r="P88" s="456">
        <v>1.0545575003081473</v>
      </c>
      <c r="Q88" s="435">
        <v>117</v>
      </c>
    </row>
    <row r="89" spans="1:17" ht="14.4" customHeight="1" x14ac:dyDescent="0.3">
      <c r="A89" s="430" t="s">
        <v>1496</v>
      </c>
      <c r="B89" s="431" t="s">
        <v>1346</v>
      </c>
      <c r="C89" s="431" t="s">
        <v>1347</v>
      </c>
      <c r="D89" s="431" t="s">
        <v>1404</v>
      </c>
      <c r="E89" s="431" t="s">
        <v>1405</v>
      </c>
      <c r="F89" s="434">
        <v>306</v>
      </c>
      <c r="G89" s="434">
        <v>25910</v>
      </c>
      <c r="H89" s="434">
        <v>1</v>
      </c>
      <c r="I89" s="434">
        <v>84.673202614379079</v>
      </c>
      <c r="J89" s="434">
        <v>275</v>
      </c>
      <c r="K89" s="434">
        <v>23375</v>
      </c>
      <c r="L89" s="434">
        <v>0.90216132767271329</v>
      </c>
      <c r="M89" s="434">
        <v>85</v>
      </c>
      <c r="N89" s="434">
        <v>299</v>
      </c>
      <c r="O89" s="434">
        <v>27209</v>
      </c>
      <c r="P89" s="456">
        <v>1.0501350829795446</v>
      </c>
      <c r="Q89" s="435">
        <v>91</v>
      </c>
    </row>
    <row r="90" spans="1:17" ht="14.4" customHeight="1" x14ac:dyDescent="0.3">
      <c r="A90" s="430" t="s">
        <v>1496</v>
      </c>
      <c r="B90" s="431" t="s">
        <v>1346</v>
      </c>
      <c r="C90" s="431" t="s">
        <v>1347</v>
      </c>
      <c r="D90" s="431" t="s">
        <v>1406</v>
      </c>
      <c r="E90" s="431" t="s">
        <v>1407</v>
      </c>
      <c r="F90" s="434">
        <v>6</v>
      </c>
      <c r="G90" s="434">
        <v>579</v>
      </c>
      <c r="H90" s="434">
        <v>1</v>
      </c>
      <c r="I90" s="434">
        <v>96.5</v>
      </c>
      <c r="J90" s="434">
        <v>8</v>
      </c>
      <c r="K90" s="434">
        <v>784</v>
      </c>
      <c r="L90" s="434">
        <v>1.3540587219343696</v>
      </c>
      <c r="M90" s="434">
        <v>98</v>
      </c>
      <c r="N90" s="434">
        <v>10</v>
      </c>
      <c r="O90" s="434">
        <v>990</v>
      </c>
      <c r="P90" s="456">
        <v>1.7098445595854923</v>
      </c>
      <c r="Q90" s="435">
        <v>99</v>
      </c>
    </row>
    <row r="91" spans="1:17" ht="14.4" customHeight="1" x14ac:dyDescent="0.3">
      <c r="A91" s="430" t="s">
        <v>1496</v>
      </c>
      <c r="B91" s="431" t="s">
        <v>1346</v>
      </c>
      <c r="C91" s="431" t="s">
        <v>1347</v>
      </c>
      <c r="D91" s="431" t="s">
        <v>1408</v>
      </c>
      <c r="E91" s="431" t="s">
        <v>1409</v>
      </c>
      <c r="F91" s="434">
        <v>140</v>
      </c>
      <c r="G91" s="434">
        <v>2940</v>
      </c>
      <c r="H91" s="434">
        <v>1</v>
      </c>
      <c r="I91" s="434">
        <v>21</v>
      </c>
      <c r="J91" s="434">
        <v>110</v>
      </c>
      <c r="K91" s="434">
        <v>2310</v>
      </c>
      <c r="L91" s="434">
        <v>0.7857142857142857</v>
      </c>
      <c r="M91" s="434">
        <v>21</v>
      </c>
      <c r="N91" s="434">
        <v>109</v>
      </c>
      <c r="O91" s="434">
        <v>2289</v>
      </c>
      <c r="P91" s="456">
        <v>0.77857142857142858</v>
      </c>
      <c r="Q91" s="435">
        <v>21</v>
      </c>
    </row>
    <row r="92" spans="1:17" ht="14.4" customHeight="1" x14ac:dyDescent="0.3">
      <c r="A92" s="430" t="s">
        <v>1496</v>
      </c>
      <c r="B92" s="431" t="s">
        <v>1346</v>
      </c>
      <c r="C92" s="431" t="s">
        <v>1347</v>
      </c>
      <c r="D92" s="431" t="s">
        <v>1410</v>
      </c>
      <c r="E92" s="431" t="s">
        <v>1411</v>
      </c>
      <c r="F92" s="434">
        <v>1949</v>
      </c>
      <c r="G92" s="434">
        <v>948466</v>
      </c>
      <c r="H92" s="434">
        <v>1</v>
      </c>
      <c r="I92" s="434">
        <v>486.64238070805544</v>
      </c>
      <c r="J92" s="434">
        <v>1639</v>
      </c>
      <c r="K92" s="434">
        <v>798193</v>
      </c>
      <c r="L92" s="434">
        <v>0.84156205915657489</v>
      </c>
      <c r="M92" s="434">
        <v>487</v>
      </c>
      <c r="N92" s="434">
        <v>2504</v>
      </c>
      <c r="O92" s="434">
        <v>1221952</v>
      </c>
      <c r="P92" s="456">
        <v>1.2883456022672399</v>
      </c>
      <c r="Q92" s="435">
        <v>488</v>
      </c>
    </row>
    <row r="93" spans="1:17" ht="14.4" customHeight="1" x14ac:dyDescent="0.3">
      <c r="A93" s="430" t="s">
        <v>1496</v>
      </c>
      <c r="B93" s="431" t="s">
        <v>1346</v>
      </c>
      <c r="C93" s="431" t="s">
        <v>1347</v>
      </c>
      <c r="D93" s="431" t="s">
        <v>1418</v>
      </c>
      <c r="E93" s="431" t="s">
        <v>1419</v>
      </c>
      <c r="F93" s="434">
        <v>204</v>
      </c>
      <c r="G93" s="434">
        <v>8305</v>
      </c>
      <c r="H93" s="434">
        <v>1</v>
      </c>
      <c r="I93" s="434">
        <v>40.71078431372549</v>
      </c>
      <c r="J93" s="434">
        <v>213</v>
      </c>
      <c r="K93" s="434">
        <v>8733</v>
      </c>
      <c r="L93" s="434">
        <v>1.0515352197471404</v>
      </c>
      <c r="M93" s="434">
        <v>41</v>
      </c>
      <c r="N93" s="434">
        <v>220</v>
      </c>
      <c r="O93" s="434">
        <v>9020</v>
      </c>
      <c r="P93" s="456">
        <v>1.0860927152317881</v>
      </c>
      <c r="Q93" s="435">
        <v>41</v>
      </c>
    </row>
    <row r="94" spans="1:17" ht="14.4" customHeight="1" x14ac:dyDescent="0.3">
      <c r="A94" s="430" t="s">
        <v>1496</v>
      </c>
      <c r="B94" s="431" t="s">
        <v>1346</v>
      </c>
      <c r="C94" s="431" t="s">
        <v>1347</v>
      </c>
      <c r="D94" s="431" t="s">
        <v>1426</v>
      </c>
      <c r="E94" s="431" t="s">
        <v>1427</v>
      </c>
      <c r="F94" s="434">
        <v>1</v>
      </c>
      <c r="G94" s="434">
        <v>218</v>
      </c>
      <c r="H94" s="434">
        <v>1</v>
      </c>
      <c r="I94" s="434">
        <v>218</v>
      </c>
      <c r="J94" s="434"/>
      <c r="K94" s="434"/>
      <c r="L94" s="434"/>
      <c r="M94" s="434"/>
      <c r="N94" s="434">
        <v>6</v>
      </c>
      <c r="O94" s="434">
        <v>1338</v>
      </c>
      <c r="P94" s="456">
        <v>6.1376146788990829</v>
      </c>
      <c r="Q94" s="435">
        <v>223</v>
      </c>
    </row>
    <row r="95" spans="1:17" ht="14.4" customHeight="1" x14ac:dyDescent="0.3">
      <c r="A95" s="430" t="s">
        <v>1496</v>
      </c>
      <c r="B95" s="431" t="s">
        <v>1346</v>
      </c>
      <c r="C95" s="431" t="s">
        <v>1347</v>
      </c>
      <c r="D95" s="431" t="s">
        <v>1428</v>
      </c>
      <c r="E95" s="431" t="s">
        <v>1429</v>
      </c>
      <c r="F95" s="434">
        <v>24</v>
      </c>
      <c r="G95" s="434">
        <v>18282</v>
      </c>
      <c r="H95" s="434">
        <v>1</v>
      </c>
      <c r="I95" s="434">
        <v>761.75</v>
      </c>
      <c r="J95" s="434">
        <v>19</v>
      </c>
      <c r="K95" s="434">
        <v>14478</v>
      </c>
      <c r="L95" s="434">
        <v>0.79192648506727925</v>
      </c>
      <c r="M95" s="434">
        <v>762</v>
      </c>
      <c r="N95" s="434">
        <v>30</v>
      </c>
      <c r="O95" s="434">
        <v>22890</v>
      </c>
      <c r="P95" s="456">
        <v>1.2520511978995734</v>
      </c>
      <c r="Q95" s="435">
        <v>763</v>
      </c>
    </row>
    <row r="96" spans="1:17" ht="14.4" customHeight="1" x14ac:dyDescent="0.3">
      <c r="A96" s="430" t="s">
        <v>1496</v>
      </c>
      <c r="B96" s="431" t="s">
        <v>1346</v>
      </c>
      <c r="C96" s="431" t="s">
        <v>1347</v>
      </c>
      <c r="D96" s="431" t="s">
        <v>1430</v>
      </c>
      <c r="E96" s="431" t="s">
        <v>1431</v>
      </c>
      <c r="F96" s="434">
        <v>17</v>
      </c>
      <c r="G96" s="434">
        <v>34793</v>
      </c>
      <c r="H96" s="434">
        <v>1</v>
      </c>
      <c r="I96" s="434">
        <v>2046.6470588235295</v>
      </c>
      <c r="J96" s="434">
        <v>20</v>
      </c>
      <c r="K96" s="434">
        <v>41440</v>
      </c>
      <c r="L96" s="434">
        <v>1.1910441755525536</v>
      </c>
      <c r="M96" s="434">
        <v>2072</v>
      </c>
      <c r="N96" s="434">
        <v>24</v>
      </c>
      <c r="O96" s="434">
        <v>50688</v>
      </c>
      <c r="P96" s="456">
        <v>1.4568447676256717</v>
      </c>
      <c r="Q96" s="435">
        <v>2112</v>
      </c>
    </row>
    <row r="97" spans="1:17" ht="14.4" customHeight="1" x14ac:dyDescent="0.3">
      <c r="A97" s="430" t="s">
        <v>1496</v>
      </c>
      <c r="B97" s="431" t="s">
        <v>1346</v>
      </c>
      <c r="C97" s="431" t="s">
        <v>1347</v>
      </c>
      <c r="D97" s="431" t="s">
        <v>1432</v>
      </c>
      <c r="E97" s="431" t="s">
        <v>1433</v>
      </c>
      <c r="F97" s="434">
        <v>184</v>
      </c>
      <c r="G97" s="434">
        <v>111541</v>
      </c>
      <c r="H97" s="434">
        <v>1</v>
      </c>
      <c r="I97" s="434">
        <v>606.20108695652175</v>
      </c>
      <c r="J97" s="434">
        <v>101</v>
      </c>
      <c r="K97" s="434">
        <v>61408</v>
      </c>
      <c r="L97" s="434">
        <v>0.55054195318313448</v>
      </c>
      <c r="M97" s="434">
        <v>608</v>
      </c>
      <c r="N97" s="434">
        <v>115</v>
      </c>
      <c r="O97" s="434">
        <v>70610</v>
      </c>
      <c r="P97" s="456">
        <v>0.633040765279135</v>
      </c>
      <c r="Q97" s="435">
        <v>614</v>
      </c>
    </row>
    <row r="98" spans="1:17" ht="14.4" customHeight="1" x14ac:dyDescent="0.3">
      <c r="A98" s="430" t="s">
        <v>1496</v>
      </c>
      <c r="B98" s="431" t="s">
        <v>1346</v>
      </c>
      <c r="C98" s="431" t="s">
        <v>1347</v>
      </c>
      <c r="D98" s="431" t="s">
        <v>1434</v>
      </c>
      <c r="E98" s="431" t="s">
        <v>1435</v>
      </c>
      <c r="F98" s="434"/>
      <c r="G98" s="434"/>
      <c r="H98" s="434"/>
      <c r="I98" s="434"/>
      <c r="J98" s="434">
        <v>3</v>
      </c>
      <c r="K98" s="434">
        <v>2886</v>
      </c>
      <c r="L98" s="434"/>
      <c r="M98" s="434">
        <v>962</v>
      </c>
      <c r="N98" s="434">
        <v>1</v>
      </c>
      <c r="O98" s="434">
        <v>963</v>
      </c>
      <c r="P98" s="456"/>
      <c r="Q98" s="435">
        <v>963</v>
      </c>
    </row>
    <row r="99" spans="1:17" ht="14.4" customHeight="1" x14ac:dyDescent="0.3">
      <c r="A99" s="430" t="s">
        <v>1496</v>
      </c>
      <c r="B99" s="431" t="s">
        <v>1346</v>
      </c>
      <c r="C99" s="431" t="s">
        <v>1347</v>
      </c>
      <c r="D99" s="431" t="s">
        <v>1436</v>
      </c>
      <c r="E99" s="431" t="s">
        <v>1437</v>
      </c>
      <c r="F99" s="434">
        <v>29</v>
      </c>
      <c r="G99" s="434">
        <v>14708</v>
      </c>
      <c r="H99" s="434">
        <v>1</v>
      </c>
      <c r="I99" s="434">
        <v>507.17241379310343</v>
      </c>
      <c r="J99" s="434">
        <v>3</v>
      </c>
      <c r="K99" s="434">
        <v>1527</v>
      </c>
      <c r="L99" s="434">
        <v>0.10382104976883329</v>
      </c>
      <c r="M99" s="434">
        <v>509</v>
      </c>
      <c r="N99" s="434"/>
      <c r="O99" s="434"/>
      <c r="P99" s="456"/>
      <c r="Q99" s="435"/>
    </row>
    <row r="100" spans="1:17" ht="14.4" customHeight="1" x14ac:dyDescent="0.3">
      <c r="A100" s="430" t="s">
        <v>1496</v>
      </c>
      <c r="B100" s="431" t="s">
        <v>1346</v>
      </c>
      <c r="C100" s="431" t="s">
        <v>1347</v>
      </c>
      <c r="D100" s="431" t="s">
        <v>1438</v>
      </c>
      <c r="E100" s="431" t="s">
        <v>1439</v>
      </c>
      <c r="F100" s="434"/>
      <c r="G100" s="434"/>
      <c r="H100" s="434"/>
      <c r="I100" s="434"/>
      <c r="J100" s="434">
        <v>1</v>
      </c>
      <c r="K100" s="434">
        <v>1742</v>
      </c>
      <c r="L100" s="434"/>
      <c r="M100" s="434">
        <v>1742</v>
      </c>
      <c r="N100" s="434">
        <v>1</v>
      </c>
      <c r="O100" s="434">
        <v>1760</v>
      </c>
      <c r="P100" s="456"/>
      <c r="Q100" s="435">
        <v>1760</v>
      </c>
    </row>
    <row r="101" spans="1:17" ht="14.4" customHeight="1" x14ac:dyDescent="0.3">
      <c r="A101" s="430" t="s">
        <v>1496</v>
      </c>
      <c r="B101" s="431" t="s">
        <v>1346</v>
      </c>
      <c r="C101" s="431" t="s">
        <v>1347</v>
      </c>
      <c r="D101" s="431" t="s">
        <v>1440</v>
      </c>
      <c r="E101" s="431" t="s">
        <v>1441</v>
      </c>
      <c r="F101" s="434"/>
      <c r="G101" s="434"/>
      <c r="H101" s="434"/>
      <c r="I101" s="434"/>
      <c r="J101" s="434">
        <v>2</v>
      </c>
      <c r="K101" s="434">
        <v>980</v>
      </c>
      <c r="L101" s="434"/>
      <c r="M101" s="434">
        <v>490</v>
      </c>
      <c r="N101" s="434"/>
      <c r="O101" s="434"/>
      <c r="P101" s="456"/>
      <c r="Q101" s="435"/>
    </row>
    <row r="102" spans="1:17" ht="14.4" customHeight="1" x14ac:dyDescent="0.3">
      <c r="A102" s="430" t="s">
        <v>1496</v>
      </c>
      <c r="B102" s="431" t="s">
        <v>1346</v>
      </c>
      <c r="C102" s="431" t="s">
        <v>1347</v>
      </c>
      <c r="D102" s="431" t="s">
        <v>1444</v>
      </c>
      <c r="E102" s="431" t="s">
        <v>1445</v>
      </c>
      <c r="F102" s="434">
        <v>3</v>
      </c>
      <c r="G102" s="434">
        <v>737</v>
      </c>
      <c r="H102" s="434">
        <v>1</v>
      </c>
      <c r="I102" s="434">
        <v>245.66666666666666</v>
      </c>
      <c r="J102" s="434">
        <v>2</v>
      </c>
      <c r="K102" s="434">
        <v>496</v>
      </c>
      <c r="L102" s="434">
        <v>0.67299864314789692</v>
      </c>
      <c r="M102" s="434">
        <v>248</v>
      </c>
      <c r="N102" s="434">
        <v>4</v>
      </c>
      <c r="O102" s="434">
        <v>996</v>
      </c>
      <c r="P102" s="456">
        <v>1.3514246947082769</v>
      </c>
      <c r="Q102" s="435">
        <v>249</v>
      </c>
    </row>
    <row r="103" spans="1:17" ht="14.4" customHeight="1" x14ac:dyDescent="0.3">
      <c r="A103" s="430" t="s">
        <v>1496</v>
      </c>
      <c r="B103" s="431" t="s">
        <v>1346</v>
      </c>
      <c r="C103" s="431" t="s">
        <v>1347</v>
      </c>
      <c r="D103" s="431" t="s">
        <v>1450</v>
      </c>
      <c r="E103" s="431" t="s">
        <v>1451</v>
      </c>
      <c r="F103" s="434">
        <v>56</v>
      </c>
      <c r="G103" s="434">
        <v>8512</v>
      </c>
      <c r="H103" s="434">
        <v>1</v>
      </c>
      <c r="I103" s="434">
        <v>152</v>
      </c>
      <c r="J103" s="434">
        <v>18</v>
      </c>
      <c r="K103" s="434">
        <v>2736</v>
      </c>
      <c r="L103" s="434">
        <v>0.32142857142857145</v>
      </c>
      <c r="M103" s="434">
        <v>152</v>
      </c>
      <c r="N103" s="434"/>
      <c r="O103" s="434"/>
      <c r="P103" s="456"/>
      <c r="Q103" s="435"/>
    </row>
    <row r="104" spans="1:17" ht="14.4" customHeight="1" x14ac:dyDescent="0.3">
      <c r="A104" s="430" t="s">
        <v>1496</v>
      </c>
      <c r="B104" s="431" t="s">
        <v>1346</v>
      </c>
      <c r="C104" s="431" t="s">
        <v>1347</v>
      </c>
      <c r="D104" s="431" t="s">
        <v>1452</v>
      </c>
      <c r="E104" s="431" t="s">
        <v>1453</v>
      </c>
      <c r="F104" s="434">
        <v>3</v>
      </c>
      <c r="G104" s="434">
        <v>81</v>
      </c>
      <c r="H104" s="434">
        <v>1</v>
      </c>
      <c r="I104" s="434">
        <v>27</v>
      </c>
      <c r="J104" s="434">
        <v>7</v>
      </c>
      <c r="K104" s="434">
        <v>189</v>
      </c>
      <c r="L104" s="434">
        <v>2.3333333333333335</v>
      </c>
      <c r="M104" s="434">
        <v>27</v>
      </c>
      <c r="N104" s="434">
        <v>5</v>
      </c>
      <c r="O104" s="434">
        <v>135</v>
      </c>
      <c r="P104" s="456">
        <v>1.6666666666666667</v>
      </c>
      <c r="Q104" s="435">
        <v>27</v>
      </c>
    </row>
    <row r="105" spans="1:17" ht="14.4" customHeight="1" x14ac:dyDescent="0.3">
      <c r="A105" s="430" t="s">
        <v>1496</v>
      </c>
      <c r="B105" s="431" t="s">
        <v>1346</v>
      </c>
      <c r="C105" s="431" t="s">
        <v>1347</v>
      </c>
      <c r="D105" s="431" t="s">
        <v>1456</v>
      </c>
      <c r="E105" s="431" t="s">
        <v>1457</v>
      </c>
      <c r="F105" s="434"/>
      <c r="G105" s="434"/>
      <c r="H105" s="434"/>
      <c r="I105" s="434"/>
      <c r="J105" s="434">
        <v>2</v>
      </c>
      <c r="K105" s="434">
        <v>656</v>
      </c>
      <c r="L105" s="434"/>
      <c r="M105" s="434">
        <v>328</v>
      </c>
      <c r="N105" s="434"/>
      <c r="O105" s="434"/>
      <c r="P105" s="456"/>
      <c r="Q105" s="435"/>
    </row>
    <row r="106" spans="1:17" ht="14.4" customHeight="1" x14ac:dyDescent="0.3">
      <c r="A106" s="430" t="s">
        <v>1497</v>
      </c>
      <c r="B106" s="431" t="s">
        <v>1346</v>
      </c>
      <c r="C106" s="431" t="s">
        <v>1347</v>
      </c>
      <c r="D106" s="431" t="s">
        <v>1348</v>
      </c>
      <c r="E106" s="431" t="s">
        <v>1349</v>
      </c>
      <c r="F106" s="434">
        <v>2678</v>
      </c>
      <c r="G106" s="434">
        <v>427590</v>
      </c>
      <c r="H106" s="434">
        <v>1</v>
      </c>
      <c r="I106" s="434">
        <v>159.66766243465273</v>
      </c>
      <c r="J106" s="434">
        <v>2597</v>
      </c>
      <c r="K106" s="434">
        <v>418117</v>
      </c>
      <c r="L106" s="434">
        <v>0.97784559975677632</v>
      </c>
      <c r="M106" s="434">
        <v>161</v>
      </c>
      <c r="N106" s="434">
        <v>2967</v>
      </c>
      <c r="O106" s="434">
        <v>513291</v>
      </c>
      <c r="P106" s="456">
        <v>1.2004279800743702</v>
      </c>
      <c r="Q106" s="435">
        <v>173</v>
      </c>
    </row>
    <row r="107" spans="1:17" ht="14.4" customHeight="1" x14ac:dyDescent="0.3">
      <c r="A107" s="430" t="s">
        <v>1497</v>
      </c>
      <c r="B107" s="431" t="s">
        <v>1346</v>
      </c>
      <c r="C107" s="431" t="s">
        <v>1347</v>
      </c>
      <c r="D107" s="431" t="s">
        <v>1362</v>
      </c>
      <c r="E107" s="431" t="s">
        <v>1363</v>
      </c>
      <c r="F107" s="434"/>
      <c r="G107" s="434"/>
      <c r="H107" s="434"/>
      <c r="I107" s="434"/>
      <c r="J107" s="434">
        <v>1</v>
      </c>
      <c r="K107" s="434">
        <v>1169</v>
      </c>
      <c r="L107" s="434"/>
      <c r="M107" s="434">
        <v>1169</v>
      </c>
      <c r="N107" s="434">
        <v>3</v>
      </c>
      <c r="O107" s="434">
        <v>3519</v>
      </c>
      <c r="P107" s="456"/>
      <c r="Q107" s="435">
        <v>1173</v>
      </c>
    </row>
    <row r="108" spans="1:17" ht="14.4" customHeight="1" x14ac:dyDescent="0.3">
      <c r="A108" s="430" t="s">
        <v>1497</v>
      </c>
      <c r="B108" s="431" t="s">
        <v>1346</v>
      </c>
      <c r="C108" s="431" t="s">
        <v>1347</v>
      </c>
      <c r="D108" s="431" t="s">
        <v>1364</v>
      </c>
      <c r="E108" s="431" t="s">
        <v>1365</v>
      </c>
      <c r="F108" s="434">
        <v>396</v>
      </c>
      <c r="G108" s="434">
        <v>15726</v>
      </c>
      <c r="H108" s="434">
        <v>1</v>
      </c>
      <c r="I108" s="434">
        <v>39.712121212121211</v>
      </c>
      <c r="J108" s="434">
        <v>149</v>
      </c>
      <c r="K108" s="434">
        <v>5960</v>
      </c>
      <c r="L108" s="434">
        <v>0.3789902073000127</v>
      </c>
      <c r="M108" s="434">
        <v>40</v>
      </c>
      <c r="N108" s="434">
        <v>109</v>
      </c>
      <c r="O108" s="434">
        <v>4469</v>
      </c>
      <c r="P108" s="456">
        <v>0.28417906651405317</v>
      </c>
      <c r="Q108" s="435">
        <v>41</v>
      </c>
    </row>
    <row r="109" spans="1:17" ht="14.4" customHeight="1" x14ac:dyDescent="0.3">
      <c r="A109" s="430" t="s">
        <v>1497</v>
      </c>
      <c r="B109" s="431" t="s">
        <v>1346</v>
      </c>
      <c r="C109" s="431" t="s">
        <v>1347</v>
      </c>
      <c r="D109" s="431" t="s">
        <v>1366</v>
      </c>
      <c r="E109" s="431" t="s">
        <v>1367</v>
      </c>
      <c r="F109" s="434">
        <v>13</v>
      </c>
      <c r="G109" s="434">
        <v>4972</v>
      </c>
      <c r="H109" s="434">
        <v>1</v>
      </c>
      <c r="I109" s="434">
        <v>382.46153846153845</v>
      </c>
      <c r="J109" s="434">
        <v>1</v>
      </c>
      <c r="K109" s="434">
        <v>383</v>
      </c>
      <c r="L109" s="434">
        <v>7.703137570394207E-2</v>
      </c>
      <c r="M109" s="434">
        <v>383</v>
      </c>
      <c r="N109" s="434">
        <v>13</v>
      </c>
      <c r="O109" s="434">
        <v>4992</v>
      </c>
      <c r="P109" s="456">
        <v>1.00402252614642</v>
      </c>
      <c r="Q109" s="435">
        <v>384</v>
      </c>
    </row>
    <row r="110" spans="1:17" ht="14.4" customHeight="1" x14ac:dyDescent="0.3">
      <c r="A110" s="430" t="s">
        <v>1497</v>
      </c>
      <c r="B110" s="431" t="s">
        <v>1346</v>
      </c>
      <c r="C110" s="431" t="s">
        <v>1347</v>
      </c>
      <c r="D110" s="431" t="s">
        <v>1368</v>
      </c>
      <c r="E110" s="431" t="s">
        <v>1369</v>
      </c>
      <c r="F110" s="434"/>
      <c r="G110" s="434"/>
      <c r="H110" s="434"/>
      <c r="I110" s="434"/>
      <c r="J110" s="434">
        <v>6</v>
      </c>
      <c r="K110" s="434">
        <v>222</v>
      </c>
      <c r="L110" s="434"/>
      <c r="M110" s="434">
        <v>37</v>
      </c>
      <c r="N110" s="434">
        <v>33</v>
      </c>
      <c r="O110" s="434">
        <v>1221</v>
      </c>
      <c r="P110" s="456"/>
      <c r="Q110" s="435">
        <v>37</v>
      </c>
    </row>
    <row r="111" spans="1:17" ht="14.4" customHeight="1" x14ac:dyDescent="0.3">
      <c r="A111" s="430" t="s">
        <v>1497</v>
      </c>
      <c r="B111" s="431" t="s">
        <v>1346</v>
      </c>
      <c r="C111" s="431" t="s">
        <v>1347</v>
      </c>
      <c r="D111" s="431" t="s">
        <v>1372</v>
      </c>
      <c r="E111" s="431" t="s">
        <v>1373</v>
      </c>
      <c r="F111" s="434">
        <v>6</v>
      </c>
      <c r="G111" s="434">
        <v>2667</v>
      </c>
      <c r="H111" s="434">
        <v>1</v>
      </c>
      <c r="I111" s="434">
        <v>444.5</v>
      </c>
      <c r="J111" s="434"/>
      <c r="K111" s="434"/>
      <c r="L111" s="434"/>
      <c r="M111" s="434"/>
      <c r="N111" s="434">
        <v>14</v>
      </c>
      <c r="O111" s="434">
        <v>6244</v>
      </c>
      <c r="P111" s="456">
        <v>2.341207349081365</v>
      </c>
      <c r="Q111" s="435">
        <v>446</v>
      </c>
    </row>
    <row r="112" spans="1:17" ht="14.4" customHeight="1" x14ac:dyDescent="0.3">
      <c r="A112" s="430" t="s">
        <v>1497</v>
      </c>
      <c r="B112" s="431" t="s">
        <v>1346</v>
      </c>
      <c r="C112" s="431" t="s">
        <v>1347</v>
      </c>
      <c r="D112" s="431" t="s">
        <v>1374</v>
      </c>
      <c r="E112" s="431" t="s">
        <v>1375</v>
      </c>
      <c r="F112" s="434">
        <v>1</v>
      </c>
      <c r="G112" s="434">
        <v>41</v>
      </c>
      <c r="H112" s="434">
        <v>1</v>
      </c>
      <c r="I112" s="434">
        <v>41</v>
      </c>
      <c r="J112" s="434"/>
      <c r="K112" s="434"/>
      <c r="L112" s="434"/>
      <c r="M112" s="434"/>
      <c r="N112" s="434">
        <v>1</v>
      </c>
      <c r="O112" s="434">
        <v>42</v>
      </c>
      <c r="P112" s="456">
        <v>1.024390243902439</v>
      </c>
      <c r="Q112" s="435">
        <v>42</v>
      </c>
    </row>
    <row r="113" spans="1:17" ht="14.4" customHeight="1" x14ac:dyDescent="0.3">
      <c r="A113" s="430" t="s">
        <v>1497</v>
      </c>
      <c r="B113" s="431" t="s">
        <v>1346</v>
      </c>
      <c r="C113" s="431" t="s">
        <v>1347</v>
      </c>
      <c r="D113" s="431" t="s">
        <v>1376</v>
      </c>
      <c r="E113" s="431" t="s">
        <v>1377</v>
      </c>
      <c r="F113" s="434">
        <v>11</v>
      </c>
      <c r="G113" s="434">
        <v>5397</v>
      </c>
      <c r="H113" s="434">
        <v>1</v>
      </c>
      <c r="I113" s="434">
        <v>490.63636363636363</v>
      </c>
      <c r="J113" s="434">
        <v>12</v>
      </c>
      <c r="K113" s="434">
        <v>5892</v>
      </c>
      <c r="L113" s="434">
        <v>1.0917176209005002</v>
      </c>
      <c r="M113" s="434">
        <v>491</v>
      </c>
      <c r="N113" s="434">
        <v>15</v>
      </c>
      <c r="O113" s="434">
        <v>7380</v>
      </c>
      <c r="P113" s="456">
        <v>1.3674263479710951</v>
      </c>
      <c r="Q113" s="435">
        <v>492</v>
      </c>
    </row>
    <row r="114" spans="1:17" ht="14.4" customHeight="1" x14ac:dyDescent="0.3">
      <c r="A114" s="430" t="s">
        <v>1497</v>
      </c>
      <c r="B114" s="431" t="s">
        <v>1346</v>
      </c>
      <c r="C114" s="431" t="s">
        <v>1347</v>
      </c>
      <c r="D114" s="431" t="s">
        <v>1378</v>
      </c>
      <c r="E114" s="431" t="s">
        <v>1379</v>
      </c>
      <c r="F114" s="434">
        <v>34</v>
      </c>
      <c r="G114" s="434">
        <v>1054</v>
      </c>
      <c r="H114" s="434">
        <v>1</v>
      </c>
      <c r="I114" s="434">
        <v>31</v>
      </c>
      <c r="J114" s="434">
        <v>28</v>
      </c>
      <c r="K114" s="434">
        <v>868</v>
      </c>
      <c r="L114" s="434">
        <v>0.82352941176470584</v>
      </c>
      <c r="M114" s="434">
        <v>31</v>
      </c>
      <c r="N114" s="434">
        <v>15</v>
      </c>
      <c r="O114" s="434">
        <v>465</v>
      </c>
      <c r="P114" s="456">
        <v>0.44117647058823528</v>
      </c>
      <c r="Q114" s="435">
        <v>31</v>
      </c>
    </row>
    <row r="115" spans="1:17" ht="14.4" customHeight="1" x14ac:dyDescent="0.3">
      <c r="A115" s="430" t="s">
        <v>1497</v>
      </c>
      <c r="B115" s="431" t="s">
        <v>1346</v>
      </c>
      <c r="C115" s="431" t="s">
        <v>1347</v>
      </c>
      <c r="D115" s="431" t="s">
        <v>1380</v>
      </c>
      <c r="E115" s="431" t="s">
        <v>1381</v>
      </c>
      <c r="F115" s="434">
        <v>1</v>
      </c>
      <c r="G115" s="434">
        <v>206</v>
      </c>
      <c r="H115" s="434">
        <v>1</v>
      </c>
      <c r="I115" s="434">
        <v>206</v>
      </c>
      <c r="J115" s="434">
        <v>5</v>
      </c>
      <c r="K115" s="434">
        <v>1035</v>
      </c>
      <c r="L115" s="434">
        <v>5.0242718446601939</v>
      </c>
      <c r="M115" s="434">
        <v>207</v>
      </c>
      <c r="N115" s="434">
        <v>4</v>
      </c>
      <c r="O115" s="434">
        <v>832</v>
      </c>
      <c r="P115" s="456">
        <v>4.0388349514563107</v>
      </c>
      <c r="Q115" s="435">
        <v>208</v>
      </c>
    </row>
    <row r="116" spans="1:17" ht="14.4" customHeight="1" x14ac:dyDescent="0.3">
      <c r="A116" s="430" t="s">
        <v>1497</v>
      </c>
      <c r="B116" s="431" t="s">
        <v>1346</v>
      </c>
      <c r="C116" s="431" t="s">
        <v>1347</v>
      </c>
      <c r="D116" s="431" t="s">
        <v>1382</v>
      </c>
      <c r="E116" s="431" t="s">
        <v>1383</v>
      </c>
      <c r="F116" s="434">
        <v>2</v>
      </c>
      <c r="G116" s="434">
        <v>756</v>
      </c>
      <c r="H116" s="434">
        <v>1</v>
      </c>
      <c r="I116" s="434">
        <v>378</v>
      </c>
      <c r="J116" s="434">
        <v>5</v>
      </c>
      <c r="K116" s="434">
        <v>1900</v>
      </c>
      <c r="L116" s="434">
        <v>2.513227513227513</v>
      </c>
      <c r="M116" s="434">
        <v>380</v>
      </c>
      <c r="N116" s="434">
        <v>4</v>
      </c>
      <c r="O116" s="434">
        <v>1536</v>
      </c>
      <c r="P116" s="456">
        <v>2.0317460317460316</v>
      </c>
      <c r="Q116" s="435">
        <v>384</v>
      </c>
    </row>
    <row r="117" spans="1:17" ht="14.4" customHeight="1" x14ac:dyDescent="0.3">
      <c r="A117" s="430" t="s">
        <v>1497</v>
      </c>
      <c r="B117" s="431" t="s">
        <v>1346</v>
      </c>
      <c r="C117" s="431" t="s">
        <v>1347</v>
      </c>
      <c r="D117" s="431" t="s">
        <v>1384</v>
      </c>
      <c r="E117" s="431" t="s">
        <v>1385</v>
      </c>
      <c r="F117" s="434"/>
      <c r="G117" s="434"/>
      <c r="H117" s="434"/>
      <c r="I117" s="434"/>
      <c r="J117" s="434">
        <v>2</v>
      </c>
      <c r="K117" s="434">
        <v>468</v>
      </c>
      <c r="L117" s="434"/>
      <c r="M117" s="434">
        <v>234</v>
      </c>
      <c r="N117" s="434"/>
      <c r="O117" s="434"/>
      <c r="P117" s="456"/>
      <c r="Q117" s="435"/>
    </row>
    <row r="118" spans="1:17" ht="14.4" customHeight="1" x14ac:dyDescent="0.3">
      <c r="A118" s="430" t="s">
        <v>1497</v>
      </c>
      <c r="B118" s="431" t="s">
        <v>1346</v>
      </c>
      <c r="C118" s="431" t="s">
        <v>1347</v>
      </c>
      <c r="D118" s="431" t="s">
        <v>1386</v>
      </c>
      <c r="E118" s="431" t="s">
        <v>1387</v>
      </c>
      <c r="F118" s="434"/>
      <c r="G118" s="434"/>
      <c r="H118" s="434"/>
      <c r="I118" s="434"/>
      <c r="J118" s="434">
        <v>4</v>
      </c>
      <c r="K118" s="434">
        <v>524</v>
      </c>
      <c r="L118" s="434"/>
      <c r="M118" s="434">
        <v>131</v>
      </c>
      <c r="N118" s="434">
        <v>3</v>
      </c>
      <c r="O118" s="434">
        <v>411</v>
      </c>
      <c r="P118" s="456"/>
      <c r="Q118" s="435">
        <v>137</v>
      </c>
    </row>
    <row r="119" spans="1:17" ht="14.4" customHeight="1" x14ac:dyDescent="0.3">
      <c r="A119" s="430" t="s">
        <v>1497</v>
      </c>
      <c r="B119" s="431" t="s">
        <v>1346</v>
      </c>
      <c r="C119" s="431" t="s">
        <v>1347</v>
      </c>
      <c r="D119" s="431" t="s">
        <v>1392</v>
      </c>
      <c r="E119" s="431" t="s">
        <v>1393</v>
      </c>
      <c r="F119" s="434">
        <v>47</v>
      </c>
      <c r="G119" s="434">
        <v>752</v>
      </c>
      <c r="H119" s="434">
        <v>1</v>
      </c>
      <c r="I119" s="434">
        <v>16</v>
      </c>
      <c r="J119" s="434">
        <v>17</v>
      </c>
      <c r="K119" s="434">
        <v>272</v>
      </c>
      <c r="L119" s="434">
        <v>0.36170212765957449</v>
      </c>
      <c r="M119" s="434">
        <v>16</v>
      </c>
      <c r="N119" s="434">
        <v>57</v>
      </c>
      <c r="O119" s="434">
        <v>969</v>
      </c>
      <c r="P119" s="456">
        <v>1.2885638297872339</v>
      </c>
      <c r="Q119" s="435">
        <v>17</v>
      </c>
    </row>
    <row r="120" spans="1:17" ht="14.4" customHeight="1" x14ac:dyDescent="0.3">
      <c r="A120" s="430" t="s">
        <v>1497</v>
      </c>
      <c r="B120" s="431" t="s">
        <v>1346</v>
      </c>
      <c r="C120" s="431" t="s">
        <v>1347</v>
      </c>
      <c r="D120" s="431" t="s">
        <v>1394</v>
      </c>
      <c r="E120" s="431" t="s">
        <v>1395</v>
      </c>
      <c r="F120" s="434"/>
      <c r="G120" s="434"/>
      <c r="H120" s="434"/>
      <c r="I120" s="434"/>
      <c r="J120" s="434">
        <v>1</v>
      </c>
      <c r="K120" s="434">
        <v>136</v>
      </c>
      <c r="L120" s="434"/>
      <c r="M120" s="434">
        <v>136</v>
      </c>
      <c r="N120" s="434">
        <v>1</v>
      </c>
      <c r="O120" s="434">
        <v>139</v>
      </c>
      <c r="P120" s="456"/>
      <c r="Q120" s="435">
        <v>139</v>
      </c>
    </row>
    <row r="121" spans="1:17" ht="14.4" customHeight="1" x14ac:dyDescent="0.3">
      <c r="A121" s="430" t="s">
        <v>1497</v>
      </c>
      <c r="B121" s="431" t="s">
        <v>1346</v>
      </c>
      <c r="C121" s="431" t="s">
        <v>1347</v>
      </c>
      <c r="D121" s="431" t="s">
        <v>1396</v>
      </c>
      <c r="E121" s="431" t="s">
        <v>1397</v>
      </c>
      <c r="F121" s="434">
        <v>56</v>
      </c>
      <c r="G121" s="434">
        <v>5750</v>
      </c>
      <c r="H121" s="434">
        <v>1</v>
      </c>
      <c r="I121" s="434">
        <v>102.67857142857143</v>
      </c>
      <c r="J121" s="434">
        <v>61</v>
      </c>
      <c r="K121" s="434">
        <v>6283</v>
      </c>
      <c r="L121" s="434">
        <v>1.0926956521739131</v>
      </c>
      <c r="M121" s="434">
        <v>103</v>
      </c>
      <c r="N121" s="434">
        <v>16</v>
      </c>
      <c r="O121" s="434">
        <v>1648</v>
      </c>
      <c r="P121" s="456">
        <v>0.28660869565217389</v>
      </c>
      <c r="Q121" s="435">
        <v>103</v>
      </c>
    </row>
    <row r="122" spans="1:17" ht="14.4" customHeight="1" x14ac:dyDescent="0.3">
      <c r="A122" s="430" t="s">
        <v>1497</v>
      </c>
      <c r="B122" s="431" t="s">
        <v>1346</v>
      </c>
      <c r="C122" s="431" t="s">
        <v>1347</v>
      </c>
      <c r="D122" s="431" t="s">
        <v>1402</v>
      </c>
      <c r="E122" s="431" t="s">
        <v>1403</v>
      </c>
      <c r="F122" s="434">
        <v>1456</v>
      </c>
      <c r="G122" s="434">
        <v>166688</v>
      </c>
      <c r="H122" s="434">
        <v>1</v>
      </c>
      <c r="I122" s="434">
        <v>114.48351648351648</v>
      </c>
      <c r="J122" s="434">
        <v>1407</v>
      </c>
      <c r="K122" s="434">
        <v>163212</v>
      </c>
      <c r="L122" s="434">
        <v>0.97914666922633908</v>
      </c>
      <c r="M122" s="434">
        <v>116</v>
      </c>
      <c r="N122" s="434">
        <v>1504</v>
      </c>
      <c r="O122" s="434">
        <v>175968</v>
      </c>
      <c r="P122" s="456">
        <v>1.0556728738721444</v>
      </c>
      <c r="Q122" s="435">
        <v>117</v>
      </c>
    </row>
    <row r="123" spans="1:17" ht="14.4" customHeight="1" x14ac:dyDescent="0.3">
      <c r="A123" s="430" t="s">
        <v>1497</v>
      </c>
      <c r="B123" s="431" t="s">
        <v>1346</v>
      </c>
      <c r="C123" s="431" t="s">
        <v>1347</v>
      </c>
      <c r="D123" s="431" t="s">
        <v>1404</v>
      </c>
      <c r="E123" s="431" t="s">
        <v>1405</v>
      </c>
      <c r="F123" s="434">
        <v>384</v>
      </c>
      <c r="G123" s="434">
        <v>32537</v>
      </c>
      <c r="H123" s="434">
        <v>1</v>
      </c>
      <c r="I123" s="434">
        <v>84.731770833333329</v>
      </c>
      <c r="J123" s="434">
        <v>378</v>
      </c>
      <c r="K123" s="434">
        <v>32130</v>
      </c>
      <c r="L123" s="434">
        <v>0.98749116390570735</v>
      </c>
      <c r="M123" s="434">
        <v>85</v>
      </c>
      <c r="N123" s="434">
        <v>427</v>
      </c>
      <c r="O123" s="434">
        <v>38857</v>
      </c>
      <c r="P123" s="456">
        <v>1.1942404032332421</v>
      </c>
      <c r="Q123" s="435">
        <v>91</v>
      </c>
    </row>
    <row r="124" spans="1:17" ht="14.4" customHeight="1" x14ac:dyDescent="0.3">
      <c r="A124" s="430" t="s">
        <v>1497</v>
      </c>
      <c r="B124" s="431" t="s">
        <v>1346</v>
      </c>
      <c r="C124" s="431" t="s">
        <v>1347</v>
      </c>
      <c r="D124" s="431" t="s">
        <v>1406</v>
      </c>
      <c r="E124" s="431" t="s">
        <v>1407</v>
      </c>
      <c r="F124" s="434">
        <v>6</v>
      </c>
      <c r="G124" s="434">
        <v>578</v>
      </c>
      <c r="H124" s="434">
        <v>1</v>
      </c>
      <c r="I124" s="434">
        <v>96.333333333333329</v>
      </c>
      <c r="J124" s="434">
        <v>8</v>
      </c>
      <c r="K124" s="434">
        <v>784</v>
      </c>
      <c r="L124" s="434">
        <v>1.3564013840830449</v>
      </c>
      <c r="M124" s="434">
        <v>98</v>
      </c>
      <c r="N124" s="434">
        <v>4</v>
      </c>
      <c r="O124" s="434">
        <v>396</v>
      </c>
      <c r="P124" s="456">
        <v>0.68512110726643594</v>
      </c>
      <c r="Q124" s="435">
        <v>99</v>
      </c>
    </row>
    <row r="125" spans="1:17" ht="14.4" customHeight="1" x14ac:dyDescent="0.3">
      <c r="A125" s="430" t="s">
        <v>1497</v>
      </c>
      <c r="B125" s="431" t="s">
        <v>1346</v>
      </c>
      <c r="C125" s="431" t="s">
        <v>1347</v>
      </c>
      <c r="D125" s="431" t="s">
        <v>1408</v>
      </c>
      <c r="E125" s="431" t="s">
        <v>1409</v>
      </c>
      <c r="F125" s="434">
        <v>201</v>
      </c>
      <c r="G125" s="434">
        <v>4221</v>
      </c>
      <c r="H125" s="434">
        <v>1</v>
      </c>
      <c r="I125" s="434">
        <v>21</v>
      </c>
      <c r="J125" s="434">
        <v>140</v>
      </c>
      <c r="K125" s="434">
        <v>2940</v>
      </c>
      <c r="L125" s="434">
        <v>0.69651741293532343</v>
      </c>
      <c r="M125" s="434">
        <v>21</v>
      </c>
      <c r="N125" s="434">
        <v>133</v>
      </c>
      <c r="O125" s="434">
        <v>2793</v>
      </c>
      <c r="P125" s="456">
        <v>0.6616915422885572</v>
      </c>
      <c r="Q125" s="435">
        <v>21</v>
      </c>
    </row>
    <row r="126" spans="1:17" ht="14.4" customHeight="1" x14ac:dyDescent="0.3">
      <c r="A126" s="430" t="s">
        <v>1497</v>
      </c>
      <c r="B126" s="431" t="s">
        <v>1346</v>
      </c>
      <c r="C126" s="431" t="s">
        <v>1347</v>
      </c>
      <c r="D126" s="431" t="s">
        <v>1410</v>
      </c>
      <c r="E126" s="431" t="s">
        <v>1411</v>
      </c>
      <c r="F126" s="434">
        <v>45</v>
      </c>
      <c r="G126" s="434">
        <v>21890</v>
      </c>
      <c r="H126" s="434">
        <v>1</v>
      </c>
      <c r="I126" s="434">
        <v>486.44444444444446</v>
      </c>
      <c r="J126" s="434">
        <v>25</v>
      </c>
      <c r="K126" s="434">
        <v>12175</v>
      </c>
      <c r="L126" s="434">
        <v>0.55619004111466419</v>
      </c>
      <c r="M126" s="434">
        <v>487</v>
      </c>
      <c r="N126" s="434">
        <v>52</v>
      </c>
      <c r="O126" s="434">
        <v>25376</v>
      </c>
      <c r="P126" s="456">
        <v>1.1592507994518044</v>
      </c>
      <c r="Q126" s="435">
        <v>488</v>
      </c>
    </row>
    <row r="127" spans="1:17" ht="14.4" customHeight="1" x14ac:dyDescent="0.3">
      <c r="A127" s="430" t="s">
        <v>1497</v>
      </c>
      <c r="B127" s="431" t="s">
        <v>1346</v>
      </c>
      <c r="C127" s="431" t="s">
        <v>1347</v>
      </c>
      <c r="D127" s="431" t="s">
        <v>1418</v>
      </c>
      <c r="E127" s="431" t="s">
        <v>1419</v>
      </c>
      <c r="F127" s="434">
        <v>292</v>
      </c>
      <c r="G127" s="434">
        <v>11890</v>
      </c>
      <c r="H127" s="434">
        <v>1</v>
      </c>
      <c r="I127" s="434">
        <v>40.719178082191782</v>
      </c>
      <c r="J127" s="434">
        <v>257</v>
      </c>
      <c r="K127" s="434">
        <v>10537</v>
      </c>
      <c r="L127" s="434">
        <v>0.88620689655172413</v>
      </c>
      <c r="M127" s="434">
        <v>41</v>
      </c>
      <c r="N127" s="434">
        <v>179</v>
      </c>
      <c r="O127" s="434">
        <v>7339</v>
      </c>
      <c r="P127" s="456">
        <v>0.61724137931034484</v>
      </c>
      <c r="Q127" s="435">
        <v>41</v>
      </c>
    </row>
    <row r="128" spans="1:17" ht="14.4" customHeight="1" x14ac:dyDescent="0.3">
      <c r="A128" s="430" t="s">
        <v>1497</v>
      </c>
      <c r="B128" s="431" t="s">
        <v>1346</v>
      </c>
      <c r="C128" s="431" t="s">
        <v>1347</v>
      </c>
      <c r="D128" s="431" t="s">
        <v>1426</v>
      </c>
      <c r="E128" s="431" t="s">
        <v>1427</v>
      </c>
      <c r="F128" s="434">
        <v>1</v>
      </c>
      <c r="G128" s="434">
        <v>218</v>
      </c>
      <c r="H128" s="434">
        <v>1</v>
      </c>
      <c r="I128" s="434">
        <v>218</v>
      </c>
      <c r="J128" s="434"/>
      <c r="K128" s="434"/>
      <c r="L128" s="434"/>
      <c r="M128" s="434"/>
      <c r="N128" s="434">
        <v>2</v>
      </c>
      <c r="O128" s="434">
        <v>446</v>
      </c>
      <c r="P128" s="456">
        <v>2.0458715596330275</v>
      </c>
      <c r="Q128" s="435">
        <v>223</v>
      </c>
    </row>
    <row r="129" spans="1:17" ht="14.4" customHeight="1" x14ac:dyDescent="0.3">
      <c r="A129" s="430" t="s">
        <v>1497</v>
      </c>
      <c r="B129" s="431" t="s">
        <v>1346</v>
      </c>
      <c r="C129" s="431" t="s">
        <v>1347</v>
      </c>
      <c r="D129" s="431" t="s">
        <v>1428</v>
      </c>
      <c r="E129" s="431" t="s">
        <v>1429</v>
      </c>
      <c r="F129" s="434"/>
      <c r="G129" s="434"/>
      <c r="H129" s="434"/>
      <c r="I129" s="434"/>
      <c r="J129" s="434"/>
      <c r="K129" s="434"/>
      <c r="L129" s="434"/>
      <c r="M129" s="434"/>
      <c r="N129" s="434">
        <v>2</v>
      </c>
      <c r="O129" s="434">
        <v>1526</v>
      </c>
      <c r="P129" s="456"/>
      <c r="Q129" s="435">
        <v>763</v>
      </c>
    </row>
    <row r="130" spans="1:17" ht="14.4" customHeight="1" x14ac:dyDescent="0.3">
      <c r="A130" s="430" t="s">
        <v>1497</v>
      </c>
      <c r="B130" s="431" t="s">
        <v>1346</v>
      </c>
      <c r="C130" s="431" t="s">
        <v>1347</v>
      </c>
      <c r="D130" s="431" t="s">
        <v>1432</v>
      </c>
      <c r="E130" s="431" t="s">
        <v>1433</v>
      </c>
      <c r="F130" s="434">
        <v>16</v>
      </c>
      <c r="G130" s="434">
        <v>9703</v>
      </c>
      <c r="H130" s="434">
        <v>1</v>
      </c>
      <c r="I130" s="434">
        <v>606.4375</v>
      </c>
      <c r="J130" s="434">
        <v>5</v>
      </c>
      <c r="K130" s="434">
        <v>3040</v>
      </c>
      <c r="L130" s="434">
        <v>0.31330516335154074</v>
      </c>
      <c r="M130" s="434">
        <v>608</v>
      </c>
      <c r="N130" s="434">
        <v>8</v>
      </c>
      <c r="O130" s="434">
        <v>4912</v>
      </c>
      <c r="P130" s="456">
        <v>0.50623518499433162</v>
      </c>
      <c r="Q130" s="435">
        <v>614</v>
      </c>
    </row>
    <row r="131" spans="1:17" ht="14.4" customHeight="1" x14ac:dyDescent="0.3">
      <c r="A131" s="430" t="s">
        <v>1497</v>
      </c>
      <c r="B131" s="431" t="s">
        <v>1346</v>
      </c>
      <c r="C131" s="431" t="s">
        <v>1347</v>
      </c>
      <c r="D131" s="431" t="s">
        <v>1436</v>
      </c>
      <c r="E131" s="431" t="s">
        <v>1437</v>
      </c>
      <c r="F131" s="434">
        <v>26</v>
      </c>
      <c r="G131" s="434">
        <v>13184</v>
      </c>
      <c r="H131" s="434">
        <v>1</v>
      </c>
      <c r="I131" s="434">
        <v>507.07692307692309</v>
      </c>
      <c r="J131" s="434">
        <v>2</v>
      </c>
      <c r="K131" s="434">
        <v>1018</v>
      </c>
      <c r="L131" s="434">
        <v>7.7214805825242719E-2</v>
      </c>
      <c r="M131" s="434">
        <v>509</v>
      </c>
      <c r="N131" s="434"/>
      <c r="O131" s="434"/>
      <c r="P131" s="456"/>
      <c r="Q131" s="435"/>
    </row>
    <row r="132" spans="1:17" ht="14.4" customHeight="1" x14ac:dyDescent="0.3">
      <c r="A132" s="430" t="s">
        <v>1497</v>
      </c>
      <c r="B132" s="431" t="s">
        <v>1346</v>
      </c>
      <c r="C132" s="431" t="s">
        <v>1347</v>
      </c>
      <c r="D132" s="431" t="s">
        <v>1438</v>
      </c>
      <c r="E132" s="431" t="s">
        <v>1439</v>
      </c>
      <c r="F132" s="434"/>
      <c r="G132" s="434"/>
      <c r="H132" s="434"/>
      <c r="I132" s="434"/>
      <c r="J132" s="434">
        <v>2</v>
      </c>
      <c r="K132" s="434">
        <v>3484</v>
      </c>
      <c r="L132" s="434"/>
      <c r="M132" s="434">
        <v>1742</v>
      </c>
      <c r="N132" s="434">
        <v>2</v>
      </c>
      <c r="O132" s="434">
        <v>3520</v>
      </c>
      <c r="P132" s="456"/>
      <c r="Q132" s="435">
        <v>1760</v>
      </c>
    </row>
    <row r="133" spans="1:17" ht="14.4" customHeight="1" x14ac:dyDescent="0.3">
      <c r="A133" s="430" t="s">
        <v>1497</v>
      </c>
      <c r="B133" s="431" t="s">
        <v>1346</v>
      </c>
      <c r="C133" s="431" t="s">
        <v>1347</v>
      </c>
      <c r="D133" s="431" t="s">
        <v>1444</v>
      </c>
      <c r="E133" s="431" t="s">
        <v>1445</v>
      </c>
      <c r="F133" s="434"/>
      <c r="G133" s="434"/>
      <c r="H133" s="434"/>
      <c r="I133" s="434"/>
      <c r="J133" s="434">
        <v>2</v>
      </c>
      <c r="K133" s="434">
        <v>496</v>
      </c>
      <c r="L133" s="434"/>
      <c r="M133" s="434">
        <v>248</v>
      </c>
      <c r="N133" s="434"/>
      <c r="O133" s="434"/>
      <c r="P133" s="456"/>
      <c r="Q133" s="435"/>
    </row>
    <row r="134" spans="1:17" ht="14.4" customHeight="1" x14ac:dyDescent="0.3">
      <c r="A134" s="430" t="s">
        <v>1497</v>
      </c>
      <c r="B134" s="431" t="s">
        <v>1346</v>
      </c>
      <c r="C134" s="431" t="s">
        <v>1347</v>
      </c>
      <c r="D134" s="431" t="s">
        <v>1452</v>
      </c>
      <c r="E134" s="431" t="s">
        <v>1453</v>
      </c>
      <c r="F134" s="434"/>
      <c r="G134" s="434"/>
      <c r="H134" s="434"/>
      <c r="I134" s="434"/>
      <c r="J134" s="434">
        <v>2</v>
      </c>
      <c r="K134" s="434">
        <v>54</v>
      </c>
      <c r="L134" s="434"/>
      <c r="M134" s="434">
        <v>27</v>
      </c>
      <c r="N134" s="434">
        <v>1</v>
      </c>
      <c r="O134" s="434">
        <v>27</v>
      </c>
      <c r="P134" s="456"/>
      <c r="Q134" s="435">
        <v>27</v>
      </c>
    </row>
    <row r="135" spans="1:17" ht="14.4" customHeight="1" x14ac:dyDescent="0.3">
      <c r="A135" s="430" t="s">
        <v>1497</v>
      </c>
      <c r="B135" s="431" t="s">
        <v>1346</v>
      </c>
      <c r="C135" s="431" t="s">
        <v>1347</v>
      </c>
      <c r="D135" s="431" t="s">
        <v>1454</v>
      </c>
      <c r="E135" s="431" t="s">
        <v>1455</v>
      </c>
      <c r="F135" s="434"/>
      <c r="G135" s="434"/>
      <c r="H135" s="434"/>
      <c r="I135" s="434"/>
      <c r="J135" s="434">
        <v>1</v>
      </c>
      <c r="K135" s="434">
        <v>41</v>
      </c>
      <c r="L135" s="434"/>
      <c r="M135" s="434">
        <v>41</v>
      </c>
      <c r="N135" s="434"/>
      <c r="O135" s="434"/>
      <c r="P135" s="456"/>
      <c r="Q135" s="435"/>
    </row>
    <row r="136" spans="1:17" ht="14.4" customHeight="1" x14ac:dyDescent="0.3">
      <c r="A136" s="430" t="s">
        <v>1498</v>
      </c>
      <c r="B136" s="431" t="s">
        <v>1346</v>
      </c>
      <c r="C136" s="431" t="s">
        <v>1347</v>
      </c>
      <c r="D136" s="431" t="s">
        <v>1348</v>
      </c>
      <c r="E136" s="431" t="s">
        <v>1349</v>
      </c>
      <c r="F136" s="434">
        <v>387</v>
      </c>
      <c r="G136" s="434">
        <v>61786</v>
      </c>
      <c r="H136" s="434">
        <v>1</v>
      </c>
      <c r="I136" s="434">
        <v>159.65374677002583</v>
      </c>
      <c r="J136" s="434">
        <v>438</v>
      </c>
      <c r="K136" s="434">
        <v>70518</v>
      </c>
      <c r="L136" s="434">
        <v>1.1413265140970446</v>
      </c>
      <c r="M136" s="434">
        <v>161</v>
      </c>
      <c r="N136" s="434">
        <v>472</v>
      </c>
      <c r="O136" s="434">
        <v>81656</v>
      </c>
      <c r="P136" s="456">
        <v>1.3215938885831742</v>
      </c>
      <c r="Q136" s="435">
        <v>173</v>
      </c>
    </row>
    <row r="137" spans="1:17" ht="14.4" customHeight="1" x14ac:dyDescent="0.3">
      <c r="A137" s="430" t="s">
        <v>1498</v>
      </c>
      <c r="B137" s="431" t="s">
        <v>1346</v>
      </c>
      <c r="C137" s="431" t="s">
        <v>1347</v>
      </c>
      <c r="D137" s="431" t="s">
        <v>1364</v>
      </c>
      <c r="E137" s="431" t="s">
        <v>1365</v>
      </c>
      <c r="F137" s="434">
        <v>423</v>
      </c>
      <c r="G137" s="434">
        <v>16756</v>
      </c>
      <c r="H137" s="434">
        <v>1</v>
      </c>
      <c r="I137" s="434">
        <v>39.612293144208039</v>
      </c>
      <c r="J137" s="434">
        <v>260</v>
      </c>
      <c r="K137" s="434">
        <v>10400</v>
      </c>
      <c r="L137" s="434">
        <v>0.6206731916925281</v>
      </c>
      <c r="M137" s="434">
        <v>40</v>
      </c>
      <c r="N137" s="434">
        <v>238</v>
      </c>
      <c r="O137" s="434">
        <v>9758</v>
      </c>
      <c r="P137" s="456">
        <v>0.58235855812843162</v>
      </c>
      <c r="Q137" s="435">
        <v>41</v>
      </c>
    </row>
    <row r="138" spans="1:17" ht="14.4" customHeight="1" x14ac:dyDescent="0.3">
      <c r="A138" s="430" t="s">
        <v>1498</v>
      </c>
      <c r="B138" s="431" t="s">
        <v>1346</v>
      </c>
      <c r="C138" s="431" t="s">
        <v>1347</v>
      </c>
      <c r="D138" s="431" t="s">
        <v>1366</v>
      </c>
      <c r="E138" s="431" t="s">
        <v>1367</v>
      </c>
      <c r="F138" s="434">
        <v>29</v>
      </c>
      <c r="G138" s="434">
        <v>11092</v>
      </c>
      <c r="H138" s="434">
        <v>1</v>
      </c>
      <c r="I138" s="434">
        <v>382.48275862068965</v>
      </c>
      <c r="J138" s="434">
        <v>26</v>
      </c>
      <c r="K138" s="434">
        <v>9958</v>
      </c>
      <c r="L138" s="434">
        <v>0.89776415434547419</v>
      </c>
      <c r="M138" s="434">
        <v>383</v>
      </c>
      <c r="N138" s="434">
        <v>7</v>
      </c>
      <c r="O138" s="434">
        <v>2688</v>
      </c>
      <c r="P138" s="456">
        <v>0.24233681932924631</v>
      </c>
      <c r="Q138" s="435">
        <v>384</v>
      </c>
    </row>
    <row r="139" spans="1:17" ht="14.4" customHeight="1" x14ac:dyDescent="0.3">
      <c r="A139" s="430" t="s">
        <v>1498</v>
      </c>
      <c r="B139" s="431" t="s">
        <v>1346</v>
      </c>
      <c r="C139" s="431" t="s">
        <v>1347</v>
      </c>
      <c r="D139" s="431" t="s">
        <v>1372</v>
      </c>
      <c r="E139" s="431" t="s">
        <v>1373</v>
      </c>
      <c r="F139" s="434">
        <v>69</v>
      </c>
      <c r="G139" s="434">
        <v>30678</v>
      </c>
      <c r="H139" s="434">
        <v>1</v>
      </c>
      <c r="I139" s="434">
        <v>444.60869565217394</v>
      </c>
      <c r="J139" s="434">
        <v>51</v>
      </c>
      <c r="K139" s="434">
        <v>22695</v>
      </c>
      <c r="L139" s="434">
        <v>0.73978095051828674</v>
      </c>
      <c r="M139" s="434">
        <v>445</v>
      </c>
      <c r="N139" s="434">
        <v>18</v>
      </c>
      <c r="O139" s="434">
        <v>8028</v>
      </c>
      <c r="P139" s="456">
        <v>0.26168589868961473</v>
      </c>
      <c r="Q139" s="435">
        <v>446</v>
      </c>
    </row>
    <row r="140" spans="1:17" ht="14.4" customHeight="1" x14ac:dyDescent="0.3">
      <c r="A140" s="430" t="s">
        <v>1498</v>
      </c>
      <c r="B140" s="431" t="s">
        <v>1346</v>
      </c>
      <c r="C140" s="431" t="s">
        <v>1347</v>
      </c>
      <c r="D140" s="431" t="s">
        <v>1374</v>
      </c>
      <c r="E140" s="431" t="s">
        <v>1375</v>
      </c>
      <c r="F140" s="434">
        <v>23</v>
      </c>
      <c r="G140" s="434">
        <v>943</v>
      </c>
      <c r="H140" s="434">
        <v>1</v>
      </c>
      <c r="I140" s="434">
        <v>41</v>
      </c>
      <c r="J140" s="434">
        <v>17</v>
      </c>
      <c r="K140" s="434">
        <v>697</v>
      </c>
      <c r="L140" s="434">
        <v>0.73913043478260865</v>
      </c>
      <c r="M140" s="434">
        <v>41</v>
      </c>
      <c r="N140" s="434">
        <v>7</v>
      </c>
      <c r="O140" s="434">
        <v>294</v>
      </c>
      <c r="P140" s="456">
        <v>0.31177094379639447</v>
      </c>
      <c r="Q140" s="435">
        <v>42</v>
      </c>
    </row>
    <row r="141" spans="1:17" ht="14.4" customHeight="1" x14ac:dyDescent="0.3">
      <c r="A141" s="430" t="s">
        <v>1498</v>
      </c>
      <c r="B141" s="431" t="s">
        <v>1346</v>
      </c>
      <c r="C141" s="431" t="s">
        <v>1347</v>
      </c>
      <c r="D141" s="431" t="s">
        <v>1376</v>
      </c>
      <c r="E141" s="431" t="s">
        <v>1377</v>
      </c>
      <c r="F141" s="434">
        <v>1</v>
      </c>
      <c r="G141" s="434">
        <v>491</v>
      </c>
      <c r="H141" s="434">
        <v>1</v>
      </c>
      <c r="I141" s="434">
        <v>491</v>
      </c>
      <c r="J141" s="434">
        <v>5</v>
      </c>
      <c r="K141" s="434">
        <v>2455</v>
      </c>
      <c r="L141" s="434">
        <v>5</v>
      </c>
      <c r="M141" s="434">
        <v>491</v>
      </c>
      <c r="N141" s="434">
        <v>2</v>
      </c>
      <c r="O141" s="434">
        <v>984</v>
      </c>
      <c r="P141" s="456">
        <v>2.0040733197556007</v>
      </c>
      <c r="Q141" s="435">
        <v>492</v>
      </c>
    </row>
    <row r="142" spans="1:17" ht="14.4" customHeight="1" x14ac:dyDescent="0.3">
      <c r="A142" s="430" t="s">
        <v>1498</v>
      </c>
      <c r="B142" s="431" t="s">
        <v>1346</v>
      </c>
      <c r="C142" s="431" t="s">
        <v>1347</v>
      </c>
      <c r="D142" s="431" t="s">
        <v>1378</v>
      </c>
      <c r="E142" s="431" t="s">
        <v>1379</v>
      </c>
      <c r="F142" s="434">
        <v>5</v>
      </c>
      <c r="G142" s="434">
        <v>155</v>
      </c>
      <c r="H142" s="434">
        <v>1</v>
      </c>
      <c r="I142" s="434">
        <v>31</v>
      </c>
      <c r="J142" s="434">
        <v>1</v>
      </c>
      <c r="K142" s="434">
        <v>31</v>
      </c>
      <c r="L142" s="434">
        <v>0.2</v>
      </c>
      <c r="M142" s="434">
        <v>31</v>
      </c>
      <c r="N142" s="434">
        <v>3</v>
      </c>
      <c r="O142" s="434">
        <v>93</v>
      </c>
      <c r="P142" s="456">
        <v>0.6</v>
      </c>
      <c r="Q142" s="435">
        <v>31</v>
      </c>
    </row>
    <row r="143" spans="1:17" ht="14.4" customHeight="1" x14ac:dyDescent="0.3">
      <c r="A143" s="430" t="s">
        <v>1498</v>
      </c>
      <c r="B143" s="431" t="s">
        <v>1346</v>
      </c>
      <c r="C143" s="431" t="s">
        <v>1347</v>
      </c>
      <c r="D143" s="431" t="s">
        <v>1392</v>
      </c>
      <c r="E143" s="431" t="s">
        <v>1393</v>
      </c>
      <c r="F143" s="434">
        <v>147</v>
      </c>
      <c r="G143" s="434">
        <v>2352</v>
      </c>
      <c r="H143" s="434">
        <v>1</v>
      </c>
      <c r="I143" s="434">
        <v>16</v>
      </c>
      <c r="J143" s="434">
        <v>125</v>
      </c>
      <c r="K143" s="434">
        <v>2000</v>
      </c>
      <c r="L143" s="434">
        <v>0.85034013605442171</v>
      </c>
      <c r="M143" s="434">
        <v>16</v>
      </c>
      <c r="N143" s="434">
        <v>41</v>
      </c>
      <c r="O143" s="434">
        <v>697</v>
      </c>
      <c r="P143" s="456">
        <v>0.296343537414966</v>
      </c>
      <c r="Q143" s="435">
        <v>17</v>
      </c>
    </row>
    <row r="144" spans="1:17" ht="14.4" customHeight="1" x14ac:dyDescent="0.3">
      <c r="A144" s="430" t="s">
        <v>1498</v>
      </c>
      <c r="B144" s="431" t="s">
        <v>1346</v>
      </c>
      <c r="C144" s="431" t="s">
        <v>1347</v>
      </c>
      <c r="D144" s="431" t="s">
        <v>1394</v>
      </c>
      <c r="E144" s="431" t="s">
        <v>1395</v>
      </c>
      <c r="F144" s="434">
        <v>2</v>
      </c>
      <c r="G144" s="434">
        <v>270</v>
      </c>
      <c r="H144" s="434">
        <v>1</v>
      </c>
      <c r="I144" s="434">
        <v>135</v>
      </c>
      <c r="J144" s="434"/>
      <c r="K144" s="434"/>
      <c r="L144" s="434"/>
      <c r="M144" s="434"/>
      <c r="N144" s="434"/>
      <c r="O144" s="434"/>
      <c r="P144" s="456"/>
      <c r="Q144" s="435"/>
    </row>
    <row r="145" spans="1:17" ht="14.4" customHeight="1" x14ac:dyDescent="0.3">
      <c r="A145" s="430" t="s">
        <v>1498</v>
      </c>
      <c r="B145" s="431" t="s">
        <v>1346</v>
      </c>
      <c r="C145" s="431" t="s">
        <v>1347</v>
      </c>
      <c r="D145" s="431" t="s">
        <v>1396</v>
      </c>
      <c r="E145" s="431" t="s">
        <v>1397</v>
      </c>
      <c r="F145" s="434">
        <v>1</v>
      </c>
      <c r="G145" s="434">
        <v>102</v>
      </c>
      <c r="H145" s="434">
        <v>1</v>
      </c>
      <c r="I145" s="434">
        <v>102</v>
      </c>
      <c r="J145" s="434">
        <v>3</v>
      </c>
      <c r="K145" s="434">
        <v>309</v>
      </c>
      <c r="L145" s="434">
        <v>3.0294117647058822</v>
      </c>
      <c r="M145" s="434">
        <v>103</v>
      </c>
      <c r="N145" s="434">
        <v>1</v>
      </c>
      <c r="O145" s="434">
        <v>103</v>
      </c>
      <c r="P145" s="456">
        <v>1.0098039215686274</v>
      </c>
      <c r="Q145" s="435">
        <v>103</v>
      </c>
    </row>
    <row r="146" spans="1:17" ht="14.4" customHeight="1" x14ac:dyDescent="0.3">
      <c r="A146" s="430" t="s">
        <v>1498</v>
      </c>
      <c r="B146" s="431" t="s">
        <v>1346</v>
      </c>
      <c r="C146" s="431" t="s">
        <v>1347</v>
      </c>
      <c r="D146" s="431" t="s">
        <v>1402</v>
      </c>
      <c r="E146" s="431" t="s">
        <v>1403</v>
      </c>
      <c r="F146" s="434">
        <v>140</v>
      </c>
      <c r="G146" s="434">
        <v>15970</v>
      </c>
      <c r="H146" s="434">
        <v>1</v>
      </c>
      <c r="I146" s="434">
        <v>114.07142857142857</v>
      </c>
      <c r="J146" s="434">
        <v>141</v>
      </c>
      <c r="K146" s="434">
        <v>16356</v>
      </c>
      <c r="L146" s="434">
        <v>1.024170319348779</v>
      </c>
      <c r="M146" s="434">
        <v>116</v>
      </c>
      <c r="N146" s="434">
        <v>105</v>
      </c>
      <c r="O146" s="434">
        <v>12285</v>
      </c>
      <c r="P146" s="456">
        <v>0.76925485284909201</v>
      </c>
      <c r="Q146" s="435">
        <v>117</v>
      </c>
    </row>
    <row r="147" spans="1:17" ht="14.4" customHeight="1" x14ac:dyDescent="0.3">
      <c r="A147" s="430" t="s">
        <v>1498</v>
      </c>
      <c r="B147" s="431" t="s">
        <v>1346</v>
      </c>
      <c r="C147" s="431" t="s">
        <v>1347</v>
      </c>
      <c r="D147" s="431" t="s">
        <v>1404</v>
      </c>
      <c r="E147" s="431" t="s">
        <v>1405</v>
      </c>
      <c r="F147" s="434">
        <v>13</v>
      </c>
      <c r="G147" s="434">
        <v>1099</v>
      </c>
      <c r="H147" s="434">
        <v>1</v>
      </c>
      <c r="I147" s="434">
        <v>84.538461538461533</v>
      </c>
      <c r="J147" s="434">
        <v>17</v>
      </c>
      <c r="K147" s="434">
        <v>1445</v>
      </c>
      <c r="L147" s="434">
        <v>1.3148316651501364</v>
      </c>
      <c r="M147" s="434">
        <v>85</v>
      </c>
      <c r="N147" s="434">
        <v>12</v>
      </c>
      <c r="O147" s="434">
        <v>1092</v>
      </c>
      <c r="P147" s="456">
        <v>0.99363057324840764</v>
      </c>
      <c r="Q147" s="435">
        <v>91</v>
      </c>
    </row>
    <row r="148" spans="1:17" ht="14.4" customHeight="1" x14ac:dyDescent="0.3">
      <c r="A148" s="430" t="s">
        <v>1498</v>
      </c>
      <c r="B148" s="431" t="s">
        <v>1346</v>
      </c>
      <c r="C148" s="431" t="s">
        <v>1347</v>
      </c>
      <c r="D148" s="431" t="s">
        <v>1408</v>
      </c>
      <c r="E148" s="431" t="s">
        <v>1409</v>
      </c>
      <c r="F148" s="434">
        <v>32</v>
      </c>
      <c r="G148" s="434">
        <v>672</v>
      </c>
      <c r="H148" s="434">
        <v>1</v>
      </c>
      <c r="I148" s="434">
        <v>21</v>
      </c>
      <c r="J148" s="434">
        <v>14</v>
      </c>
      <c r="K148" s="434">
        <v>294</v>
      </c>
      <c r="L148" s="434">
        <v>0.4375</v>
      </c>
      <c r="M148" s="434">
        <v>21</v>
      </c>
      <c r="N148" s="434">
        <v>5</v>
      </c>
      <c r="O148" s="434">
        <v>105</v>
      </c>
      <c r="P148" s="456">
        <v>0.15625</v>
      </c>
      <c r="Q148" s="435">
        <v>21</v>
      </c>
    </row>
    <row r="149" spans="1:17" ht="14.4" customHeight="1" x14ac:dyDescent="0.3">
      <c r="A149" s="430" t="s">
        <v>1498</v>
      </c>
      <c r="B149" s="431" t="s">
        <v>1346</v>
      </c>
      <c r="C149" s="431" t="s">
        <v>1347</v>
      </c>
      <c r="D149" s="431" t="s">
        <v>1410</v>
      </c>
      <c r="E149" s="431" t="s">
        <v>1411</v>
      </c>
      <c r="F149" s="434">
        <v>102</v>
      </c>
      <c r="G149" s="434">
        <v>49638</v>
      </c>
      <c r="H149" s="434">
        <v>1</v>
      </c>
      <c r="I149" s="434">
        <v>486.64705882352939</v>
      </c>
      <c r="J149" s="434">
        <v>70</v>
      </c>
      <c r="K149" s="434">
        <v>34090</v>
      </c>
      <c r="L149" s="434">
        <v>0.68677223095209317</v>
      </c>
      <c r="M149" s="434">
        <v>487</v>
      </c>
      <c r="N149" s="434">
        <v>24</v>
      </c>
      <c r="O149" s="434">
        <v>11712</v>
      </c>
      <c r="P149" s="456">
        <v>0.23594826544179862</v>
      </c>
      <c r="Q149" s="435">
        <v>488</v>
      </c>
    </row>
    <row r="150" spans="1:17" ht="14.4" customHeight="1" x14ac:dyDescent="0.3">
      <c r="A150" s="430" t="s">
        <v>1498</v>
      </c>
      <c r="B150" s="431" t="s">
        <v>1346</v>
      </c>
      <c r="C150" s="431" t="s">
        <v>1347</v>
      </c>
      <c r="D150" s="431" t="s">
        <v>1418</v>
      </c>
      <c r="E150" s="431" t="s">
        <v>1419</v>
      </c>
      <c r="F150" s="434">
        <v>34</v>
      </c>
      <c r="G150" s="434">
        <v>1378</v>
      </c>
      <c r="H150" s="434">
        <v>1</v>
      </c>
      <c r="I150" s="434">
        <v>40.529411764705884</v>
      </c>
      <c r="J150" s="434">
        <v>18</v>
      </c>
      <c r="K150" s="434">
        <v>738</v>
      </c>
      <c r="L150" s="434">
        <v>0.53555878084179975</v>
      </c>
      <c r="M150" s="434">
        <v>41</v>
      </c>
      <c r="N150" s="434">
        <v>17</v>
      </c>
      <c r="O150" s="434">
        <v>697</v>
      </c>
      <c r="P150" s="456">
        <v>0.50580551523947748</v>
      </c>
      <c r="Q150" s="435">
        <v>41</v>
      </c>
    </row>
    <row r="151" spans="1:17" ht="14.4" customHeight="1" x14ac:dyDescent="0.3">
      <c r="A151" s="430" t="s">
        <v>1498</v>
      </c>
      <c r="B151" s="431" t="s">
        <v>1346</v>
      </c>
      <c r="C151" s="431" t="s">
        <v>1347</v>
      </c>
      <c r="D151" s="431" t="s">
        <v>1426</v>
      </c>
      <c r="E151" s="431" t="s">
        <v>1427</v>
      </c>
      <c r="F151" s="434">
        <v>1</v>
      </c>
      <c r="G151" s="434">
        <v>215</v>
      </c>
      <c r="H151" s="434">
        <v>1</v>
      </c>
      <c r="I151" s="434">
        <v>215</v>
      </c>
      <c r="J151" s="434"/>
      <c r="K151" s="434"/>
      <c r="L151" s="434"/>
      <c r="M151" s="434"/>
      <c r="N151" s="434">
        <v>1</v>
      </c>
      <c r="O151" s="434">
        <v>223</v>
      </c>
      <c r="P151" s="456">
        <v>1.0372093023255815</v>
      </c>
      <c r="Q151" s="435">
        <v>223</v>
      </c>
    </row>
    <row r="152" spans="1:17" ht="14.4" customHeight="1" x14ac:dyDescent="0.3">
      <c r="A152" s="430" t="s">
        <v>1498</v>
      </c>
      <c r="B152" s="431" t="s">
        <v>1346</v>
      </c>
      <c r="C152" s="431" t="s">
        <v>1347</v>
      </c>
      <c r="D152" s="431" t="s">
        <v>1430</v>
      </c>
      <c r="E152" s="431" t="s">
        <v>1431</v>
      </c>
      <c r="F152" s="434">
        <v>1</v>
      </c>
      <c r="G152" s="434">
        <v>2059</v>
      </c>
      <c r="H152" s="434">
        <v>1</v>
      </c>
      <c r="I152" s="434">
        <v>2059</v>
      </c>
      <c r="J152" s="434"/>
      <c r="K152" s="434"/>
      <c r="L152" s="434"/>
      <c r="M152" s="434"/>
      <c r="N152" s="434"/>
      <c r="O152" s="434"/>
      <c r="P152" s="456"/>
      <c r="Q152" s="435"/>
    </row>
    <row r="153" spans="1:17" ht="14.4" customHeight="1" x14ac:dyDescent="0.3">
      <c r="A153" s="430" t="s">
        <v>1498</v>
      </c>
      <c r="B153" s="431" t="s">
        <v>1346</v>
      </c>
      <c r="C153" s="431" t="s">
        <v>1347</v>
      </c>
      <c r="D153" s="431" t="s">
        <v>1432</v>
      </c>
      <c r="E153" s="431" t="s">
        <v>1433</v>
      </c>
      <c r="F153" s="434">
        <v>2</v>
      </c>
      <c r="G153" s="434">
        <v>1214</v>
      </c>
      <c r="H153" s="434">
        <v>1</v>
      </c>
      <c r="I153" s="434">
        <v>607</v>
      </c>
      <c r="J153" s="434"/>
      <c r="K153" s="434"/>
      <c r="L153" s="434"/>
      <c r="M153" s="434"/>
      <c r="N153" s="434"/>
      <c r="O153" s="434"/>
      <c r="P153" s="456"/>
      <c r="Q153" s="435"/>
    </row>
    <row r="154" spans="1:17" ht="14.4" customHeight="1" x14ac:dyDescent="0.3">
      <c r="A154" s="430" t="s">
        <v>1498</v>
      </c>
      <c r="B154" s="431" t="s">
        <v>1346</v>
      </c>
      <c r="C154" s="431" t="s">
        <v>1347</v>
      </c>
      <c r="D154" s="431" t="s">
        <v>1452</v>
      </c>
      <c r="E154" s="431" t="s">
        <v>1453</v>
      </c>
      <c r="F154" s="434"/>
      <c r="G154" s="434"/>
      <c r="H154" s="434"/>
      <c r="I154" s="434"/>
      <c r="J154" s="434">
        <v>3</v>
      </c>
      <c r="K154" s="434">
        <v>81</v>
      </c>
      <c r="L154" s="434"/>
      <c r="M154" s="434">
        <v>27</v>
      </c>
      <c r="N154" s="434"/>
      <c r="O154" s="434"/>
      <c r="P154" s="456"/>
      <c r="Q154" s="435"/>
    </row>
    <row r="155" spans="1:17" ht="14.4" customHeight="1" x14ac:dyDescent="0.3">
      <c r="A155" s="430" t="s">
        <v>1499</v>
      </c>
      <c r="B155" s="431" t="s">
        <v>1346</v>
      </c>
      <c r="C155" s="431" t="s">
        <v>1347</v>
      </c>
      <c r="D155" s="431" t="s">
        <v>1348</v>
      </c>
      <c r="E155" s="431" t="s">
        <v>1349</v>
      </c>
      <c r="F155" s="434">
        <v>1470</v>
      </c>
      <c r="G155" s="434">
        <v>234759</v>
      </c>
      <c r="H155" s="434">
        <v>1</v>
      </c>
      <c r="I155" s="434">
        <v>159.69999999999999</v>
      </c>
      <c r="J155" s="434">
        <v>1508</v>
      </c>
      <c r="K155" s="434">
        <v>242788</v>
      </c>
      <c r="L155" s="434">
        <v>1.0342010316963355</v>
      </c>
      <c r="M155" s="434">
        <v>161</v>
      </c>
      <c r="N155" s="434">
        <v>1495</v>
      </c>
      <c r="O155" s="434">
        <v>258635</v>
      </c>
      <c r="P155" s="456">
        <v>1.1017043010065641</v>
      </c>
      <c r="Q155" s="435">
        <v>173</v>
      </c>
    </row>
    <row r="156" spans="1:17" ht="14.4" customHeight="1" x14ac:dyDescent="0.3">
      <c r="A156" s="430" t="s">
        <v>1499</v>
      </c>
      <c r="B156" s="431" t="s">
        <v>1346</v>
      </c>
      <c r="C156" s="431" t="s">
        <v>1347</v>
      </c>
      <c r="D156" s="431" t="s">
        <v>1362</v>
      </c>
      <c r="E156" s="431" t="s">
        <v>1363</v>
      </c>
      <c r="F156" s="434">
        <v>2</v>
      </c>
      <c r="G156" s="434">
        <v>2333</v>
      </c>
      <c r="H156" s="434">
        <v>1</v>
      </c>
      <c r="I156" s="434">
        <v>1166.5</v>
      </c>
      <c r="J156" s="434">
        <v>1</v>
      </c>
      <c r="K156" s="434">
        <v>1169</v>
      </c>
      <c r="L156" s="434">
        <v>0.50107158165452204</v>
      </c>
      <c r="M156" s="434">
        <v>1169</v>
      </c>
      <c r="N156" s="434"/>
      <c r="O156" s="434"/>
      <c r="P156" s="456"/>
      <c r="Q156" s="435"/>
    </row>
    <row r="157" spans="1:17" ht="14.4" customHeight="1" x14ac:dyDescent="0.3">
      <c r="A157" s="430" t="s">
        <v>1499</v>
      </c>
      <c r="B157" s="431" t="s">
        <v>1346</v>
      </c>
      <c r="C157" s="431" t="s">
        <v>1347</v>
      </c>
      <c r="D157" s="431" t="s">
        <v>1364</v>
      </c>
      <c r="E157" s="431" t="s">
        <v>1365</v>
      </c>
      <c r="F157" s="434">
        <v>123</v>
      </c>
      <c r="G157" s="434">
        <v>4887</v>
      </c>
      <c r="H157" s="434">
        <v>1</v>
      </c>
      <c r="I157" s="434">
        <v>39.731707317073173</v>
      </c>
      <c r="J157" s="434">
        <v>83</v>
      </c>
      <c r="K157" s="434">
        <v>3320</v>
      </c>
      <c r="L157" s="434">
        <v>0.67935338653570698</v>
      </c>
      <c r="M157" s="434">
        <v>40</v>
      </c>
      <c r="N157" s="434">
        <v>62</v>
      </c>
      <c r="O157" s="434">
        <v>2542</v>
      </c>
      <c r="P157" s="456">
        <v>0.52015551463065279</v>
      </c>
      <c r="Q157" s="435">
        <v>41</v>
      </c>
    </row>
    <row r="158" spans="1:17" ht="14.4" customHeight="1" x14ac:dyDescent="0.3">
      <c r="A158" s="430" t="s">
        <v>1499</v>
      </c>
      <c r="B158" s="431" t="s">
        <v>1346</v>
      </c>
      <c r="C158" s="431" t="s">
        <v>1347</v>
      </c>
      <c r="D158" s="431" t="s">
        <v>1366</v>
      </c>
      <c r="E158" s="431" t="s">
        <v>1367</v>
      </c>
      <c r="F158" s="434">
        <v>1</v>
      </c>
      <c r="G158" s="434">
        <v>383</v>
      </c>
      <c r="H158" s="434">
        <v>1</v>
      </c>
      <c r="I158" s="434">
        <v>383</v>
      </c>
      <c r="J158" s="434">
        <v>7</v>
      </c>
      <c r="K158" s="434">
        <v>2681</v>
      </c>
      <c r="L158" s="434">
        <v>7</v>
      </c>
      <c r="M158" s="434">
        <v>383</v>
      </c>
      <c r="N158" s="434">
        <v>6</v>
      </c>
      <c r="O158" s="434">
        <v>2304</v>
      </c>
      <c r="P158" s="456">
        <v>6.0156657963446474</v>
      </c>
      <c r="Q158" s="435">
        <v>384</v>
      </c>
    </row>
    <row r="159" spans="1:17" ht="14.4" customHeight="1" x14ac:dyDescent="0.3">
      <c r="A159" s="430" t="s">
        <v>1499</v>
      </c>
      <c r="B159" s="431" t="s">
        <v>1346</v>
      </c>
      <c r="C159" s="431" t="s">
        <v>1347</v>
      </c>
      <c r="D159" s="431" t="s">
        <v>1368</v>
      </c>
      <c r="E159" s="431" t="s">
        <v>1369</v>
      </c>
      <c r="F159" s="434">
        <v>17</v>
      </c>
      <c r="G159" s="434">
        <v>629</v>
      </c>
      <c r="H159" s="434">
        <v>1</v>
      </c>
      <c r="I159" s="434">
        <v>37</v>
      </c>
      <c r="J159" s="434"/>
      <c r="K159" s="434"/>
      <c r="L159" s="434"/>
      <c r="M159" s="434"/>
      <c r="N159" s="434"/>
      <c r="O159" s="434"/>
      <c r="P159" s="456"/>
      <c r="Q159" s="435"/>
    </row>
    <row r="160" spans="1:17" ht="14.4" customHeight="1" x14ac:dyDescent="0.3">
      <c r="A160" s="430" t="s">
        <v>1499</v>
      </c>
      <c r="B160" s="431" t="s">
        <v>1346</v>
      </c>
      <c r="C160" s="431" t="s">
        <v>1347</v>
      </c>
      <c r="D160" s="431" t="s">
        <v>1372</v>
      </c>
      <c r="E160" s="431" t="s">
        <v>1373</v>
      </c>
      <c r="F160" s="434">
        <v>3</v>
      </c>
      <c r="G160" s="434">
        <v>1332</v>
      </c>
      <c r="H160" s="434">
        <v>1</v>
      </c>
      <c r="I160" s="434">
        <v>444</v>
      </c>
      <c r="J160" s="434">
        <v>3</v>
      </c>
      <c r="K160" s="434">
        <v>1335</v>
      </c>
      <c r="L160" s="434">
        <v>1.0022522522522523</v>
      </c>
      <c r="M160" s="434">
        <v>445</v>
      </c>
      <c r="N160" s="434"/>
      <c r="O160" s="434"/>
      <c r="P160" s="456"/>
      <c r="Q160" s="435"/>
    </row>
    <row r="161" spans="1:17" ht="14.4" customHeight="1" x14ac:dyDescent="0.3">
      <c r="A161" s="430" t="s">
        <v>1499</v>
      </c>
      <c r="B161" s="431" t="s">
        <v>1346</v>
      </c>
      <c r="C161" s="431" t="s">
        <v>1347</v>
      </c>
      <c r="D161" s="431" t="s">
        <v>1374</v>
      </c>
      <c r="E161" s="431" t="s">
        <v>1375</v>
      </c>
      <c r="F161" s="434">
        <v>96</v>
      </c>
      <c r="G161" s="434">
        <v>3936</v>
      </c>
      <c r="H161" s="434">
        <v>1</v>
      </c>
      <c r="I161" s="434">
        <v>41</v>
      </c>
      <c r="J161" s="434">
        <v>93</v>
      </c>
      <c r="K161" s="434">
        <v>3813</v>
      </c>
      <c r="L161" s="434">
        <v>0.96875</v>
      </c>
      <c r="M161" s="434">
        <v>41</v>
      </c>
      <c r="N161" s="434">
        <v>73</v>
      </c>
      <c r="O161" s="434">
        <v>3066</v>
      </c>
      <c r="P161" s="456">
        <v>0.77896341463414631</v>
      </c>
      <c r="Q161" s="435">
        <v>42</v>
      </c>
    </row>
    <row r="162" spans="1:17" ht="14.4" customHeight="1" x14ac:dyDescent="0.3">
      <c r="A162" s="430" t="s">
        <v>1499</v>
      </c>
      <c r="B162" s="431" t="s">
        <v>1346</v>
      </c>
      <c r="C162" s="431" t="s">
        <v>1347</v>
      </c>
      <c r="D162" s="431" t="s">
        <v>1376</v>
      </c>
      <c r="E162" s="431" t="s">
        <v>1377</v>
      </c>
      <c r="F162" s="434">
        <v>1</v>
      </c>
      <c r="G162" s="434">
        <v>490</v>
      </c>
      <c r="H162" s="434">
        <v>1</v>
      </c>
      <c r="I162" s="434">
        <v>490</v>
      </c>
      <c r="J162" s="434">
        <v>8</v>
      </c>
      <c r="K162" s="434">
        <v>3928</v>
      </c>
      <c r="L162" s="434">
        <v>8.0163265306122451</v>
      </c>
      <c r="M162" s="434">
        <v>491</v>
      </c>
      <c r="N162" s="434">
        <v>3</v>
      </c>
      <c r="O162" s="434">
        <v>1476</v>
      </c>
      <c r="P162" s="456">
        <v>3.0122448979591838</v>
      </c>
      <c r="Q162" s="435">
        <v>492</v>
      </c>
    </row>
    <row r="163" spans="1:17" ht="14.4" customHeight="1" x14ac:dyDescent="0.3">
      <c r="A163" s="430" t="s">
        <v>1499</v>
      </c>
      <c r="B163" s="431" t="s">
        <v>1346</v>
      </c>
      <c r="C163" s="431" t="s">
        <v>1347</v>
      </c>
      <c r="D163" s="431" t="s">
        <v>1378</v>
      </c>
      <c r="E163" s="431" t="s">
        <v>1379</v>
      </c>
      <c r="F163" s="434">
        <v>48</v>
      </c>
      <c r="G163" s="434">
        <v>1488</v>
      </c>
      <c r="H163" s="434">
        <v>1</v>
      </c>
      <c r="I163" s="434">
        <v>31</v>
      </c>
      <c r="J163" s="434">
        <v>46</v>
      </c>
      <c r="K163" s="434">
        <v>1426</v>
      </c>
      <c r="L163" s="434">
        <v>0.95833333333333337</v>
      </c>
      <c r="M163" s="434">
        <v>31</v>
      </c>
      <c r="N163" s="434">
        <v>10</v>
      </c>
      <c r="O163" s="434">
        <v>310</v>
      </c>
      <c r="P163" s="456">
        <v>0.20833333333333334</v>
      </c>
      <c r="Q163" s="435">
        <v>31</v>
      </c>
    </row>
    <row r="164" spans="1:17" ht="14.4" customHeight="1" x14ac:dyDescent="0.3">
      <c r="A164" s="430" t="s">
        <v>1499</v>
      </c>
      <c r="B164" s="431" t="s">
        <v>1346</v>
      </c>
      <c r="C164" s="431" t="s">
        <v>1347</v>
      </c>
      <c r="D164" s="431" t="s">
        <v>1380</v>
      </c>
      <c r="E164" s="431" t="s">
        <v>1381</v>
      </c>
      <c r="F164" s="434">
        <v>4</v>
      </c>
      <c r="G164" s="434">
        <v>823</v>
      </c>
      <c r="H164" s="434">
        <v>1</v>
      </c>
      <c r="I164" s="434">
        <v>205.75</v>
      </c>
      <c r="J164" s="434">
        <v>5</v>
      </c>
      <c r="K164" s="434">
        <v>1035</v>
      </c>
      <c r="L164" s="434">
        <v>1.2575941676792224</v>
      </c>
      <c r="M164" s="434">
        <v>207</v>
      </c>
      <c r="N164" s="434"/>
      <c r="O164" s="434"/>
      <c r="P164" s="456"/>
      <c r="Q164" s="435"/>
    </row>
    <row r="165" spans="1:17" ht="14.4" customHeight="1" x14ac:dyDescent="0.3">
      <c r="A165" s="430" t="s">
        <v>1499</v>
      </c>
      <c r="B165" s="431" t="s">
        <v>1346</v>
      </c>
      <c r="C165" s="431" t="s">
        <v>1347</v>
      </c>
      <c r="D165" s="431" t="s">
        <v>1382</v>
      </c>
      <c r="E165" s="431" t="s">
        <v>1383</v>
      </c>
      <c r="F165" s="434">
        <v>4</v>
      </c>
      <c r="G165" s="434">
        <v>1514</v>
      </c>
      <c r="H165" s="434">
        <v>1</v>
      </c>
      <c r="I165" s="434">
        <v>378.5</v>
      </c>
      <c r="J165" s="434">
        <v>5</v>
      </c>
      <c r="K165" s="434">
        <v>1900</v>
      </c>
      <c r="L165" s="434">
        <v>1.2549537648612945</v>
      </c>
      <c r="M165" s="434">
        <v>380</v>
      </c>
      <c r="N165" s="434"/>
      <c r="O165" s="434"/>
      <c r="P165" s="456"/>
      <c r="Q165" s="435"/>
    </row>
    <row r="166" spans="1:17" ht="14.4" customHeight="1" x14ac:dyDescent="0.3">
      <c r="A166" s="430" t="s">
        <v>1499</v>
      </c>
      <c r="B166" s="431" t="s">
        <v>1346</v>
      </c>
      <c r="C166" s="431" t="s">
        <v>1347</v>
      </c>
      <c r="D166" s="431" t="s">
        <v>1386</v>
      </c>
      <c r="E166" s="431" t="s">
        <v>1387</v>
      </c>
      <c r="F166" s="434">
        <v>2</v>
      </c>
      <c r="G166" s="434">
        <v>260</v>
      </c>
      <c r="H166" s="434">
        <v>1</v>
      </c>
      <c r="I166" s="434">
        <v>130</v>
      </c>
      <c r="J166" s="434"/>
      <c r="K166" s="434"/>
      <c r="L166" s="434"/>
      <c r="M166" s="434"/>
      <c r="N166" s="434"/>
      <c r="O166" s="434"/>
      <c r="P166" s="456"/>
      <c r="Q166" s="435"/>
    </row>
    <row r="167" spans="1:17" ht="14.4" customHeight="1" x14ac:dyDescent="0.3">
      <c r="A167" s="430" t="s">
        <v>1499</v>
      </c>
      <c r="B167" s="431" t="s">
        <v>1346</v>
      </c>
      <c r="C167" s="431" t="s">
        <v>1347</v>
      </c>
      <c r="D167" s="431" t="s">
        <v>1392</v>
      </c>
      <c r="E167" s="431" t="s">
        <v>1393</v>
      </c>
      <c r="F167" s="434">
        <v>298</v>
      </c>
      <c r="G167" s="434">
        <v>4768</v>
      </c>
      <c r="H167" s="434">
        <v>1</v>
      </c>
      <c r="I167" s="434">
        <v>16</v>
      </c>
      <c r="J167" s="434">
        <v>287</v>
      </c>
      <c r="K167" s="434">
        <v>4592</v>
      </c>
      <c r="L167" s="434">
        <v>0.96308724832214765</v>
      </c>
      <c r="M167" s="434">
        <v>16</v>
      </c>
      <c r="N167" s="434">
        <v>227</v>
      </c>
      <c r="O167" s="434">
        <v>3859</v>
      </c>
      <c r="P167" s="456">
        <v>0.80935402684563762</v>
      </c>
      <c r="Q167" s="435">
        <v>17</v>
      </c>
    </row>
    <row r="168" spans="1:17" ht="14.4" customHeight="1" x14ac:dyDescent="0.3">
      <c r="A168" s="430" t="s">
        <v>1499</v>
      </c>
      <c r="B168" s="431" t="s">
        <v>1346</v>
      </c>
      <c r="C168" s="431" t="s">
        <v>1347</v>
      </c>
      <c r="D168" s="431" t="s">
        <v>1394</v>
      </c>
      <c r="E168" s="431" t="s">
        <v>1395</v>
      </c>
      <c r="F168" s="434">
        <v>6</v>
      </c>
      <c r="G168" s="434">
        <v>810</v>
      </c>
      <c r="H168" s="434">
        <v>1</v>
      </c>
      <c r="I168" s="434">
        <v>135</v>
      </c>
      <c r="J168" s="434"/>
      <c r="K168" s="434"/>
      <c r="L168" s="434"/>
      <c r="M168" s="434"/>
      <c r="N168" s="434"/>
      <c r="O168" s="434"/>
      <c r="P168" s="456"/>
      <c r="Q168" s="435"/>
    </row>
    <row r="169" spans="1:17" ht="14.4" customHeight="1" x14ac:dyDescent="0.3">
      <c r="A169" s="430" t="s">
        <v>1499</v>
      </c>
      <c r="B169" s="431" t="s">
        <v>1346</v>
      </c>
      <c r="C169" s="431" t="s">
        <v>1347</v>
      </c>
      <c r="D169" s="431" t="s">
        <v>1396</v>
      </c>
      <c r="E169" s="431" t="s">
        <v>1397</v>
      </c>
      <c r="F169" s="434">
        <v>27</v>
      </c>
      <c r="G169" s="434">
        <v>2768</v>
      </c>
      <c r="H169" s="434">
        <v>1</v>
      </c>
      <c r="I169" s="434">
        <v>102.51851851851852</v>
      </c>
      <c r="J169" s="434">
        <v>29</v>
      </c>
      <c r="K169" s="434">
        <v>2987</v>
      </c>
      <c r="L169" s="434">
        <v>1.0791184971098267</v>
      </c>
      <c r="M169" s="434">
        <v>103</v>
      </c>
      <c r="N169" s="434">
        <v>6</v>
      </c>
      <c r="O169" s="434">
        <v>618</v>
      </c>
      <c r="P169" s="456">
        <v>0.22326589595375723</v>
      </c>
      <c r="Q169" s="435">
        <v>103</v>
      </c>
    </row>
    <row r="170" spans="1:17" ht="14.4" customHeight="1" x14ac:dyDescent="0.3">
      <c r="A170" s="430" t="s">
        <v>1499</v>
      </c>
      <c r="B170" s="431" t="s">
        <v>1346</v>
      </c>
      <c r="C170" s="431" t="s">
        <v>1347</v>
      </c>
      <c r="D170" s="431" t="s">
        <v>1402</v>
      </c>
      <c r="E170" s="431" t="s">
        <v>1403</v>
      </c>
      <c r="F170" s="434">
        <v>530</v>
      </c>
      <c r="G170" s="434">
        <v>60632</v>
      </c>
      <c r="H170" s="434">
        <v>1</v>
      </c>
      <c r="I170" s="434">
        <v>114.4</v>
      </c>
      <c r="J170" s="434">
        <v>437</v>
      </c>
      <c r="K170" s="434">
        <v>50692</v>
      </c>
      <c r="L170" s="434">
        <v>0.83606016624884549</v>
      </c>
      <c r="M170" s="434">
        <v>116</v>
      </c>
      <c r="N170" s="434">
        <v>447</v>
      </c>
      <c r="O170" s="434">
        <v>52299</v>
      </c>
      <c r="P170" s="456">
        <v>0.86256432246998282</v>
      </c>
      <c r="Q170" s="435">
        <v>117</v>
      </c>
    </row>
    <row r="171" spans="1:17" ht="14.4" customHeight="1" x14ac:dyDescent="0.3">
      <c r="A171" s="430" t="s">
        <v>1499</v>
      </c>
      <c r="B171" s="431" t="s">
        <v>1346</v>
      </c>
      <c r="C171" s="431" t="s">
        <v>1347</v>
      </c>
      <c r="D171" s="431" t="s">
        <v>1404</v>
      </c>
      <c r="E171" s="431" t="s">
        <v>1405</v>
      </c>
      <c r="F171" s="434">
        <v>331</v>
      </c>
      <c r="G171" s="434">
        <v>28038</v>
      </c>
      <c r="H171" s="434">
        <v>1</v>
      </c>
      <c r="I171" s="434">
        <v>84.70694864048339</v>
      </c>
      <c r="J171" s="434">
        <v>274</v>
      </c>
      <c r="K171" s="434">
        <v>23290</v>
      </c>
      <c r="L171" s="434">
        <v>0.83065839218203863</v>
      </c>
      <c r="M171" s="434">
        <v>85</v>
      </c>
      <c r="N171" s="434">
        <v>274</v>
      </c>
      <c r="O171" s="434">
        <v>24934</v>
      </c>
      <c r="P171" s="456">
        <v>0.88929310221841784</v>
      </c>
      <c r="Q171" s="435">
        <v>91</v>
      </c>
    </row>
    <row r="172" spans="1:17" ht="14.4" customHeight="1" x14ac:dyDescent="0.3">
      <c r="A172" s="430" t="s">
        <v>1499</v>
      </c>
      <c r="B172" s="431" t="s">
        <v>1346</v>
      </c>
      <c r="C172" s="431" t="s">
        <v>1347</v>
      </c>
      <c r="D172" s="431" t="s">
        <v>1406</v>
      </c>
      <c r="E172" s="431" t="s">
        <v>1407</v>
      </c>
      <c r="F172" s="434">
        <v>2</v>
      </c>
      <c r="G172" s="434">
        <v>194</v>
      </c>
      <c r="H172" s="434">
        <v>1</v>
      </c>
      <c r="I172" s="434">
        <v>97</v>
      </c>
      <c r="J172" s="434">
        <v>4</v>
      </c>
      <c r="K172" s="434">
        <v>392</v>
      </c>
      <c r="L172" s="434">
        <v>2.0206185567010309</v>
      </c>
      <c r="M172" s="434">
        <v>98</v>
      </c>
      <c r="N172" s="434">
        <v>3</v>
      </c>
      <c r="O172" s="434">
        <v>297</v>
      </c>
      <c r="P172" s="456">
        <v>1.5309278350515463</v>
      </c>
      <c r="Q172" s="435">
        <v>99</v>
      </c>
    </row>
    <row r="173" spans="1:17" ht="14.4" customHeight="1" x14ac:dyDescent="0.3">
      <c r="A173" s="430" t="s">
        <v>1499</v>
      </c>
      <c r="B173" s="431" t="s">
        <v>1346</v>
      </c>
      <c r="C173" s="431" t="s">
        <v>1347</v>
      </c>
      <c r="D173" s="431" t="s">
        <v>1408</v>
      </c>
      <c r="E173" s="431" t="s">
        <v>1409</v>
      </c>
      <c r="F173" s="434">
        <v>54</v>
      </c>
      <c r="G173" s="434">
        <v>1134</v>
      </c>
      <c r="H173" s="434">
        <v>1</v>
      </c>
      <c r="I173" s="434">
        <v>21</v>
      </c>
      <c r="J173" s="434">
        <v>29</v>
      </c>
      <c r="K173" s="434">
        <v>609</v>
      </c>
      <c r="L173" s="434">
        <v>0.53703703703703709</v>
      </c>
      <c r="M173" s="434">
        <v>21</v>
      </c>
      <c r="N173" s="434">
        <v>33</v>
      </c>
      <c r="O173" s="434">
        <v>693</v>
      </c>
      <c r="P173" s="456">
        <v>0.61111111111111116</v>
      </c>
      <c r="Q173" s="435">
        <v>21</v>
      </c>
    </row>
    <row r="174" spans="1:17" ht="14.4" customHeight="1" x14ac:dyDescent="0.3">
      <c r="A174" s="430" t="s">
        <v>1499</v>
      </c>
      <c r="B174" s="431" t="s">
        <v>1346</v>
      </c>
      <c r="C174" s="431" t="s">
        <v>1347</v>
      </c>
      <c r="D174" s="431" t="s">
        <v>1410</v>
      </c>
      <c r="E174" s="431" t="s">
        <v>1411</v>
      </c>
      <c r="F174" s="434">
        <v>28</v>
      </c>
      <c r="G174" s="434">
        <v>13625</v>
      </c>
      <c r="H174" s="434">
        <v>1</v>
      </c>
      <c r="I174" s="434">
        <v>486.60714285714283</v>
      </c>
      <c r="J174" s="434">
        <v>21</v>
      </c>
      <c r="K174" s="434">
        <v>10227</v>
      </c>
      <c r="L174" s="434">
        <v>0.75060550458715591</v>
      </c>
      <c r="M174" s="434">
        <v>487</v>
      </c>
      <c r="N174" s="434">
        <v>20</v>
      </c>
      <c r="O174" s="434">
        <v>9760</v>
      </c>
      <c r="P174" s="456">
        <v>0.71633027522935777</v>
      </c>
      <c r="Q174" s="435">
        <v>488</v>
      </c>
    </row>
    <row r="175" spans="1:17" ht="14.4" customHeight="1" x14ac:dyDescent="0.3">
      <c r="A175" s="430" t="s">
        <v>1499</v>
      </c>
      <c r="B175" s="431" t="s">
        <v>1346</v>
      </c>
      <c r="C175" s="431" t="s">
        <v>1347</v>
      </c>
      <c r="D175" s="431" t="s">
        <v>1418</v>
      </c>
      <c r="E175" s="431" t="s">
        <v>1419</v>
      </c>
      <c r="F175" s="434">
        <v>56</v>
      </c>
      <c r="G175" s="434">
        <v>2285</v>
      </c>
      <c r="H175" s="434">
        <v>1</v>
      </c>
      <c r="I175" s="434">
        <v>40.803571428571431</v>
      </c>
      <c r="J175" s="434">
        <v>55</v>
      </c>
      <c r="K175" s="434">
        <v>2255</v>
      </c>
      <c r="L175" s="434">
        <v>0.98687089715536103</v>
      </c>
      <c r="M175" s="434">
        <v>41</v>
      </c>
      <c r="N175" s="434">
        <v>38</v>
      </c>
      <c r="O175" s="434">
        <v>1558</v>
      </c>
      <c r="P175" s="456">
        <v>0.68183807439824951</v>
      </c>
      <c r="Q175" s="435">
        <v>41</v>
      </c>
    </row>
    <row r="176" spans="1:17" ht="14.4" customHeight="1" x14ac:dyDescent="0.3">
      <c r="A176" s="430" t="s">
        <v>1499</v>
      </c>
      <c r="B176" s="431" t="s">
        <v>1346</v>
      </c>
      <c r="C176" s="431" t="s">
        <v>1347</v>
      </c>
      <c r="D176" s="431" t="s">
        <v>1426</v>
      </c>
      <c r="E176" s="431" t="s">
        <v>1427</v>
      </c>
      <c r="F176" s="434"/>
      <c r="G176" s="434"/>
      <c r="H176" s="434"/>
      <c r="I176" s="434"/>
      <c r="J176" s="434"/>
      <c r="K176" s="434"/>
      <c r="L176" s="434"/>
      <c r="M176" s="434"/>
      <c r="N176" s="434">
        <v>1</v>
      </c>
      <c r="O176" s="434">
        <v>223</v>
      </c>
      <c r="P176" s="456"/>
      <c r="Q176" s="435">
        <v>223</v>
      </c>
    </row>
    <row r="177" spans="1:17" ht="14.4" customHeight="1" x14ac:dyDescent="0.3">
      <c r="A177" s="430" t="s">
        <v>1499</v>
      </c>
      <c r="B177" s="431" t="s">
        <v>1346</v>
      </c>
      <c r="C177" s="431" t="s">
        <v>1347</v>
      </c>
      <c r="D177" s="431" t="s">
        <v>1432</v>
      </c>
      <c r="E177" s="431" t="s">
        <v>1433</v>
      </c>
      <c r="F177" s="434"/>
      <c r="G177" s="434"/>
      <c r="H177" s="434"/>
      <c r="I177" s="434"/>
      <c r="J177" s="434">
        <v>2</v>
      </c>
      <c r="K177" s="434">
        <v>1216</v>
      </c>
      <c r="L177" s="434"/>
      <c r="M177" s="434">
        <v>608</v>
      </c>
      <c r="N177" s="434">
        <v>2</v>
      </c>
      <c r="O177" s="434">
        <v>1228</v>
      </c>
      <c r="P177" s="456"/>
      <c r="Q177" s="435">
        <v>614</v>
      </c>
    </row>
    <row r="178" spans="1:17" ht="14.4" customHeight="1" x14ac:dyDescent="0.3">
      <c r="A178" s="430" t="s">
        <v>1499</v>
      </c>
      <c r="B178" s="431" t="s">
        <v>1346</v>
      </c>
      <c r="C178" s="431" t="s">
        <v>1347</v>
      </c>
      <c r="D178" s="431" t="s">
        <v>1434</v>
      </c>
      <c r="E178" s="431" t="s">
        <v>1435</v>
      </c>
      <c r="F178" s="434">
        <v>1</v>
      </c>
      <c r="G178" s="434">
        <v>962</v>
      </c>
      <c r="H178" s="434">
        <v>1</v>
      </c>
      <c r="I178" s="434">
        <v>962</v>
      </c>
      <c r="J178" s="434"/>
      <c r="K178" s="434"/>
      <c r="L178" s="434"/>
      <c r="M178" s="434"/>
      <c r="N178" s="434"/>
      <c r="O178" s="434"/>
      <c r="P178" s="456"/>
      <c r="Q178" s="435"/>
    </row>
    <row r="179" spans="1:17" ht="14.4" customHeight="1" x14ac:dyDescent="0.3">
      <c r="A179" s="430" t="s">
        <v>1499</v>
      </c>
      <c r="B179" s="431" t="s">
        <v>1346</v>
      </c>
      <c r="C179" s="431" t="s">
        <v>1347</v>
      </c>
      <c r="D179" s="431" t="s">
        <v>1436</v>
      </c>
      <c r="E179" s="431" t="s">
        <v>1437</v>
      </c>
      <c r="F179" s="434">
        <v>12</v>
      </c>
      <c r="G179" s="434">
        <v>6078</v>
      </c>
      <c r="H179" s="434">
        <v>1</v>
      </c>
      <c r="I179" s="434">
        <v>506.5</v>
      </c>
      <c r="J179" s="434"/>
      <c r="K179" s="434"/>
      <c r="L179" s="434"/>
      <c r="M179" s="434"/>
      <c r="N179" s="434"/>
      <c r="O179" s="434"/>
      <c r="P179" s="456"/>
      <c r="Q179" s="435"/>
    </row>
    <row r="180" spans="1:17" ht="14.4" customHeight="1" x14ac:dyDescent="0.3">
      <c r="A180" s="430" t="s">
        <v>1499</v>
      </c>
      <c r="B180" s="431" t="s">
        <v>1346</v>
      </c>
      <c r="C180" s="431" t="s">
        <v>1347</v>
      </c>
      <c r="D180" s="431" t="s">
        <v>1452</v>
      </c>
      <c r="E180" s="431" t="s">
        <v>1453</v>
      </c>
      <c r="F180" s="434">
        <v>1</v>
      </c>
      <c r="G180" s="434">
        <v>27</v>
      </c>
      <c r="H180" s="434">
        <v>1</v>
      </c>
      <c r="I180" s="434">
        <v>27</v>
      </c>
      <c r="J180" s="434"/>
      <c r="K180" s="434"/>
      <c r="L180" s="434"/>
      <c r="M180" s="434"/>
      <c r="N180" s="434"/>
      <c r="O180" s="434"/>
      <c r="P180" s="456"/>
      <c r="Q180" s="435"/>
    </row>
    <row r="181" spans="1:17" ht="14.4" customHeight="1" x14ac:dyDescent="0.3">
      <c r="A181" s="430" t="s">
        <v>1500</v>
      </c>
      <c r="B181" s="431" t="s">
        <v>1346</v>
      </c>
      <c r="C181" s="431" t="s">
        <v>1347</v>
      </c>
      <c r="D181" s="431" t="s">
        <v>1348</v>
      </c>
      <c r="E181" s="431" t="s">
        <v>1349</v>
      </c>
      <c r="F181" s="434">
        <v>1221</v>
      </c>
      <c r="G181" s="434">
        <v>195019</v>
      </c>
      <c r="H181" s="434">
        <v>1</v>
      </c>
      <c r="I181" s="434">
        <v>159.72072072072072</v>
      </c>
      <c r="J181" s="434">
        <v>1333</v>
      </c>
      <c r="K181" s="434">
        <v>214613</v>
      </c>
      <c r="L181" s="434">
        <v>1.1004722616770675</v>
      </c>
      <c r="M181" s="434">
        <v>161</v>
      </c>
      <c r="N181" s="434">
        <v>1244</v>
      </c>
      <c r="O181" s="434">
        <v>215212</v>
      </c>
      <c r="P181" s="456">
        <v>1.1035437572749323</v>
      </c>
      <c r="Q181" s="435">
        <v>173</v>
      </c>
    </row>
    <row r="182" spans="1:17" ht="14.4" customHeight="1" x14ac:dyDescent="0.3">
      <c r="A182" s="430" t="s">
        <v>1500</v>
      </c>
      <c r="B182" s="431" t="s">
        <v>1346</v>
      </c>
      <c r="C182" s="431" t="s">
        <v>1347</v>
      </c>
      <c r="D182" s="431" t="s">
        <v>1362</v>
      </c>
      <c r="E182" s="431" t="s">
        <v>1363</v>
      </c>
      <c r="F182" s="434">
        <v>409</v>
      </c>
      <c r="G182" s="434">
        <v>477406</v>
      </c>
      <c r="H182" s="434">
        <v>1</v>
      </c>
      <c r="I182" s="434">
        <v>1167.2518337408312</v>
      </c>
      <c r="J182" s="434">
        <v>131</v>
      </c>
      <c r="K182" s="434">
        <v>153139</v>
      </c>
      <c r="L182" s="434">
        <v>0.32077309459872727</v>
      </c>
      <c r="M182" s="434">
        <v>1169</v>
      </c>
      <c r="N182" s="434">
        <v>133</v>
      </c>
      <c r="O182" s="434">
        <v>156009</v>
      </c>
      <c r="P182" s="456">
        <v>0.32678474924906681</v>
      </c>
      <c r="Q182" s="435">
        <v>1173</v>
      </c>
    </row>
    <row r="183" spans="1:17" ht="14.4" customHeight="1" x14ac:dyDescent="0.3">
      <c r="A183" s="430" t="s">
        <v>1500</v>
      </c>
      <c r="B183" s="431" t="s">
        <v>1346</v>
      </c>
      <c r="C183" s="431" t="s">
        <v>1347</v>
      </c>
      <c r="D183" s="431" t="s">
        <v>1364</v>
      </c>
      <c r="E183" s="431" t="s">
        <v>1365</v>
      </c>
      <c r="F183" s="434">
        <v>508</v>
      </c>
      <c r="G183" s="434">
        <v>20144</v>
      </c>
      <c r="H183" s="434">
        <v>1</v>
      </c>
      <c r="I183" s="434">
        <v>39.653543307086615</v>
      </c>
      <c r="J183" s="434">
        <v>232</v>
      </c>
      <c r="K183" s="434">
        <v>9280</v>
      </c>
      <c r="L183" s="434">
        <v>0.46068308181096107</v>
      </c>
      <c r="M183" s="434">
        <v>40</v>
      </c>
      <c r="N183" s="434">
        <v>169</v>
      </c>
      <c r="O183" s="434">
        <v>6929</v>
      </c>
      <c r="P183" s="456">
        <v>0.34397339158061951</v>
      </c>
      <c r="Q183" s="435">
        <v>41</v>
      </c>
    </row>
    <row r="184" spans="1:17" ht="14.4" customHeight="1" x14ac:dyDescent="0.3">
      <c r="A184" s="430" t="s">
        <v>1500</v>
      </c>
      <c r="B184" s="431" t="s">
        <v>1346</v>
      </c>
      <c r="C184" s="431" t="s">
        <v>1347</v>
      </c>
      <c r="D184" s="431" t="s">
        <v>1366</v>
      </c>
      <c r="E184" s="431" t="s">
        <v>1367</v>
      </c>
      <c r="F184" s="434">
        <v>33</v>
      </c>
      <c r="G184" s="434">
        <v>12630</v>
      </c>
      <c r="H184" s="434">
        <v>1</v>
      </c>
      <c r="I184" s="434">
        <v>382.72727272727275</v>
      </c>
      <c r="J184" s="434">
        <v>28</v>
      </c>
      <c r="K184" s="434">
        <v>10724</v>
      </c>
      <c r="L184" s="434">
        <v>0.84908946951702291</v>
      </c>
      <c r="M184" s="434">
        <v>383</v>
      </c>
      <c r="N184" s="434">
        <v>28</v>
      </c>
      <c r="O184" s="434">
        <v>10752</v>
      </c>
      <c r="P184" s="456">
        <v>0.85130641330166268</v>
      </c>
      <c r="Q184" s="435">
        <v>384</v>
      </c>
    </row>
    <row r="185" spans="1:17" ht="14.4" customHeight="1" x14ac:dyDescent="0.3">
      <c r="A185" s="430" t="s">
        <v>1500</v>
      </c>
      <c r="B185" s="431" t="s">
        <v>1346</v>
      </c>
      <c r="C185" s="431" t="s">
        <v>1347</v>
      </c>
      <c r="D185" s="431" t="s">
        <v>1368</v>
      </c>
      <c r="E185" s="431" t="s">
        <v>1369</v>
      </c>
      <c r="F185" s="434">
        <v>14</v>
      </c>
      <c r="G185" s="434">
        <v>518</v>
      </c>
      <c r="H185" s="434">
        <v>1</v>
      </c>
      <c r="I185" s="434">
        <v>37</v>
      </c>
      <c r="J185" s="434">
        <v>6</v>
      </c>
      <c r="K185" s="434">
        <v>222</v>
      </c>
      <c r="L185" s="434">
        <v>0.42857142857142855</v>
      </c>
      <c r="M185" s="434">
        <v>37</v>
      </c>
      <c r="N185" s="434">
        <v>66</v>
      </c>
      <c r="O185" s="434">
        <v>2442</v>
      </c>
      <c r="P185" s="456">
        <v>4.7142857142857144</v>
      </c>
      <c r="Q185" s="435">
        <v>37</v>
      </c>
    </row>
    <row r="186" spans="1:17" ht="14.4" customHeight="1" x14ac:dyDescent="0.3">
      <c r="A186" s="430" t="s">
        <v>1500</v>
      </c>
      <c r="B186" s="431" t="s">
        <v>1346</v>
      </c>
      <c r="C186" s="431" t="s">
        <v>1347</v>
      </c>
      <c r="D186" s="431" t="s">
        <v>1372</v>
      </c>
      <c r="E186" s="431" t="s">
        <v>1373</v>
      </c>
      <c r="F186" s="434">
        <v>63</v>
      </c>
      <c r="G186" s="434">
        <v>28020</v>
      </c>
      <c r="H186" s="434">
        <v>1</v>
      </c>
      <c r="I186" s="434">
        <v>444.76190476190476</v>
      </c>
      <c r="J186" s="434">
        <v>51</v>
      </c>
      <c r="K186" s="434">
        <v>22695</v>
      </c>
      <c r="L186" s="434">
        <v>0.80995717344753748</v>
      </c>
      <c r="M186" s="434">
        <v>445</v>
      </c>
      <c r="N186" s="434">
        <v>76</v>
      </c>
      <c r="O186" s="434">
        <v>33896</v>
      </c>
      <c r="P186" s="456">
        <v>1.209707351891506</v>
      </c>
      <c r="Q186" s="435">
        <v>446</v>
      </c>
    </row>
    <row r="187" spans="1:17" ht="14.4" customHeight="1" x14ac:dyDescent="0.3">
      <c r="A187" s="430" t="s">
        <v>1500</v>
      </c>
      <c r="B187" s="431" t="s">
        <v>1346</v>
      </c>
      <c r="C187" s="431" t="s">
        <v>1347</v>
      </c>
      <c r="D187" s="431" t="s">
        <v>1374</v>
      </c>
      <c r="E187" s="431" t="s">
        <v>1375</v>
      </c>
      <c r="F187" s="434">
        <v>152</v>
      </c>
      <c r="G187" s="434">
        <v>6232</v>
      </c>
      <c r="H187" s="434">
        <v>1</v>
      </c>
      <c r="I187" s="434">
        <v>41</v>
      </c>
      <c r="J187" s="434">
        <v>140</v>
      </c>
      <c r="K187" s="434">
        <v>5740</v>
      </c>
      <c r="L187" s="434">
        <v>0.92105263157894735</v>
      </c>
      <c r="M187" s="434">
        <v>41</v>
      </c>
      <c r="N187" s="434">
        <v>139</v>
      </c>
      <c r="O187" s="434">
        <v>5838</v>
      </c>
      <c r="P187" s="456">
        <v>0.936777920410783</v>
      </c>
      <c r="Q187" s="435">
        <v>42</v>
      </c>
    </row>
    <row r="188" spans="1:17" ht="14.4" customHeight="1" x14ac:dyDescent="0.3">
      <c r="A188" s="430" t="s">
        <v>1500</v>
      </c>
      <c r="B188" s="431" t="s">
        <v>1346</v>
      </c>
      <c r="C188" s="431" t="s">
        <v>1347</v>
      </c>
      <c r="D188" s="431" t="s">
        <v>1376</v>
      </c>
      <c r="E188" s="431" t="s">
        <v>1377</v>
      </c>
      <c r="F188" s="434">
        <v>74</v>
      </c>
      <c r="G188" s="434">
        <v>36306</v>
      </c>
      <c r="H188" s="434">
        <v>1</v>
      </c>
      <c r="I188" s="434">
        <v>490.62162162162161</v>
      </c>
      <c r="J188" s="434">
        <v>59</v>
      </c>
      <c r="K188" s="434">
        <v>28969</v>
      </c>
      <c r="L188" s="434">
        <v>0.79791219082245357</v>
      </c>
      <c r="M188" s="434">
        <v>491</v>
      </c>
      <c r="N188" s="434">
        <v>113</v>
      </c>
      <c r="O188" s="434">
        <v>55596</v>
      </c>
      <c r="P188" s="456">
        <v>1.5313171376631962</v>
      </c>
      <c r="Q188" s="435">
        <v>492</v>
      </c>
    </row>
    <row r="189" spans="1:17" ht="14.4" customHeight="1" x14ac:dyDescent="0.3">
      <c r="A189" s="430" t="s">
        <v>1500</v>
      </c>
      <c r="B189" s="431" t="s">
        <v>1346</v>
      </c>
      <c r="C189" s="431" t="s">
        <v>1347</v>
      </c>
      <c r="D189" s="431" t="s">
        <v>1378</v>
      </c>
      <c r="E189" s="431" t="s">
        <v>1379</v>
      </c>
      <c r="F189" s="434">
        <v>126</v>
      </c>
      <c r="G189" s="434">
        <v>3906</v>
      </c>
      <c r="H189" s="434">
        <v>1</v>
      </c>
      <c r="I189" s="434">
        <v>31</v>
      </c>
      <c r="J189" s="434">
        <v>108</v>
      </c>
      <c r="K189" s="434">
        <v>3348</v>
      </c>
      <c r="L189" s="434">
        <v>0.8571428571428571</v>
      </c>
      <c r="M189" s="434">
        <v>31</v>
      </c>
      <c r="N189" s="434">
        <v>70</v>
      </c>
      <c r="O189" s="434">
        <v>2170</v>
      </c>
      <c r="P189" s="456">
        <v>0.55555555555555558</v>
      </c>
      <c r="Q189" s="435">
        <v>31</v>
      </c>
    </row>
    <row r="190" spans="1:17" ht="14.4" customHeight="1" x14ac:dyDescent="0.3">
      <c r="A190" s="430" t="s">
        <v>1500</v>
      </c>
      <c r="B190" s="431" t="s">
        <v>1346</v>
      </c>
      <c r="C190" s="431" t="s">
        <v>1347</v>
      </c>
      <c r="D190" s="431" t="s">
        <v>1380</v>
      </c>
      <c r="E190" s="431" t="s">
        <v>1381</v>
      </c>
      <c r="F190" s="434">
        <v>7</v>
      </c>
      <c r="G190" s="434">
        <v>1441</v>
      </c>
      <c r="H190" s="434">
        <v>1</v>
      </c>
      <c r="I190" s="434">
        <v>205.85714285714286</v>
      </c>
      <c r="J190" s="434">
        <v>16</v>
      </c>
      <c r="K190" s="434">
        <v>3312</v>
      </c>
      <c r="L190" s="434">
        <v>2.2984038861901457</v>
      </c>
      <c r="M190" s="434">
        <v>207</v>
      </c>
      <c r="N190" s="434">
        <v>7</v>
      </c>
      <c r="O190" s="434">
        <v>1456</v>
      </c>
      <c r="P190" s="456">
        <v>1.0104094378903539</v>
      </c>
      <c r="Q190" s="435">
        <v>208</v>
      </c>
    </row>
    <row r="191" spans="1:17" ht="14.4" customHeight="1" x14ac:dyDescent="0.3">
      <c r="A191" s="430" t="s">
        <v>1500</v>
      </c>
      <c r="B191" s="431" t="s">
        <v>1346</v>
      </c>
      <c r="C191" s="431" t="s">
        <v>1347</v>
      </c>
      <c r="D191" s="431" t="s">
        <v>1382</v>
      </c>
      <c r="E191" s="431" t="s">
        <v>1383</v>
      </c>
      <c r="F191" s="434">
        <v>7</v>
      </c>
      <c r="G191" s="434">
        <v>2653</v>
      </c>
      <c r="H191" s="434">
        <v>1</v>
      </c>
      <c r="I191" s="434">
        <v>379</v>
      </c>
      <c r="J191" s="434">
        <v>16</v>
      </c>
      <c r="K191" s="434">
        <v>6080</v>
      </c>
      <c r="L191" s="434">
        <v>2.2917451941198643</v>
      </c>
      <c r="M191" s="434">
        <v>380</v>
      </c>
      <c r="N191" s="434">
        <v>8</v>
      </c>
      <c r="O191" s="434">
        <v>3072</v>
      </c>
      <c r="P191" s="456">
        <v>1.1579344138710894</v>
      </c>
      <c r="Q191" s="435">
        <v>384</v>
      </c>
    </row>
    <row r="192" spans="1:17" ht="14.4" customHeight="1" x14ac:dyDescent="0.3">
      <c r="A192" s="430" t="s">
        <v>1500</v>
      </c>
      <c r="B192" s="431" t="s">
        <v>1346</v>
      </c>
      <c r="C192" s="431" t="s">
        <v>1347</v>
      </c>
      <c r="D192" s="431" t="s">
        <v>1386</v>
      </c>
      <c r="E192" s="431" t="s">
        <v>1387</v>
      </c>
      <c r="F192" s="434">
        <v>2</v>
      </c>
      <c r="G192" s="434">
        <v>260</v>
      </c>
      <c r="H192" s="434">
        <v>1</v>
      </c>
      <c r="I192" s="434">
        <v>130</v>
      </c>
      <c r="J192" s="434"/>
      <c r="K192" s="434"/>
      <c r="L192" s="434"/>
      <c r="M192" s="434"/>
      <c r="N192" s="434"/>
      <c r="O192" s="434"/>
      <c r="P192" s="456"/>
      <c r="Q192" s="435"/>
    </row>
    <row r="193" spans="1:17" ht="14.4" customHeight="1" x14ac:dyDescent="0.3">
      <c r="A193" s="430" t="s">
        <v>1500</v>
      </c>
      <c r="B193" s="431" t="s">
        <v>1346</v>
      </c>
      <c r="C193" s="431" t="s">
        <v>1347</v>
      </c>
      <c r="D193" s="431" t="s">
        <v>1392</v>
      </c>
      <c r="E193" s="431" t="s">
        <v>1393</v>
      </c>
      <c r="F193" s="434">
        <v>528</v>
      </c>
      <c r="G193" s="434">
        <v>8448</v>
      </c>
      <c r="H193" s="434">
        <v>1</v>
      </c>
      <c r="I193" s="434">
        <v>16</v>
      </c>
      <c r="J193" s="434">
        <v>524</v>
      </c>
      <c r="K193" s="434">
        <v>8384</v>
      </c>
      <c r="L193" s="434">
        <v>0.99242424242424243</v>
      </c>
      <c r="M193" s="434">
        <v>16</v>
      </c>
      <c r="N193" s="434">
        <v>519</v>
      </c>
      <c r="O193" s="434">
        <v>8823</v>
      </c>
      <c r="P193" s="456">
        <v>1.0443892045454546</v>
      </c>
      <c r="Q193" s="435">
        <v>17</v>
      </c>
    </row>
    <row r="194" spans="1:17" ht="14.4" customHeight="1" x14ac:dyDescent="0.3">
      <c r="A194" s="430" t="s">
        <v>1500</v>
      </c>
      <c r="B194" s="431" t="s">
        <v>1346</v>
      </c>
      <c r="C194" s="431" t="s">
        <v>1347</v>
      </c>
      <c r="D194" s="431" t="s">
        <v>1394</v>
      </c>
      <c r="E194" s="431" t="s">
        <v>1395</v>
      </c>
      <c r="F194" s="434">
        <v>315</v>
      </c>
      <c r="G194" s="434">
        <v>42327</v>
      </c>
      <c r="H194" s="434">
        <v>1</v>
      </c>
      <c r="I194" s="434">
        <v>134.37142857142857</v>
      </c>
      <c r="J194" s="434">
        <v>219</v>
      </c>
      <c r="K194" s="434">
        <v>29784</v>
      </c>
      <c r="L194" s="434">
        <v>0.7036643277340705</v>
      </c>
      <c r="M194" s="434">
        <v>136</v>
      </c>
      <c r="N194" s="434">
        <v>172</v>
      </c>
      <c r="O194" s="434">
        <v>23908</v>
      </c>
      <c r="P194" s="456">
        <v>0.56484040919507639</v>
      </c>
      <c r="Q194" s="435">
        <v>139</v>
      </c>
    </row>
    <row r="195" spans="1:17" ht="14.4" customHeight="1" x14ac:dyDescent="0.3">
      <c r="A195" s="430" t="s">
        <v>1500</v>
      </c>
      <c r="B195" s="431" t="s">
        <v>1346</v>
      </c>
      <c r="C195" s="431" t="s">
        <v>1347</v>
      </c>
      <c r="D195" s="431" t="s">
        <v>1396</v>
      </c>
      <c r="E195" s="431" t="s">
        <v>1397</v>
      </c>
      <c r="F195" s="434">
        <v>270</v>
      </c>
      <c r="G195" s="434">
        <v>27721</v>
      </c>
      <c r="H195" s="434">
        <v>1</v>
      </c>
      <c r="I195" s="434">
        <v>102.67037037037036</v>
      </c>
      <c r="J195" s="434">
        <v>206</v>
      </c>
      <c r="K195" s="434">
        <v>21218</v>
      </c>
      <c r="L195" s="434">
        <v>0.76541250315645182</v>
      </c>
      <c r="M195" s="434">
        <v>103</v>
      </c>
      <c r="N195" s="434">
        <v>131</v>
      </c>
      <c r="O195" s="434">
        <v>13493</v>
      </c>
      <c r="P195" s="456">
        <v>0.48674290249269508</v>
      </c>
      <c r="Q195" s="435">
        <v>103</v>
      </c>
    </row>
    <row r="196" spans="1:17" ht="14.4" customHeight="1" x14ac:dyDescent="0.3">
      <c r="A196" s="430" t="s">
        <v>1500</v>
      </c>
      <c r="B196" s="431" t="s">
        <v>1346</v>
      </c>
      <c r="C196" s="431" t="s">
        <v>1347</v>
      </c>
      <c r="D196" s="431" t="s">
        <v>1402</v>
      </c>
      <c r="E196" s="431" t="s">
        <v>1403</v>
      </c>
      <c r="F196" s="434">
        <v>1953</v>
      </c>
      <c r="G196" s="434">
        <v>223617</v>
      </c>
      <c r="H196" s="434">
        <v>1</v>
      </c>
      <c r="I196" s="434">
        <v>114.49923195084486</v>
      </c>
      <c r="J196" s="434">
        <v>1796</v>
      </c>
      <c r="K196" s="434">
        <v>208336</v>
      </c>
      <c r="L196" s="434">
        <v>0.93166440834104747</v>
      </c>
      <c r="M196" s="434">
        <v>116</v>
      </c>
      <c r="N196" s="434">
        <v>1500</v>
      </c>
      <c r="O196" s="434">
        <v>175500</v>
      </c>
      <c r="P196" s="456">
        <v>0.7848240518386348</v>
      </c>
      <c r="Q196" s="435">
        <v>117</v>
      </c>
    </row>
    <row r="197" spans="1:17" ht="14.4" customHeight="1" x14ac:dyDescent="0.3">
      <c r="A197" s="430" t="s">
        <v>1500</v>
      </c>
      <c r="B197" s="431" t="s">
        <v>1346</v>
      </c>
      <c r="C197" s="431" t="s">
        <v>1347</v>
      </c>
      <c r="D197" s="431" t="s">
        <v>1404</v>
      </c>
      <c r="E197" s="431" t="s">
        <v>1405</v>
      </c>
      <c r="F197" s="434">
        <v>771</v>
      </c>
      <c r="G197" s="434">
        <v>65302</v>
      </c>
      <c r="H197" s="434">
        <v>1</v>
      </c>
      <c r="I197" s="434">
        <v>84.697795071335932</v>
      </c>
      <c r="J197" s="434">
        <v>794</v>
      </c>
      <c r="K197" s="434">
        <v>67490</v>
      </c>
      <c r="L197" s="434">
        <v>1.0335058650577318</v>
      </c>
      <c r="M197" s="434">
        <v>85</v>
      </c>
      <c r="N197" s="434">
        <v>767</v>
      </c>
      <c r="O197" s="434">
        <v>69797</v>
      </c>
      <c r="P197" s="456">
        <v>1.068834032648311</v>
      </c>
      <c r="Q197" s="435">
        <v>91</v>
      </c>
    </row>
    <row r="198" spans="1:17" ht="14.4" customHeight="1" x14ac:dyDescent="0.3">
      <c r="A198" s="430" t="s">
        <v>1500</v>
      </c>
      <c r="B198" s="431" t="s">
        <v>1346</v>
      </c>
      <c r="C198" s="431" t="s">
        <v>1347</v>
      </c>
      <c r="D198" s="431" t="s">
        <v>1406</v>
      </c>
      <c r="E198" s="431" t="s">
        <v>1407</v>
      </c>
      <c r="F198" s="434">
        <v>8</v>
      </c>
      <c r="G198" s="434">
        <v>776</v>
      </c>
      <c r="H198" s="434">
        <v>1</v>
      </c>
      <c r="I198" s="434">
        <v>97</v>
      </c>
      <c r="J198" s="434">
        <v>13</v>
      </c>
      <c r="K198" s="434">
        <v>1274</v>
      </c>
      <c r="L198" s="434">
        <v>1.6417525773195876</v>
      </c>
      <c r="M198" s="434">
        <v>98</v>
      </c>
      <c r="N198" s="434">
        <v>6</v>
      </c>
      <c r="O198" s="434">
        <v>594</v>
      </c>
      <c r="P198" s="456">
        <v>0.76546391752577314</v>
      </c>
      <c r="Q198" s="435">
        <v>99</v>
      </c>
    </row>
    <row r="199" spans="1:17" ht="14.4" customHeight="1" x14ac:dyDescent="0.3">
      <c r="A199" s="430" t="s">
        <v>1500</v>
      </c>
      <c r="B199" s="431" t="s">
        <v>1346</v>
      </c>
      <c r="C199" s="431" t="s">
        <v>1347</v>
      </c>
      <c r="D199" s="431" t="s">
        <v>1408</v>
      </c>
      <c r="E199" s="431" t="s">
        <v>1409</v>
      </c>
      <c r="F199" s="434">
        <v>157</v>
      </c>
      <c r="G199" s="434">
        <v>3297</v>
      </c>
      <c r="H199" s="434">
        <v>1</v>
      </c>
      <c r="I199" s="434">
        <v>21</v>
      </c>
      <c r="J199" s="434">
        <v>127</v>
      </c>
      <c r="K199" s="434">
        <v>2667</v>
      </c>
      <c r="L199" s="434">
        <v>0.80891719745222934</v>
      </c>
      <c r="M199" s="434">
        <v>21</v>
      </c>
      <c r="N199" s="434">
        <v>95</v>
      </c>
      <c r="O199" s="434">
        <v>1995</v>
      </c>
      <c r="P199" s="456">
        <v>0.60509554140127386</v>
      </c>
      <c r="Q199" s="435">
        <v>21</v>
      </c>
    </row>
    <row r="200" spans="1:17" ht="14.4" customHeight="1" x14ac:dyDescent="0.3">
      <c r="A200" s="430" t="s">
        <v>1500</v>
      </c>
      <c r="B200" s="431" t="s">
        <v>1346</v>
      </c>
      <c r="C200" s="431" t="s">
        <v>1347</v>
      </c>
      <c r="D200" s="431" t="s">
        <v>1410</v>
      </c>
      <c r="E200" s="431" t="s">
        <v>1411</v>
      </c>
      <c r="F200" s="434">
        <v>285</v>
      </c>
      <c r="G200" s="434">
        <v>138713</v>
      </c>
      <c r="H200" s="434">
        <v>1</v>
      </c>
      <c r="I200" s="434">
        <v>486.71228070175437</v>
      </c>
      <c r="J200" s="434">
        <v>398</v>
      </c>
      <c r="K200" s="434">
        <v>193826</v>
      </c>
      <c r="L200" s="434">
        <v>1.3973167619473301</v>
      </c>
      <c r="M200" s="434">
        <v>487</v>
      </c>
      <c r="N200" s="434">
        <v>326</v>
      </c>
      <c r="O200" s="434">
        <v>159088</v>
      </c>
      <c r="P200" s="456">
        <v>1.1468860164512338</v>
      </c>
      <c r="Q200" s="435">
        <v>488</v>
      </c>
    </row>
    <row r="201" spans="1:17" ht="14.4" customHeight="1" x14ac:dyDescent="0.3">
      <c r="A201" s="430" t="s">
        <v>1500</v>
      </c>
      <c r="B201" s="431" t="s">
        <v>1346</v>
      </c>
      <c r="C201" s="431" t="s">
        <v>1347</v>
      </c>
      <c r="D201" s="431" t="s">
        <v>1418</v>
      </c>
      <c r="E201" s="431" t="s">
        <v>1419</v>
      </c>
      <c r="F201" s="434">
        <v>188</v>
      </c>
      <c r="G201" s="434">
        <v>7648</v>
      </c>
      <c r="H201" s="434">
        <v>1</v>
      </c>
      <c r="I201" s="434">
        <v>40.680851063829785</v>
      </c>
      <c r="J201" s="434">
        <v>207</v>
      </c>
      <c r="K201" s="434">
        <v>8487</v>
      </c>
      <c r="L201" s="434">
        <v>1.1097018828451883</v>
      </c>
      <c r="M201" s="434">
        <v>41</v>
      </c>
      <c r="N201" s="434">
        <v>171</v>
      </c>
      <c r="O201" s="434">
        <v>7011</v>
      </c>
      <c r="P201" s="456">
        <v>0.9167102510460251</v>
      </c>
      <c r="Q201" s="435">
        <v>41</v>
      </c>
    </row>
    <row r="202" spans="1:17" ht="14.4" customHeight="1" x14ac:dyDescent="0.3">
      <c r="A202" s="430" t="s">
        <v>1500</v>
      </c>
      <c r="B202" s="431" t="s">
        <v>1346</v>
      </c>
      <c r="C202" s="431" t="s">
        <v>1347</v>
      </c>
      <c r="D202" s="431" t="s">
        <v>1426</v>
      </c>
      <c r="E202" s="431" t="s">
        <v>1427</v>
      </c>
      <c r="F202" s="434">
        <v>9</v>
      </c>
      <c r="G202" s="434">
        <v>1962</v>
      </c>
      <c r="H202" s="434">
        <v>1</v>
      </c>
      <c r="I202" s="434">
        <v>218</v>
      </c>
      <c r="J202" s="434">
        <v>31</v>
      </c>
      <c r="K202" s="434">
        <v>6789</v>
      </c>
      <c r="L202" s="434">
        <v>3.4602446483180427</v>
      </c>
      <c r="M202" s="434">
        <v>219</v>
      </c>
      <c r="N202" s="434">
        <v>14</v>
      </c>
      <c r="O202" s="434">
        <v>3122</v>
      </c>
      <c r="P202" s="456">
        <v>1.5912334352701325</v>
      </c>
      <c r="Q202" s="435">
        <v>223</v>
      </c>
    </row>
    <row r="203" spans="1:17" ht="14.4" customHeight="1" x14ac:dyDescent="0.3">
      <c r="A203" s="430" t="s">
        <v>1500</v>
      </c>
      <c r="B203" s="431" t="s">
        <v>1346</v>
      </c>
      <c r="C203" s="431" t="s">
        <v>1347</v>
      </c>
      <c r="D203" s="431" t="s">
        <v>1430</v>
      </c>
      <c r="E203" s="431" t="s">
        <v>1431</v>
      </c>
      <c r="F203" s="434">
        <v>1</v>
      </c>
      <c r="G203" s="434">
        <v>2059</v>
      </c>
      <c r="H203" s="434">
        <v>1</v>
      </c>
      <c r="I203" s="434">
        <v>2059</v>
      </c>
      <c r="J203" s="434"/>
      <c r="K203" s="434"/>
      <c r="L203" s="434"/>
      <c r="M203" s="434"/>
      <c r="N203" s="434">
        <v>1</v>
      </c>
      <c r="O203" s="434">
        <v>2112</v>
      </c>
      <c r="P203" s="456">
        <v>1.0257406508013598</v>
      </c>
      <c r="Q203" s="435">
        <v>2112</v>
      </c>
    </row>
    <row r="204" spans="1:17" ht="14.4" customHeight="1" x14ac:dyDescent="0.3">
      <c r="A204" s="430" t="s">
        <v>1500</v>
      </c>
      <c r="B204" s="431" t="s">
        <v>1346</v>
      </c>
      <c r="C204" s="431" t="s">
        <v>1347</v>
      </c>
      <c r="D204" s="431" t="s">
        <v>1432</v>
      </c>
      <c r="E204" s="431" t="s">
        <v>1433</v>
      </c>
      <c r="F204" s="434">
        <v>31</v>
      </c>
      <c r="G204" s="434">
        <v>18796</v>
      </c>
      <c r="H204" s="434">
        <v>1</v>
      </c>
      <c r="I204" s="434">
        <v>606.32258064516134</v>
      </c>
      <c r="J204" s="434">
        <v>27</v>
      </c>
      <c r="K204" s="434">
        <v>16416</v>
      </c>
      <c r="L204" s="434">
        <v>0.87337731432219623</v>
      </c>
      <c r="M204" s="434">
        <v>608</v>
      </c>
      <c r="N204" s="434">
        <v>46</v>
      </c>
      <c r="O204" s="434">
        <v>28244</v>
      </c>
      <c r="P204" s="456">
        <v>1.5026601404554161</v>
      </c>
      <c r="Q204" s="435">
        <v>614</v>
      </c>
    </row>
    <row r="205" spans="1:17" ht="14.4" customHeight="1" x14ac:dyDescent="0.3">
      <c r="A205" s="430" t="s">
        <v>1500</v>
      </c>
      <c r="B205" s="431" t="s">
        <v>1346</v>
      </c>
      <c r="C205" s="431" t="s">
        <v>1347</v>
      </c>
      <c r="D205" s="431" t="s">
        <v>1434</v>
      </c>
      <c r="E205" s="431" t="s">
        <v>1435</v>
      </c>
      <c r="F205" s="434">
        <v>0</v>
      </c>
      <c r="G205" s="434">
        <v>0</v>
      </c>
      <c r="H205" s="434"/>
      <c r="I205" s="434"/>
      <c r="J205" s="434">
        <v>1</v>
      </c>
      <c r="K205" s="434">
        <v>962</v>
      </c>
      <c r="L205" s="434"/>
      <c r="M205" s="434">
        <v>962</v>
      </c>
      <c r="N205" s="434">
        <v>1</v>
      </c>
      <c r="O205" s="434">
        <v>963</v>
      </c>
      <c r="P205" s="456"/>
      <c r="Q205" s="435">
        <v>963</v>
      </c>
    </row>
    <row r="206" spans="1:17" ht="14.4" customHeight="1" x14ac:dyDescent="0.3">
      <c r="A206" s="430" t="s">
        <v>1500</v>
      </c>
      <c r="B206" s="431" t="s">
        <v>1346</v>
      </c>
      <c r="C206" s="431" t="s">
        <v>1347</v>
      </c>
      <c r="D206" s="431" t="s">
        <v>1436</v>
      </c>
      <c r="E206" s="431" t="s">
        <v>1437</v>
      </c>
      <c r="F206" s="434">
        <v>77</v>
      </c>
      <c r="G206" s="434">
        <v>39056</v>
      </c>
      <c r="H206" s="434">
        <v>1</v>
      </c>
      <c r="I206" s="434">
        <v>507.22077922077921</v>
      </c>
      <c r="J206" s="434">
        <v>10</v>
      </c>
      <c r="K206" s="434">
        <v>5090</v>
      </c>
      <c r="L206" s="434">
        <v>0.13032568619418272</v>
      </c>
      <c r="M206" s="434">
        <v>509</v>
      </c>
      <c r="N206" s="434"/>
      <c r="O206" s="434"/>
      <c r="P206" s="456"/>
      <c r="Q206" s="435"/>
    </row>
    <row r="207" spans="1:17" ht="14.4" customHeight="1" x14ac:dyDescent="0.3">
      <c r="A207" s="430" t="s">
        <v>1500</v>
      </c>
      <c r="B207" s="431" t="s">
        <v>1346</v>
      </c>
      <c r="C207" s="431" t="s">
        <v>1347</v>
      </c>
      <c r="D207" s="431" t="s">
        <v>1452</v>
      </c>
      <c r="E207" s="431" t="s">
        <v>1453</v>
      </c>
      <c r="F207" s="434"/>
      <c r="G207" s="434"/>
      <c r="H207" s="434"/>
      <c r="I207" s="434"/>
      <c r="J207" s="434">
        <v>1</v>
      </c>
      <c r="K207" s="434">
        <v>27</v>
      </c>
      <c r="L207" s="434"/>
      <c r="M207" s="434">
        <v>27</v>
      </c>
      <c r="N207" s="434"/>
      <c r="O207" s="434"/>
      <c r="P207" s="456"/>
      <c r="Q207" s="435"/>
    </row>
    <row r="208" spans="1:17" ht="14.4" customHeight="1" x14ac:dyDescent="0.3">
      <c r="A208" s="430" t="s">
        <v>1500</v>
      </c>
      <c r="B208" s="431" t="s">
        <v>1346</v>
      </c>
      <c r="C208" s="431" t="s">
        <v>1347</v>
      </c>
      <c r="D208" s="431" t="s">
        <v>1456</v>
      </c>
      <c r="E208" s="431" t="s">
        <v>1457</v>
      </c>
      <c r="F208" s="434">
        <v>3</v>
      </c>
      <c r="G208" s="434">
        <v>983</v>
      </c>
      <c r="H208" s="434">
        <v>1</v>
      </c>
      <c r="I208" s="434">
        <v>327.66666666666669</v>
      </c>
      <c r="J208" s="434">
        <v>10</v>
      </c>
      <c r="K208" s="434">
        <v>3280</v>
      </c>
      <c r="L208" s="434">
        <v>3.3367243133265512</v>
      </c>
      <c r="M208" s="434">
        <v>328</v>
      </c>
      <c r="N208" s="434">
        <v>26</v>
      </c>
      <c r="O208" s="434">
        <v>8554</v>
      </c>
      <c r="P208" s="456">
        <v>8.701932858596134</v>
      </c>
      <c r="Q208" s="435">
        <v>329</v>
      </c>
    </row>
    <row r="209" spans="1:17" ht="14.4" customHeight="1" x14ac:dyDescent="0.3">
      <c r="A209" s="430" t="s">
        <v>1501</v>
      </c>
      <c r="B209" s="431" t="s">
        <v>1346</v>
      </c>
      <c r="C209" s="431" t="s">
        <v>1347</v>
      </c>
      <c r="D209" s="431" t="s">
        <v>1348</v>
      </c>
      <c r="E209" s="431" t="s">
        <v>1349</v>
      </c>
      <c r="F209" s="434">
        <v>196</v>
      </c>
      <c r="G209" s="434">
        <v>31302</v>
      </c>
      <c r="H209" s="434">
        <v>1</v>
      </c>
      <c r="I209" s="434">
        <v>159.70408163265307</v>
      </c>
      <c r="J209" s="434">
        <v>196</v>
      </c>
      <c r="K209" s="434">
        <v>31556</v>
      </c>
      <c r="L209" s="434">
        <v>1.0081144974761995</v>
      </c>
      <c r="M209" s="434">
        <v>161</v>
      </c>
      <c r="N209" s="434">
        <v>241</v>
      </c>
      <c r="O209" s="434">
        <v>41693</v>
      </c>
      <c r="P209" s="456">
        <v>1.3319596191936618</v>
      </c>
      <c r="Q209" s="435">
        <v>173</v>
      </c>
    </row>
    <row r="210" spans="1:17" ht="14.4" customHeight="1" x14ac:dyDescent="0.3">
      <c r="A210" s="430" t="s">
        <v>1501</v>
      </c>
      <c r="B210" s="431" t="s">
        <v>1346</v>
      </c>
      <c r="C210" s="431" t="s">
        <v>1347</v>
      </c>
      <c r="D210" s="431" t="s">
        <v>1362</v>
      </c>
      <c r="E210" s="431" t="s">
        <v>1363</v>
      </c>
      <c r="F210" s="434"/>
      <c r="G210" s="434"/>
      <c r="H210" s="434"/>
      <c r="I210" s="434"/>
      <c r="J210" s="434">
        <v>2</v>
      </c>
      <c r="K210" s="434">
        <v>2338</v>
      </c>
      <c r="L210" s="434"/>
      <c r="M210" s="434">
        <v>1169</v>
      </c>
      <c r="N210" s="434">
        <v>84</v>
      </c>
      <c r="O210" s="434">
        <v>98532</v>
      </c>
      <c r="P210" s="456"/>
      <c r="Q210" s="435">
        <v>1173</v>
      </c>
    </row>
    <row r="211" spans="1:17" ht="14.4" customHeight="1" x14ac:dyDescent="0.3">
      <c r="A211" s="430" t="s">
        <v>1501</v>
      </c>
      <c r="B211" s="431" t="s">
        <v>1346</v>
      </c>
      <c r="C211" s="431" t="s">
        <v>1347</v>
      </c>
      <c r="D211" s="431" t="s">
        <v>1364</v>
      </c>
      <c r="E211" s="431" t="s">
        <v>1365</v>
      </c>
      <c r="F211" s="434">
        <v>157</v>
      </c>
      <c r="G211" s="434">
        <v>6239</v>
      </c>
      <c r="H211" s="434">
        <v>1</v>
      </c>
      <c r="I211" s="434">
        <v>39.738853503184714</v>
      </c>
      <c r="J211" s="434">
        <v>127</v>
      </c>
      <c r="K211" s="434">
        <v>5080</v>
      </c>
      <c r="L211" s="434">
        <v>0.81423305016829617</v>
      </c>
      <c r="M211" s="434">
        <v>40</v>
      </c>
      <c r="N211" s="434">
        <v>83</v>
      </c>
      <c r="O211" s="434">
        <v>3403</v>
      </c>
      <c r="P211" s="456">
        <v>0.54543997435486458</v>
      </c>
      <c r="Q211" s="435">
        <v>41</v>
      </c>
    </row>
    <row r="212" spans="1:17" ht="14.4" customHeight="1" x14ac:dyDescent="0.3">
      <c r="A212" s="430" t="s">
        <v>1501</v>
      </c>
      <c r="B212" s="431" t="s">
        <v>1346</v>
      </c>
      <c r="C212" s="431" t="s">
        <v>1347</v>
      </c>
      <c r="D212" s="431" t="s">
        <v>1366</v>
      </c>
      <c r="E212" s="431" t="s">
        <v>1367</v>
      </c>
      <c r="F212" s="434">
        <v>25</v>
      </c>
      <c r="G212" s="434">
        <v>9566</v>
      </c>
      <c r="H212" s="434">
        <v>1</v>
      </c>
      <c r="I212" s="434">
        <v>382.64</v>
      </c>
      <c r="J212" s="434">
        <v>27</v>
      </c>
      <c r="K212" s="434">
        <v>10341</v>
      </c>
      <c r="L212" s="434">
        <v>1.081016098682835</v>
      </c>
      <c r="M212" s="434">
        <v>383</v>
      </c>
      <c r="N212" s="434">
        <v>44</v>
      </c>
      <c r="O212" s="434">
        <v>16896</v>
      </c>
      <c r="P212" s="456">
        <v>1.76625548818733</v>
      </c>
      <c r="Q212" s="435">
        <v>384</v>
      </c>
    </row>
    <row r="213" spans="1:17" ht="14.4" customHeight="1" x14ac:dyDescent="0.3">
      <c r="A213" s="430" t="s">
        <v>1501</v>
      </c>
      <c r="B213" s="431" t="s">
        <v>1346</v>
      </c>
      <c r="C213" s="431" t="s">
        <v>1347</v>
      </c>
      <c r="D213" s="431" t="s">
        <v>1368</v>
      </c>
      <c r="E213" s="431" t="s">
        <v>1369</v>
      </c>
      <c r="F213" s="434">
        <v>10</v>
      </c>
      <c r="G213" s="434">
        <v>370</v>
      </c>
      <c r="H213" s="434">
        <v>1</v>
      </c>
      <c r="I213" s="434">
        <v>37</v>
      </c>
      <c r="J213" s="434">
        <v>52</v>
      </c>
      <c r="K213" s="434">
        <v>1924</v>
      </c>
      <c r="L213" s="434">
        <v>5.2</v>
      </c>
      <c r="M213" s="434">
        <v>37</v>
      </c>
      <c r="N213" s="434"/>
      <c r="O213" s="434"/>
      <c r="P213" s="456"/>
      <c r="Q213" s="435"/>
    </row>
    <row r="214" spans="1:17" ht="14.4" customHeight="1" x14ac:dyDescent="0.3">
      <c r="A214" s="430" t="s">
        <v>1501</v>
      </c>
      <c r="B214" s="431" t="s">
        <v>1346</v>
      </c>
      <c r="C214" s="431" t="s">
        <v>1347</v>
      </c>
      <c r="D214" s="431" t="s">
        <v>1372</v>
      </c>
      <c r="E214" s="431" t="s">
        <v>1373</v>
      </c>
      <c r="F214" s="434">
        <v>35</v>
      </c>
      <c r="G214" s="434">
        <v>15566</v>
      </c>
      <c r="H214" s="434">
        <v>1</v>
      </c>
      <c r="I214" s="434">
        <v>444.74285714285713</v>
      </c>
      <c r="J214" s="434">
        <v>57</v>
      </c>
      <c r="K214" s="434">
        <v>25365</v>
      </c>
      <c r="L214" s="434">
        <v>1.6295130412437364</v>
      </c>
      <c r="M214" s="434">
        <v>445</v>
      </c>
      <c r="N214" s="434">
        <v>45</v>
      </c>
      <c r="O214" s="434">
        <v>20070</v>
      </c>
      <c r="P214" s="456">
        <v>1.2893485802389824</v>
      </c>
      <c r="Q214" s="435">
        <v>446</v>
      </c>
    </row>
    <row r="215" spans="1:17" ht="14.4" customHeight="1" x14ac:dyDescent="0.3">
      <c r="A215" s="430" t="s">
        <v>1501</v>
      </c>
      <c r="B215" s="431" t="s">
        <v>1346</v>
      </c>
      <c r="C215" s="431" t="s">
        <v>1347</v>
      </c>
      <c r="D215" s="431" t="s">
        <v>1374</v>
      </c>
      <c r="E215" s="431" t="s">
        <v>1375</v>
      </c>
      <c r="F215" s="434">
        <v>1</v>
      </c>
      <c r="G215" s="434">
        <v>41</v>
      </c>
      <c r="H215" s="434">
        <v>1</v>
      </c>
      <c r="I215" s="434">
        <v>41</v>
      </c>
      <c r="J215" s="434">
        <v>6</v>
      </c>
      <c r="K215" s="434">
        <v>246</v>
      </c>
      <c r="L215" s="434">
        <v>6</v>
      </c>
      <c r="M215" s="434">
        <v>41</v>
      </c>
      <c r="N215" s="434">
        <v>5</v>
      </c>
      <c r="O215" s="434">
        <v>210</v>
      </c>
      <c r="P215" s="456">
        <v>5.1219512195121952</v>
      </c>
      <c r="Q215" s="435">
        <v>42</v>
      </c>
    </row>
    <row r="216" spans="1:17" ht="14.4" customHeight="1" x14ac:dyDescent="0.3">
      <c r="A216" s="430" t="s">
        <v>1501</v>
      </c>
      <c r="B216" s="431" t="s">
        <v>1346</v>
      </c>
      <c r="C216" s="431" t="s">
        <v>1347</v>
      </c>
      <c r="D216" s="431" t="s">
        <v>1376</v>
      </c>
      <c r="E216" s="431" t="s">
        <v>1377</v>
      </c>
      <c r="F216" s="434">
        <v>120</v>
      </c>
      <c r="G216" s="434">
        <v>58900</v>
      </c>
      <c r="H216" s="434">
        <v>1</v>
      </c>
      <c r="I216" s="434">
        <v>490.83333333333331</v>
      </c>
      <c r="J216" s="434">
        <v>137</v>
      </c>
      <c r="K216" s="434">
        <v>67267</v>
      </c>
      <c r="L216" s="434">
        <v>1.1420543293718166</v>
      </c>
      <c r="M216" s="434">
        <v>491</v>
      </c>
      <c r="N216" s="434">
        <v>35</v>
      </c>
      <c r="O216" s="434">
        <v>17220</v>
      </c>
      <c r="P216" s="456">
        <v>0.2923599320882852</v>
      </c>
      <c r="Q216" s="435">
        <v>492</v>
      </c>
    </row>
    <row r="217" spans="1:17" ht="14.4" customHeight="1" x14ac:dyDescent="0.3">
      <c r="A217" s="430" t="s">
        <v>1501</v>
      </c>
      <c r="B217" s="431" t="s">
        <v>1346</v>
      </c>
      <c r="C217" s="431" t="s">
        <v>1347</v>
      </c>
      <c r="D217" s="431" t="s">
        <v>1378</v>
      </c>
      <c r="E217" s="431" t="s">
        <v>1379</v>
      </c>
      <c r="F217" s="434">
        <v>5</v>
      </c>
      <c r="G217" s="434">
        <v>155</v>
      </c>
      <c r="H217" s="434">
        <v>1</v>
      </c>
      <c r="I217" s="434">
        <v>31</v>
      </c>
      <c r="J217" s="434">
        <v>5</v>
      </c>
      <c r="K217" s="434">
        <v>155</v>
      </c>
      <c r="L217" s="434">
        <v>1</v>
      </c>
      <c r="M217" s="434">
        <v>31</v>
      </c>
      <c r="N217" s="434">
        <v>2</v>
      </c>
      <c r="O217" s="434">
        <v>62</v>
      </c>
      <c r="P217" s="456">
        <v>0.4</v>
      </c>
      <c r="Q217" s="435">
        <v>31</v>
      </c>
    </row>
    <row r="218" spans="1:17" ht="14.4" customHeight="1" x14ac:dyDescent="0.3">
      <c r="A218" s="430" t="s">
        <v>1501</v>
      </c>
      <c r="B218" s="431" t="s">
        <v>1346</v>
      </c>
      <c r="C218" s="431" t="s">
        <v>1347</v>
      </c>
      <c r="D218" s="431" t="s">
        <v>1380</v>
      </c>
      <c r="E218" s="431" t="s">
        <v>1381</v>
      </c>
      <c r="F218" s="434">
        <v>2</v>
      </c>
      <c r="G218" s="434">
        <v>411</v>
      </c>
      <c r="H218" s="434">
        <v>1</v>
      </c>
      <c r="I218" s="434">
        <v>205.5</v>
      </c>
      <c r="J218" s="434"/>
      <c r="K218" s="434"/>
      <c r="L218" s="434"/>
      <c r="M218" s="434"/>
      <c r="N218" s="434"/>
      <c r="O218" s="434"/>
      <c r="P218" s="456"/>
      <c r="Q218" s="435"/>
    </row>
    <row r="219" spans="1:17" ht="14.4" customHeight="1" x14ac:dyDescent="0.3">
      <c r="A219" s="430" t="s">
        <v>1501</v>
      </c>
      <c r="B219" s="431" t="s">
        <v>1346</v>
      </c>
      <c r="C219" s="431" t="s">
        <v>1347</v>
      </c>
      <c r="D219" s="431" t="s">
        <v>1382</v>
      </c>
      <c r="E219" s="431" t="s">
        <v>1383</v>
      </c>
      <c r="F219" s="434">
        <v>2</v>
      </c>
      <c r="G219" s="434">
        <v>756</v>
      </c>
      <c r="H219" s="434">
        <v>1</v>
      </c>
      <c r="I219" s="434">
        <v>378</v>
      </c>
      <c r="J219" s="434"/>
      <c r="K219" s="434"/>
      <c r="L219" s="434"/>
      <c r="M219" s="434"/>
      <c r="N219" s="434"/>
      <c r="O219" s="434"/>
      <c r="P219" s="456"/>
      <c r="Q219" s="435"/>
    </row>
    <row r="220" spans="1:17" ht="14.4" customHeight="1" x14ac:dyDescent="0.3">
      <c r="A220" s="430" t="s">
        <v>1501</v>
      </c>
      <c r="B220" s="431" t="s">
        <v>1346</v>
      </c>
      <c r="C220" s="431" t="s">
        <v>1347</v>
      </c>
      <c r="D220" s="431" t="s">
        <v>1384</v>
      </c>
      <c r="E220" s="431" t="s">
        <v>1385</v>
      </c>
      <c r="F220" s="434">
        <v>99</v>
      </c>
      <c r="G220" s="434">
        <v>23055</v>
      </c>
      <c r="H220" s="434">
        <v>1</v>
      </c>
      <c r="I220" s="434">
        <v>232.87878787878788</v>
      </c>
      <c r="J220" s="434">
        <v>96</v>
      </c>
      <c r="K220" s="434">
        <v>22464</v>
      </c>
      <c r="L220" s="434">
        <v>0.97436564736499676</v>
      </c>
      <c r="M220" s="434">
        <v>234</v>
      </c>
      <c r="N220" s="434">
        <v>173</v>
      </c>
      <c r="O220" s="434">
        <v>40828</v>
      </c>
      <c r="P220" s="456">
        <v>1.770895684233355</v>
      </c>
      <c r="Q220" s="435">
        <v>236</v>
      </c>
    </row>
    <row r="221" spans="1:17" ht="14.4" customHeight="1" x14ac:dyDescent="0.3">
      <c r="A221" s="430" t="s">
        <v>1501</v>
      </c>
      <c r="B221" s="431" t="s">
        <v>1346</v>
      </c>
      <c r="C221" s="431" t="s">
        <v>1347</v>
      </c>
      <c r="D221" s="431" t="s">
        <v>1386</v>
      </c>
      <c r="E221" s="431" t="s">
        <v>1387</v>
      </c>
      <c r="F221" s="434"/>
      <c r="G221" s="434"/>
      <c r="H221" s="434"/>
      <c r="I221" s="434"/>
      <c r="J221" s="434"/>
      <c r="K221" s="434"/>
      <c r="L221" s="434"/>
      <c r="M221" s="434"/>
      <c r="N221" s="434">
        <v>2</v>
      </c>
      <c r="O221" s="434">
        <v>274</v>
      </c>
      <c r="P221" s="456"/>
      <c r="Q221" s="435">
        <v>137</v>
      </c>
    </row>
    <row r="222" spans="1:17" ht="14.4" customHeight="1" x14ac:dyDescent="0.3">
      <c r="A222" s="430" t="s">
        <v>1501</v>
      </c>
      <c r="B222" s="431" t="s">
        <v>1346</v>
      </c>
      <c r="C222" s="431" t="s">
        <v>1347</v>
      </c>
      <c r="D222" s="431" t="s">
        <v>1392</v>
      </c>
      <c r="E222" s="431" t="s">
        <v>1393</v>
      </c>
      <c r="F222" s="434">
        <v>72</v>
      </c>
      <c r="G222" s="434">
        <v>1152</v>
      </c>
      <c r="H222" s="434">
        <v>1</v>
      </c>
      <c r="I222" s="434">
        <v>16</v>
      </c>
      <c r="J222" s="434">
        <v>150</v>
      </c>
      <c r="K222" s="434">
        <v>2400</v>
      </c>
      <c r="L222" s="434">
        <v>2.0833333333333335</v>
      </c>
      <c r="M222" s="434">
        <v>16</v>
      </c>
      <c r="N222" s="434">
        <v>131</v>
      </c>
      <c r="O222" s="434">
        <v>2227</v>
      </c>
      <c r="P222" s="456">
        <v>1.9331597222222223</v>
      </c>
      <c r="Q222" s="435">
        <v>17</v>
      </c>
    </row>
    <row r="223" spans="1:17" ht="14.4" customHeight="1" x14ac:dyDescent="0.3">
      <c r="A223" s="430" t="s">
        <v>1501</v>
      </c>
      <c r="B223" s="431" t="s">
        <v>1346</v>
      </c>
      <c r="C223" s="431" t="s">
        <v>1347</v>
      </c>
      <c r="D223" s="431" t="s">
        <v>1394</v>
      </c>
      <c r="E223" s="431" t="s">
        <v>1395</v>
      </c>
      <c r="F223" s="434">
        <v>1</v>
      </c>
      <c r="G223" s="434">
        <v>135</v>
      </c>
      <c r="H223" s="434">
        <v>1</v>
      </c>
      <c r="I223" s="434">
        <v>135</v>
      </c>
      <c r="J223" s="434">
        <v>2</v>
      </c>
      <c r="K223" s="434">
        <v>272</v>
      </c>
      <c r="L223" s="434">
        <v>2.0148148148148146</v>
      </c>
      <c r="M223" s="434">
        <v>136</v>
      </c>
      <c r="N223" s="434">
        <v>2</v>
      </c>
      <c r="O223" s="434">
        <v>278</v>
      </c>
      <c r="P223" s="456">
        <v>2.0592592592592593</v>
      </c>
      <c r="Q223" s="435">
        <v>139</v>
      </c>
    </row>
    <row r="224" spans="1:17" ht="14.4" customHeight="1" x14ac:dyDescent="0.3">
      <c r="A224" s="430" t="s">
        <v>1501</v>
      </c>
      <c r="B224" s="431" t="s">
        <v>1346</v>
      </c>
      <c r="C224" s="431" t="s">
        <v>1347</v>
      </c>
      <c r="D224" s="431" t="s">
        <v>1396</v>
      </c>
      <c r="E224" s="431" t="s">
        <v>1397</v>
      </c>
      <c r="F224" s="434">
        <v>10</v>
      </c>
      <c r="G224" s="434">
        <v>1030</v>
      </c>
      <c r="H224" s="434">
        <v>1</v>
      </c>
      <c r="I224" s="434">
        <v>103</v>
      </c>
      <c r="J224" s="434">
        <v>14</v>
      </c>
      <c r="K224" s="434">
        <v>1442</v>
      </c>
      <c r="L224" s="434">
        <v>1.4</v>
      </c>
      <c r="M224" s="434">
        <v>103</v>
      </c>
      <c r="N224" s="434">
        <v>4</v>
      </c>
      <c r="O224" s="434">
        <v>412</v>
      </c>
      <c r="P224" s="456">
        <v>0.4</v>
      </c>
      <c r="Q224" s="435">
        <v>103</v>
      </c>
    </row>
    <row r="225" spans="1:17" ht="14.4" customHeight="1" x14ac:dyDescent="0.3">
      <c r="A225" s="430" t="s">
        <v>1501</v>
      </c>
      <c r="B225" s="431" t="s">
        <v>1346</v>
      </c>
      <c r="C225" s="431" t="s">
        <v>1347</v>
      </c>
      <c r="D225" s="431" t="s">
        <v>1402</v>
      </c>
      <c r="E225" s="431" t="s">
        <v>1403</v>
      </c>
      <c r="F225" s="434">
        <v>368</v>
      </c>
      <c r="G225" s="434">
        <v>42090</v>
      </c>
      <c r="H225" s="434">
        <v>1</v>
      </c>
      <c r="I225" s="434">
        <v>114.375</v>
      </c>
      <c r="J225" s="434">
        <v>354</v>
      </c>
      <c r="K225" s="434">
        <v>41064</v>
      </c>
      <c r="L225" s="434">
        <v>0.97562366357804708</v>
      </c>
      <c r="M225" s="434">
        <v>116</v>
      </c>
      <c r="N225" s="434">
        <v>457</v>
      </c>
      <c r="O225" s="434">
        <v>53469</v>
      </c>
      <c r="P225" s="456">
        <v>1.2703492516037063</v>
      </c>
      <c r="Q225" s="435">
        <v>117</v>
      </c>
    </row>
    <row r="226" spans="1:17" ht="14.4" customHeight="1" x14ac:dyDescent="0.3">
      <c r="A226" s="430" t="s">
        <v>1501</v>
      </c>
      <c r="B226" s="431" t="s">
        <v>1346</v>
      </c>
      <c r="C226" s="431" t="s">
        <v>1347</v>
      </c>
      <c r="D226" s="431" t="s">
        <v>1404</v>
      </c>
      <c r="E226" s="431" t="s">
        <v>1405</v>
      </c>
      <c r="F226" s="434">
        <v>50</v>
      </c>
      <c r="G226" s="434">
        <v>4233</v>
      </c>
      <c r="H226" s="434">
        <v>1</v>
      </c>
      <c r="I226" s="434">
        <v>84.66</v>
      </c>
      <c r="J226" s="434">
        <v>42</v>
      </c>
      <c r="K226" s="434">
        <v>3570</v>
      </c>
      <c r="L226" s="434">
        <v>0.84337349397590367</v>
      </c>
      <c r="M226" s="434">
        <v>85</v>
      </c>
      <c r="N226" s="434">
        <v>65</v>
      </c>
      <c r="O226" s="434">
        <v>5915</v>
      </c>
      <c r="P226" s="456">
        <v>1.3973541223718402</v>
      </c>
      <c r="Q226" s="435">
        <v>91</v>
      </c>
    </row>
    <row r="227" spans="1:17" ht="14.4" customHeight="1" x14ac:dyDescent="0.3">
      <c r="A227" s="430" t="s">
        <v>1501</v>
      </c>
      <c r="B227" s="431" t="s">
        <v>1346</v>
      </c>
      <c r="C227" s="431" t="s">
        <v>1347</v>
      </c>
      <c r="D227" s="431" t="s">
        <v>1406</v>
      </c>
      <c r="E227" s="431" t="s">
        <v>1407</v>
      </c>
      <c r="F227" s="434">
        <v>336</v>
      </c>
      <c r="G227" s="434">
        <v>32515</v>
      </c>
      <c r="H227" s="434">
        <v>1</v>
      </c>
      <c r="I227" s="434">
        <v>96.770833333333329</v>
      </c>
      <c r="J227" s="434">
        <v>328</v>
      </c>
      <c r="K227" s="434">
        <v>32144</v>
      </c>
      <c r="L227" s="434">
        <v>0.9885898815931109</v>
      </c>
      <c r="M227" s="434">
        <v>98</v>
      </c>
      <c r="N227" s="434">
        <v>245</v>
      </c>
      <c r="O227" s="434">
        <v>24255</v>
      </c>
      <c r="P227" s="456">
        <v>0.7459634015069968</v>
      </c>
      <c r="Q227" s="435">
        <v>99</v>
      </c>
    </row>
    <row r="228" spans="1:17" ht="14.4" customHeight="1" x14ac:dyDescent="0.3">
      <c r="A228" s="430" t="s">
        <v>1501</v>
      </c>
      <c r="B228" s="431" t="s">
        <v>1346</v>
      </c>
      <c r="C228" s="431" t="s">
        <v>1347</v>
      </c>
      <c r="D228" s="431" t="s">
        <v>1408</v>
      </c>
      <c r="E228" s="431" t="s">
        <v>1409</v>
      </c>
      <c r="F228" s="434">
        <v>28</v>
      </c>
      <c r="G228" s="434">
        <v>588</v>
      </c>
      <c r="H228" s="434">
        <v>1</v>
      </c>
      <c r="I228" s="434">
        <v>21</v>
      </c>
      <c r="J228" s="434">
        <v>17</v>
      </c>
      <c r="K228" s="434">
        <v>357</v>
      </c>
      <c r="L228" s="434">
        <v>0.6071428571428571</v>
      </c>
      <c r="M228" s="434">
        <v>21</v>
      </c>
      <c r="N228" s="434">
        <v>28</v>
      </c>
      <c r="O228" s="434">
        <v>588</v>
      </c>
      <c r="P228" s="456">
        <v>1</v>
      </c>
      <c r="Q228" s="435">
        <v>21</v>
      </c>
    </row>
    <row r="229" spans="1:17" ht="14.4" customHeight="1" x14ac:dyDescent="0.3">
      <c r="A229" s="430" t="s">
        <v>1501</v>
      </c>
      <c r="B229" s="431" t="s">
        <v>1346</v>
      </c>
      <c r="C229" s="431" t="s">
        <v>1347</v>
      </c>
      <c r="D229" s="431" t="s">
        <v>1410</v>
      </c>
      <c r="E229" s="431" t="s">
        <v>1411</v>
      </c>
      <c r="F229" s="434">
        <v>43</v>
      </c>
      <c r="G229" s="434">
        <v>20927</v>
      </c>
      <c r="H229" s="434">
        <v>1</v>
      </c>
      <c r="I229" s="434">
        <v>486.67441860465118</v>
      </c>
      <c r="J229" s="434">
        <v>160</v>
      </c>
      <c r="K229" s="434">
        <v>77920</v>
      </c>
      <c r="L229" s="434">
        <v>3.7234195059014672</v>
      </c>
      <c r="M229" s="434">
        <v>487</v>
      </c>
      <c r="N229" s="434">
        <v>123</v>
      </c>
      <c r="O229" s="434">
        <v>60024</v>
      </c>
      <c r="P229" s="456">
        <v>2.8682563195871364</v>
      </c>
      <c r="Q229" s="435">
        <v>488</v>
      </c>
    </row>
    <row r="230" spans="1:17" ht="14.4" customHeight="1" x14ac:dyDescent="0.3">
      <c r="A230" s="430" t="s">
        <v>1501</v>
      </c>
      <c r="B230" s="431" t="s">
        <v>1346</v>
      </c>
      <c r="C230" s="431" t="s">
        <v>1347</v>
      </c>
      <c r="D230" s="431" t="s">
        <v>1418</v>
      </c>
      <c r="E230" s="431" t="s">
        <v>1419</v>
      </c>
      <c r="F230" s="434">
        <v>84</v>
      </c>
      <c r="G230" s="434">
        <v>3426</v>
      </c>
      <c r="H230" s="434">
        <v>1</v>
      </c>
      <c r="I230" s="434">
        <v>40.785714285714285</v>
      </c>
      <c r="J230" s="434">
        <v>103</v>
      </c>
      <c r="K230" s="434">
        <v>4223</v>
      </c>
      <c r="L230" s="434">
        <v>1.2326328079392879</v>
      </c>
      <c r="M230" s="434">
        <v>41</v>
      </c>
      <c r="N230" s="434">
        <v>120</v>
      </c>
      <c r="O230" s="434">
        <v>4920</v>
      </c>
      <c r="P230" s="456">
        <v>1.436077057793345</v>
      </c>
      <c r="Q230" s="435">
        <v>41</v>
      </c>
    </row>
    <row r="231" spans="1:17" ht="14.4" customHeight="1" x14ac:dyDescent="0.3">
      <c r="A231" s="430" t="s">
        <v>1501</v>
      </c>
      <c r="B231" s="431" t="s">
        <v>1346</v>
      </c>
      <c r="C231" s="431" t="s">
        <v>1347</v>
      </c>
      <c r="D231" s="431" t="s">
        <v>1426</v>
      </c>
      <c r="E231" s="431" t="s">
        <v>1427</v>
      </c>
      <c r="F231" s="434"/>
      <c r="G231" s="434"/>
      <c r="H231" s="434"/>
      <c r="I231" s="434"/>
      <c r="J231" s="434">
        <v>1</v>
      </c>
      <c r="K231" s="434">
        <v>219</v>
      </c>
      <c r="L231" s="434"/>
      <c r="M231" s="434">
        <v>219</v>
      </c>
      <c r="N231" s="434"/>
      <c r="O231" s="434"/>
      <c r="P231" s="456"/>
      <c r="Q231" s="435"/>
    </row>
    <row r="232" spans="1:17" ht="14.4" customHeight="1" x14ac:dyDescent="0.3">
      <c r="A232" s="430" t="s">
        <v>1501</v>
      </c>
      <c r="B232" s="431" t="s">
        <v>1346</v>
      </c>
      <c r="C232" s="431" t="s">
        <v>1347</v>
      </c>
      <c r="D232" s="431" t="s">
        <v>1430</v>
      </c>
      <c r="E232" s="431" t="s">
        <v>1431</v>
      </c>
      <c r="F232" s="434">
        <v>1</v>
      </c>
      <c r="G232" s="434">
        <v>2059</v>
      </c>
      <c r="H232" s="434">
        <v>1</v>
      </c>
      <c r="I232" s="434">
        <v>2059</v>
      </c>
      <c r="J232" s="434">
        <v>1</v>
      </c>
      <c r="K232" s="434">
        <v>2072</v>
      </c>
      <c r="L232" s="434">
        <v>1.0063137445361827</v>
      </c>
      <c r="M232" s="434">
        <v>2072</v>
      </c>
      <c r="N232" s="434">
        <v>2</v>
      </c>
      <c r="O232" s="434">
        <v>4224</v>
      </c>
      <c r="P232" s="456">
        <v>2.0514813016027196</v>
      </c>
      <c r="Q232" s="435">
        <v>2112</v>
      </c>
    </row>
    <row r="233" spans="1:17" ht="14.4" customHeight="1" x14ac:dyDescent="0.3">
      <c r="A233" s="430" t="s">
        <v>1501</v>
      </c>
      <c r="B233" s="431" t="s">
        <v>1346</v>
      </c>
      <c r="C233" s="431" t="s">
        <v>1347</v>
      </c>
      <c r="D233" s="431" t="s">
        <v>1432</v>
      </c>
      <c r="E233" s="431" t="s">
        <v>1433</v>
      </c>
      <c r="F233" s="434">
        <v>4</v>
      </c>
      <c r="G233" s="434">
        <v>2422</v>
      </c>
      <c r="H233" s="434">
        <v>1</v>
      </c>
      <c r="I233" s="434">
        <v>605.5</v>
      </c>
      <c r="J233" s="434">
        <v>3</v>
      </c>
      <c r="K233" s="434">
        <v>1824</v>
      </c>
      <c r="L233" s="434">
        <v>0.75309661436829067</v>
      </c>
      <c r="M233" s="434">
        <v>608</v>
      </c>
      <c r="N233" s="434">
        <v>3</v>
      </c>
      <c r="O233" s="434">
        <v>1842</v>
      </c>
      <c r="P233" s="456">
        <v>0.76052848885218827</v>
      </c>
      <c r="Q233" s="435">
        <v>614</v>
      </c>
    </row>
    <row r="234" spans="1:17" ht="14.4" customHeight="1" x14ac:dyDescent="0.3">
      <c r="A234" s="430" t="s">
        <v>1501</v>
      </c>
      <c r="B234" s="431" t="s">
        <v>1346</v>
      </c>
      <c r="C234" s="431" t="s">
        <v>1347</v>
      </c>
      <c r="D234" s="431" t="s">
        <v>1434</v>
      </c>
      <c r="E234" s="431" t="s">
        <v>1435</v>
      </c>
      <c r="F234" s="434">
        <v>7</v>
      </c>
      <c r="G234" s="434">
        <v>6733</v>
      </c>
      <c r="H234" s="434">
        <v>1</v>
      </c>
      <c r="I234" s="434">
        <v>961.85714285714289</v>
      </c>
      <c r="J234" s="434">
        <v>5</v>
      </c>
      <c r="K234" s="434">
        <v>4810</v>
      </c>
      <c r="L234" s="434">
        <v>0.71439180157433535</v>
      </c>
      <c r="M234" s="434">
        <v>962</v>
      </c>
      <c r="N234" s="434">
        <v>6</v>
      </c>
      <c r="O234" s="434">
        <v>5778</v>
      </c>
      <c r="P234" s="456">
        <v>0.85816129511361949</v>
      </c>
      <c r="Q234" s="435">
        <v>963</v>
      </c>
    </row>
    <row r="235" spans="1:17" ht="14.4" customHeight="1" x14ac:dyDescent="0.3">
      <c r="A235" s="430" t="s">
        <v>1501</v>
      </c>
      <c r="B235" s="431" t="s">
        <v>1346</v>
      </c>
      <c r="C235" s="431" t="s">
        <v>1347</v>
      </c>
      <c r="D235" s="431" t="s">
        <v>1444</v>
      </c>
      <c r="E235" s="431" t="s">
        <v>1445</v>
      </c>
      <c r="F235" s="434">
        <v>99</v>
      </c>
      <c r="G235" s="434">
        <v>24441</v>
      </c>
      <c r="H235" s="434">
        <v>1</v>
      </c>
      <c r="I235" s="434">
        <v>246.87878787878788</v>
      </c>
      <c r="J235" s="434">
        <v>96</v>
      </c>
      <c r="K235" s="434">
        <v>23808</v>
      </c>
      <c r="L235" s="434">
        <v>0.97410089603535044</v>
      </c>
      <c r="M235" s="434">
        <v>248</v>
      </c>
      <c r="N235" s="434">
        <v>173</v>
      </c>
      <c r="O235" s="434">
        <v>43077</v>
      </c>
      <c r="P235" s="456">
        <v>1.7624892598502517</v>
      </c>
      <c r="Q235" s="435">
        <v>249</v>
      </c>
    </row>
    <row r="236" spans="1:17" ht="14.4" customHeight="1" x14ac:dyDescent="0.3">
      <c r="A236" s="430" t="s">
        <v>1501</v>
      </c>
      <c r="B236" s="431" t="s">
        <v>1346</v>
      </c>
      <c r="C236" s="431" t="s">
        <v>1347</v>
      </c>
      <c r="D236" s="431" t="s">
        <v>1450</v>
      </c>
      <c r="E236" s="431" t="s">
        <v>1451</v>
      </c>
      <c r="F236" s="434">
        <v>2</v>
      </c>
      <c r="G236" s="434">
        <v>304</v>
      </c>
      <c r="H236" s="434">
        <v>1</v>
      </c>
      <c r="I236" s="434">
        <v>152</v>
      </c>
      <c r="J236" s="434"/>
      <c r="K236" s="434"/>
      <c r="L236" s="434"/>
      <c r="M236" s="434"/>
      <c r="N236" s="434"/>
      <c r="O236" s="434"/>
      <c r="P236" s="456"/>
      <c r="Q236" s="435"/>
    </row>
    <row r="237" spans="1:17" ht="14.4" customHeight="1" x14ac:dyDescent="0.3">
      <c r="A237" s="430" t="s">
        <v>1501</v>
      </c>
      <c r="B237" s="431" t="s">
        <v>1346</v>
      </c>
      <c r="C237" s="431" t="s">
        <v>1347</v>
      </c>
      <c r="D237" s="431" t="s">
        <v>1452</v>
      </c>
      <c r="E237" s="431" t="s">
        <v>1453</v>
      </c>
      <c r="F237" s="434"/>
      <c r="G237" s="434"/>
      <c r="H237" s="434"/>
      <c r="I237" s="434"/>
      <c r="J237" s="434">
        <v>1</v>
      </c>
      <c r="K237" s="434">
        <v>27</v>
      </c>
      <c r="L237" s="434"/>
      <c r="M237" s="434">
        <v>27</v>
      </c>
      <c r="N237" s="434"/>
      <c r="O237" s="434"/>
      <c r="P237" s="456"/>
      <c r="Q237" s="435"/>
    </row>
    <row r="238" spans="1:17" ht="14.4" customHeight="1" x14ac:dyDescent="0.3">
      <c r="A238" s="430" t="s">
        <v>1502</v>
      </c>
      <c r="B238" s="431" t="s">
        <v>1346</v>
      </c>
      <c r="C238" s="431" t="s">
        <v>1347</v>
      </c>
      <c r="D238" s="431" t="s">
        <v>1348</v>
      </c>
      <c r="E238" s="431" t="s">
        <v>1349</v>
      </c>
      <c r="F238" s="434">
        <v>133</v>
      </c>
      <c r="G238" s="434">
        <v>21222</v>
      </c>
      <c r="H238" s="434">
        <v>1</v>
      </c>
      <c r="I238" s="434">
        <v>159.5639097744361</v>
      </c>
      <c r="J238" s="434">
        <v>162</v>
      </c>
      <c r="K238" s="434">
        <v>26082</v>
      </c>
      <c r="L238" s="434">
        <v>1.2290076335877862</v>
      </c>
      <c r="M238" s="434">
        <v>161</v>
      </c>
      <c r="N238" s="434">
        <v>195</v>
      </c>
      <c r="O238" s="434">
        <v>33735</v>
      </c>
      <c r="P238" s="456">
        <v>1.5896239751201584</v>
      </c>
      <c r="Q238" s="435">
        <v>173</v>
      </c>
    </row>
    <row r="239" spans="1:17" ht="14.4" customHeight="1" x14ac:dyDescent="0.3">
      <c r="A239" s="430" t="s">
        <v>1502</v>
      </c>
      <c r="B239" s="431" t="s">
        <v>1346</v>
      </c>
      <c r="C239" s="431" t="s">
        <v>1347</v>
      </c>
      <c r="D239" s="431" t="s">
        <v>1362</v>
      </c>
      <c r="E239" s="431" t="s">
        <v>1363</v>
      </c>
      <c r="F239" s="434">
        <v>20</v>
      </c>
      <c r="G239" s="434">
        <v>23327</v>
      </c>
      <c r="H239" s="434">
        <v>1</v>
      </c>
      <c r="I239" s="434">
        <v>1166.3499999999999</v>
      </c>
      <c r="J239" s="434">
        <v>22</v>
      </c>
      <c r="K239" s="434">
        <v>25718</v>
      </c>
      <c r="L239" s="434">
        <v>1.1024992497963733</v>
      </c>
      <c r="M239" s="434">
        <v>1169</v>
      </c>
      <c r="N239" s="434">
        <v>14</v>
      </c>
      <c r="O239" s="434">
        <v>16422</v>
      </c>
      <c r="P239" s="456">
        <v>0.70399108329403692</v>
      </c>
      <c r="Q239" s="435">
        <v>1173</v>
      </c>
    </row>
    <row r="240" spans="1:17" ht="14.4" customHeight="1" x14ac:dyDescent="0.3">
      <c r="A240" s="430" t="s">
        <v>1502</v>
      </c>
      <c r="B240" s="431" t="s">
        <v>1346</v>
      </c>
      <c r="C240" s="431" t="s">
        <v>1347</v>
      </c>
      <c r="D240" s="431" t="s">
        <v>1364</v>
      </c>
      <c r="E240" s="431" t="s">
        <v>1365</v>
      </c>
      <c r="F240" s="434">
        <v>1997</v>
      </c>
      <c r="G240" s="434">
        <v>79407</v>
      </c>
      <c r="H240" s="434">
        <v>1</v>
      </c>
      <c r="I240" s="434">
        <v>39.763144717075612</v>
      </c>
      <c r="J240" s="434">
        <v>1468</v>
      </c>
      <c r="K240" s="434">
        <v>58720</v>
      </c>
      <c r="L240" s="434">
        <v>0.73948140592139233</v>
      </c>
      <c r="M240" s="434">
        <v>40</v>
      </c>
      <c r="N240" s="434">
        <v>2615</v>
      </c>
      <c r="O240" s="434">
        <v>107215</v>
      </c>
      <c r="P240" s="456">
        <v>1.3501958265644087</v>
      </c>
      <c r="Q240" s="435">
        <v>41</v>
      </c>
    </row>
    <row r="241" spans="1:17" ht="14.4" customHeight="1" x14ac:dyDescent="0.3">
      <c r="A241" s="430" t="s">
        <v>1502</v>
      </c>
      <c r="B241" s="431" t="s">
        <v>1346</v>
      </c>
      <c r="C241" s="431" t="s">
        <v>1347</v>
      </c>
      <c r="D241" s="431" t="s">
        <v>1366</v>
      </c>
      <c r="E241" s="431" t="s">
        <v>1367</v>
      </c>
      <c r="F241" s="434">
        <v>5</v>
      </c>
      <c r="G241" s="434">
        <v>1915</v>
      </c>
      <c r="H241" s="434">
        <v>1</v>
      </c>
      <c r="I241" s="434">
        <v>383</v>
      </c>
      <c r="J241" s="434">
        <v>1</v>
      </c>
      <c r="K241" s="434">
        <v>383</v>
      </c>
      <c r="L241" s="434">
        <v>0.2</v>
      </c>
      <c r="M241" s="434">
        <v>383</v>
      </c>
      <c r="N241" s="434">
        <v>2</v>
      </c>
      <c r="O241" s="434">
        <v>768</v>
      </c>
      <c r="P241" s="456">
        <v>0.40104438642297652</v>
      </c>
      <c r="Q241" s="435">
        <v>384</v>
      </c>
    </row>
    <row r="242" spans="1:17" ht="14.4" customHeight="1" x14ac:dyDescent="0.3">
      <c r="A242" s="430" t="s">
        <v>1502</v>
      </c>
      <c r="B242" s="431" t="s">
        <v>1346</v>
      </c>
      <c r="C242" s="431" t="s">
        <v>1347</v>
      </c>
      <c r="D242" s="431" t="s">
        <v>1368</v>
      </c>
      <c r="E242" s="431" t="s">
        <v>1369</v>
      </c>
      <c r="F242" s="434">
        <v>14</v>
      </c>
      <c r="G242" s="434">
        <v>518</v>
      </c>
      <c r="H242" s="434">
        <v>1</v>
      </c>
      <c r="I242" s="434">
        <v>37</v>
      </c>
      <c r="J242" s="434">
        <v>22</v>
      </c>
      <c r="K242" s="434">
        <v>814</v>
      </c>
      <c r="L242" s="434">
        <v>1.5714285714285714</v>
      </c>
      <c r="M242" s="434">
        <v>37</v>
      </c>
      <c r="N242" s="434">
        <v>8</v>
      </c>
      <c r="O242" s="434">
        <v>296</v>
      </c>
      <c r="P242" s="456">
        <v>0.5714285714285714</v>
      </c>
      <c r="Q242" s="435">
        <v>37</v>
      </c>
    </row>
    <row r="243" spans="1:17" ht="14.4" customHeight="1" x14ac:dyDescent="0.3">
      <c r="A243" s="430" t="s">
        <v>1502</v>
      </c>
      <c r="B243" s="431" t="s">
        <v>1346</v>
      </c>
      <c r="C243" s="431" t="s">
        <v>1347</v>
      </c>
      <c r="D243" s="431" t="s">
        <v>1372</v>
      </c>
      <c r="E243" s="431" t="s">
        <v>1373</v>
      </c>
      <c r="F243" s="434">
        <v>9</v>
      </c>
      <c r="G243" s="434">
        <v>4005</v>
      </c>
      <c r="H243" s="434">
        <v>1</v>
      </c>
      <c r="I243" s="434">
        <v>445</v>
      </c>
      <c r="J243" s="434">
        <v>9</v>
      </c>
      <c r="K243" s="434">
        <v>4005</v>
      </c>
      <c r="L243" s="434">
        <v>1</v>
      </c>
      <c r="M243" s="434">
        <v>445</v>
      </c>
      <c r="N243" s="434">
        <v>9</v>
      </c>
      <c r="O243" s="434">
        <v>4014</v>
      </c>
      <c r="P243" s="456">
        <v>1.002247191011236</v>
      </c>
      <c r="Q243" s="435">
        <v>446</v>
      </c>
    </row>
    <row r="244" spans="1:17" ht="14.4" customHeight="1" x14ac:dyDescent="0.3">
      <c r="A244" s="430" t="s">
        <v>1502</v>
      </c>
      <c r="B244" s="431" t="s">
        <v>1346</v>
      </c>
      <c r="C244" s="431" t="s">
        <v>1347</v>
      </c>
      <c r="D244" s="431" t="s">
        <v>1376</v>
      </c>
      <c r="E244" s="431" t="s">
        <v>1377</v>
      </c>
      <c r="F244" s="434">
        <v>1</v>
      </c>
      <c r="G244" s="434">
        <v>491</v>
      </c>
      <c r="H244" s="434">
        <v>1</v>
      </c>
      <c r="I244" s="434">
        <v>491</v>
      </c>
      <c r="J244" s="434">
        <v>9</v>
      </c>
      <c r="K244" s="434">
        <v>4419</v>
      </c>
      <c r="L244" s="434">
        <v>9</v>
      </c>
      <c r="M244" s="434">
        <v>491</v>
      </c>
      <c r="N244" s="434">
        <v>18</v>
      </c>
      <c r="O244" s="434">
        <v>8856</v>
      </c>
      <c r="P244" s="456">
        <v>18.036659877800407</v>
      </c>
      <c r="Q244" s="435">
        <v>492</v>
      </c>
    </row>
    <row r="245" spans="1:17" ht="14.4" customHeight="1" x14ac:dyDescent="0.3">
      <c r="A245" s="430" t="s">
        <v>1502</v>
      </c>
      <c r="B245" s="431" t="s">
        <v>1346</v>
      </c>
      <c r="C245" s="431" t="s">
        <v>1347</v>
      </c>
      <c r="D245" s="431" t="s">
        <v>1378</v>
      </c>
      <c r="E245" s="431" t="s">
        <v>1379</v>
      </c>
      <c r="F245" s="434">
        <v>5</v>
      </c>
      <c r="G245" s="434">
        <v>155</v>
      </c>
      <c r="H245" s="434">
        <v>1</v>
      </c>
      <c r="I245" s="434">
        <v>31</v>
      </c>
      <c r="J245" s="434">
        <v>4</v>
      </c>
      <c r="K245" s="434">
        <v>124</v>
      </c>
      <c r="L245" s="434">
        <v>0.8</v>
      </c>
      <c r="M245" s="434">
        <v>31</v>
      </c>
      <c r="N245" s="434">
        <v>24</v>
      </c>
      <c r="O245" s="434">
        <v>744</v>
      </c>
      <c r="P245" s="456">
        <v>4.8</v>
      </c>
      <c r="Q245" s="435">
        <v>31</v>
      </c>
    </row>
    <row r="246" spans="1:17" ht="14.4" customHeight="1" x14ac:dyDescent="0.3">
      <c r="A246" s="430" t="s">
        <v>1502</v>
      </c>
      <c r="B246" s="431" t="s">
        <v>1346</v>
      </c>
      <c r="C246" s="431" t="s">
        <v>1347</v>
      </c>
      <c r="D246" s="431" t="s">
        <v>1384</v>
      </c>
      <c r="E246" s="431" t="s">
        <v>1385</v>
      </c>
      <c r="F246" s="434">
        <v>4</v>
      </c>
      <c r="G246" s="434">
        <v>926</v>
      </c>
      <c r="H246" s="434">
        <v>1</v>
      </c>
      <c r="I246" s="434">
        <v>231.5</v>
      </c>
      <c r="J246" s="434">
        <v>7</v>
      </c>
      <c r="K246" s="434">
        <v>1638</v>
      </c>
      <c r="L246" s="434">
        <v>1.7688984881209504</v>
      </c>
      <c r="M246" s="434">
        <v>234</v>
      </c>
      <c r="N246" s="434">
        <v>15</v>
      </c>
      <c r="O246" s="434">
        <v>3540</v>
      </c>
      <c r="P246" s="456">
        <v>3.8228941684665227</v>
      </c>
      <c r="Q246" s="435">
        <v>236</v>
      </c>
    </row>
    <row r="247" spans="1:17" ht="14.4" customHeight="1" x14ac:dyDescent="0.3">
      <c r="A247" s="430" t="s">
        <v>1502</v>
      </c>
      <c r="B247" s="431" t="s">
        <v>1346</v>
      </c>
      <c r="C247" s="431" t="s">
        <v>1347</v>
      </c>
      <c r="D247" s="431" t="s">
        <v>1392</v>
      </c>
      <c r="E247" s="431" t="s">
        <v>1393</v>
      </c>
      <c r="F247" s="434">
        <v>95</v>
      </c>
      <c r="G247" s="434">
        <v>1520</v>
      </c>
      <c r="H247" s="434">
        <v>1</v>
      </c>
      <c r="I247" s="434">
        <v>16</v>
      </c>
      <c r="J247" s="434">
        <v>152</v>
      </c>
      <c r="K247" s="434">
        <v>2432</v>
      </c>
      <c r="L247" s="434">
        <v>1.6</v>
      </c>
      <c r="M247" s="434">
        <v>16</v>
      </c>
      <c r="N247" s="434">
        <v>72</v>
      </c>
      <c r="O247" s="434">
        <v>1224</v>
      </c>
      <c r="P247" s="456">
        <v>0.80526315789473679</v>
      </c>
      <c r="Q247" s="435">
        <v>17</v>
      </c>
    </row>
    <row r="248" spans="1:17" ht="14.4" customHeight="1" x14ac:dyDescent="0.3">
      <c r="A248" s="430" t="s">
        <v>1502</v>
      </c>
      <c r="B248" s="431" t="s">
        <v>1346</v>
      </c>
      <c r="C248" s="431" t="s">
        <v>1347</v>
      </c>
      <c r="D248" s="431" t="s">
        <v>1394</v>
      </c>
      <c r="E248" s="431" t="s">
        <v>1395</v>
      </c>
      <c r="F248" s="434">
        <v>1</v>
      </c>
      <c r="G248" s="434">
        <v>133</v>
      </c>
      <c r="H248" s="434">
        <v>1</v>
      </c>
      <c r="I248" s="434">
        <v>133</v>
      </c>
      <c r="J248" s="434"/>
      <c r="K248" s="434"/>
      <c r="L248" s="434"/>
      <c r="M248" s="434"/>
      <c r="N248" s="434">
        <v>2</v>
      </c>
      <c r="O248" s="434">
        <v>278</v>
      </c>
      <c r="P248" s="456">
        <v>2.0902255639097747</v>
      </c>
      <c r="Q248" s="435">
        <v>139</v>
      </c>
    </row>
    <row r="249" spans="1:17" ht="14.4" customHeight="1" x14ac:dyDescent="0.3">
      <c r="A249" s="430" t="s">
        <v>1502</v>
      </c>
      <c r="B249" s="431" t="s">
        <v>1346</v>
      </c>
      <c r="C249" s="431" t="s">
        <v>1347</v>
      </c>
      <c r="D249" s="431" t="s">
        <v>1396</v>
      </c>
      <c r="E249" s="431" t="s">
        <v>1397</v>
      </c>
      <c r="F249" s="434">
        <v>8</v>
      </c>
      <c r="G249" s="434">
        <v>824</v>
      </c>
      <c r="H249" s="434">
        <v>1</v>
      </c>
      <c r="I249" s="434">
        <v>103</v>
      </c>
      <c r="J249" s="434">
        <v>11</v>
      </c>
      <c r="K249" s="434">
        <v>1133</v>
      </c>
      <c r="L249" s="434">
        <v>1.375</v>
      </c>
      <c r="M249" s="434">
        <v>103</v>
      </c>
      <c r="N249" s="434">
        <v>7</v>
      </c>
      <c r="O249" s="434">
        <v>721</v>
      </c>
      <c r="P249" s="456">
        <v>0.875</v>
      </c>
      <c r="Q249" s="435">
        <v>103</v>
      </c>
    </row>
    <row r="250" spans="1:17" ht="14.4" customHeight="1" x14ac:dyDescent="0.3">
      <c r="A250" s="430" t="s">
        <v>1502</v>
      </c>
      <c r="B250" s="431" t="s">
        <v>1346</v>
      </c>
      <c r="C250" s="431" t="s">
        <v>1347</v>
      </c>
      <c r="D250" s="431" t="s">
        <v>1402</v>
      </c>
      <c r="E250" s="431" t="s">
        <v>1403</v>
      </c>
      <c r="F250" s="434">
        <v>1473</v>
      </c>
      <c r="G250" s="434">
        <v>168639</v>
      </c>
      <c r="H250" s="434">
        <v>1</v>
      </c>
      <c r="I250" s="434">
        <v>114.4867617107943</v>
      </c>
      <c r="J250" s="434">
        <v>1162</v>
      </c>
      <c r="K250" s="434">
        <v>134792</v>
      </c>
      <c r="L250" s="434">
        <v>0.79929316468906952</v>
      </c>
      <c r="M250" s="434">
        <v>116</v>
      </c>
      <c r="N250" s="434">
        <v>1853</v>
      </c>
      <c r="O250" s="434">
        <v>216801</v>
      </c>
      <c r="P250" s="456">
        <v>1.2855923007133581</v>
      </c>
      <c r="Q250" s="435">
        <v>117</v>
      </c>
    </row>
    <row r="251" spans="1:17" ht="14.4" customHeight="1" x14ac:dyDescent="0.3">
      <c r="A251" s="430" t="s">
        <v>1502</v>
      </c>
      <c r="B251" s="431" t="s">
        <v>1346</v>
      </c>
      <c r="C251" s="431" t="s">
        <v>1347</v>
      </c>
      <c r="D251" s="431" t="s">
        <v>1404</v>
      </c>
      <c r="E251" s="431" t="s">
        <v>1405</v>
      </c>
      <c r="F251" s="434">
        <v>82</v>
      </c>
      <c r="G251" s="434">
        <v>6947</v>
      </c>
      <c r="H251" s="434">
        <v>1</v>
      </c>
      <c r="I251" s="434">
        <v>84.719512195121951</v>
      </c>
      <c r="J251" s="434">
        <v>73</v>
      </c>
      <c r="K251" s="434">
        <v>6205</v>
      </c>
      <c r="L251" s="434">
        <v>0.89319130559953941</v>
      </c>
      <c r="M251" s="434">
        <v>85</v>
      </c>
      <c r="N251" s="434">
        <v>149</v>
      </c>
      <c r="O251" s="434">
        <v>13559</v>
      </c>
      <c r="P251" s="456">
        <v>1.9517777457895495</v>
      </c>
      <c r="Q251" s="435">
        <v>91</v>
      </c>
    </row>
    <row r="252" spans="1:17" ht="14.4" customHeight="1" x14ac:dyDescent="0.3">
      <c r="A252" s="430" t="s">
        <v>1502</v>
      </c>
      <c r="B252" s="431" t="s">
        <v>1346</v>
      </c>
      <c r="C252" s="431" t="s">
        <v>1347</v>
      </c>
      <c r="D252" s="431" t="s">
        <v>1406</v>
      </c>
      <c r="E252" s="431" t="s">
        <v>1407</v>
      </c>
      <c r="F252" s="434">
        <v>16</v>
      </c>
      <c r="G252" s="434">
        <v>1551</v>
      </c>
      <c r="H252" s="434">
        <v>1</v>
      </c>
      <c r="I252" s="434">
        <v>96.9375</v>
      </c>
      <c r="J252" s="434">
        <v>19</v>
      </c>
      <c r="K252" s="434">
        <v>1862</v>
      </c>
      <c r="L252" s="434">
        <v>1.2005157962604771</v>
      </c>
      <c r="M252" s="434">
        <v>98</v>
      </c>
      <c r="N252" s="434">
        <v>22</v>
      </c>
      <c r="O252" s="434">
        <v>2178</v>
      </c>
      <c r="P252" s="456">
        <v>1.4042553191489362</v>
      </c>
      <c r="Q252" s="435">
        <v>99</v>
      </c>
    </row>
    <row r="253" spans="1:17" ht="14.4" customHeight="1" x14ac:dyDescent="0.3">
      <c r="A253" s="430" t="s">
        <v>1502</v>
      </c>
      <c r="B253" s="431" t="s">
        <v>1346</v>
      </c>
      <c r="C253" s="431" t="s">
        <v>1347</v>
      </c>
      <c r="D253" s="431" t="s">
        <v>1408</v>
      </c>
      <c r="E253" s="431" t="s">
        <v>1409</v>
      </c>
      <c r="F253" s="434">
        <v>185</v>
      </c>
      <c r="G253" s="434">
        <v>3885</v>
      </c>
      <c r="H253" s="434">
        <v>1</v>
      </c>
      <c r="I253" s="434">
        <v>21</v>
      </c>
      <c r="J253" s="434">
        <v>69</v>
      </c>
      <c r="K253" s="434">
        <v>1449</v>
      </c>
      <c r="L253" s="434">
        <v>0.37297297297297299</v>
      </c>
      <c r="M253" s="434">
        <v>21</v>
      </c>
      <c r="N253" s="434">
        <v>88</v>
      </c>
      <c r="O253" s="434">
        <v>1848</v>
      </c>
      <c r="P253" s="456">
        <v>0.4756756756756757</v>
      </c>
      <c r="Q253" s="435">
        <v>21</v>
      </c>
    </row>
    <row r="254" spans="1:17" ht="14.4" customHeight="1" x14ac:dyDescent="0.3">
      <c r="A254" s="430" t="s">
        <v>1502</v>
      </c>
      <c r="B254" s="431" t="s">
        <v>1346</v>
      </c>
      <c r="C254" s="431" t="s">
        <v>1347</v>
      </c>
      <c r="D254" s="431" t="s">
        <v>1410</v>
      </c>
      <c r="E254" s="431" t="s">
        <v>1411</v>
      </c>
      <c r="F254" s="434">
        <v>188</v>
      </c>
      <c r="G254" s="434">
        <v>91504</v>
      </c>
      <c r="H254" s="434">
        <v>1</v>
      </c>
      <c r="I254" s="434">
        <v>486.72340425531917</v>
      </c>
      <c r="J254" s="434">
        <v>311</v>
      </c>
      <c r="K254" s="434">
        <v>151457</v>
      </c>
      <c r="L254" s="434">
        <v>1.6551954012939325</v>
      </c>
      <c r="M254" s="434">
        <v>487</v>
      </c>
      <c r="N254" s="434">
        <v>151</v>
      </c>
      <c r="O254" s="434">
        <v>73688</v>
      </c>
      <c r="P254" s="456">
        <v>0.80529812904353903</v>
      </c>
      <c r="Q254" s="435">
        <v>488</v>
      </c>
    </row>
    <row r="255" spans="1:17" ht="14.4" customHeight="1" x14ac:dyDescent="0.3">
      <c r="A255" s="430" t="s">
        <v>1502</v>
      </c>
      <c r="B255" s="431" t="s">
        <v>1346</v>
      </c>
      <c r="C255" s="431" t="s">
        <v>1347</v>
      </c>
      <c r="D255" s="431" t="s">
        <v>1412</v>
      </c>
      <c r="E255" s="431" t="s">
        <v>1413</v>
      </c>
      <c r="F255" s="434"/>
      <c r="G255" s="434"/>
      <c r="H255" s="434"/>
      <c r="I255" s="434"/>
      <c r="J255" s="434">
        <v>0</v>
      </c>
      <c r="K255" s="434">
        <v>0</v>
      </c>
      <c r="L255" s="434"/>
      <c r="M255" s="434"/>
      <c r="N255" s="434"/>
      <c r="O255" s="434"/>
      <c r="P255" s="456"/>
      <c r="Q255" s="435"/>
    </row>
    <row r="256" spans="1:17" ht="14.4" customHeight="1" x14ac:dyDescent="0.3">
      <c r="A256" s="430" t="s">
        <v>1502</v>
      </c>
      <c r="B256" s="431" t="s">
        <v>1346</v>
      </c>
      <c r="C256" s="431" t="s">
        <v>1347</v>
      </c>
      <c r="D256" s="431" t="s">
        <v>1416</v>
      </c>
      <c r="E256" s="431" t="s">
        <v>1417</v>
      </c>
      <c r="F256" s="434"/>
      <c r="G256" s="434"/>
      <c r="H256" s="434"/>
      <c r="I256" s="434"/>
      <c r="J256" s="434">
        <v>0</v>
      </c>
      <c r="K256" s="434">
        <v>0</v>
      </c>
      <c r="L256" s="434"/>
      <c r="M256" s="434"/>
      <c r="N256" s="434"/>
      <c r="O256" s="434"/>
      <c r="P256" s="456"/>
      <c r="Q256" s="435"/>
    </row>
    <row r="257" spans="1:17" ht="14.4" customHeight="1" x14ac:dyDescent="0.3">
      <c r="A257" s="430" t="s">
        <v>1502</v>
      </c>
      <c r="B257" s="431" t="s">
        <v>1346</v>
      </c>
      <c r="C257" s="431" t="s">
        <v>1347</v>
      </c>
      <c r="D257" s="431" t="s">
        <v>1418</v>
      </c>
      <c r="E257" s="431" t="s">
        <v>1419</v>
      </c>
      <c r="F257" s="434">
        <v>52</v>
      </c>
      <c r="G257" s="434">
        <v>2120</v>
      </c>
      <c r="H257" s="434">
        <v>1</v>
      </c>
      <c r="I257" s="434">
        <v>40.769230769230766</v>
      </c>
      <c r="J257" s="434">
        <v>96</v>
      </c>
      <c r="K257" s="434">
        <v>3936</v>
      </c>
      <c r="L257" s="434">
        <v>1.8566037735849057</v>
      </c>
      <c r="M257" s="434">
        <v>41</v>
      </c>
      <c r="N257" s="434">
        <v>118</v>
      </c>
      <c r="O257" s="434">
        <v>4838</v>
      </c>
      <c r="P257" s="456">
        <v>2.2820754716981133</v>
      </c>
      <c r="Q257" s="435">
        <v>41</v>
      </c>
    </row>
    <row r="258" spans="1:17" ht="14.4" customHeight="1" x14ac:dyDescent="0.3">
      <c r="A258" s="430" t="s">
        <v>1502</v>
      </c>
      <c r="B258" s="431" t="s">
        <v>1346</v>
      </c>
      <c r="C258" s="431" t="s">
        <v>1347</v>
      </c>
      <c r="D258" s="431" t="s">
        <v>1432</v>
      </c>
      <c r="E258" s="431" t="s">
        <v>1433</v>
      </c>
      <c r="F258" s="434">
        <v>3</v>
      </c>
      <c r="G258" s="434">
        <v>1818</v>
      </c>
      <c r="H258" s="434">
        <v>1</v>
      </c>
      <c r="I258" s="434">
        <v>606</v>
      </c>
      <c r="J258" s="434">
        <v>9</v>
      </c>
      <c r="K258" s="434">
        <v>5472</v>
      </c>
      <c r="L258" s="434">
        <v>3.0099009900990099</v>
      </c>
      <c r="M258" s="434">
        <v>608</v>
      </c>
      <c r="N258" s="434">
        <v>17</v>
      </c>
      <c r="O258" s="434">
        <v>10438</v>
      </c>
      <c r="P258" s="456">
        <v>5.741474147414741</v>
      </c>
      <c r="Q258" s="435">
        <v>614</v>
      </c>
    </row>
    <row r="259" spans="1:17" ht="14.4" customHeight="1" x14ac:dyDescent="0.3">
      <c r="A259" s="430" t="s">
        <v>1502</v>
      </c>
      <c r="B259" s="431" t="s">
        <v>1346</v>
      </c>
      <c r="C259" s="431" t="s">
        <v>1347</v>
      </c>
      <c r="D259" s="431" t="s">
        <v>1436</v>
      </c>
      <c r="E259" s="431" t="s">
        <v>1437</v>
      </c>
      <c r="F259" s="434">
        <v>2</v>
      </c>
      <c r="G259" s="434">
        <v>1016</v>
      </c>
      <c r="H259" s="434">
        <v>1</v>
      </c>
      <c r="I259" s="434">
        <v>508</v>
      </c>
      <c r="J259" s="434"/>
      <c r="K259" s="434"/>
      <c r="L259" s="434"/>
      <c r="M259" s="434"/>
      <c r="N259" s="434"/>
      <c r="O259" s="434"/>
      <c r="P259" s="456"/>
      <c r="Q259" s="435"/>
    </row>
    <row r="260" spans="1:17" ht="14.4" customHeight="1" x14ac:dyDescent="0.3">
      <c r="A260" s="430" t="s">
        <v>1502</v>
      </c>
      <c r="B260" s="431" t="s">
        <v>1346</v>
      </c>
      <c r="C260" s="431" t="s">
        <v>1347</v>
      </c>
      <c r="D260" s="431" t="s">
        <v>1444</v>
      </c>
      <c r="E260" s="431" t="s">
        <v>1445</v>
      </c>
      <c r="F260" s="434">
        <v>4</v>
      </c>
      <c r="G260" s="434">
        <v>982</v>
      </c>
      <c r="H260" s="434">
        <v>1</v>
      </c>
      <c r="I260" s="434">
        <v>245.5</v>
      </c>
      <c r="J260" s="434">
        <v>7</v>
      </c>
      <c r="K260" s="434">
        <v>1736</v>
      </c>
      <c r="L260" s="434">
        <v>1.7678207739307537</v>
      </c>
      <c r="M260" s="434">
        <v>248</v>
      </c>
      <c r="N260" s="434">
        <v>15</v>
      </c>
      <c r="O260" s="434">
        <v>3735</v>
      </c>
      <c r="P260" s="456">
        <v>3.8034623217922605</v>
      </c>
      <c r="Q260" s="435">
        <v>249</v>
      </c>
    </row>
    <row r="261" spans="1:17" ht="14.4" customHeight="1" x14ac:dyDescent="0.3">
      <c r="A261" s="430" t="s">
        <v>1502</v>
      </c>
      <c r="B261" s="431" t="s">
        <v>1346</v>
      </c>
      <c r="C261" s="431" t="s">
        <v>1347</v>
      </c>
      <c r="D261" s="431" t="s">
        <v>1452</v>
      </c>
      <c r="E261" s="431" t="s">
        <v>1453</v>
      </c>
      <c r="F261" s="434">
        <v>227</v>
      </c>
      <c r="G261" s="434">
        <v>6129</v>
      </c>
      <c r="H261" s="434">
        <v>1</v>
      </c>
      <c r="I261" s="434">
        <v>27</v>
      </c>
      <c r="J261" s="434">
        <v>212</v>
      </c>
      <c r="K261" s="434">
        <v>5724</v>
      </c>
      <c r="L261" s="434">
        <v>0.93392070484581502</v>
      </c>
      <c r="M261" s="434">
        <v>27</v>
      </c>
      <c r="N261" s="434">
        <v>347</v>
      </c>
      <c r="O261" s="434">
        <v>9369</v>
      </c>
      <c r="P261" s="456">
        <v>1.5286343612334801</v>
      </c>
      <c r="Q261" s="435">
        <v>27</v>
      </c>
    </row>
    <row r="262" spans="1:17" ht="14.4" customHeight="1" x14ac:dyDescent="0.3">
      <c r="A262" s="430" t="s">
        <v>1503</v>
      </c>
      <c r="B262" s="431" t="s">
        <v>1346</v>
      </c>
      <c r="C262" s="431" t="s">
        <v>1347</v>
      </c>
      <c r="D262" s="431" t="s">
        <v>1348</v>
      </c>
      <c r="E262" s="431" t="s">
        <v>1349</v>
      </c>
      <c r="F262" s="434">
        <v>766</v>
      </c>
      <c r="G262" s="434">
        <v>122297</v>
      </c>
      <c r="H262" s="434">
        <v>1</v>
      </c>
      <c r="I262" s="434">
        <v>159.65665796344646</v>
      </c>
      <c r="J262" s="434">
        <v>900</v>
      </c>
      <c r="K262" s="434">
        <v>144900</v>
      </c>
      <c r="L262" s="434">
        <v>1.1848205597847863</v>
      </c>
      <c r="M262" s="434">
        <v>161</v>
      </c>
      <c r="N262" s="434">
        <v>980</v>
      </c>
      <c r="O262" s="434">
        <v>169540</v>
      </c>
      <c r="P262" s="456">
        <v>1.3862972926564021</v>
      </c>
      <c r="Q262" s="435">
        <v>173</v>
      </c>
    </row>
    <row r="263" spans="1:17" ht="14.4" customHeight="1" x14ac:dyDescent="0.3">
      <c r="A263" s="430" t="s">
        <v>1503</v>
      </c>
      <c r="B263" s="431" t="s">
        <v>1346</v>
      </c>
      <c r="C263" s="431" t="s">
        <v>1347</v>
      </c>
      <c r="D263" s="431" t="s">
        <v>1350</v>
      </c>
      <c r="E263" s="431" t="s">
        <v>1351</v>
      </c>
      <c r="F263" s="434">
        <v>0</v>
      </c>
      <c r="G263" s="434">
        <v>0</v>
      </c>
      <c r="H263" s="434"/>
      <c r="I263" s="434"/>
      <c r="J263" s="434"/>
      <c r="K263" s="434"/>
      <c r="L263" s="434"/>
      <c r="M263" s="434"/>
      <c r="N263" s="434"/>
      <c r="O263" s="434"/>
      <c r="P263" s="456"/>
      <c r="Q263" s="435"/>
    </row>
    <row r="264" spans="1:17" ht="14.4" customHeight="1" x14ac:dyDescent="0.3">
      <c r="A264" s="430" t="s">
        <v>1503</v>
      </c>
      <c r="B264" s="431" t="s">
        <v>1346</v>
      </c>
      <c r="C264" s="431" t="s">
        <v>1347</v>
      </c>
      <c r="D264" s="431" t="s">
        <v>1356</v>
      </c>
      <c r="E264" s="431" t="s">
        <v>1357</v>
      </c>
      <c r="F264" s="434">
        <v>0</v>
      </c>
      <c r="G264" s="434">
        <v>0</v>
      </c>
      <c r="H264" s="434"/>
      <c r="I264" s="434"/>
      <c r="J264" s="434"/>
      <c r="K264" s="434"/>
      <c r="L264" s="434"/>
      <c r="M264" s="434"/>
      <c r="N264" s="434"/>
      <c r="O264" s="434"/>
      <c r="P264" s="456"/>
      <c r="Q264" s="435"/>
    </row>
    <row r="265" spans="1:17" ht="14.4" customHeight="1" x14ac:dyDescent="0.3">
      <c r="A265" s="430" t="s">
        <v>1503</v>
      </c>
      <c r="B265" s="431" t="s">
        <v>1346</v>
      </c>
      <c r="C265" s="431" t="s">
        <v>1347</v>
      </c>
      <c r="D265" s="431" t="s">
        <v>1358</v>
      </c>
      <c r="E265" s="431" t="s">
        <v>1359</v>
      </c>
      <c r="F265" s="434">
        <v>0</v>
      </c>
      <c r="G265" s="434">
        <v>0</v>
      </c>
      <c r="H265" s="434"/>
      <c r="I265" s="434"/>
      <c r="J265" s="434"/>
      <c r="K265" s="434"/>
      <c r="L265" s="434"/>
      <c r="M265" s="434"/>
      <c r="N265" s="434"/>
      <c r="O265" s="434"/>
      <c r="P265" s="456"/>
      <c r="Q265" s="435"/>
    </row>
    <row r="266" spans="1:17" ht="14.4" customHeight="1" x14ac:dyDescent="0.3">
      <c r="A266" s="430" t="s">
        <v>1503</v>
      </c>
      <c r="B266" s="431" t="s">
        <v>1346</v>
      </c>
      <c r="C266" s="431" t="s">
        <v>1347</v>
      </c>
      <c r="D266" s="431" t="s">
        <v>1362</v>
      </c>
      <c r="E266" s="431" t="s">
        <v>1363</v>
      </c>
      <c r="F266" s="434">
        <v>90</v>
      </c>
      <c r="G266" s="434">
        <v>105066</v>
      </c>
      <c r="H266" s="434">
        <v>1</v>
      </c>
      <c r="I266" s="434">
        <v>1167.4000000000001</v>
      </c>
      <c r="J266" s="434">
        <v>147</v>
      </c>
      <c r="K266" s="434">
        <v>171843</v>
      </c>
      <c r="L266" s="434">
        <v>1.6355719262178059</v>
      </c>
      <c r="M266" s="434">
        <v>1169</v>
      </c>
      <c r="N266" s="434">
        <v>576</v>
      </c>
      <c r="O266" s="434">
        <v>675648</v>
      </c>
      <c r="P266" s="456">
        <v>6.4307007024156242</v>
      </c>
      <c r="Q266" s="435">
        <v>1173</v>
      </c>
    </row>
    <row r="267" spans="1:17" ht="14.4" customHeight="1" x14ac:dyDescent="0.3">
      <c r="A267" s="430" t="s">
        <v>1503</v>
      </c>
      <c r="B267" s="431" t="s">
        <v>1346</v>
      </c>
      <c r="C267" s="431" t="s">
        <v>1347</v>
      </c>
      <c r="D267" s="431" t="s">
        <v>1364</v>
      </c>
      <c r="E267" s="431" t="s">
        <v>1365</v>
      </c>
      <c r="F267" s="434">
        <v>3011</v>
      </c>
      <c r="G267" s="434">
        <v>119435</v>
      </c>
      <c r="H267" s="434">
        <v>1</v>
      </c>
      <c r="I267" s="434">
        <v>39.666223845898372</v>
      </c>
      <c r="J267" s="434">
        <v>3296</v>
      </c>
      <c r="K267" s="434">
        <v>131840</v>
      </c>
      <c r="L267" s="434">
        <v>1.103864026457906</v>
      </c>
      <c r="M267" s="434">
        <v>40</v>
      </c>
      <c r="N267" s="434">
        <v>2706</v>
      </c>
      <c r="O267" s="434">
        <v>110946</v>
      </c>
      <c r="P267" s="456">
        <v>0.9289236823376732</v>
      </c>
      <c r="Q267" s="435">
        <v>41</v>
      </c>
    </row>
    <row r="268" spans="1:17" ht="14.4" customHeight="1" x14ac:dyDescent="0.3">
      <c r="A268" s="430" t="s">
        <v>1503</v>
      </c>
      <c r="B268" s="431" t="s">
        <v>1346</v>
      </c>
      <c r="C268" s="431" t="s">
        <v>1347</v>
      </c>
      <c r="D268" s="431" t="s">
        <v>1366</v>
      </c>
      <c r="E268" s="431" t="s">
        <v>1367</v>
      </c>
      <c r="F268" s="434">
        <v>57</v>
      </c>
      <c r="G268" s="434">
        <v>21810</v>
      </c>
      <c r="H268" s="434">
        <v>1</v>
      </c>
      <c r="I268" s="434">
        <v>382.63157894736844</v>
      </c>
      <c r="J268" s="434">
        <v>57</v>
      </c>
      <c r="K268" s="434">
        <v>21831</v>
      </c>
      <c r="L268" s="434">
        <v>1.0009628610729024</v>
      </c>
      <c r="M268" s="434">
        <v>383</v>
      </c>
      <c r="N268" s="434">
        <v>73</v>
      </c>
      <c r="O268" s="434">
        <v>28032</v>
      </c>
      <c r="P268" s="456">
        <v>1.2852819807427784</v>
      </c>
      <c r="Q268" s="435">
        <v>384</v>
      </c>
    </row>
    <row r="269" spans="1:17" ht="14.4" customHeight="1" x14ac:dyDescent="0.3">
      <c r="A269" s="430" t="s">
        <v>1503</v>
      </c>
      <c r="B269" s="431" t="s">
        <v>1346</v>
      </c>
      <c r="C269" s="431" t="s">
        <v>1347</v>
      </c>
      <c r="D269" s="431" t="s">
        <v>1368</v>
      </c>
      <c r="E269" s="431" t="s">
        <v>1369</v>
      </c>
      <c r="F269" s="434">
        <v>828</v>
      </c>
      <c r="G269" s="434">
        <v>30636</v>
      </c>
      <c r="H269" s="434">
        <v>1</v>
      </c>
      <c r="I269" s="434">
        <v>37</v>
      </c>
      <c r="J269" s="434">
        <v>951</v>
      </c>
      <c r="K269" s="434">
        <v>35187</v>
      </c>
      <c r="L269" s="434">
        <v>1.1485507246376812</v>
      </c>
      <c r="M269" s="434">
        <v>37</v>
      </c>
      <c r="N269" s="434">
        <v>1002</v>
      </c>
      <c r="O269" s="434">
        <v>37074</v>
      </c>
      <c r="P269" s="456">
        <v>1.2101449275362319</v>
      </c>
      <c r="Q269" s="435">
        <v>37</v>
      </c>
    </row>
    <row r="270" spans="1:17" ht="14.4" customHeight="1" x14ac:dyDescent="0.3">
      <c r="A270" s="430" t="s">
        <v>1503</v>
      </c>
      <c r="B270" s="431" t="s">
        <v>1346</v>
      </c>
      <c r="C270" s="431" t="s">
        <v>1347</v>
      </c>
      <c r="D270" s="431" t="s">
        <v>1372</v>
      </c>
      <c r="E270" s="431" t="s">
        <v>1373</v>
      </c>
      <c r="F270" s="434">
        <v>485</v>
      </c>
      <c r="G270" s="434">
        <v>215682</v>
      </c>
      <c r="H270" s="434">
        <v>1</v>
      </c>
      <c r="I270" s="434">
        <v>444.70515463917525</v>
      </c>
      <c r="J270" s="434">
        <v>525</v>
      </c>
      <c r="K270" s="434">
        <v>233625</v>
      </c>
      <c r="L270" s="434">
        <v>1.0831919214398977</v>
      </c>
      <c r="M270" s="434">
        <v>445</v>
      </c>
      <c r="N270" s="434">
        <v>597</v>
      </c>
      <c r="O270" s="434">
        <v>266262</v>
      </c>
      <c r="P270" s="456">
        <v>1.2345119203271484</v>
      </c>
      <c r="Q270" s="435">
        <v>446</v>
      </c>
    </row>
    <row r="271" spans="1:17" ht="14.4" customHeight="1" x14ac:dyDescent="0.3">
      <c r="A271" s="430" t="s">
        <v>1503</v>
      </c>
      <c r="B271" s="431" t="s">
        <v>1346</v>
      </c>
      <c r="C271" s="431" t="s">
        <v>1347</v>
      </c>
      <c r="D271" s="431" t="s">
        <v>1376</v>
      </c>
      <c r="E271" s="431" t="s">
        <v>1377</v>
      </c>
      <c r="F271" s="434">
        <v>91</v>
      </c>
      <c r="G271" s="434">
        <v>44650</v>
      </c>
      <c r="H271" s="434">
        <v>1</v>
      </c>
      <c r="I271" s="434">
        <v>490.65934065934067</v>
      </c>
      <c r="J271" s="434">
        <v>776</v>
      </c>
      <c r="K271" s="434">
        <v>381016</v>
      </c>
      <c r="L271" s="434">
        <v>8.533393057110862</v>
      </c>
      <c r="M271" s="434">
        <v>491</v>
      </c>
      <c r="N271" s="434">
        <v>967</v>
      </c>
      <c r="O271" s="434">
        <v>475764</v>
      </c>
      <c r="P271" s="456">
        <v>10.655408734602464</v>
      </c>
      <c r="Q271" s="435">
        <v>492</v>
      </c>
    </row>
    <row r="272" spans="1:17" ht="14.4" customHeight="1" x14ac:dyDescent="0.3">
      <c r="A272" s="430" t="s">
        <v>1503</v>
      </c>
      <c r="B272" s="431" t="s">
        <v>1346</v>
      </c>
      <c r="C272" s="431" t="s">
        <v>1347</v>
      </c>
      <c r="D272" s="431" t="s">
        <v>1378</v>
      </c>
      <c r="E272" s="431" t="s">
        <v>1379</v>
      </c>
      <c r="F272" s="434">
        <v>142</v>
      </c>
      <c r="G272" s="434">
        <v>4402</v>
      </c>
      <c r="H272" s="434">
        <v>1</v>
      </c>
      <c r="I272" s="434">
        <v>31</v>
      </c>
      <c r="J272" s="434">
        <v>183</v>
      </c>
      <c r="K272" s="434">
        <v>5673</v>
      </c>
      <c r="L272" s="434">
        <v>1.2887323943661972</v>
      </c>
      <c r="M272" s="434">
        <v>31</v>
      </c>
      <c r="N272" s="434">
        <v>212</v>
      </c>
      <c r="O272" s="434">
        <v>6572</v>
      </c>
      <c r="P272" s="456">
        <v>1.4929577464788732</v>
      </c>
      <c r="Q272" s="435">
        <v>31</v>
      </c>
    </row>
    <row r="273" spans="1:17" ht="14.4" customHeight="1" x14ac:dyDescent="0.3">
      <c r="A273" s="430" t="s">
        <v>1503</v>
      </c>
      <c r="B273" s="431" t="s">
        <v>1346</v>
      </c>
      <c r="C273" s="431" t="s">
        <v>1347</v>
      </c>
      <c r="D273" s="431" t="s">
        <v>1380</v>
      </c>
      <c r="E273" s="431" t="s">
        <v>1381</v>
      </c>
      <c r="F273" s="434">
        <v>6</v>
      </c>
      <c r="G273" s="434">
        <v>1233</v>
      </c>
      <c r="H273" s="434">
        <v>1</v>
      </c>
      <c r="I273" s="434">
        <v>205.5</v>
      </c>
      <c r="J273" s="434">
        <v>6</v>
      </c>
      <c r="K273" s="434">
        <v>1242</v>
      </c>
      <c r="L273" s="434">
        <v>1.0072992700729928</v>
      </c>
      <c r="M273" s="434">
        <v>207</v>
      </c>
      <c r="N273" s="434">
        <v>5</v>
      </c>
      <c r="O273" s="434">
        <v>1040</v>
      </c>
      <c r="P273" s="456">
        <v>0.84347120843471213</v>
      </c>
      <c r="Q273" s="435">
        <v>208</v>
      </c>
    </row>
    <row r="274" spans="1:17" ht="14.4" customHeight="1" x14ac:dyDescent="0.3">
      <c r="A274" s="430" t="s">
        <v>1503</v>
      </c>
      <c r="B274" s="431" t="s">
        <v>1346</v>
      </c>
      <c r="C274" s="431" t="s">
        <v>1347</v>
      </c>
      <c r="D274" s="431" t="s">
        <v>1382</v>
      </c>
      <c r="E274" s="431" t="s">
        <v>1383</v>
      </c>
      <c r="F274" s="434">
        <v>6</v>
      </c>
      <c r="G274" s="434">
        <v>2266</v>
      </c>
      <c r="H274" s="434">
        <v>1</v>
      </c>
      <c r="I274" s="434">
        <v>377.66666666666669</v>
      </c>
      <c r="J274" s="434">
        <v>6</v>
      </c>
      <c r="K274" s="434">
        <v>2280</v>
      </c>
      <c r="L274" s="434">
        <v>1.0061782877316858</v>
      </c>
      <c r="M274" s="434">
        <v>380</v>
      </c>
      <c r="N274" s="434">
        <v>6</v>
      </c>
      <c r="O274" s="434">
        <v>2304</v>
      </c>
      <c r="P274" s="456">
        <v>1.0167696381288613</v>
      </c>
      <c r="Q274" s="435">
        <v>384</v>
      </c>
    </row>
    <row r="275" spans="1:17" ht="14.4" customHeight="1" x14ac:dyDescent="0.3">
      <c r="A275" s="430" t="s">
        <v>1503</v>
      </c>
      <c r="B275" s="431" t="s">
        <v>1346</v>
      </c>
      <c r="C275" s="431" t="s">
        <v>1347</v>
      </c>
      <c r="D275" s="431" t="s">
        <v>1384</v>
      </c>
      <c r="E275" s="431" t="s">
        <v>1385</v>
      </c>
      <c r="F275" s="434">
        <v>6</v>
      </c>
      <c r="G275" s="434">
        <v>1394</v>
      </c>
      <c r="H275" s="434">
        <v>1</v>
      </c>
      <c r="I275" s="434">
        <v>232.33333333333334</v>
      </c>
      <c r="J275" s="434">
        <v>1</v>
      </c>
      <c r="K275" s="434">
        <v>234</v>
      </c>
      <c r="L275" s="434">
        <v>0.16786226685796271</v>
      </c>
      <c r="M275" s="434">
        <v>234</v>
      </c>
      <c r="N275" s="434">
        <v>3</v>
      </c>
      <c r="O275" s="434">
        <v>708</v>
      </c>
      <c r="P275" s="456">
        <v>0.50789096126255384</v>
      </c>
      <c r="Q275" s="435">
        <v>236</v>
      </c>
    </row>
    <row r="276" spans="1:17" ht="14.4" customHeight="1" x14ac:dyDescent="0.3">
      <c r="A276" s="430" t="s">
        <v>1503</v>
      </c>
      <c r="B276" s="431" t="s">
        <v>1346</v>
      </c>
      <c r="C276" s="431" t="s">
        <v>1347</v>
      </c>
      <c r="D276" s="431" t="s">
        <v>1386</v>
      </c>
      <c r="E276" s="431" t="s">
        <v>1387</v>
      </c>
      <c r="F276" s="434">
        <v>84</v>
      </c>
      <c r="G276" s="434">
        <v>10900</v>
      </c>
      <c r="H276" s="434">
        <v>1</v>
      </c>
      <c r="I276" s="434">
        <v>129.76190476190476</v>
      </c>
      <c r="J276" s="434">
        <v>107</v>
      </c>
      <c r="K276" s="434">
        <v>14017</v>
      </c>
      <c r="L276" s="434">
        <v>1.2859633027522936</v>
      </c>
      <c r="M276" s="434">
        <v>131</v>
      </c>
      <c r="N276" s="434">
        <v>94</v>
      </c>
      <c r="O276" s="434">
        <v>12878</v>
      </c>
      <c r="P276" s="456">
        <v>1.1814678899082569</v>
      </c>
      <c r="Q276" s="435">
        <v>137</v>
      </c>
    </row>
    <row r="277" spans="1:17" ht="14.4" customHeight="1" x14ac:dyDescent="0.3">
      <c r="A277" s="430" t="s">
        <v>1503</v>
      </c>
      <c r="B277" s="431" t="s">
        <v>1346</v>
      </c>
      <c r="C277" s="431" t="s">
        <v>1347</v>
      </c>
      <c r="D277" s="431" t="s">
        <v>1388</v>
      </c>
      <c r="E277" s="431" t="s">
        <v>1389</v>
      </c>
      <c r="F277" s="434">
        <v>1</v>
      </c>
      <c r="G277" s="434">
        <v>198</v>
      </c>
      <c r="H277" s="434">
        <v>1</v>
      </c>
      <c r="I277" s="434">
        <v>198</v>
      </c>
      <c r="J277" s="434"/>
      <c r="K277" s="434"/>
      <c r="L277" s="434"/>
      <c r="M277" s="434"/>
      <c r="N277" s="434">
        <v>4</v>
      </c>
      <c r="O277" s="434">
        <v>820</v>
      </c>
      <c r="P277" s="456">
        <v>4.141414141414141</v>
      </c>
      <c r="Q277" s="435">
        <v>205</v>
      </c>
    </row>
    <row r="278" spans="1:17" ht="14.4" customHeight="1" x14ac:dyDescent="0.3">
      <c r="A278" s="430" t="s">
        <v>1503</v>
      </c>
      <c r="B278" s="431" t="s">
        <v>1346</v>
      </c>
      <c r="C278" s="431" t="s">
        <v>1347</v>
      </c>
      <c r="D278" s="431" t="s">
        <v>1392</v>
      </c>
      <c r="E278" s="431" t="s">
        <v>1393</v>
      </c>
      <c r="F278" s="434">
        <v>1550</v>
      </c>
      <c r="G278" s="434">
        <v>24800</v>
      </c>
      <c r="H278" s="434">
        <v>1</v>
      </c>
      <c r="I278" s="434">
        <v>16</v>
      </c>
      <c r="J278" s="434">
        <v>1726</v>
      </c>
      <c r="K278" s="434">
        <v>27616</v>
      </c>
      <c r="L278" s="434">
        <v>1.1135483870967742</v>
      </c>
      <c r="M278" s="434">
        <v>16</v>
      </c>
      <c r="N278" s="434">
        <v>1899</v>
      </c>
      <c r="O278" s="434">
        <v>32283</v>
      </c>
      <c r="P278" s="456">
        <v>1.301733870967742</v>
      </c>
      <c r="Q278" s="435">
        <v>17</v>
      </c>
    </row>
    <row r="279" spans="1:17" ht="14.4" customHeight="1" x14ac:dyDescent="0.3">
      <c r="A279" s="430" t="s">
        <v>1503</v>
      </c>
      <c r="B279" s="431" t="s">
        <v>1346</v>
      </c>
      <c r="C279" s="431" t="s">
        <v>1347</v>
      </c>
      <c r="D279" s="431" t="s">
        <v>1394</v>
      </c>
      <c r="E279" s="431" t="s">
        <v>1395</v>
      </c>
      <c r="F279" s="434">
        <v>35</v>
      </c>
      <c r="G279" s="434">
        <v>4693</v>
      </c>
      <c r="H279" s="434">
        <v>1</v>
      </c>
      <c r="I279" s="434">
        <v>134.08571428571429</v>
      </c>
      <c r="J279" s="434">
        <v>39</v>
      </c>
      <c r="K279" s="434">
        <v>5304</v>
      </c>
      <c r="L279" s="434">
        <v>1.1301939058171746</v>
      </c>
      <c r="M279" s="434">
        <v>136</v>
      </c>
      <c r="N279" s="434">
        <v>662</v>
      </c>
      <c r="O279" s="434">
        <v>92018</v>
      </c>
      <c r="P279" s="456">
        <v>19.60750053270829</v>
      </c>
      <c r="Q279" s="435">
        <v>139</v>
      </c>
    </row>
    <row r="280" spans="1:17" ht="14.4" customHeight="1" x14ac:dyDescent="0.3">
      <c r="A280" s="430" t="s">
        <v>1503</v>
      </c>
      <c r="B280" s="431" t="s">
        <v>1346</v>
      </c>
      <c r="C280" s="431" t="s">
        <v>1347</v>
      </c>
      <c r="D280" s="431" t="s">
        <v>1396</v>
      </c>
      <c r="E280" s="431" t="s">
        <v>1397</v>
      </c>
      <c r="F280" s="434">
        <v>65</v>
      </c>
      <c r="G280" s="434">
        <v>6669</v>
      </c>
      <c r="H280" s="434">
        <v>1</v>
      </c>
      <c r="I280" s="434">
        <v>102.6</v>
      </c>
      <c r="J280" s="434">
        <v>55</v>
      </c>
      <c r="K280" s="434">
        <v>5665</v>
      </c>
      <c r="L280" s="434">
        <v>0.84945269155795466</v>
      </c>
      <c r="M280" s="434">
        <v>103</v>
      </c>
      <c r="N280" s="434">
        <v>73</v>
      </c>
      <c r="O280" s="434">
        <v>7519</v>
      </c>
      <c r="P280" s="456">
        <v>1.1274553906132854</v>
      </c>
      <c r="Q280" s="435">
        <v>103</v>
      </c>
    </row>
    <row r="281" spans="1:17" ht="14.4" customHeight="1" x14ac:dyDescent="0.3">
      <c r="A281" s="430" t="s">
        <v>1503</v>
      </c>
      <c r="B281" s="431" t="s">
        <v>1346</v>
      </c>
      <c r="C281" s="431" t="s">
        <v>1347</v>
      </c>
      <c r="D281" s="431" t="s">
        <v>1400</v>
      </c>
      <c r="E281" s="431" t="s">
        <v>1401</v>
      </c>
      <c r="F281" s="434">
        <v>0</v>
      </c>
      <c r="G281" s="434">
        <v>0</v>
      </c>
      <c r="H281" s="434"/>
      <c r="I281" s="434"/>
      <c r="J281" s="434"/>
      <c r="K281" s="434"/>
      <c r="L281" s="434"/>
      <c r="M281" s="434"/>
      <c r="N281" s="434"/>
      <c r="O281" s="434"/>
      <c r="P281" s="456"/>
      <c r="Q281" s="435"/>
    </row>
    <row r="282" spans="1:17" ht="14.4" customHeight="1" x14ac:dyDescent="0.3">
      <c r="A282" s="430" t="s">
        <v>1503</v>
      </c>
      <c r="B282" s="431" t="s">
        <v>1346</v>
      </c>
      <c r="C282" s="431" t="s">
        <v>1347</v>
      </c>
      <c r="D282" s="431" t="s">
        <v>1402</v>
      </c>
      <c r="E282" s="431" t="s">
        <v>1403</v>
      </c>
      <c r="F282" s="434">
        <v>1571</v>
      </c>
      <c r="G282" s="434">
        <v>179477</v>
      </c>
      <c r="H282" s="434">
        <v>1</v>
      </c>
      <c r="I282" s="434">
        <v>114.24379376193507</v>
      </c>
      <c r="J282" s="434">
        <v>1730</v>
      </c>
      <c r="K282" s="434">
        <v>200680</v>
      </c>
      <c r="L282" s="434">
        <v>1.1181377000952768</v>
      </c>
      <c r="M282" s="434">
        <v>116</v>
      </c>
      <c r="N282" s="434">
        <v>1706</v>
      </c>
      <c r="O282" s="434">
        <v>199602</v>
      </c>
      <c r="P282" s="456">
        <v>1.1121313594499573</v>
      </c>
      <c r="Q282" s="435">
        <v>117</v>
      </c>
    </row>
    <row r="283" spans="1:17" ht="14.4" customHeight="1" x14ac:dyDescent="0.3">
      <c r="A283" s="430" t="s">
        <v>1503</v>
      </c>
      <c r="B283" s="431" t="s">
        <v>1346</v>
      </c>
      <c r="C283" s="431" t="s">
        <v>1347</v>
      </c>
      <c r="D283" s="431" t="s">
        <v>1404</v>
      </c>
      <c r="E283" s="431" t="s">
        <v>1405</v>
      </c>
      <c r="F283" s="434">
        <v>323</v>
      </c>
      <c r="G283" s="434">
        <v>27329</v>
      </c>
      <c r="H283" s="434">
        <v>1</v>
      </c>
      <c r="I283" s="434">
        <v>84.609907120743031</v>
      </c>
      <c r="J283" s="434">
        <v>424</v>
      </c>
      <c r="K283" s="434">
        <v>36040</v>
      </c>
      <c r="L283" s="434">
        <v>1.3187456547989316</v>
      </c>
      <c r="M283" s="434">
        <v>85</v>
      </c>
      <c r="N283" s="434">
        <v>391</v>
      </c>
      <c r="O283" s="434">
        <v>35581</v>
      </c>
      <c r="P283" s="456">
        <v>1.3019503091953601</v>
      </c>
      <c r="Q283" s="435">
        <v>91</v>
      </c>
    </row>
    <row r="284" spans="1:17" ht="14.4" customHeight="1" x14ac:dyDescent="0.3">
      <c r="A284" s="430" t="s">
        <v>1503</v>
      </c>
      <c r="B284" s="431" t="s">
        <v>1346</v>
      </c>
      <c r="C284" s="431" t="s">
        <v>1347</v>
      </c>
      <c r="D284" s="431" t="s">
        <v>1406</v>
      </c>
      <c r="E284" s="431" t="s">
        <v>1407</v>
      </c>
      <c r="F284" s="434">
        <v>57</v>
      </c>
      <c r="G284" s="434">
        <v>5509</v>
      </c>
      <c r="H284" s="434">
        <v>1</v>
      </c>
      <c r="I284" s="434">
        <v>96.649122807017548</v>
      </c>
      <c r="J284" s="434">
        <v>59</v>
      </c>
      <c r="K284" s="434">
        <v>5782</v>
      </c>
      <c r="L284" s="434">
        <v>1.0495552731893265</v>
      </c>
      <c r="M284" s="434">
        <v>98</v>
      </c>
      <c r="N284" s="434">
        <v>29</v>
      </c>
      <c r="O284" s="434">
        <v>2871</v>
      </c>
      <c r="P284" s="456">
        <v>0.5211472136503903</v>
      </c>
      <c r="Q284" s="435">
        <v>99</v>
      </c>
    </row>
    <row r="285" spans="1:17" ht="14.4" customHeight="1" x14ac:dyDescent="0.3">
      <c r="A285" s="430" t="s">
        <v>1503</v>
      </c>
      <c r="B285" s="431" t="s">
        <v>1346</v>
      </c>
      <c r="C285" s="431" t="s">
        <v>1347</v>
      </c>
      <c r="D285" s="431" t="s">
        <v>1408</v>
      </c>
      <c r="E285" s="431" t="s">
        <v>1409</v>
      </c>
      <c r="F285" s="434">
        <v>248</v>
      </c>
      <c r="G285" s="434">
        <v>5208</v>
      </c>
      <c r="H285" s="434">
        <v>1</v>
      </c>
      <c r="I285" s="434">
        <v>21</v>
      </c>
      <c r="J285" s="434">
        <v>298</v>
      </c>
      <c r="K285" s="434">
        <v>6258</v>
      </c>
      <c r="L285" s="434">
        <v>1.2016129032258065</v>
      </c>
      <c r="M285" s="434">
        <v>21</v>
      </c>
      <c r="N285" s="434">
        <v>208</v>
      </c>
      <c r="O285" s="434">
        <v>4368</v>
      </c>
      <c r="P285" s="456">
        <v>0.83870967741935487</v>
      </c>
      <c r="Q285" s="435">
        <v>21</v>
      </c>
    </row>
    <row r="286" spans="1:17" ht="14.4" customHeight="1" x14ac:dyDescent="0.3">
      <c r="A286" s="430" t="s">
        <v>1503</v>
      </c>
      <c r="B286" s="431" t="s">
        <v>1346</v>
      </c>
      <c r="C286" s="431" t="s">
        <v>1347</v>
      </c>
      <c r="D286" s="431" t="s">
        <v>1410</v>
      </c>
      <c r="E286" s="431" t="s">
        <v>1411</v>
      </c>
      <c r="F286" s="434">
        <v>2506</v>
      </c>
      <c r="G286" s="434">
        <v>1219667</v>
      </c>
      <c r="H286" s="434">
        <v>1</v>
      </c>
      <c r="I286" s="434">
        <v>486.69872306464487</v>
      </c>
      <c r="J286" s="434">
        <v>2804</v>
      </c>
      <c r="K286" s="434">
        <v>1365548</v>
      </c>
      <c r="L286" s="434">
        <v>1.119607237057328</v>
      </c>
      <c r="M286" s="434">
        <v>487</v>
      </c>
      <c r="N286" s="434">
        <v>2931</v>
      </c>
      <c r="O286" s="434">
        <v>1430328</v>
      </c>
      <c r="P286" s="456">
        <v>1.172720094911152</v>
      </c>
      <c r="Q286" s="435">
        <v>488</v>
      </c>
    </row>
    <row r="287" spans="1:17" ht="14.4" customHeight="1" x14ac:dyDescent="0.3">
      <c r="A287" s="430" t="s">
        <v>1503</v>
      </c>
      <c r="B287" s="431" t="s">
        <v>1346</v>
      </c>
      <c r="C287" s="431" t="s">
        <v>1347</v>
      </c>
      <c r="D287" s="431" t="s">
        <v>1412</v>
      </c>
      <c r="E287" s="431" t="s">
        <v>1413</v>
      </c>
      <c r="F287" s="434">
        <v>0</v>
      </c>
      <c r="G287" s="434">
        <v>0</v>
      </c>
      <c r="H287" s="434"/>
      <c r="I287" s="434"/>
      <c r="J287" s="434"/>
      <c r="K287" s="434"/>
      <c r="L287" s="434"/>
      <c r="M287" s="434"/>
      <c r="N287" s="434"/>
      <c r="O287" s="434"/>
      <c r="P287" s="456"/>
      <c r="Q287" s="435"/>
    </row>
    <row r="288" spans="1:17" ht="14.4" customHeight="1" x14ac:dyDescent="0.3">
      <c r="A288" s="430" t="s">
        <v>1503</v>
      </c>
      <c r="B288" s="431" t="s">
        <v>1346</v>
      </c>
      <c r="C288" s="431" t="s">
        <v>1347</v>
      </c>
      <c r="D288" s="431" t="s">
        <v>1418</v>
      </c>
      <c r="E288" s="431" t="s">
        <v>1419</v>
      </c>
      <c r="F288" s="434">
        <v>412</v>
      </c>
      <c r="G288" s="434">
        <v>16747</v>
      </c>
      <c r="H288" s="434">
        <v>1</v>
      </c>
      <c r="I288" s="434">
        <v>40.648058252427184</v>
      </c>
      <c r="J288" s="434">
        <v>518</v>
      </c>
      <c r="K288" s="434">
        <v>21238</v>
      </c>
      <c r="L288" s="434">
        <v>1.2681674329730699</v>
      </c>
      <c r="M288" s="434">
        <v>41</v>
      </c>
      <c r="N288" s="434">
        <v>467</v>
      </c>
      <c r="O288" s="434">
        <v>19147</v>
      </c>
      <c r="P288" s="456">
        <v>1.1433092494178061</v>
      </c>
      <c r="Q288" s="435">
        <v>41</v>
      </c>
    </row>
    <row r="289" spans="1:17" ht="14.4" customHeight="1" x14ac:dyDescent="0.3">
      <c r="A289" s="430" t="s">
        <v>1503</v>
      </c>
      <c r="B289" s="431" t="s">
        <v>1346</v>
      </c>
      <c r="C289" s="431" t="s">
        <v>1347</v>
      </c>
      <c r="D289" s="431" t="s">
        <v>1420</v>
      </c>
      <c r="E289" s="431" t="s">
        <v>1421</v>
      </c>
      <c r="F289" s="434">
        <v>0</v>
      </c>
      <c r="G289" s="434">
        <v>0</v>
      </c>
      <c r="H289" s="434"/>
      <c r="I289" s="434"/>
      <c r="J289" s="434"/>
      <c r="K289" s="434"/>
      <c r="L289" s="434"/>
      <c r="M289" s="434"/>
      <c r="N289" s="434"/>
      <c r="O289" s="434"/>
      <c r="P289" s="456"/>
      <c r="Q289" s="435"/>
    </row>
    <row r="290" spans="1:17" ht="14.4" customHeight="1" x14ac:dyDescent="0.3">
      <c r="A290" s="430" t="s">
        <v>1503</v>
      </c>
      <c r="B290" s="431" t="s">
        <v>1346</v>
      </c>
      <c r="C290" s="431" t="s">
        <v>1347</v>
      </c>
      <c r="D290" s="431" t="s">
        <v>1426</v>
      </c>
      <c r="E290" s="431" t="s">
        <v>1427</v>
      </c>
      <c r="F290" s="434">
        <v>2</v>
      </c>
      <c r="G290" s="434">
        <v>433</v>
      </c>
      <c r="H290" s="434">
        <v>1</v>
      </c>
      <c r="I290" s="434">
        <v>216.5</v>
      </c>
      <c r="J290" s="434">
        <v>6</v>
      </c>
      <c r="K290" s="434">
        <v>1314</v>
      </c>
      <c r="L290" s="434">
        <v>3.0346420323325636</v>
      </c>
      <c r="M290" s="434">
        <v>219</v>
      </c>
      <c r="N290" s="434">
        <v>4</v>
      </c>
      <c r="O290" s="434">
        <v>892</v>
      </c>
      <c r="P290" s="456">
        <v>2.0600461893764432</v>
      </c>
      <c r="Q290" s="435">
        <v>223</v>
      </c>
    </row>
    <row r="291" spans="1:17" ht="14.4" customHeight="1" x14ac:dyDescent="0.3">
      <c r="A291" s="430" t="s">
        <v>1503</v>
      </c>
      <c r="B291" s="431" t="s">
        <v>1346</v>
      </c>
      <c r="C291" s="431" t="s">
        <v>1347</v>
      </c>
      <c r="D291" s="431" t="s">
        <v>1428</v>
      </c>
      <c r="E291" s="431" t="s">
        <v>1429</v>
      </c>
      <c r="F291" s="434">
        <v>21</v>
      </c>
      <c r="G291" s="434">
        <v>15997</v>
      </c>
      <c r="H291" s="434">
        <v>1</v>
      </c>
      <c r="I291" s="434">
        <v>761.76190476190482</v>
      </c>
      <c r="J291" s="434">
        <v>28</v>
      </c>
      <c r="K291" s="434">
        <v>21336</v>
      </c>
      <c r="L291" s="434">
        <v>1.3337500781396512</v>
      </c>
      <c r="M291" s="434">
        <v>762</v>
      </c>
      <c r="N291" s="434">
        <v>33</v>
      </c>
      <c r="O291" s="434">
        <v>25179</v>
      </c>
      <c r="P291" s="456">
        <v>1.5739826217415764</v>
      </c>
      <c r="Q291" s="435">
        <v>763</v>
      </c>
    </row>
    <row r="292" spans="1:17" ht="14.4" customHeight="1" x14ac:dyDescent="0.3">
      <c r="A292" s="430" t="s">
        <v>1503</v>
      </c>
      <c r="B292" s="431" t="s">
        <v>1346</v>
      </c>
      <c r="C292" s="431" t="s">
        <v>1347</v>
      </c>
      <c r="D292" s="431" t="s">
        <v>1430</v>
      </c>
      <c r="E292" s="431" t="s">
        <v>1431</v>
      </c>
      <c r="F292" s="434">
        <v>69</v>
      </c>
      <c r="G292" s="434">
        <v>141681</v>
      </c>
      <c r="H292" s="434">
        <v>1</v>
      </c>
      <c r="I292" s="434">
        <v>2053.3478260869565</v>
      </c>
      <c r="J292" s="434">
        <v>38</v>
      </c>
      <c r="K292" s="434">
        <v>78736</v>
      </c>
      <c r="L292" s="434">
        <v>0.55572730288464933</v>
      </c>
      <c r="M292" s="434">
        <v>2072</v>
      </c>
      <c r="N292" s="434">
        <v>40</v>
      </c>
      <c r="O292" s="434">
        <v>84480</v>
      </c>
      <c r="P292" s="456">
        <v>0.59626908336333029</v>
      </c>
      <c r="Q292" s="435">
        <v>2112</v>
      </c>
    </row>
    <row r="293" spans="1:17" ht="14.4" customHeight="1" x14ac:dyDescent="0.3">
      <c r="A293" s="430" t="s">
        <v>1503</v>
      </c>
      <c r="B293" s="431" t="s">
        <v>1346</v>
      </c>
      <c r="C293" s="431" t="s">
        <v>1347</v>
      </c>
      <c r="D293" s="431" t="s">
        <v>1432</v>
      </c>
      <c r="E293" s="431" t="s">
        <v>1433</v>
      </c>
      <c r="F293" s="434">
        <v>153</v>
      </c>
      <c r="G293" s="434">
        <v>92736</v>
      </c>
      <c r="H293" s="434">
        <v>1</v>
      </c>
      <c r="I293" s="434">
        <v>606.11764705882354</v>
      </c>
      <c r="J293" s="434">
        <v>123</v>
      </c>
      <c r="K293" s="434">
        <v>74784</v>
      </c>
      <c r="L293" s="434">
        <v>0.80641821946169767</v>
      </c>
      <c r="M293" s="434">
        <v>608</v>
      </c>
      <c r="N293" s="434">
        <v>156</v>
      </c>
      <c r="O293" s="434">
        <v>95784</v>
      </c>
      <c r="P293" s="456">
        <v>1.0328674948240166</v>
      </c>
      <c r="Q293" s="435">
        <v>614</v>
      </c>
    </row>
    <row r="294" spans="1:17" ht="14.4" customHeight="1" x14ac:dyDescent="0.3">
      <c r="A294" s="430" t="s">
        <v>1503</v>
      </c>
      <c r="B294" s="431" t="s">
        <v>1346</v>
      </c>
      <c r="C294" s="431" t="s">
        <v>1347</v>
      </c>
      <c r="D294" s="431" t="s">
        <v>1434</v>
      </c>
      <c r="E294" s="431" t="s">
        <v>1435</v>
      </c>
      <c r="F294" s="434"/>
      <c r="G294" s="434"/>
      <c r="H294" s="434"/>
      <c r="I294" s="434"/>
      <c r="J294" s="434">
        <v>3</v>
      </c>
      <c r="K294" s="434">
        <v>2886</v>
      </c>
      <c r="L294" s="434"/>
      <c r="M294" s="434">
        <v>962</v>
      </c>
      <c r="N294" s="434">
        <v>2</v>
      </c>
      <c r="O294" s="434">
        <v>1926</v>
      </c>
      <c r="P294" s="456"/>
      <c r="Q294" s="435">
        <v>963</v>
      </c>
    </row>
    <row r="295" spans="1:17" ht="14.4" customHeight="1" x14ac:dyDescent="0.3">
      <c r="A295" s="430" t="s">
        <v>1503</v>
      </c>
      <c r="B295" s="431" t="s">
        <v>1346</v>
      </c>
      <c r="C295" s="431" t="s">
        <v>1347</v>
      </c>
      <c r="D295" s="431" t="s">
        <v>1436</v>
      </c>
      <c r="E295" s="431" t="s">
        <v>1437</v>
      </c>
      <c r="F295" s="434">
        <v>12</v>
      </c>
      <c r="G295" s="434">
        <v>6090</v>
      </c>
      <c r="H295" s="434">
        <v>1</v>
      </c>
      <c r="I295" s="434">
        <v>507.5</v>
      </c>
      <c r="J295" s="434">
        <v>2</v>
      </c>
      <c r="K295" s="434">
        <v>1018</v>
      </c>
      <c r="L295" s="434">
        <v>0.16715927750410509</v>
      </c>
      <c r="M295" s="434">
        <v>509</v>
      </c>
      <c r="N295" s="434">
        <v>2</v>
      </c>
      <c r="O295" s="434">
        <v>1024</v>
      </c>
      <c r="P295" s="456">
        <v>0.16814449917898194</v>
      </c>
      <c r="Q295" s="435">
        <v>512</v>
      </c>
    </row>
    <row r="296" spans="1:17" ht="14.4" customHeight="1" x14ac:dyDescent="0.3">
      <c r="A296" s="430" t="s">
        <v>1503</v>
      </c>
      <c r="B296" s="431" t="s">
        <v>1346</v>
      </c>
      <c r="C296" s="431" t="s">
        <v>1347</v>
      </c>
      <c r="D296" s="431" t="s">
        <v>1438</v>
      </c>
      <c r="E296" s="431" t="s">
        <v>1439</v>
      </c>
      <c r="F296" s="434">
        <v>7</v>
      </c>
      <c r="G296" s="434">
        <v>12065</v>
      </c>
      <c r="H296" s="434">
        <v>1</v>
      </c>
      <c r="I296" s="434">
        <v>1723.5714285714287</v>
      </c>
      <c r="J296" s="434">
        <v>15</v>
      </c>
      <c r="K296" s="434">
        <v>26130</v>
      </c>
      <c r="L296" s="434">
        <v>2.1657687525901368</v>
      </c>
      <c r="M296" s="434">
        <v>1742</v>
      </c>
      <c r="N296" s="434">
        <v>9</v>
      </c>
      <c r="O296" s="434">
        <v>15840</v>
      </c>
      <c r="P296" s="456">
        <v>1.3128885205138832</v>
      </c>
      <c r="Q296" s="435">
        <v>1760</v>
      </c>
    </row>
    <row r="297" spans="1:17" ht="14.4" customHeight="1" x14ac:dyDescent="0.3">
      <c r="A297" s="430" t="s">
        <v>1503</v>
      </c>
      <c r="B297" s="431" t="s">
        <v>1346</v>
      </c>
      <c r="C297" s="431" t="s">
        <v>1347</v>
      </c>
      <c r="D297" s="431" t="s">
        <v>1444</v>
      </c>
      <c r="E297" s="431" t="s">
        <v>1445</v>
      </c>
      <c r="F297" s="434">
        <v>6</v>
      </c>
      <c r="G297" s="434">
        <v>1478</v>
      </c>
      <c r="H297" s="434">
        <v>1</v>
      </c>
      <c r="I297" s="434">
        <v>246.33333333333334</v>
      </c>
      <c r="J297" s="434">
        <v>1</v>
      </c>
      <c r="K297" s="434">
        <v>248</v>
      </c>
      <c r="L297" s="434">
        <v>0.16779431664411368</v>
      </c>
      <c r="M297" s="434">
        <v>248</v>
      </c>
      <c r="N297" s="434">
        <v>3</v>
      </c>
      <c r="O297" s="434">
        <v>747</v>
      </c>
      <c r="P297" s="456">
        <v>0.50541271989174563</v>
      </c>
      <c r="Q297" s="435">
        <v>249</v>
      </c>
    </row>
    <row r="298" spans="1:17" ht="14.4" customHeight="1" x14ac:dyDescent="0.3">
      <c r="A298" s="430" t="s">
        <v>1503</v>
      </c>
      <c r="B298" s="431" t="s">
        <v>1346</v>
      </c>
      <c r="C298" s="431" t="s">
        <v>1347</v>
      </c>
      <c r="D298" s="431" t="s">
        <v>1450</v>
      </c>
      <c r="E298" s="431" t="s">
        <v>1451</v>
      </c>
      <c r="F298" s="434">
        <v>700</v>
      </c>
      <c r="G298" s="434">
        <v>106400</v>
      </c>
      <c r="H298" s="434">
        <v>1</v>
      </c>
      <c r="I298" s="434">
        <v>152</v>
      </c>
      <c r="J298" s="434">
        <v>124</v>
      </c>
      <c r="K298" s="434">
        <v>18848</v>
      </c>
      <c r="L298" s="434">
        <v>0.17714285714285713</v>
      </c>
      <c r="M298" s="434">
        <v>152</v>
      </c>
      <c r="N298" s="434"/>
      <c r="O298" s="434"/>
      <c r="P298" s="456"/>
      <c r="Q298" s="435"/>
    </row>
    <row r="299" spans="1:17" ht="14.4" customHeight="1" x14ac:dyDescent="0.3">
      <c r="A299" s="430" t="s">
        <v>1503</v>
      </c>
      <c r="B299" s="431" t="s">
        <v>1346</v>
      </c>
      <c r="C299" s="431" t="s">
        <v>1347</v>
      </c>
      <c r="D299" s="431" t="s">
        <v>1452</v>
      </c>
      <c r="E299" s="431" t="s">
        <v>1453</v>
      </c>
      <c r="F299" s="434">
        <v>101</v>
      </c>
      <c r="G299" s="434">
        <v>2727</v>
      </c>
      <c r="H299" s="434">
        <v>1</v>
      </c>
      <c r="I299" s="434">
        <v>27</v>
      </c>
      <c r="J299" s="434">
        <v>126</v>
      </c>
      <c r="K299" s="434">
        <v>3402</v>
      </c>
      <c r="L299" s="434">
        <v>1.2475247524752475</v>
      </c>
      <c r="M299" s="434">
        <v>27</v>
      </c>
      <c r="N299" s="434">
        <v>88</v>
      </c>
      <c r="O299" s="434">
        <v>2376</v>
      </c>
      <c r="P299" s="456">
        <v>0.87128712871287128</v>
      </c>
      <c r="Q299" s="435">
        <v>27</v>
      </c>
    </row>
    <row r="300" spans="1:17" ht="14.4" customHeight="1" x14ac:dyDescent="0.3">
      <c r="A300" s="430" t="s">
        <v>1503</v>
      </c>
      <c r="B300" s="431" t="s">
        <v>1346</v>
      </c>
      <c r="C300" s="431" t="s">
        <v>1347</v>
      </c>
      <c r="D300" s="431" t="s">
        <v>1456</v>
      </c>
      <c r="E300" s="431" t="s">
        <v>1457</v>
      </c>
      <c r="F300" s="434">
        <v>2</v>
      </c>
      <c r="G300" s="434">
        <v>655</v>
      </c>
      <c r="H300" s="434">
        <v>1</v>
      </c>
      <c r="I300" s="434">
        <v>327.5</v>
      </c>
      <c r="J300" s="434">
        <v>4</v>
      </c>
      <c r="K300" s="434">
        <v>1312</v>
      </c>
      <c r="L300" s="434">
        <v>2.003053435114504</v>
      </c>
      <c r="M300" s="434">
        <v>328</v>
      </c>
      <c r="N300" s="434"/>
      <c r="O300" s="434"/>
      <c r="P300" s="456"/>
      <c r="Q300" s="435"/>
    </row>
    <row r="301" spans="1:17" ht="14.4" customHeight="1" x14ac:dyDescent="0.3">
      <c r="A301" s="430" t="s">
        <v>1503</v>
      </c>
      <c r="B301" s="431" t="s">
        <v>1346</v>
      </c>
      <c r="C301" s="431" t="s">
        <v>1347</v>
      </c>
      <c r="D301" s="431" t="s">
        <v>1458</v>
      </c>
      <c r="E301" s="431" t="s">
        <v>1459</v>
      </c>
      <c r="F301" s="434">
        <v>1</v>
      </c>
      <c r="G301" s="434">
        <v>29</v>
      </c>
      <c r="H301" s="434">
        <v>1</v>
      </c>
      <c r="I301" s="434">
        <v>29</v>
      </c>
      <c r="J301" s="434">
        <v>1</v>
      </c>
      <c r="K301" s="434">
        <v>29</v>
      </c>
      <c r="L301" s="434">
        <v>1</v>
      </c>
      <c r="M301" s="434">
        <v>29</v>
      </c>
      <c r="N301" s="434"/>
      <c r="O301" s="434"/>
      <c r="P301" s="456"/>
      <c r="Q301" s="435"/>
    </row>
    <row r="302" spans="1:17" ht="14.4" customHeight="1" x14ac:dyDescent="0.3">
      <c r="A302" s="430" t="s">
        <v>1503</v>
      </c>
      <c r="B302" s="431" t="s">
        <v>1346</v>
      </c>
      <c r="C302" s="431" t="s">
        <v>1347</v>
      </c>
      <c r="D302" s="431" t="s">
        <v>1460</v>
      </c>
      <c r="E302" s="431" t="s">
        <v>1461</v>
      </c>
      <c r="F302" s="434"/>
      <c r="G302" s="434"/>
      <c r="H302" s="434"/>
      <c r="I302" s="434"/>
      <c r="J302" s="434">
        <v>1</v>
      </c>
      <c r="K302" s="434">
        <v>118</v>
      </c>
      <c r="L302" s="434"/>
      <c r="M302" s="434">
        <v>118</v>
      </c>
      <c r="N302" s="434"/>
      <c r="O302" s="434"/>
      <c r="P302" s="456"/>
      <c r="Q302" s="435"/>
    </row>
    <row r="303" spans="1:17" ht="14.4" customHeight="1" x14ac:dyDescent="0.3">
      <c r="A303" s="430" t="s">
        <v>1504</v>
      </c>
      <c r="B303" s="431" t="s">
        <v>1346</v>
      </c>
      <c r="C303" s="431" t="s">
        <v>1347</v>
      </c>
      <c r="D303" s="431" t="s">
        <v>1348</v>
      </c>
      <c r="E303" s="431" t="s">
        <v>1349</v>
      </c>
      <c r="F303" s="434">
        <v>2027</v>
      </c>
      <c r="G303" s="434">
        <v>323571</v>
      </c>
      <c r="H303" s="434">
        <v>1</v>
      </c>
      <c r="I303" s="434">
        <v>159.63048840651209</v>
      </c>
      <c r="J303" s="434">
        <v>2325</v>
      </c>
      <c r="K303" s="434">
        <v>374325</v>
      </c>
      <c r="L303" s="434">
        <v>1.1568558368951483</v>
      </c>
      <c r="M303" s="434">
        <v>161</v>
      </c>
      <c r="N303" s="434">
        <v>2450</v>
      </c>
      <c r="O303" s="434">
        <v>423850</v>
      </c>
      <c r="P303" s="456">
        <v>1.3099134347639312</v>
      </c>
      <c r="Q303" s="435">
        <v>173</v>
      </c>
    </row>
    <row r="304" spans="1:17" ht="14.4" customHeight="1" x14ac:dyDescent="0.3">
      <c r="A304" s="430" t="s">
        <v>1504</v>
      </c>
      <c r="B304" s="431" t="s">
        <v>1346</v>
      </c>
      <c r="C304" s="431" t="s">
        <v>1347</v>
      </c>
      <c r="D304" s="431" t="s">
        <v>1362</v>
      </c>
      <c r="E304" s="431" t="s">
        <v>1363</v>
      </c>
      <c r="F304" s="434">
        <v>15</v>
      </c>
      <c r="G304" s="434">
        <v>17493</v>
      </c>
      <c r="H304" s="434">
        <v>1</v>
      </c>
      <c r="I304" s="434">
        <v>1166.2</v>
      </c>
      <c r="J304" s="434">
        <v>13</v>
      </c>
      <c r="K304" s="434">
        <v>15197</v>
      </c>
      <c r="L304" s="434">
        <v>0.8687474989995998</v>
      </c>
      <c r="M304" s="434">
        <v>1169</v>
      </c>
      <c r="N304" s="434">
        <v>9</v>
      </c>
      <c r="O304" s="434">
        <v>10557</v>
      </c>
      <c r="P304" s="456">
        <v>0.60349854227405253</v>
      </c>
      <c r="Q304" s="435">
        <v>1173</v>
      </c>
    </row>
    <row r="305" spans="1:17" ht="14.4" customHeight="1" x14ac:dyDescent="0.3">
      <c r="A305" s="430" t="s">
        <v>1504</v>
      </c>
      <c r="B305" s="431" t="s">
        <v>1346</v>
      </c>
      <c r="C305" s="431" t="s">
        <v>1347</v>
      </c>
      <c r="D305" s="431" t="s">
        <v>1364</v>
      </c>
      <c r="E305" s="431" t="s">
        <v>1365</v>
      </c>
      <c r="F305" s="434">
        <v>45</v>
      </c>
      <c r="G305" s="434">
        <v>1780</v>
      </c>
      <c r="H305" s="434">
        <v>1</v>
      </c>
      <c r="I305" s="434">
        <v>39.555555555555557</v>
      </c>
      <c r="J305" s="434">
        <v>78</v>
      </c>
      <c r="K305" s="434">
        <v>3120</v>
      </c>
      <c r="L305" s="434">
        <v>1.752808988764045</v>
      </c>
      <c r="M305" s="434">
        <v>40</v>
      </c>
      <c r="N305" s="434">
        <v>83</v>
      </c>
      <c r="O305" s="434">
        <v>3403</v>
      </c>
      <c r="P305" s="456">
        <v>1.9117977528089887</v>
      </c>
      <c r="Q305" s="435">
        <v>41</v>
      </c>
    </row>
    <row r="306" spans="1:17" ht="14.4" customHeight="1" x14ac:dyDescent="0.3">
      <c r="A306" s="430" t="s">
        <v>1504</v>
      </c>
      <c r="B306" s="431" t="s">
        <v>1346</v>
      </c>
      <c r="C306" s="431" t="s">
        <v>1347</v>
      </c>
      <c r="D306" s="431" t="s">
        <v>1366</v>
      </c>
      <c r="E306" s="431" t="s">
        <v>1367</v>
      </c>
      <c r="F306" s="434">
        <v>6</v>
      </c>
      <c r="G306" s="434">
        <v>2296</v>
      </c>
      <c r="H306" s="434">
        <v>1</v>
      </c>
      <c r="I306" s="434">
        <v>382.66666666666669</v>
      </c>
      <c r="J306" s="434">
        <v>7</v>
      </c>
      <c r="K306" s="434">
        <v>2681</v>
      </c>
      <c r="L306" s="434">
        <v>1.1676829268292683</v>
      </c>
      <c r="M306" s="434">
        <v>383</v>
      </c>
      <c r="N306" s="434">
        <v>4</v>
      </c>
      <c r="O306" s="434">
        <v>1536</v>
      </c>
      <c r="P306" s="456">
        <v>0.66898954703832758</v>
      </c>
      <c r="Q306" s="435">
        <v>384</v>
      </c>
    </row>
    <row r="307" spans="1:17" ht="14.4" customHeight="1" x14ac:dyDescent="0.3">
      <c r="A307" s="430" t="s">
        <v>1504</v>
      </c>
      <c r="B307" s="431" t="s">
        <v>1346</v>
      </c>
      <c r="C307" s="431" t="s">
        <v>1347</v>
      </c>
      <c r="D307" s="431" t="s">
        <v>1368</v>
      </c>
      <c r="E307" s="431" t="s">
        <v>1369</v>
      </c>
      <c r="F307" s="434">
        <v>37</v>
      </c>
      <c r="G307" s="434">
        <v>1369</v>
      </c>
      <c r="H307" s="434">
        <v>1</v>
      </c>
      <c r="I307" s="434">
        <v>37</v>
      </c>
      <c r="J307" s="434">
        <v>57</v>
      </c>
      <c r="K307" s="434">
        <v>2109</v>
      </c>
      <c r="L307" s="434">
        <v>1.5405405405405406</v>
      </c>
      <c r="M307" s="434">
        <v>37</v>
      </c>
      <c r="N307" s="434">
        <v>46</v>
      </c>
      <c r="O307" s="434">
        <v>1702</v>
      </c>
      <c r="P307" s="456">
        <v>1.2432432432432432</v>
      </c>
      <c r="Q307" s="435">
        <v>37</v>
      </c>
    </row>
    <row r="308" spans="1:17" ht="14.4" customHeight="1" x14ac:dyDescent="0.3">
      <c r="A308" s="430" t="s">
        <v>1504</v>
      </c>
      <c r="B308" s="431" t="s">
        <v>1346</v>
      </c>
      <c r="C308" s="431" t="s">
        <v>1347</v>
      </c>
      <c r="D308" s="431" t="s">
        <v>1372</v>
      </c>
      <c r="E308" s="431" t="s">
        <v>1373</v>
      </c>
      <c r="F308" s="434"/>
      <c r="G308" s="434"/>
      <c r="H308" s="434"/>
      <c r="I308" s="434"/>
      <c r="J308" s="434"/>
      <c r="K308" s="434"/>
      <c r="L308" s="434"/>
      <c r="M308" s="434"/>
      <c r="N308" s="434">
        <v>3</v>
      </c>
      <c r="O308" s="434">
        <v>1338</v>
      </c>
      <c r="P308" s="456"/>
      <c r="Q308" s="435">
        <v>446</v>
      </c>
    </row>
    <row r="309" spans="1:17" ht="14.4" customHeight="1" x14ac:dyDescent="0.3">
      <c r="A309" s="430" t="s">
        <v>1504</v>
      </c>
      <c r="B309" s="431" t="s">
        <v>1346</v>
      </c>
      <c r="C309" s="431" t="s">
        <v>1347</v>
      </c>
      <c r="D309" s="431" t="s">
        <v>1374</v>
      </c>
      <c r="E309" s="431" t="s">
        <v>1375</v>
      </c>
      <c r="F309" s="434">
        <v>2</v>
      </c>
      <c r="G309" s="434">
        <v>82</v>
      </c>
      <c r="H309" s="434">
        <v>1</v>
      </c>
      <c r="I309" s="434">
        <v>41</v>
      </c>
      <c r="J309" s="434">
        <v>3</v>
      </c>
      <c r="K309" s="434">
        <v>123</v>
      </c>
      <c r="L309" s="434">
        <v>1.5</v>
      </c>
      <c r="M309" s="434">
        <v>41</v>
      </c>
      <c r="N309" s="434">
        <v>1</v>
      </c>
      <c r="O309" s="434">
        <v>42</v>
      </c>
      <c r="P309" s="456">
        <v>0.51219512195121952</v>
      </c>
      <c r="Q309" s="435">
        <v>42</v>
      </c>
    </row>
    <row r="310" spans="1:17" ht="14.4" customHeight="1" x14ac:dyDescent="0.3">
      <c r="A310" s="430" t="s">
        <v>1504</v>
      </c>
      <c r="B310" s="431" t="s">
        <v>1346</v>
      </c>
      <c r="C310" s="431" t="s">
        <v>1347</v>
      </c>
      <c r="D310" s="431" t="s">
        <v>1376</v>
      </c>
      <c r="E310" s="431" t="s">
        <v>1377</v>
      </c>
      <c r="F310" s="434">
        <v>9</v>
      </c>
      <c r="G310" s="434">
        <v>4416</v>
      </c>
      <c r="H310" s="434">
        <v>1</v>
      </c>
      <c r="I310" s="434">
        <v>490.66666666666669</v>
      </c>
      <c r="J310" s="434">
        <v>13</v>
      </c>
      <c r="K310" s="434">
        <v>6383</v>
      </c>
      <c r="L310" s="434">
        <v>1.4454257246376812</v>
      </c>
      <c r="M310" s="434">
        <v>491</v>
      </c>
      <c r="N310" s="434">
        <v>2</v>
      </c>
      <c r="O310" s="434">
        <v>984</v>
      </c>
      <c r="P310" s="456">
        <v>0.22282608695652173</v>
      </c>
      <c r="Q310" s="435">
        <v>492</v>
      </c>
    </row>
    <row r="311" spans="1:17" ht="14.4" customHeight="1" x14ac:dyDescent="0.3">
      <c r="A311" s="430" t="s">
        <v>1504</v>
      </c>
      <c r="B311" s="431" t="s">
        <v>1346</v>
      </c>
      <c r="C311" s="431" t="s">
        <v>1347</v>
      </c>
      <c r="D311" s="431" t="s">
        <v>1378</v>
      </c>
      <c r="E311" s="431" t="s">
        <v>1379</v>
      </c>
      <c r="F311" s="434">
        <v>10</v>
      </c>
      <c r="G311" s="434">
        <v>310</v>
      </c>
      <c r="H311" s="434">
        <v>1</v>
      </c>
      <c r="I311" s="434">
        <v>31</v>
      </c>
      <c r="J311" s="434">
        <v>12</v>
      </c>
      <c r="K311" s="434">
        <v>372</v>
      </c>
      <c r="L311" s="434">
        <v>1.2</v>
      </c>
      <c r="M311" s="434">
        <v>31</v>
      </c>
      <c r="N311" s="434">
        <v>21</v>
      </c>
      <c r="O311" s="434">
        <v>651</v>
      </c>
      <c r="P311" s="456">
        <v>2.1</v>
      </c>
      <c r="Q311" s="435">
        <v>31</v>
      </c>
    </row>
    <row r="312" spans="1:17" ht="14.4" customHeight="1" x14ac:dyDescent="0.3">
      <c r="A312" s="430" t="s">
        <v>1504</v>
      </c>
      <c r="B312" s="431" t="s">
        <v>1346</v>
      </c>
      <c r="C312" s="431" t="s">
        <v>1347</v>
      </c>
      <c r="D312" s="431" t="s">
        <v>1380</v>
      </c>
      <c r="E312" s="431" t="s">
        <v>1381</v>
      </c>
      <c r="F312" s="434">
        <v>61</v>
      </c>
      <c r="G312" s="434">
        <v>12545</v>
      </c>
      <c r="H312" s="434">
        <v>1</v>
      </c>
      <c r="I312" s="434">
        <v>205.65573770491804</v>
      </c>
      <c r="J312" s="434">
        <v>45</v>
      </c>
      <c r="K312" s="434">
        <v>9315</v>
      </c>
      <c r="L312" s="434">
        <v>0.74252690314866476</v>
      </c>
      <c r="M312" s="434">
        <v>207</v>
      </c>
      <c r="N312" s="434">
        <v>96</v>
      </c>
      <c r="O312" s="434">
        <v>19968</v>
      </c>
      <c r="P312" s="456">
        <v>1.5917098445595854</v>
      </c>
      <c r="Q312" s="435">
        <v>208</v>
      </c>
    </row>
    <row r="313" spans="1:17" ht="14.4" customHeight="1" x14ac:dyDescent="0.3">
      <c r="A313" s="430" t="s">
        <v>1504</v>
      </c>
      <c r="B313" s="431" t="s">
        <v>1346</v>
      </c>
      <c r="C313" s="431" t="s">
        <v>1347</v>
      </c>
      <c r="D313" s="431" t="s">
        <v>1382</v>
      </c>
      <c r="E313" s="431" t="s">
        <v>1383</v>
      </c>
      <c r="F313" s="434">
        <v>61</v>
      </c>
      <c r="G313" s="434">
        <v>23075</v>
      </c>
      <c r="H313" s="434">
        <v>1</v>
      </c>
      <c r="I313" s="434">
        <v>378.27868852459017</v>
      </c>
      <c r="J313" s="434">
        <v>45</v>
      </c>
      <c r="K313" s="434">
        <v>17100</v>
      </c>
      <c r="L313" s="434">
        <v>0.74106175514626216</v>
      </c>
      <c r="M313" s="434">
        <v>380</v>
      </c>
      <c r="N313" s="434">
        <v>96</v>
      </c>
      <c r="O313" s="434">
        <v>36864</v>
      </c>
      <c r="P313" s="456">
        <v>1.5975731310942578</v>
      </c>
      <c r="Q313" s="435">
        <v>384</v>
      </c>
    </row>
    <row r="314" spans="1:17" ht="14.4" customHeight="1" x14ac:dyDescent="0.3">
      <c r="A314" s="430" t="s">
        <v>1504</v>
      </c>
      <c r="B314" s="431" t="s">
        <v>1346</v>
      </c>
      <c r="C314" s="431" t="s">
        <v>1347</v>
      </c>
      <c r="D314" s="431" t="s">
        <v>1384</v>
      </c>
      <c r="E314" s="431" t="s">
        <v>1385</v>
      </c>
      <c r="F314" s="434"/>
      <c r="G314" s="434"/>
      <c r="H314" s="434"/>
      <c r="I314" s="434"/>
      <c r="J314" s="434"/>
      <c r="K314" s="434"/>
      <c r="L314" s="434"/>
      <c r="M314" s="434"/>
      <c r="N314" s="434">
        <v>1</v>
      </c>
      <c r="O314" s="434">
        <v>236</v>
      </c>
      <c r="P314" s="456"/>
      <c r="Q314" s="435">
        <v>236</v>
      </c>
    </row>
    <row r="315" spans="1:17" ht="14.4" customHeight="1" x14ac:dyDescent="0.3">
      <c r="A315" s="430" t="s">
        <v>1504</v>
      </c>
      <c r="B315" s="431" t="s">
        <v>1346</v>
      </c>
      <c r="C315" s="431" t="s">
        <v>1347</v>
      </c>
      <c r="D315" s="431" t="s">
        <v>1392</v>
      </c>
      <c r="E315" s="431" t="s">
        <v>1393</v>
      </c>
      <c r="F315" s="434">
        <v>55</v>
      </c>
      <c r="G315" s="434">
        <v>880</v>
      </c>
      <c r="H315" s="434">
        <v>1</v>
      </c>
      <c r="I315" s="434">
        <v>16</v>
      </c>
      <c r="J315" s="434">
        <v>68</v>
      </c>
      <c r="K315" s="434">
        <v>1088</v>
      </c>
      <c r="L315" s="434">
        <v>1.2363636363636363</v>
      </c>
      <c r="M315" s="434">
        <v>16</v>
      </c>
      <c r="N315" s="434">
        <v>45</v>
      </c>
      <c r="O315" s="434">
        <v>765</v>
      </c>
      <c r="P315" s="456">
        <v>0.86931818181818177</v>
      </c>
      <c r="Q315" s="435">
        <v>17</v>
      </c>
    </row>
    <row r="316" spans="1:17" ht="14.4" customHeight="1" x14ac:dyDescent="0.3">
      <c r="A316" s="430" t="s">
        <v>1504</v>
      </c>
      <c r="B316" s="431" t="s">
        <v>1346</v>
      </c>
      <c r="C316" s="431" t="s">
        <v>1347</v>
      </c>
      <c r="D316" s="431" t="s">
        <v>1394</v>
      </c>
      <c r="E316" s="431" t="s">
        <v>1395</v>
      </c>
      <c r="F316" s="434">
        <v>1</v>
      </c>
      <c r="G316" s="434">
        <v>135</v>
      </c>
      <c r="H316" s="434">
        <v>1</v>
      </c>
      <c r="I316" s="434">
        <v>135</v>
      </c>
      <c r="J316" s="434">
        <v>3</v>
      </c>
      <c r="K316" s="434">
        <v>408</v>
      </c>
      <c r="L316" s="434">
        <v>3.0222222222222221</v>
      </c>
      <c r="M316" s="434">
        <v>136</v>
      </c>
      <c r="N316" s="434">
        <v>7</v>
      </c>
      <c r="O316" s="434">
        <v>973</v>
      </c>
      <c r="P316" s="456">
        <v>7.2074074074074073</v>
      </c>
      <c r="Q316" s="435">
        <v>139</v>
      </c>
    </row>
    <row r="317" spans="1:17" ht="14.4" customHeight="1" x14ac:dyDescent="0.3">
      <c r="A317" s="430" t="s">
        <v>1504</v>
      </c>
      <c r="B317" s="431" t="s">
        <v>1346</v>
      </c>
      <c r="C317" s="431" t="s">
        <v>1347</v>
      </c>
      <c r="D317" s="431" t="s">
        <v>1396</v>
      </c>
      <c r="E317" s="431" t="s">
        <v>1397</v>
      </c>
      <c r="F317" s="434">
        <v>3</v>
      </c>
      <c r="G317" s="434">
        <v>309</v>
      </c>
      <c r="H317" s="434">
        <v>1</v>
      </c>
      <c r="I317" s="434">
        <v>103</v>
      </c>
      <c r="J317" s="434">
        <v>7</v>
      </c>
      <c r="K317" s="434">
        <v>721</v>
      </c>
      <c r="L317" s="434">
        <v>2.3333333333333335</v>
      </c>
      <c r="M317" s="434">
        <v>103</v>
      </c>
      <c r="N317" s="434"/>
      <c r="O317" s="434"/>
      <c r="P317" s="456"/>
      <c r="Q317" s="435"/>
    </row>
    <row r="318" spans="1:17" ht="14.4" customHeight="1" x14ac:dyDescent="0.3">
      <c r="A318" s="430" t="s">
        <v>1504</v>
      </c>
      <c r="B318" s="431" t="s">
        <v>1346</v>
      </c>
      <c r="C318" s="431" t="s">
        <v>1347</v>
      </c>
      <c r="D318" s="431" t="s">
        <v>1402</v>
      </c>
      <c r="E318" s="431" t="s">
        <v>1403</v>
      </c>
      <c r="F318" s="434">
        <v>161</v>
      </c>
      <c r="G318" s="434">
        <v>18375</v>
      </c>
      <c r="H318" s="434">
        <v>1</v>
      </c>
      <c r="I318" s="434">
        <v>114.1304347826087</v>
      </c>
      <c r="J318" s="434">
        <v>252</v>
      </c>
      <c r="K318" s="434">
        <v>29232</v>
      </c>
      <c r="L318" s="434">
        <v>1.5908571428571427</v>
      </c>
      <c r="M318" s="434">
        <v>116</v>
      </c>
      <c r="N318" s="434">
        <v>299</v>
      </c>
      <c r="O318" s="434">
        <v>34983</v>
      </c>
      <c r="P318" s="456">
        <v>1.9038367346938776</v>
      </c>
      <c r="Q318" s="435">
        <v>117</v>
      </c>
    </row>
    <row r="319" spans="1:17" ht="14.4" customHeight="1" x14ac:dyDescent="0.3">
      <c r="A319" s="430" t="s">
        <v>1504</v>
      </c>
      <c r="B319" s="431" t="s">
        <v>1346</v>
      </c>
      <c r="C319" s="431" t="s">
        <v>1347</v>
      </c>
      <c r="D319" s="431" t="s">
        <v>1404</v>
      </c>
      <c r="E319" s="431" t="s">
        <v>1405</v>
      </c>
      <c r="F319" s="434">
        <v>161</v>
      </c>
      <c r="G319" s="434">
        <v>13618</v>
      </c>
      <c r="H319" s="434">
        <v>1</v>
      </c>
      <c r="I319" s="434">
        <v>84.58385093167702</v>
      </c>
      <c r="J319" s="434">
        <v>213</v>
      </c>
      <c r="K319" s="434">
        <v>18105</v>
      </c>
      <c r="L319" s="434">
        <v>1.3294903803789102</v>
      </c>
      <c r="M319" s="434">
        <v>85</v>
      </c>
      <c r="N319" s="434">
        <v>146</v>
      </c>
      <c r="O319" s="434">
        <v>13286</v>
      </c>
      <c r="P319" s="456">
        <v>0.97562050227639885</v>
      </c>
      <c r="Q319" s="435">
        <v>91</v>
      </c>
    </row>
    <row r="320" spans="1:17" ht="14.4" customHeight="1" x14ac:dyDescent="0.3">
      <c r="A320" s="430" t="s">
        <v>1504</v>
      </c>
      <c r="B320" s="431" t="s">
        <v>1346</v>
      </c>
      <c r="C320" s="431" t="s">
        <v>1347</v>
      </c>
      <c r="D320" s="431" t="s">
        <v>1406</v>
      </c>
      <c r="E320" s="431" t="s">
        <v>1407</v>
      </c>
      <c r="F320" s="434">
        <v>1</v>
      </c>
      <c r="G320" s="434">
        <v>96</v>
      </c>
      <c r="H320" s="434">
        <v>1</v>
      </c>
      <c r="I320" s="434">
        <v>96</v>
      </c>
      <c r="J320" s="434"/>
      <c r="K320" s="434"/>
      <c r="L320" s="434"/>
      <c r="M320" s="434"/>
      <c r="N320" s="434">
        <v>2</v>
      </c>
      <c r="O320" s="434">
        <v>198</v>
      </c>
      <c r="P320" s="456">
        <v>2.0625</v>
      </c>
      <c r="Q320" s="435">
        <v>99</v>
      </c>
    </row>
    <row r="321" spans="1:17" ht="14.4" customHeight="1" x14ac:dyDescent="0.3">
      <c r="A321" s="430" t="s">
        <v>1504</v>
      </c>
      <c r="B321" s="431" t="s">
        <v>1346</v>
      </c>
      <c r="C321" s="431" t="s">
        <v>1347</v>
      </c>
      <c r="D321" s="431" t="s">
        <v>1408</v>
      </c>
      <c r="E321" s="431" t="s">
        <v>1409</v>
      </c>
      <c r="F321" s="434">
        <v>36</v>
      </c>
      <c r="G321" s="434">
        <v>756</v>
      </c>
      <c r="H321" s="434">
        <v>1</v>
      </c>
      <c r="I321" s="434">
        <v>21</v>
      </c>
      <c r="J321" s="434">
        <v>40</v>
      </c>
      <c r="K321" s="434">
        <v>840</v>
      </c>
      <c r="L321" s="434">
        <v>1.1111111111111112</v>
      </c>
      <c r="M321" s="434">
        <v>21</v>
      </c>
      <c r="N321" s="434">
        <v>70</v>
      </c>
      <c r="O321" s="434">
        <v>1470</v>
      </c>
      <c r="P321" s="456">
        <v>1.9444444444444444</v>
      </c>
      <c r="Q321" s="435">
        <v>21</v>
      </c>
    </row>
    <row r="322" spans="1:17" ht="14.4" customHeight="1" x14ac:dyDescent="0.3">
      <c r="A322" s="430" t="s">
        <v>1504</v>
      </c>
      <c r="B322" s="431" t="s">
        <v>1346</v>
      </c>
      <c r="C322" s="431" t="s">
        <v>1347</v>
      </c>
      <c r="D322" s="431" t="s">
        <v>1410</v>
      </c>
      <c r="E322" s="431" t="s">
        <v>1411</v>
      </c>
      <c r="F322" s="434">
        <v>56</v>
      </c>
      <c r="G322" s="434">
        <v>27245</v>
      </c>
      <c r="H322" s="434">
        <v>1</v>
      </c>
      <c r="I322" s="434">
        <v>486.51785714285717</v>
      </c>
      <c r="J322" s="434">
        <v>76</v>
      </c>
      <c r="K322" s="434">
        <v>37012</v>
      </c>
      <c r="L322" s="434">
        <v>1.3584877959258579</v>
      </c>
      <c r="M322" s="434">
        <v>487</v>
      </c>
      <c r="N322" s="434">
        <v>50</v>
      </c>
      <c r="O322" s="434">
        <v>24400</v>
      </c>
      <c r="P322" s="456">
        <v>0.89557717012295834</v>
      </c>
      <c r="Q322" s="435">
        <v>488</v>
      </c>
    </row>
    <row r="323" spans="1:17" ht="14.4" customHeight="1" x14ac:dyDescent="0.3">
      <c r="A323" s="430" t="s">
        <v>1504</v>
      </c>
      <c r="B323" s="431" t="s">
        <v>1346</v>
      </c>
      <c r="C323" s="431" t="s">
        <v>1347</v>
      </c>
      <c r="D323" s="431" t="s">
        <v>1418</v>
      </c>
      <c r="E323" s="431" t="s">
        <v>1419</v>
      </c>
      <c r="F323" s="434">
        <v>57</v>
      </c>
      <c r="G323" s="434">
        <v>2315</v>
      </c>
      <c r="H323" s="434">
        <v>1</v>
      </c>
      <c r="I323" s="434">
        <v>40.614035087719301</v>
      </c>
      <c r="J323" s="434">
        <v>83</v>
      </c>
      <c r="K323" s="434">
        <v>3403</v>
      </c>
      <c r="L323" s="434">
        <v>1.4699784017278619</v>
      </c>
      <c r="M323" s="434">
        <v>41</v>
      </c>
      <c r="N323" s="434">
        <v>59</v>
      </c>
      <c r="O323" s="434">
        <v>2419</v>
      </c>
      <c r="P323" s="456">
        <v>1.0449244060475162</v>
      </c>
      <c r="Q323" s="435">
        <v>41</v>
      </c>
    </row>
    <row r="324" spans="1:17" ht="14.4" customHeight="1" x14ac:dyDescent="0.3">
      <c r="A324" s="430" t="s">
        <v>1504</v>
      </c>
      <c r="B324" s="431" t="s">
        <v>1346</v>
      </c>
      <c r="C324" s="431" t="s">
        <v>1347</v>
      </c>
      <c r="D324" s="431" t="s">
        <v>1428</v>
      </c>
      <c r="E324" s="431" t="s">
        <v>1429</v>
      </c>
      <c r="F324" s="434"/>
      <c r="G324" s="434"/>
      <c r="H324" s="434"/>
      <c r="I324" s="434"/>
      <c r="J324" s="434">
        <v>2</v>
      </c>
      <c r="K324" s="434">
        <v>1524</v>
      </c>
      <c r="L324" s="434"/>
      <c r="M324" s="434">
        <v>762</v>
      </c>
      <c r="N324" s="434">
        <v>1</v>
      </c>
      <c r="O324" s="434">
        <v>763</v>
      </c>
      <c r="P324" s="456"/>
      <c r="Q324" s="435">
        <v>763</v>
      </c>
    </row>
    <row r="325" spans="1:17" ht="14.4" customHeight="1" x14ac:dyDescent="0.3">
      <c r="A325" s="430" t="s">
        <v>1504</v>
      </c>
      <c r="B325" s="431" t="s">
        <v>1346</v>
      </c>
      <c r="C325" s="431" t="s">
        <v>1347</v>
      </c>
      <c r="D325" s="431" t="s">
        <v>1430</v>
      </c>
      <c r="E325" s="431" t="s">
        <v>1431</v>
      </c>
      <c r="F325" s="434">
        <v>2</v>
      </c>
      <c r="G325" s="434">
        <v>4058</v>
      </c>
      <c r="H325" s="434">
        <v>1</v>
      </c>
      <c r="I325" s="434">
        <v>2029</v>
      </c>
      <c r="J325" s="434">
        <v>1</v>
      </c>
      <c r="K325" s="434">
        <v>2072</v>
      </c>
      <c r="L325" s="434">
        <v>0.51059635288319372</v>
      </c>
      <c r="M325" s="434">
        <v>2072</v>
      </c>
      <c r="N325" s="434">
        <v>1</v>
      </c>
      <c r="O325" s="434">
        <v>2112</v>
      </c>
      <c r="P325" s="456">
        <v>0.52045342533267624</v>
      </c>
      <c r="Q325" s="435">
        <v>2112</v>
      </c>
    </row>
    <row r="326" spans="1:17" ht="14.4" customHeight="1" x14ac:dyDescent="0.3">
      <c r="A326" s="430" t="s">
        <v>1504</v>
      </c>
      <c r="B326" s="431" t="s">
        <v>1346</v>
      </c>
      <c r="C326" s="431" t="s">
        <v>1347</v>
      </c>
      <c r="D326" s="431" t="s">
        <v>1432</v>
      </c>
      <c r="E326" s="431" t="s">
        <v>1433</v>
      </c>
      <c r="F326" s="434">
        <v>11</v>
      </c>
      <c r="G326" s="434">
        <v>6668</v>
      </c>
      <c r="H326" s="434">
        <v>1</v>
      </c>
      <c r="I326" s="434">
        <v>606.18181818181813</v>
      </c>
      <c r="J326" s="434">
        <v>7</v>
      </c>
      <c r="K326" s="434">
        <v>4256</v>
      </c>
      <c r="L326" s="434">
        <v>0.63827234553089385</v>
      </c>
      <c r="M326" s="434">
        <v>608</v>
      </c>
      <c r="N326" s="434">
        <v>1</v>
      </c>
      <c r="O326" s="434">
        <v>614</v>
      </c>
      <c r="P326" s="456">
        <v>9.2081583683263343E-2</v>
      </c>
      <c r="Q326" s="435">
        <v>614</v>
      </c>
    </row>
    <row r="327" spans="1:17" ht="14.4" customHeight="1" x14ac:dyDescent="0.3">
      <c r="A327" s="430" t="s">
        <v>1504</v>
      </c>
      <c r="B327" s="431" t="s">
        <v>1346</v>
      </c>
      <c r="C327" s="431" t="s">
        <v>1347</v>
      </c>
      <c r="D327" s="431" t="s">
        <v>1436</v>
      </c>
      <c r="E327" s="431" t="s">
        <v>1437</v>
      </c>
      <c r="F327" s="434">
        <v>1</v>
      </c>
      <c r="G327" s="434">
        <v>508</v>
      </c>
      <c r="H327" s="434">
        <v>1</v>
      </c>
      <c r="I327" s="434">
        <v>508</v>
      </c>
      <c r="J327" s="434">
        <v>1</v>
      </c>
      <c r="K327" s="434">
        <v>509</v>
      </c>
      <c r="L327" s="434">
        <v>1.0019685039370079</v>
      </c>
      <c r="M327" s="434">
        <v>509</v>
      </c>
      <c r="N327" s="434"/>
      <c r="O327" s="434"/>
      <c r="P327" s="456"/>
      <c r="Q327" s="435"/>
    </row>
    <row r="328" spans="1:17" ht="14.4" customHeight="1" x14ac:dyDescent="0.3">
      <c r="A328" s="430" t="s">
        <v>1504</v>
      </c>
      <c r="B328" s="431" t="s">
        <v>1346</v>
      </c>
      <c r="C328" s="431" t="s">
        <v>1347</v>
      </c>
      <c r="D328" s="431" t="s">
        <v>1444</v>
      </c>
      <c r="E328" s="431" t="s">
        <v>1445</v>
      </c>
      <c r="F328" s="434"/>
      <c r="G328" s="434"/>
      <c r="H328" s="434"/>
      <c r="I328" s="434"/>
      <c r="J328" s="434"/>
      <c r="K328" s="434"/>
      <c r="L328" s="434"/>
      <c r="M328" s="434"/>
      <c r="N328" s="434">
        <v>1</v>
      </c>
      <c r="O328" s="434">
        <v>249</v>
      </c>
      <c r="P328" s="456"/>
      <c r="Q328" s="435">
        <v>249</v>
      </c>
    </row>
    <row r="329" spans="1:17" ht="14.4" customHeight="1" x14ac:dyDescent="0.3">
      <c r="A329" s="430" t="s">
        <v>1504</v>
      </c>
      <c r="B329" s="431" t="s">
        <v>1346</v>
      </c>
      <c r="C329" s="431" t="s">
        <v>1347</v>
      </c>
      <c r="D329" s="431" t="s">
        <v>1450</v>
      </c>
      <c r="E329" s="431" t="s">
        <v>1451</v>
      </c>
      <c r="F329" s="434">
        <v>2</v>
      </c>
      <c r="G329" s="434">
        <v>304</v>
      </c>
      <c r="H329" s="434">
        <v>1</v>
      </c>
      <c r="I329" s="434">
        <v>152</v>
      </c>
      <c r="J329" s="434"/>
      <c r="K329" s="434"/>
      <c r="L329" s="434"/>
      <c r="M329" s="434"/>
      <c r="N329" s="434"/>
      <c r="O329" s="434"/>
      <c r="P329" s="456"/>
      <c r="Q329" s="435"/>
    </row>
    <row r="330" spans="1:17" ht="14.4" customHeight="1" x14ac:dyDescent="0.3">
      <c r="A330" s="430" t="s">
        <v>1504</v>
      </c>
      <c r="B330" s="431" t="s">
        <v>1346</v>
      </c>
      <c r="C330" s="431" t="s">
        <v>1347</v>
      </c>
      <c r="D330" s="431" t="s">
        <v>1505</v>
      </c>
      <c r="E330" s="431" t="s">
        <v>1506</v>
      </c>
      <c r="F330" s="434">
        <v>444</v>
      </c>
      <c r="G330" s="434">
        <v>18028</v>
      </c>
      <c r="H330" s="434">
        <v>1</v>
      </c>
      <c r="I330" s="434">
        <v>40.603603603603602</v>
      </c>
      <c r="J330" s="434">
        <v>456</v>
      </c>
      <c r="K330" s="434">
        <v>18696</v>
      </c>
      <c r="L330" s="434">
        <v>1.0370534723763036</v>
      </c>
      <c r="M330" s="434">
        <v>41</v>
      </c>
      <c r="N330" s="434">
        <v>616</v>
      </c>
      <c r="O330" s="434">
        <v>25872</v>
      </c>
      <c r="P330" s="456">
        <v>1.4351009540714443</v>
      </c>
      <c r="Q330" s="435">
        <v>42</v>
      </c>
    </row>
    <row r="331" spans="1:17" ht="14.4" customHeight="1" x14ac:dyDescent="0.3">
      <c r="A331" s="430" t="s">
        <v>1507</v>
      </c>
      <c r="B331" s="431" t="s">
        <v>1346</v>
      </c>
      <c r="C331" s="431" t="s">
        <v>1347</v>
      </c>
      <c r="D331" s="431" t="s">
        <v>1348</v>
      </c>
      <c r="E331" s="431" t="s">
        <v>1349</v>
      </c>
      <c r="F331" s="434">
        <v>413</v>
      </c>
      <c r="G331" s="434">
        <v>65963</v>
      </c>
      <c r="H331" s="434">
        <v>1</v>
      </c>
      <c r="I331" s="434">
        <v>159.71670702179176</v>
      </c>
      <c r="J331" s="434">
        <v>501</v>
      </c>
      <c r="K331" s="434">
        <v>80661</v>
      </c>
      <c r="L331" s="434">
        <v>1.2228218849961341</v>
      </c>
      <c r="M331" s="434">
        <v>161</v>
      </c>
      <c r="N331" s="434">
        <v>396</v>
      </c>
      <c r="O331" s="434">
        <v>68508</v>
      </c>
      <c r="P331" s="456">
        <v>1.0385822354956566</v>
      </c>
      <c r="Q331" s="435">
        <v>173</v>
      </c>
    </row>
    <row r="332" spans="1:17" ht="14.4" customHeight="1" x14ac:dyDescent="0.3">
      <c r="A332" s="430" t="s">
        <v>1507</v>
      </c>
      <c r="B332" s="431" t="s">
        <v>1346</v>
      </c>
      <c r="C332" s="431" t="s">
        <v>1347</v>
      </c>
      <c r="D332" s="431" t="s">
        <v>1362</v>
      </c>
      <c r="E332" s="431" t="s">
        <v>1363</v>
      </c>
      <c r="F332" s="434">
        <v>1</v>
      </c>
      <c r="G332" s="434">
        <v>1168</v>
      </c>
      <c r="H332" s="434">
        <v>1</v>
      </c>
      <c r="I332" s="434">
        <v>1168</v>
      </c>
      <c r="J332" s="434"/>
      <c r="K332" s="434"/>
      <c r="L332" s="434"/>
      <c r="M332" s="434"/>
      <c r="N332" s="434">
        <v>3</v>
      </c>
      <c r="O332" s="434">
        <v>3519</v>
      </c>
      <c r="P332" s="456">
        <v>3.0128424657534247</v>
      </c>
      <c r="Q332" s="435">
        <v>1173</v>
      </c>
    </row>
    <row r="333" spans="1:17" ht="14.4" customHeight="1" x14ac:dyDescent="0.3">
      <c r="A333" s="430" t="s">
        <v>1507</v>
      </c>
      <c r="B333" s="431" t="s">
        <v>1346</v>
      </c>
      <c r="C333" s="431" t="s">
        <v>1347</v>
      </c>
      <c r="D333" s="431" t="s">
        <v>1364</v>
      </c>
      <c r="E333" s="431" t="s">
        <v>1365</v>
      </c>
      <c r="F333" s="434">
        <v>50</v>
      </c>
      <c r="G333" s="434">
        <v>1983</v>
      </c>
      <c r="H333" s="434">
        <v>1</v>
      </c>
      <c r="I333" s="434">
        <v>39.659999999999997</v>
      </c>
      <c r="J333" s="434">
        <v>26</v>
      </c>
      <c r="K333" s="434">
        <v>1040</v>
      </c>
      <c r="L333" s="434">
        <v>0.52445789208270299</v>
      </c>
      <c r="M333" s="434">
        <v>40</v>
      </c>
      <c r="N333" s="434">
        <v>26</v>
      </c>
      <c r="O333" s="434">
        <v>1066</v>
      </c>
      <c r="P333" s="456">
        <v>0.53756933938477058</v>
      </c>
      <c r="Q333" s="435">
        <v>41</v>
      </c>
    </row>
    <row r="334" spans="1:17" ht="14.4" customHeight="1" x14ac:dyDescent="0.3">
      <c r="A334" s="430" t="s">
        <v>1507</v>
      </c>
      <c r="B334" s="431" t="s">
        <v>1346</v>
      </c>
      <c r="C334" s="431" t="s">
        <v>1347</v>
      </c>
      <c r="D334" s="431" t="s">
        <v>1366</v>
      </c>
      <c r="E334" s="431" t="s">
        <v>1367</v>
      </c>
      <c r="F334" s="434">
        <v>2</v>
      </c>
      <c r="G334" s="434">
        <v>764</v>
      </c>
      <c r="H334" s="434">
        <v>1</v>
      </c>
      <c r="I334" s="434">
        <v>382</v>
      </c>
      <c r="J334" s="434">
        <v>8</v>
      </c>
      <c r="K334" s="434">
        <v>3064</v>
      </c>
      <c r="L334" s="434">
        <v>4.010471204188482</v>
      </c>
      <c r="M334" s="434">
        <v>383</v>
      </c>
      <c r="N334" s="434">
        <v>9</v>
      </c>
      <c r="O334" s="434">
        <v>3456</v>
      </c>
      <c r="P334" s="456">
        <v>4.5235602094240841</v>
      </c>
      <c r="Q334" s="435">
        <v>384</v>
      </c>
    </row>
    <row r="335" spans="1:17" ht="14.4" customHeight="1" x14ac:dyDescent="0.3">
      <c r="A335" s="430" t="s">
        <v>1507</v>
      </c>
      <c r="B335" s="431" t="s">
        <v>1346</v>
      </c>
      <c r="C335" s="431" t="s">
        <v>1347</v>
      </c>
      <c r="D335" s="431" t="s">
        <v>1368</v>
      </c>
      <c r="E335" s="431" t="s">
        <v>1369</v>
      </c>
      <c r="F335" s="434"/>
      <c r="G335" s="434"/>
      <c r="H335" s="434"/>
      <c r="I335" s="434"/>
      <c r="J335" s="434"/>
      <c r="K335" s="434"/>
      <c r="L335" s="434"/>
      <c r="M335" s="434"/>
      <c r="N335" s="434">
        <v>2</v>
      </c>
      <c r="O335" s="434">
        <v>74</v>
      </c>
      <c r="P335" s="456"/>
      <c r="Q335" s="435">
        <v>37</v>
      </c>
    </row>
    <row r="336" spans="1:17" ht="14.4" customHeight="1" x14ac:dyDescent="0.3">
      <c r="A336" s="430" t="s">
        <v>1507</v>
      </c>
      <c r="B336" s="431" t="s">
        <v>1346</v>
      </c>
      <c r="C336" s="431" t="s">
        <v>1347</v>
      </c>
      <c r="D336" s="431" t="s">
        <v>1372</v>
      </c>
      <c r="E336" s="431" t="s">
        <v>1373</v>
      </c>
      <c r="F336" s="434"/>
      <c r="G336" s="434"/>
      <c r="H336" s="434"/>
      <c r="I336" s="434"/>
      <c r="J336" s="434">
        <v>3</v>
      </c>
      <c r="K336" s="434">
        <v>1335</v>
      </c>
      <c r="L336" s="434"/>
      <c r="M336" s="434">
        <v>445</v>
      </c>
      <c r="N336" s="434">
        <v>7</v>
      </c>
      <c r="O336" s="434">
        <v>3122</v>
      </c>
      <c r="P336" s="456"/>
      <c r="Q336" s="435">
        <v>446</v>
      </c>
    </row>
    <row r="337" spans="1:17" ht="14.4" customHeight="1" x14ac:dyDescent="0.3">
      <c r="A337" s="430" t="s">
        <v>1507</v>
      </c>
      <c r="B337" s="431" t="s">
        <v>1346</v>
      </c>
      <c r="C337" s="431" t="s">
        <v>1347</v>
      </c>
      <c r="D337" s="431" t="s">
        <v>1374</v>
      </c>
      <c r="E337" s="431" t="s">
        <v>1375</v>
      </c>
      <c r="F337" s="434"/>
      <c r="G337" s="434"/>
      <c r="H337" s="434"/>
      <c r="I337" s="434"/>
      <c r="J337" s="434">
        <v>3</v>
      </c>
      <c r="K337" s="434">
        <v>123</v>
      </c>
      <c r="L337" s="434"/>
      <c r="M337" s="434">
        <v>41</v>
      </c>
      <c r="N337" s="434">
        <v>1</v>
      </c>
      <c r="O337" s="434">
        <v>42</v>
      </c>
      <c r="P337" s="456"/>
      <c r="Q337" s="435">
        <v>42</v>
      </c>
    </row>
    <row r="338" spans="1:17" ht="14.4" customHeight="1" x14ac:dyDescent="0.3">
      <c r="A338" s="430" t="s">
        <v>1507</v>
      </c>
      <c r="B338" s="431" t="s">
        <v>1346</v>
      </c>
      <c r="C338" s="431" t="s">
        <v>1347</v>
      </c>
      <c r="D338" s="431" t="s">
        <v>1376</v>
      </c>
      <c r="E338" s="431" t="s">
        <v>1377</v>
      </c>
      <c r="F338" s="434">
        <v>1</v>
      </c>
      <c r="G338" s="434">
        <v>490</v>
      </c>
      <c r="H338" s="434">
        <v>1</v>
      </c>
      <c r="I338" s="434">
        <v>490</v>
      </c>
      <c r="J338" s="434">
        <v>4</v>
      </c>
      <c r="K338" s="434">
        <v>1964</v>
      </c>
      <c r="L338" s="434">
        <v>4.0081632653061225</v>
      </c>
      <c r="M338" s="434">
        <v>491</v>
      </c>
      <c r="N338" s="434">
        <v>7</v>
      </c>
      <c r="O338" s="434">
        <v>3444</v>
      </c>
      <c r="P338" s="456">
        <v>7.0285714285714285</v>
      </c>
      <c r="Q338" s="435">
        <v>492</v>
      </c>
    </row>
    <row r="339" spans="1:17" ht="14.4" customHeight="1" x14ac:dyDescent="0.3">
      <c r="A339" s="430" t="s">
        <v>1507</v>
      </c>
      <c r="B339" s="431" t="s">
        <v>1346</v>
      </c>
      <c r="C339" s="431" t="s">
        <v>1347</v>
      </c>
      <c r="D339" s="431" t="s">
        <v>1378</v>
      </c>
      <c r="E339" s="431" t="s">
        <v>1379</v>
      </c>
      <c r="F339" s="434"/>
      <c r="G339" s="434"/>
      <c r="H339" s="434"/>
      <c r="I339" s="434"/>
      <c r="J339" s="434"/>
      <c r="K339" s="434"/>
      <c r="L339" s="434"/>
      <c r="M339" s="434"/>
      <c r="N339" s="434">
        <v>1</v>
      </c>
      <c r="O339" s="434">
        <v>31</v>
      </c>
      <c r="P339" s="456"/>
      <c r="Q339" s="435">
        <v>31</v>
      </c>
    </row>
    <row r="340" spans="1:17" ht="14.4" customHeight="1" x14ac:dyDescent="0.3">
      <c r="A340" s="430" t="s">
        <v>1507</v>
      </c>
      <c r="B340" s="431" t="s">
        <v>1346</v>
      </c>
      <c r="C340" s="431" t="s">
        <v>1347</v>
      </c>
      <c r="D340" s="431" t="s">
        <v>1380</v>
      </c>
      <c r="E340" s="431" t="s">
        <v>1381</v>
      </c>
      <c r="F340" s="434">
        <v>2</v>
      </c>
      <c r="G340" s="434">
        <v>412</v>
      </c>
      <c r="H340" s="434">
        <v>1</v>
      </c>
      <c r="I340" s="434">
        <v>206</v>
      </c>
      <c r="J340" s="434"/>
      <c r="K340" s="434"/>
      <c r="L340" s="434"/>
      <c r="M340" s="434"/>
      <c r="N340" s="434">
        <v>3</v>
      </c>
      <c r="O340" s="434">
        <v>624</v>
      </c>
      <c r="P340" s="456">
        <v>1.5145631067961165</v>
      </c>
      <c r="Q340" s="435">
        <v>208</v>
      </c>
    </row>
    <row r="341" spans="1:17" ht="14.4" customHeight="1" x14ac:dyDescent="0.3">
      <c r="A341" s="430" t="s">
        <v>1507</v>
      </c>
      <c r="B341" s="431" t="s">
        <v>1346</v>
      </c>
      <c r="C341" s="431" t="s">
        <v>1347</v>
      </c>
      <c r="D341" s="431" t="s">
        <v>1382</v>
      </c>
      <c r="E341" s="431" t="s">
        <v>1383</v>
      </c>
      <c r="F341" s="434">
        <v>2</v>
      </c>
      <c r="G341" s="434">
        <v>758</v>
      </c>
      <c r="H341" s="434">
        <v>1</v>
      </c>
      <c r="I341" s="434">
        <v>379</v>
      </c>
      <c r="J341" s="434"/>
      <c r="K341" s="434"/>
      <c r="L341" s="434"/>
      <c r="M341" s="434"/>
      <c r="N341" s="434">
        <v>3</v>
      </c>
      <c r="O341" s="434">
        <v>1152</v>
      </c>
      <c r="P341" s="456">
        <v>1.5197889182058046</v>
      </c>
      <c r="Q341" s="435">
        <v>384</v>
      </c>
    </row>
    <row r="342" spans="1:17" ht="14.4" customHeight="1" x14ac:dyDescent="0.3">
      <c r="A342" s="430" t="s">
        <v>1507</v>
      </c>
      <c r="B342" s="431" t="s">
        <v>1346</v>
      </c>
      <c r="C342" s="431" t="s">
        <v>1347</v>
      </c>
      <c r="D342" s="431" t="s">
        <v>1384</v>
      </c>
      <c r="E342" s="431" t="s">
        <v>1385</v>
      </c>
      <c r="F342" s="434"/>
      <c r="G342" s="434"/>
      <c r="H342" s="434"/>
      <c r="I342" s="434"/>
      <c r="J342" s="434">
        <v>1</v>
      </c>
      <c r="K342" s="434">
        <v>234</v>
      </c>
      <c r="L342" s="434"/>
      <c r="M342" s="434">
        <v>234</v>
      </c>
      <c r="N342" s="434">
        <v>1</v>
      </c>
      <c r="O342" s="434">
        <v>236</v>
      </c>
      <c r="P342" s="456"/>
      <c r="Q342" s="435">
        <v>236</v>
      </c>
    </row>
    <row r="343" spans="1:17" ht="14.4" customHeight="1" x14ac:dyDescent="0.3">
      <c r="A343" s="430" t="s">
        <v>1507</v>
      </c>
      <c r="B343" s="431" t="s">
        <v>1346</v>
      </c>
      <c r="C343" s="431" t="s">
        <v>1347</v>
      </c>
      <c r="D343" s="431" t="s">
        <v>1392</v>
      </c>
      <c r="E343" s="431" t="s">
        <v>1393</v>
      </c>
      <c r="F343" s="434">
        <v>6</v>
      </c>
      <c r="G343" s="434">
        <v>96</v>
      </c>
      <c r="H343" s="434">
        <v>1</v>
      </c>
      <c r="I343" s="434">
        <v>16</v>
      </c>
      <c r="J343" s="434">
        <v>25</v>
      </c>
      <c r="K343" s="434">
        <v>400</v>
      </c>
      <c r="L343" s="434">
        <v>4.166666666666667</v>
      </c>
      <c r="M343" s="434">
        <v>16</v>
      </c>
      <c r="N343" s="434">
        <v>44</v>
      </c>
      <c r="O343" s="434">
        <v>748</v>
      </c>
      <c r="P343" s="456">
        <v>7.791666666666667</v>
      </c>
      <c r="Q343" s="435">
        <v>17</v>
      </c>
    </row>
    <row r="344" spans="1:17" ht="14.4" customHeight="1" x14ac:dyDescent="0.3">
      <c r="A344" s="430" t="s">
        <v>1507</v>
      </c>
      <c r="B344" s="431" t="s">
        <v>1346</v>
      </c>
      <c r="C344" s="431" t="s">
        <v>1347</v>
      </c>
      <c r="D344" s="431" t="s">
        <v>1394</v>
      </c>
      <c r="E344" s="431" t="s">
        <v>1395</v>
      </c>
      <c r="F344" s="434">
        <v>3</v>
      </c>
      <c r="G344" s="434">
        <v>405</v>
      </c>
      <c r="H344" s="434">
        <v>1</v>
      </c>
      <c r="I344" s="434">
        <v>135</v>
      </c>
      <c r="J344" s="434">
        <v>1</v>
      </c>
      <c r="K344" s="434">
        <v>136</v>
      </c>
      <c r="L344" s="434">
        <v>0.33580246913580247</v>
      </c>
      <c r="M344" s="434">
        <v>136</v>
      </c>
      <c r="N344" s="434">
        <v>2</v>
      </c>
      <c r="O344" s="434">
        <v>278</v>
      </c>
      <c r="P344" s="456">
        <v>0.68641975308641978</v>
      </c>
      <c r="Q344" s="435">
        <v>139</v>
      </c>
    </row>
    <row r="345" spans="1:17" ht="14.4" customHeight="1" x14ac:dyDescent="0.3">
      <c r="A345" s="430" t="s">
        <v>1507</v>
      </c>
      <c r="B345" s="431" t="s">
        <v>1346</v>
      </c>
      <c r="C345" s="431" t="s">
        <v>1347</v>
      </c>
      <c r="D345" s="431" t="s">
        <v>1396</v>
      </c>
      <c r="E345" s="431" t="s">
        <v>1397</v>
      </c>
      <c r="F345" s="434">
        <v>7</v>
      </c>
      <c r="G345" s="434">
        <v>721</v>
      </c>
      <c r="H345" s="434">
        <v>1</v>
      </c>
      <c r="I345" s="434">
        <v>103</v>
      </c>
      <c r="J345" s="434">
        <v>4</v>
      </c>
      <c r="K345" s="434">
        <v>412</v>
      </c>
      <c r="L345" s="434">
        <v>0.5714285714285714</v>
      </c>
      <c r="M345" s="434">
        <v>103</v>
      </c>
      <c r="N345" s="434">
        <v>4</v>
      </c>
      <c r="O345" s="434">
        <v>412</v>
      </c>
      <c r="P345" s="456">
        <v>0.5714285714285714</v>
      </c>
      <c r="Q345" s="435">
        <v>103</v>
      </c>
    </row>
    <row r="346" spans="1:17" ht="14.4" customHeight="1" x14ac:dyDescent="0.3">
      <c r="A346" s="430" t="s">
        <v>1507</v>
      </c>
      <c r="B346" s="431" t="s">
        <v>1346</v>
      </c>
      <c r="C346" s="431" t="s">
        <v>1347</v>
      </c>
      <c r="D346" s="431" t="s">
        <v>1402</v>
      </c>
      <c r="E346" s="431" t="s">
        <v>1403</v>
      </c>
      <c r="F346" s="434">
        <v>376</v>
      </c>
      <c r="G346" s="434">
        <v>43026</v>
      </c>
      <c r="H346" s="434">
        <v>1</v>
      </c>
      <c r="I346" s="434">
        <v>114.43085106382979</v>
      </c>
      <c r="J346" s="434">
        <v>414</v>
      </c>
      <c r="K346" s="434">
        <v>48024</v>
      </c>
      <c r="L346" s="434">
        <v>1.1161623204573978</v>
      </c>
      <c r="M346" s="434">
        <v>116</v>
      </c>
      <c r="N346" s="434">
        <v>254</v>
      </c>
      <c r="O346" s="434">
        <v>29718</v>
      </c>
      <c r="P346" s="456">
        <v>0.69069864732952169</v>
      </c>
      <c r="Q346" s="435">
        <v>117</v>
      </c>
    </row>
    <row r="347" spans="1:17" ht="14.4" customHeight="1" x14ac:dyDescent="0.3">
      <c r="A347" s="430" t="s">
        <v>1507</v>
      </c>
      <c r="B347" s="431" t="s">
        <v>1346</v>
      </c>
      <c r="C347" s="431" t="s">
        <v>1347</v>
      </c>
      <c r="D347" s="431" t="s">
        <v>1404</v>
      </c>
      <c r="E347" s="431" t="s">
        <v>1405</v>
      </c>
      <c r="F347" s="434">
        <v>44</v>
      </c>
      <c r="G347" s="434">
        <v>3721</v>
      </c>
      <c r="H347" s="434">
        <v>1</v>
      </c>
      <c r="I347" s="434">
        <v>84.568181818181813</v>
      </c>
      <c r="J347" s="434">
        <v>35</v>
      </c>
      <c r="K347" s="434">
        <v>2975</v>
      </c>
      <c r="L347" s="434">
        <v>0.79951625907014245</v>
      </c>
      <c r="M347" s="434">
        <v>85</v>
      </c>
      <c r="N347" s="434">
        <v>38</v>
      </c>
      <c r="O347" s="434">
        <v>3458</v>
      </c>
      <c r="P347" s="456">
        <v>0.92932007524858906</v>
      </c>
      <c r="Q347" s="435">
        <v>91</v>
      </c>
    </row>
    <row r="348" spans="1:17" ht="14.4" customHeight="1" x14ac:dyDescent="0.3">
      <c r="A348" s="430" t="s">
        <v>1507</v>
      </c>
      <c r="B348" s="431" t="s">
        <v>1346</v>
      </c>
      <c r="C348" s="431" t="s">
        <v>1347</v>
      </c>
      <c r="D348" s="431" t="s">
        <v>1406</v>
      </c>
      <c r="E348" s="431" t="s">
        <v>1407</v>
      </c>
      <c r="F348" s="434">
        <v>2</v>
      </c>
      <c r="G348" s="434">
        <v>193</v>
      </c>
      <c r="H348" s="434">
        <v>1</v>
      </c>
      <c r="I348" s="434">
        <v>96.5</v>
      </c>
      <c r="J348" s="434">
        <v>2</v>
      </c>
      <c r="K348" s="434">
        <v>196</v>
      </c>
      <c r="L348" s="434">
        <v>1.0155440414507773</v>
      </c>
      <c r="M348" s="434">
        <v>98</v>
      </c>
      <c r="N348" s="434">
        <v>4</v>
      </c>
      <c r="O348" s="434">
        <v>396</v>
      </c>
      <c r="P348" s="456">
        <v>2.0518134715025909</v>
      </c>
      <c r="Q348" s="435">
        <v>99</v>
      </c>
    </row>
    <row r="349" spans="1:17" ht="14.4" customHeight="1" x14ac:dyDescent="0.3">
      <c r="A349" s="430" t="s">
        <v>1507</v>
      </c>
      <c r="B349" s="431" t="s">
        <v>1346</v>
      </c>
      <c r="C349" s="431" t="s">
        <v>1347</v>
      </c>
      <c r="D349" s="431" t="s">
        <v>1408</v>
      </c>
      <c r="E349" s="431" t="s">
        <v>1409</v>
      </c>
      <c r="F349" s="434">
        <v>32</v>
      </c>
      <c r="G349" s="434">
        <v>672</v>
      </c>
      <c r="H349" s="434">
        <v>1</v>
      </c>
      <c r="I349" s="434">
        <v>21</v>
      </c>
      <c r="J349" s="434">
        <v>62</v>
      </c>
      <c r="K349" s="434">
        <v>1302</v>
      </c>
      <c r="L349" s="434">
        <v>1.9375</v>
      </c>
      <c r="M349" s="434">
        <v>21</v>
      </c>
      <c r="N349" s="434">
        <v>14</v>
      </c>
      <c r="O349" s="434">
        <v>294</v>
      </c>
      <c r="P349" s="456">
        <v>0.4375</v>
      </c>
      <c r="Q349" s="435">
        <v>21</v>
      </c>
    </row>
    <row r="350" spans="1:17" ht="14.4" customHeight="1" x14ac:dyDescent="0.3">
      <c r="A350" s="430" t="s">
        <v>1507</v>
      </c>
      <c r="B350" s="431" t="s">
        <v>1346</v>
      </c>
      <c r="C350" s="431" t="s">
        <v>1347</v>
      </c>
      <c r="D350" s="431" t="s">
        <v>1410</v>
      </c>
      <c r="E350" s="431" t="s">
        <v>1411</v>
      </c>
      <c r="F350" s="434">
        <v>7</v>
      </c>
      <c r="G350" s="434">
        <v>3409</v>
      </c>
      <c r="H350" s="434">
        <v>1</v>
      </c>
      <c r="I350" s="434">
        <v>487</v>
      </c>
      <c r="J350" s="434">
        <v>20</v>
      </c>
      <c r="K350" s="434">
        <v>9740</v>
      </c>
      <c r="L350" s="434">
        <v>2.8571428571428572</v>
      </c>
      <c r="M350" s="434">
        <v>487</v>
      </c>
      <c r="N350" s="434">
        <v>39</v>
      </c>
      <c r="O350" s="434">
        <v>19032</v>
      </c>
      <c r="P350" s="456">
        <v>5.5828688765033734</v>
      </c>
      <c r="Q350" s="435">
        <v>488</v>
      </c>
    </row>
    <row r="351" spans="1:17" ht="14.4" customHeight="1" x14ac:dyDescent="0.3">
      <c r="A351" s="430" t="s">
        <v>1507</v>
      </c>
      <c r="B351" s="431" t="s">
        <v>1346</v>
      </c>
      <c r="C351" s="431" t="s">
        <v>1347</v>
      </c>
      <c r="D351" s="431" t="s">
        <v>1418</v>
      </c>
      <c r="E351" s="431" t="s">
        <v>1419</v>
      </c>
      <c r="F351" s="434">
        <v>41</v>
      </c>
      <c r="G351" s="434">
        <v>1664</v>
      </c>
      <c r="H351" s="434">
        <v>1</v>
      </c>
      <c r="I351" s="434">
        <v>40.585365853658537</v>
      </c>
      <c r="J351" s="434">
        <v>29</v>
      </c>
      <c r="K351" s="434">
        <v>1189</v>
      </c>
      <c r="L351" s="434">
        <v>0.71454326923076927</v>
      </c>
      <c r="M351" s="434">
        <v>41</v>
      </c>
      <c r="N351" s="434">
        <v>43</v>
      </c>
      <c r="O351" s="434">
        <v>1763</v>
      </c>
      <c r="P351" s="456">
        <v>1.0594951923076923</v>
      </c>
      <c r="Q351" s="435">
        <v>41</v>
      </c>
    </row>
    <row r="352" spans="1:17" ht="14.4" customHeight="1" x14ac:dyDescent="0.3">
      <c r="A352" s="430" t="s">
        <v>1507</v>
      </c>
      <c r="B352" s="431" t="s">
        <v>1346</v>
      </c>
      <c r="C352" s="431" t="s">
        <v>1347</v>
      </c>
      <c r="D352" s="431" t="s">
        <v>1432</v>
      </c>
      <c r="E352" s="431" t="s">
        <v>1433</v>
      </c>
      <c r="F352" s="434"/>
      <c r="G352" s="434"/>
      <c r="H352" s="434"/>
      <c r="I352" s="434"/>
      <c r="J352" s="434"/>
      <c r="K352" s="434"/>
      <c r="L352" s="434"/>
      <c r="M352" s="434"/>
      <c r="N352" s="434">
        <v>1</v>
      </c>
      <c r="O352" s="434">
        <v>614</v>
      </c>
      <c r="P352" s="456"/>
      <c r="Q352" s="435">
        <v>614</v>
      </c>
    </row>
    <row r="353" spans="1:17" ht="14.4" customHeight="1" x14ac:dyDescent="0.3">
      <c r="A353" s="430" t="s">
        <v>1507</v>
      </c>
      <c r="B353" s="431" t="s">
        <v>1346</v>
      </c>
      <c r="C353" s="431" t="s">
        <v>1347</v>
      </c>
      <c r="D353" s="431" t="s">
        <v>1436</v>
      </c>
      <c r="E353" s="431" t="s">
        <v>1437</v>
      </c>
      <c r="F353" s="434">
        <v>4</v>
      </c>
      <c r="G353" s="434">
        <v>2032</v>
      </c>
      <c r="H353" s="434">
        <v>1</v>
      </c>
      <c r="I353" s="434">
        <v>508</v>
      </c>
      <c r="J353" s="434"/>
      <c r="K353" s="434"/>
      <c r="L353" s="434"/>
      <c r="M353" s="434"/>
      <c r="N353" s="434"/>
      <c r="O353" s="434"/>
      <c r="P353" s="456"/>
      <c r="Q353" s="435"/>
    </row>
    <row r="354" spans="1:17" ht="14.4" customHeight="1" x14ac:dyDescent="0.3">
      <c r="A354" s="430" t="s">
        <v>1507</v>
      </c>
      <c r="B354" s="431" t="s">
        <v>1346</v>
      </c>
      <c r="C354" s="431" t="s">
        <v>1347</v>
      </c>
      <c r="D354" s="431" t="s">
        <v>1444</v>
      </c>
      <c r="E354" s="431" t="s">
        <v>1445</v>
      </c>
      <c r="F354" s="434"/>
      <c r="G354" s="434"/>
      <c r="H354" s="434"/>
      <c r="I354" s="434"/>
      <c r="J354" s="434">
        <v>1</v>
      </c>
      <c r="K354" s="434">
        <v>248</v>
      </c>
      <c r="L354" s="434"/>
      <c r="M354" s="434">
        <v>248</v>
      </c>
      <c r="N354" s="434">
        <v>1</v>
      </c>
      <c r="O354" s="434">
        <v>249</v>
      </c>
      <c r="P354" s="456"/>
      <c r="Q354" s="435">
        <v>249</v>
      </c>
    </row>
    <row r="355" spans="1:17" ht="14.4" customHeight="1" x14ac:dyDescent="0.3">
      <c r="A355" s="430" t="s">
        <v>1508</v>
      </c>
      <c r="B355" s="431" t="s">
        <v>1346</v>
      </c>
      <c r="C355" s="431" t="s">
        <v>1347</v>
      </c>
      <c r="D355" s="431" t="s">
        <v>1348</v>
      </c>
      <c r="E355" s="431" t="s">
        <v>1349</v>
      </c>
      <c r="F355" s="434">
        <v>117</v>
      </c>
      <c r="G355" s="434">
        <v>18682</v>
      </c>
      <c r="H355" s="434">
        <v>1</v>
      </c>
      <c r="I355" s="434">
        <v>159.67521367521368</v>
      </c>
      <c r="J355" s="434">
        <v>148</v>
      </c>
      <c r="K355" s="434">
        <v>23828</v>
      </c>
      <c r="L355" s="434">
        <v>1.2754523070335082</v>
      </c>
      <c r="M355" s="434">
        <v>161</v>
      </c>
      <c r="N355" s="434">
        <v>168</v>
      </c>
      <c r="O355" s="434">
        <v>29064</v>
      </c>
      <c r="P355" s="456">
        <v>1.5557220854298255</v>
      </c>
      <c r="Q355" s="435">
        <v>173</v>
      </c>
    </row>
    <row r="356" spans="1:17" ht="14.4" customHeight="1" x14ac:dyDescent="0.3">
      <c r="A356" s="430" t="s">
        <v>1508</v>
      </c>
      <c r="B356" s="431" t="s">
        <v>1346</v>
      </c>
      <c r="C356" s="431" t="s">
        <v>1347</v>
      </c>
      <c r="D356" s="431" t="s">
        <v>1362</v>
      </c>
      <c r="E356" s="431" t="s">
        <v>1363</v>
      </c>
      <c r="F356" s="434"/>
      <c r="G356" s="434"/>
      <c r="H356" s="434"/>
      <c r="I356" s="434"/>
      <c r="J356" s="434">
        <v>1</v>
      </c>
      <c r="K356" s="434">
        <v>1169</v>
      </c>
      <c r="L356" s="434"/>
      <c r="M356" s="434">
        <v>1169</v>
      </c>
      <c r="N356" s="434"/>
      <c r="O356" s="434"/>
      <c r="P356" s="456"/>
      <c r="Q356" s="435"/>
    </row>
    <row r="357" spans="1:17" ht="14.4" customHeight="1" x14ac:dyDescent="0.3">
      <c r="A357" s="430" t="s">
        <v>1508</v>
      </c>
      <c r="B357" s="431" t="s">
        <v>1346</v>
      </c>
      <c r="C357" s="431" t="s">
        <v>1347</v>
      </c>
      <c r="D357" s="431" t="s">
        <v>1364</v>
      </c>
      <c r="E357" s="431" t="s">
        <v>1365</v>
      </c>
      <c r="F357" s="434">
        <v>173</v>
      </c>
      <c r="G357" s="434">
        <v>6846</v>
      </c>
      <c r="H357" s="434">
        <v>1</v>
      </c>
      <c r="I357" s="434">
        <v>39.572254335260112</v>
      </c>
      <c r="J357" s="434">
        <v>91</v>
      </c>
      <c r="K357" s="434">
        <v>3640</v>
      </c>
      <c r="L357" s="434">
        <v>0.5316973415132924</v>
      </c>
      <c r="M357" s="434">
        <v>40</v>
      </c>
      <c r="N357" s="434">
        <v>38</v>
      </c>
      <c r="O357" s="434">
        <v>1558</v>
      </c>
      <c r="P357" s="456">
        <v>0.2275781478235466</v>
      </c>
      <c r="Q357" s="435">
        <v>41</v>
      </c>
    </row>
    <row r="358" spans="1:17" ht="14.4" customHeight="1" x14ac:dyDescent="0.3">
      <c r="A358" s="430" t="s">
        <v>1508</v>
      </c>
      <c r="B358" s="431" t="s">
        <v>1346</v>
      </c>
      <c r="C358" s="431" t="s">
        <v>1347</v>
      </c>
      <c r="D358" s="431" t="s">
        <v>1366</v>
      </c>
      <c r="E358" s="431" t="s">
        <v>1367</v>
      </c>
      <c r="F358" s="434">
        <v>1</v>
      </c>
      <c r="G358" s="434">
        <v>383</v>
      </c>
      <c r="H358" s="434">
        <v>1</v>
      </c>
      <c r="I358" s="434">
        <v>383</v>
      </c>
      <c r="J358" s="434">
        <v>2</v>
      </c>
      <c r="K358" s="434">
        <v>766</v>
      </c>
      <c r="L358" s="434">
        <v>2</v>
      </c>
      <c r="M358" s="434">
        <v>383</v>
      </c>
      <c r="N358" s="434">
        <v>7</v>
      </c>
      <c r="O358" s="434">
        <v>2688</v>
      </c>
      <c r="P358" s="456">
        <v>7.0182767624020892</v>
      </c>
      <c r="Q358" s="435">
        <v>384</v>
      </c>
    </row>
    <row r="359" spans="1:17" ht="14.4" customHeight="1" x14ac:dyDescent="0.3">
      <c r="A359" s="430" t="s">
        <v>1508</v>
      </c>
      <c r="B359" s="431" t="s">
        <v>1346</v>
      </c>
      <c r="C359" s="431" t="s">
        <v>1347</v>
      </c>
      <c r="D359" s="431" t="s">
        <v>1368</v>
      </c>
      <c r="E359" s="431" t="s">
        <v>1369</v>
      </c>
      <c r="F359" s="434">
        <v>2</v>
      </c>
      <c r="G359" s="434">
        <v>74</v>
      </c>
      <c r="H359" s="434">
        <v>1</v>
      </c>
      <c r="I359" s="434">
        <v>37</v>
      </c>
      <c r="J359" s="434">
        <v>8</v>
      </c>
      <c r="K359" s="434">
        <v>296</v>
      </c>
      <c r="L359" s="434">
        <v>4</v>
      </c>
      <c r="M359" s="434">
        <v>37</v>
      </c>
      <c r="N359" s="434"/>
      <c r="O359" s="434"/>
      <c r="P359" s="456"/>
      <c r="Q359" s="435"/>
    </row>
    <row r="360" spans="1:17" ht="14.4" customHeight="1" x14ac:dyDescent="0.3">
      <c r="A360" s="430" t="s">
        <v>1508</v>
      </c>
      <c r="B360" s="431" t="s">
        <v>1346</v>
      </c>
      <c r="C360" s="431" t="s">
        <v>1347</v>
      </c>
      <c r="D360" s="431" t="s">
        <v>1372</v>
      </c>
      <c r="E360" s="431" t="s">
        <v>1373</v>
      </c>
      <c r="F360" s="434">
        <v>27</v>
      </c>
      <c r="G360" s="434">
        <v>12006</v>
      </c>
      <c r="H360" s="434">
        <v>1</v>
      </c>
      <c r="I360" s="434">
        <v>444.66666666666669</v>
      </c>
      <c r="J360" s="434">
        <v>12</v>
      </c>
      <c r="K360" s="434">
        <v>5340</v>
      </c>
      <c r="L360" s="434">
        <v>0.44477761119440279</v>
      </c>
      <c r="M360" s="434">
        <v>445</v>
      </c>
      <c r="N360" s="434">
        <v>12</v>
      </c>
      <c r="O360" s="434">
        <v>5352</v>
      </c>
      <c r="P360" s="456">
        <v>0.44577711144427784</v>
      </c>
      <c r="Q360" s="435">
        <v>446</v>
      </c>
    </row>
    <row r="361" spans="1:17" ht="14.4" customHeight="1" x14ac:dyDescent="0.3">
      <c r="A361" s="430" t="s">
        <v>1508</v>
      </c>
      <c r="B361" s="431" t="s">
        <v>1346</v>
      </c>
      <c r="C361" s="431" t="s">
        <v>1347</v>
      </c>
      <c r="D361" s="431" t="s">
        <v>1376</v>
      </c>
      <c r="E361" s="431" t="s">
        <v>1377</v>
      </c>
      <c r="F361" s="434">
        <v>1</v>
      </c>
      <c r="G361" s="434">
        <v>491</v>
      </c>
      <c r="H361" s="434">
        <v>1</v>
      </c>
      <c r="I361" s="434">
        <v>491</v>
      </c>
      <c r="J361" s="434"/>
      <c r="K361" s="434"/>
      <c r="L361" s="434"/>
      <c r="M361" s="434"/>
      <c r="N361" s="434">
        <v>5</v>
      </c>
      <c r="O361" s="434">
        <v>2460</v>
      </c>
      <c r="P361" s="456">
        <v>5.0101832993890021</v>
      </c>
      <c r="Q361" s="435">
        <v>492</v>
      </c>
    </row>
    <row r="362" spans="1:17" ht="14.4" customHeight="1" x14ac:dyDescent="0.3">
      <c r="A362" s="430" t="s">
        <v>1508</v>
      </c>
      <c r="B362" s="431" t="s">
        <v>1346</v>
      </c>
      <c r="C362" s="431" t="s">
        <v>1347</v>
      </c>
      <c r="D362" s="431" t="s">
        <v>1378</v>
      </c>
      <c r="E362" s="431" t="s">
        <v>1379</v>
      </c>
      <c r="F362" s="434">
        <v>26</v>
      </c>
      <c r="G362" s="434">
        <v>806</v>
      </c>
      <c r="H362" s="434">
        <v>1</v>
      </c>
      <c r="I362" s="434">
        <v>31</v>
      </c>
      <c r="J362" s="434">
        <v>13</v>
      </c>
      <c r="K362" s="434">
        <v>403</v>
      </c>
      <c r="L362" s="434">
        <v>0.5</v>
      </c>
      <c r="M362" s="434">
        <v>31</v>
      </c>
      <c r="N362" s="434">
        <v>6</v>
      </c>
      <c r="O362" s="434">
        <v>186</v>
      </c>
      <c r="P362" s="456">
        <v>0.23076923076923078</v>
      </c>
      <c r="Q362" s="435">
        <v>31</v>
      </c>
    </row>
    <row r="363" spans="1:17" ht="14.4" customHeight="1" x14ac:dyDescent="0.3">
      <c r="A363" s="430" t="s">
        <v>1508</v>
      </c>
      <c r="B363" s="431" t="s">
        <v>1346</v>
      </c>
      <c r="C363" s="431" t="s">
        <v>1347</v>
      </c>
      <c r="D363" s="431" t="s">
        <v>1380</v>
      </c>
      <c r="E363" s="431" t="s">
        <v>1381</v>
      </c>
      <c r="F363" s="434">
        <v>1</v>
      </c>
      <c r="G363" s="434">
        <v>206</v>
      </c>
      <c r="H363" s="434">
        <v>1</v>
      </c>
      <c r="I363" s="434">
        <v>206</v>
      </c>
      <c r="J363" s="434">
        <v>4</v>
      </c>
      <c r="K363" s="434">
        <v>828</v>
      </c>
      <c r="L363" s="434">
        <v>4.0194174757281553</v>
      </c>
      <c r="M363" s="434">
        <v>207</v>
      </c>
      <c r="N363" s="434">
        <v>4</v>
      </c>
      <c r="O363" s="434">
        <v>832</v>
      </c>
      <c r="P363" s="456">
        <v>4.0388349514563107</v>
      </c>
      <c r="Q363" s="435">
        <v>208</v>
      </c>
    </row>
    <row r="364" spans="1:17" ht="14.4" customHeight="1" x14ac:dyDescent="0.3">
      <c r="A364" s="430" t="s">
        <v>1508</v>
      </c>
      <c r="B364" s="431" t="s">
        <v>1346</v>
      </c>
      <c r="C364" s="431" t="s">
        <v>1347</v>
      </c>
      <c r="D364" s="431" t="s">
        <v>1382</v>
      </c>
      <c r="E364" s="431" t="s">
        <v>1383</v>
      </c>
      <c r="F364" s="434">
        <v>1</v>
      </c>
      <c r="G364" s="434">
        <v>379</v>
      </c>
      <c r="H364" s="434">
        <v>1</v>
      </c>
      <c r="I364" s="434">
        <v>379</v>
      </c>
      <c r="J364" s="434">
        <v>4</v>
      </c>
      <c r="K364" s="434">
        <v>1520</v>
      </c>
      <c r="L364" s="434">
        <v>4.0105540897097622</v>
      </c>
      <c r="M364" s="434">
        <v>380</v>
      </c>
      <c r="N364" s="434">
        <v>4</v>
      </c>
      <c r="O364" s="434">
        <v>1536</v>
      </c>
      <c r="P364" s="456">
        <v>4.052770448548813</v>
      </c>
      <c r="Q364" s="435">
        <v>384</v>
      </c>
    </row>
    <row r="365" spans="1:17" ht="14.4" customHeight="1" x14ac:dyDescent="0.3">
      <c r="A365" s="430" t="s">
        <v>1508</v>
      </c>
      <c r="B365" s="431" t="s">
        <v>1346</v>
      </c>
      <c r="C365" s="431" t="s">
        <v>1347</v>
      </c>
      <c r="D365" s="431" t="s">
        <v>1392</v>
      </c>
      <c r="E365" s="431" t="s">
        <v>1393</v>
      </c>
      <c r="F365" s="434">
        <v>40</v>
      </c>
      <c r="G365" s="434">
        <v>640</v>
      </c>
      <c r="H365" s="434">
        <v>1</v>
      </c>
      <c r="I365" s="434">
        <v>16</v>
      </c>
      <c r="J365" s="434">
        <v>39</v>
      </c>
      <c r="K365" s="434">
        <v>624</v>
      </c>
      <c r="L365" s="434">
        <v>0.97499999999999998</v>
      </c>
      <c r="M365" s="434">
        <v>16</v>
      </c>
      <c r="N365" s="434">
        <v>31</v>
      </c>
      <c r="O365" s="434">
        <v>527</v>
      </c>
      <c r="P365" s="456">
        <v>0.82343750000000004</v>
      </c>
      <c r="Q365" s="435">
        <v>17</v>
      </c>
    </row>
    <row r="366" spans="1:17" ht="14.4" customHeight="1" x14ac:dyDescent="0.3">
      <c r="A366" s="430" t="s">
        <v>1508</v>
      </c>
      <c r="B366" s="431" t="s">
        <v>1346</v>
      </c>
      <c r="C366" s="431" t="s">
        <v>1347</v>
      </c>
      <c r="D366" s="431" t="s">
        <v>1394</v>
      </c>
      <c r="E366" s="431" t="s">
        <v>1395</v>
      </c>
      <c r="F366" s="434">
        <v>6</v>
      </c>
      <c r="G366" s="434">
        <v>808</v>
      </c>
      <c r="H366" s="434">
        <v>1</v>
      </c>
      <c r="I366" s="434">
        <v>134.66666666666666</v>
      </c>
      <c r="J366" s="434">
        <v>2</v>
      </c>
      <c r="K366" s="434">
        <v>272</v>
      </c>
      <c r="L366" s="434">
        <v>0.33663366336633666</v>
      </c>
      <c r="M366" s="434">
        <v>136</v>
      </c>
      <c r="N366" s="434">
        <v>3</v>
      </c>
      <c r="O366" s="434">
        <v>417</v>
      </c>
      <c r="P366" s="456">
        <v>0.5160891089108911</v>
      </c>
      <c r="Q366" s="435">
        <v>139</v>
      </c>
    </row>
    <row r="367" spans="1:17" ht="14.4" customHeight="1" x14ac:dyDescent="0.3">
      <c r="A367" s="430" t="s">
        <v>1508</v>
      </c>
      <c r="B367" s="431" t="s">
        <v>1346</v>
      </c>
      <c r="C367" s="431" t="s">
        <v>1347</v>
      </c>
      <c r="D367" s="431" t="s">
        <v>1396</v>
      </c>
      <c r="E367" s="431" t="s">
        <v>1397</v>
      </c>
      <c r="F367" s="434"/>
      <c r="G367" s="434"/>
      <c r="H367" s="434"/>
      <c r="I367" s="434"/>
      <c r="J367" s="434">
        <v>4</v>
      </c>
      <c r="K367" s="434">
        <v>412</v>
      </c>
      <c r="L367" s="434"/>
      <c r="M367" s="434">
        <v>103</v>
      </c>
      <c r="N367" s="434"/>
      <c r="O367" s="434"/>
      <c r="P367" s="456"/>
      <c r="Q367" s="435"/>
    </row>
    <row r="368" spans="1:17" ht="14.4" customHeight="1" x14ac:dyDescent="0.3">
      <c r="A368" s="430" t="s">
        <v>1508</v>
      </c>
      <c r="B368" s="431" t="s">
        <v>1346</v>
      </c>
      <c r="C368" s="431" t="s">
        <v>1347</v>
      </c>
      <c r="D368" s="431" t="s">
        <v>1402</v>
      </c>
      <c r="E368" s="431" t="s">
        <v>1403</v>
      </c>
      <c r="F368" s="434">
        <v>57</v>
      </c>
      <c r="G368" s="434">
        <v>6519</v>
      </c>
      <c r="H368" s="434">
        <v>1</v>
      </c>
      <c r="I368" s="434">
        <v>114.36842105263158</v>
      </c>
      <c r="J368" s="434">
        <v>63</v>
      </c>
      <c r="K368" s="434">
        <v>7308</v>
      </c>
      <c r="L368" s="434">
        <v>1.1210308329498389</v>
      </c>
      <c r="M368" s="434">
        <v>116</v>
      </c>
      <c r="N368" s="434">
        <v>58</v>
      </c>
      <c r="O368" s="434">
        <v>6786</v>
      </c>
      <c r="P368" s="456">
        <v>1.0409572020248505</v>
      </c>
      <c r="Q368" s="435">
        <v>117</v>
      </c>
    </row>
    <row r="369" spans="1:17" ht="14.4" customHeight="1" x14ac:dyDescent="0.3">
      <c r="A369" s="430" t="s">
        <v>1508</v>
      </c>
      <c r="B369" s="431" t="s">
        <v>1346</v>
      </c>
      <c r="C369" s="431" t="s">
        <v>1347</v>
      </c>
      <c r="D369" s="431" t="s">
        <v>1404</v>
      </c>
      <c r="E369" s="431" t="s">
        <v>1405</v>
      </c>
      <c r="F369" s="434">
        <v>5</v>
      </c>
      <c r="G369" s="434">
        <v>423</v>
      </c>
      <c r="H369" s="434">
        <v>1</v>
      </c>
      <c r="I369" s="434">
        <v>84.6</v>
      </c>
      <c r="J369" s="434">
        <v>9</v>
      </c>
      <c r="K369" s="434">
        <v>765</v>
      </c>
      <c r="L369" s="434">
        <v>1.8085106382978724</v>
      </c>
      <c r="M369" s="434">
        <v>85</v>
      </c>
      <c r="N369" s="434">
        <v>8</v>
      </c>
      <c r="O369" s="434">
        <v>728</v>
      </c>
      <c r="P369" s="456">
        <v>1.7210401891252955</v>
      </c>
      <c r="Q369" s="435">
        <v>91</v>
      </c>
    </row>
    <row r="370" spans="1:17" ht="14.4" customHeight="1" x14ac:dyDescent="0.3">
      <c r="A370" s="430" t="s">
        <v>1508</v>
      </c>
      <c r="B370" s="431" t="s">
        <v>1346</v>
      </c>
      <c r="C370" s="431" t="s">
        <v>1347</v>
      </c>
      <c r="D370" s="431" t="s">
        <v>1406</v>
      </c>
      <c r="E370" s="431" t="s">
        <v>1407</v>
      </c>
      <c r="F370" s="434"/>
      <c r="G370" s="434"/>
      <c r="H370" s="434"/>
      <c r="I370" s="434"/>
      <c r="J370" s="434">
        <v>1</v>
      </c>
      <c r="K370" s="434">
        <v>98</v>
      </c>
      <c r="L370" s="434"/>
      <c r="M370" s="434">
        <v>98</v>
      </c>
      <c r="N370" s="434"/>
      <c r="O370" s="434"/>
      <c r="P370" s="456"/>
      <c r="Q370" s="435"/>
    </row>
    <row r="371" spans="1:17" ht="14.4" customHeight="1" x14ac:dyDescent="0.3">
      <c r="A371" s="430" t="s">
        <v>1508</v>
      </c>
      <c r="B371" s="431" t="s">
        <v>1346</v>
      </c>
      <c r="C371" s="431" t="s">
        <v>1347</v>
      </c>
      <c r="D371" s="431" t="s">
        <v>1408</v>
      </c>
      <c r="E371" s="431" t="s">
        <v>1409</v>
      </c>
      <c r="F371" s="434">
        <v>9</v>
      </c>
      <c r="G371" s="434">
        <v>189</v>
      </c>
      <c r="H371" s="434">
        <v>1</v>
      </c>
      <c r="I371" s="434">
        <v>21</v>
      </c>
      <c r="J371" s="434">
        <v>4</v>
      </c>
      <c r="K371" s="434">
        <v>84</v>
      </c>
      <c r="L371" s="434">
        <v>0.44444444444444442</v>
      </c>
      <c r="M371" s="434">
        <v>21</v>
      </c>
      <c r="N371" s="434">
        <v>2</v>
      </c>
      <c r="O371" s="434">
        <v>42</v>
      </c>
      <c r="P371" s="456">
        <v>0.22222222222222221</v>
      </c>
      <c r="Q371" s="435">
        <v>21</v>
      </c>
    </row>
    <row r="372" spans="1:17" ht="14.4" customHeight="1" x14ac:dyDescent="0.3">
      <c r="A372" s="430" t="s">
        <v>1508</v>
      </c>
      <c r="B372" s="431" t="s">
        <v>1346</v>
      </c>
      <c r="C372" s="431" t="s">
        <v>1347</v>
      </c>
      <c r="D372" s="431" t="s">
        <v>1410</v>
      </c>
      <c r="E372" s="431" t="s">
        <v>1411</v>
      </c>
      <c r="F372" s="434">
        <v>69</v>
      </c>
      <c r="G372" s="434">
        <v>33590</v>
      </c>
      <c r="H372" s="434">
        <v>1</v>
      </c>
      <c r="I372" s="434">
        <v>486.81159420289856</v>
      </c>
      <c r="J372" s="434">
        <v>66</v>
      </c>
      <c r="K372" s="434">
        <v>32142</v>
      </c>
      <c r="L372" s="434">
        <v>0.95689193212265555</v>
      </c>
      <c r="M372" s="434">
        <v>487</v>
      </c>
      <c r="N372" s="434">
        <v>24</v>
      </c>
      <c r="O372" s="434">
        <v>11712</v>
      </c>
      <c r="P372" s="456">
        <v>0.34867520095266447</v>
      </c>
      <c r="Q372" s="435">
        <v>488</v>
      </c>
    </row>
    <row r="373" spans="1:17" ht="14.4" customHeight="1" x14ac:dyDescent="0.3">
      <c r="A373" s="430" t="s">
        <v>1508</v>
      </c>
      <c r="B373" s="431" t="s">
        <v>1346</v>
      </c>
      <c r="C373" s="431" t="s">
        <v>1347</v>
      </c>
      <c r="D373" s="431" t="s">
        <v>1418</v>
      </c>
      <c r="E373" s="431" t="s">
        <v>1419</v>
      </c>
      <c r="F373" s="434">
        <v>19</v>
      </c>
      <c r="G373" s="434">
        <v>767</v>
      </c>
      <c r="H373" s="434">
        <v>1</v>
      </c>
      <c r="I373" s="434">
        <v>40.368421052631582</v>
      </c>
      <c r="J373" s="434">
        <v>29</v>
      </c>
      <c r="K373" s="434">
        <v>1189</v>
      </c>
      <c r="L373" s="434">
        <v>1.5501955671447196</v>
      </c>
      <c r="M373" s="434">
        <v>41</v>
      </c>
      <c r="N373" s="434">
        <v>31</v>
      </c>
      <c r="O373" s="434">
        <v>1271</v>
      </c>
      <c r="P373" s="456">
        <v>1.6571056062581486</v>
      </c>
      <c r="Q373" s="435">
        <v>41</v>
      </c>
    </row>
    <row r="374" spans="1:17" ht="14.4" customHeight="1" x14ac:dyDescent="0.3">
      <c r="A374" s="430" t="s">
        <v>1508</v>
      </c>
      <c r="B374" s="431" t="s">
        <v>1346</v>
      </c>
      <c r="C374" s="431" t="s">
        <v>1347</v>
      </c>
      <c r="D374" s="431" t="s">
        <v>1426</v>
      </c>
      <c r="E374" s="431" t="s">
        <v>1427</v>
      </c>
      <c r="F374" s="434">
        <v>4</v>
      </c>
      <c r="G374" s="434">
        <v>866</v>
      </c>
      <c r="H374" s="434">
        <v>1</v>
      </c>
      <c r="I374" s="434">
        <v>216.5</v>
      </c>
      <c r="J374" s="434"/>
      <c r="K374" s="434"/>
      <c r="L374" s="434"/>
      <c r="M374" s="434"/>
      <c r="N374" s="434">
        <v>1</v>
      </c>
      <c r="O374" s="434">
        <v>223</v>
      </c>
      <c r="P374" s="456">
        <v>0.2575057736720554</v>
      </c>
      <c r="Q374" s="435">
        <v>223</v>
      </c>
    </row>
    <row r="375" spans="1:17" ht="14.4" customHeight="1" x14ac:dyDescent="0.3">
      <c r="A375" s="430" t="s">
        <v>1508</v>
      </c>
      <c r="B375" s="431" t="s">
        <v>1346</v>
      </c>
      <c r="C375" s="431" t="s">
        <v>1347</v>
      </c>
      <c r="D375" s="431" t="s">
        <v>1428</v>
      </c>
      <c r="E375" s="431" t="s">
        <v>1429</v>
      </c>
      <c r="F375" s="434"/>
      <c r="G375" s="434"/>
      <c r="H375" s="434"/>
      <c r="I375" s="434"/>
      <c r="J375" s="434"/>
      <c r="K375" s="434"/>
      <c r="L375" s="434"/>
      <c r="M375" s="434"/>
      <c r="N375" s="434">
        <v>1</v>
      </c>
      <c r="O375" s="434">
        <v>763</v>
      </c>
      <c r="P375" s="456"/>
      <c r="Q375" s="435">
        <v>763</v>
      </c>
    </row>
    <row r="376" spans="1:17" ht="14.4" customHeight="1" x14ac:dyDescent="0.3">
      <c r="A376" s="430" t="s">
        <v>1508</v>
      </c>
      <c r="B376" s="431" t="s">
        <v>1346</v>
      </c>
      <c r="C376" s="431" t="s">
        <v>1347</v>
      </c>
      <c r="D376" s="431" t="s">
        <v>1430</v>
      </c>
      <c r="E376" s="431" t="s">
        <v>1431</v>
      </c>
      <c r="F376" s="434">
        <v>3</v>
      </c>
      <c r="G376" s="434">
        <v>6177</v>
      </c>
      <c r="H376" s="434">
        <v>1</v>
      </c>
      <c r="I376" s="434">
        <v>2059</v>
      </c>
      <c r="J376" s="434"/>
      <c r="K376" s="434"/>
      <c r="L376" s="434"/>
      <c r="M376" s="434"/>
      <c r="N376" s="434">
        <v>1</v>
      </c>
      <c r="O376" s="434">
        <v>2112</v>
      </c>
      <c r="P376" s="456">
        <v>0.34191355026711995</v>
      </c>
      <c r="Q376" s="435">
        <v>2112</v>
      </c>
    </row>
    <row r="377" spans="1:17" ht="14.4" customHeight="1" x14ac:dyDescent="0.3">
      <c r="A377" s="430" t="s">
        <v>1508</v>
      </c>
      <c r="B377" s="431" t="s">
        <v>1346</v>
      </c>
      <c r="C377" s="431" t="s">
        <v>1347</v>
      </c>
      <c r="D377" s="431" t="s">
        <v>1436</v>
      </c>
      <c r="E377" s="431" t="s">
        <v>1437</v>
      </c>
      <c r="F377" s="434"/>
      <c r="G377" s="434"/>
      <c r="H377" s="434"/>
      <c r="I377" s="434"/>
      <c r="J377" s="434">
        <v>1</v>
      </c>
      <c r="K377" s="434">
        <v>509</v>
      </c>
      <c r="L377" s="434"/>
      <c r="M377" s="434">
        <v>509</v>
      </c>
      <c r="N377" s="434"/>
      <c r="O377" s="434"/>
      <c r="P377" s="456"/>
      <c r="Q377" s="435"/>
    </row>
    <row r="378" spans="1:17" ht="14.4" customHeight="1" x14ac:dyDescent="0.3">
      <c r="A378" s="430" t="s">
        <v>1508</v>
      </c>
      <c r="B378" s="431" t="s">
        <v>1346</v>
      </c>
      <c r="C378" s="431" t="s">
        <v>1347</v>
      </c>
      <c r="D378" s="431" t="s">
        <v>1438</v>
      </c>
      <c r="E378" s="431" t="s">
        <v>1439</v>
      </c>
      <c r="F378" s="434">
        <v>8</v>
      </c>
      <c r="G378" s="434">
        <v>13744</v>
      </c>
      <c r="H378" s="434">
        <v>1</v>
      </c>
      <c r="I378" s="434">
        <v>1718</v>
      </c>
      <c r="J378" s="434"/>
      <c r="K378" s="434"/>
      <c r="L378" s="434"/>
      <c r="M378" s="434"/>
      <c r="N378" s="434"/>
      <c r="O378" s="434"/>
      <c r="P378" s="456"/>
      <c r="Q378" s="435"/>
    </row>
    <row r="379" spans="1:17" ht="14.4" customHeight="1" x14ac:dyDescent="0.3">
      <c r="A379" s="430" t="s">
        <v>1509</v>
      </c>
      <c r="B379" s="431" t="s">
        <v>1346</v>
      </c>
      <c r="C379" s="431" t="s">
        <v>1347</v>
      </c>
      <c r="D379" s="431" t="s">
        <v>1348</v>
      </c>
      <c r="E379" s="431" t="s">
        <v>1349</v>
      </c>
      <c r="F379" s="434">
        <v>106</v>
      </c>
      <c r="G379" s="434">
        <v>16936</v>
      </c>
      <c r="H379" s="434">
        <v>1</v>
      </c>
      <c r="I379" s="434">
        <v>159.77358490566039</v>
      </c>
      <c r="J379" s="434">
        <v>133</v>
      </c>
      <c r="K379" s="434">
        <v>21413</v>
      </c>
      <c r="L379" s="434">
        <v>1.2643481341521021</v>
      </c>
      <c r="M379" s="434">
        <v>161</v>
      </c>
      <c r="N379" s="434">
        <v>129</v>
      </c>
      <c r="O379" s="434">
        <v>22317</v>
      </c>
      <c r="P379" s="456">
        <v>1.3177255550307039</v>
      </c>
      <c r="Q379" s="435">
        <v>173</v>
      </c>
    </row>
    <row r="380" spans="1:17" ht="14.4" customHeight="1" x14ac:dyDescent="0.3">
      <c r="A380" s="430" t="s">
        <v>1509</v>
      </c>
      <c r="B380" s="431" t="s">
        <v>1346</v>
      </c>
      <c r="C380" s="431" t="s">
        <v>1347</v>
      </c>
      <c r="D380" s="431" t="s">
        <v>1362</v>
      </c>
      <c r="E380" s="431" t="s">
        <v>1363</v>
      </c>
      <c r="F380" s="434">
        <v>2</v>
      </c>
      <c r="G380" s="434">
        <v>2336</v>
      </c>
      <c r="H380" s="434">
        <v>1</v>
      </c>
      <c r="I380" s="434">
        <v>1168</v>
      </c>
      <c r="J380" s="434">
        <v>2</v>
      </c>
      <c r="K380" s="434">
        <v>2338</v>
      </c>
      <c r="L380" s="434">
        <v>1.0008561643835616</v>
      </c>
      <c r="M380" s="434">
        <v>1169</v>
      </c>
      <c r="N380" s="434"/>
      <c r="O380" s="434"/>
      <c r="P380" s="456"/>
      <c r="Q380" s="435"/>
    </row>
    <row r="381" spans="1:17" ht="14.4" customHeight="1" x14ac:dyDescent="0.3">
      <c r="A381" s="430" t="s">
        <v>1509</v>
      </c>
      <c r="B381" s="431" t="s">
        <v>1346</v>
      </c>
      <c r="C381" s="431" t="s">
        <v>1347</v>
      </c>
      <c r="D381" s="431" t="s">
        <v>1364</v>
      </c>
      <c r="E381" s="431" t="s">
        <v>1365</v>
      </c>
      <c r="F381" s="434">
        <v>16</v>
      </c>
      <c r="G381" s="434">
        <v>635</v>
      </c>
      <c r="H381" s="434">
        <v>1</v>
      </c>
      <c r="I381" s="434">
        <v>39.6875</v>
      </c>
      <c r="J381" s="434">
        <v>1</v>
      </c>
      <c r="K381" s="434">
        <v>40</v>
      </c>
      <c r="L381" s="434">
        <v>6.2992125984251968E-2</v>
      </c>
      <c r="M381" s="434">
        <v>40</v>
      </c>
      <c r="N381" s="434">
        <v>4</v>
      </c>
      <c r="O381" s="434">
        <v>164</v>
      </c>
      <c r="P381" s="456">
        <v>0.25826771653543307</v>
      </c>
      <c r="Q381" s="435">
        <v>41</v>
      </c>
    </row>
    <row r="382" spans="1:17" ht="14.4" customHeight="1" x14ac:dyDescent="0.3">
      <c r="A382" s="430" t="s">
        <v>1509</v>
      </c>
      <c r="B382" s="431" t="s">
        <v>1346</v>
      </c>
      <c r="C382" s="431" t="s">
        <v>1347</v>
      </c>
      <c r="D382" s="431" t="s">
        <v>1368</v>
      </c>
      <c r="E382" s="431" t="s">
        <v>1369</v>
      </c>
      <c r="F382" s="434">
        <v>4</v>
      </c>
      <c r="G382" s="434">
        <v>148</v>
      </c>
      <c r="H382" s="434">
        <v>1</v>
      </c>
      <c r="I382" s="434">
        <v>37</v>
      </c>
      <c r="J382" s="434"/>
      <c r="K382" s="434"/>
      <c r="L382" s="434"/>
      <c r="M382" s="434"/>
      <c r="N382" s="434"/>
      <c r="O382" s="434"/>
      <c r="P382" s="456"/>
      <c r="Q382" s="435"/>
    </row>
    <row r="383" spans="1:17" ht="14.4" customHeight="1" x14ac:dyDescent="0.3">
      <c r="A383" s="430" t="s">
        <v>1509</v>
      </c>
      <c r="B383" s="431" t="s">
        <v>1346</v>
      </c>
      <c r="C383" s="431" t="s">
        <v>1347</v>
      </c>
      <c r="D383" s="431" t="s">
        <v>1372</v>
      </c>
      <c r="E383" s="431" t="s">
        <v>1373</v>
      </c>
      <c r="F383" s="434">
        <v>3</v>
      </c>
      <c r="G383" s="434">
        <v>1335</v>
      </c>
      <c r="H383" s="434">
        <v>1</v>
      </c>
      <c r="I383" s="434">
        <v>445</v>
      </c>
      <c r="J383" s="434">
        <v>15</v>
      </c>
      <c r="K383" s="434">
        <v>6675</v>
      </c>
      <c r="L383" s="434">
        <v>5</v>
      </c>
      <c r="M383" s="434">
        <v>445</v>
      </c>
      <c r="N383" s="434">
        <v>3</v>
      </c>
      <c r="O383" s="434">
        <v>1338</v>
      </c>
      <c r="P383" s="456">
        <v>1.002247191011236</v>
      </c>
      <c r="Q383" s="435">
        <v>446</v>
      </c>
    </row>
    <row r="384" spans="1:17" ht="14.4" customHeight="1" x14ac:dyDescent="0.3">
      <c r="A384" s="430" t="s">
        <v>1509</v>
      </c>
      <c r="B384" s="431" t="s">
        <v>1346</v>
      </c>
      <c r="C384" s="431" t="s">
        <v>1347</v>
      </c>
      <c r="D384" s="431" t="s">
        <v>1374</v>
      </c>
      <c r="E384" s="431" t="s">
        <v>1375</v>
      </c>
      <c r="F384" s="434"/>
      <c r="G384" s="434"/>
      <c r="H384" s="434"/>
      <c r="I384" s="434"/>
      <c r="J384" s="434">
        <v>1</v>
      </c>
      <c r="K384" s="434">
        <v>41</v>
      </c>
      <c r="L384" s="434"/>
      <c r="M384" s="434">
        <v>41</v>
      </c>
      <c r="N384" s="434"/>
      <c r="O384" s="434"/>
      <c r="P384" s="456"/>
      <c r="Q384" s="435"/>
    </row>
    <row r="385" spans="1:17" ht="14.4" customHeight="1" x14ac:dyDescent="0.3">
      <c r="A385" s="430" t="s">
        <v>1509</v>
      </c>
      <c r="B385" s="431" t="s">
        <v>1346</v>
      </c>
      <c r="C385" s="431" t="s">
        <v>1347</v>
      </c>
      <c r="D385" s="431" t="s">
        <v>1376</v>
      </c>
      <c r="E385" s="431" t="s">
        <v>1377</v>
      </c>
      <c r="F385" s="434"/>
      <c r="G385" s="434"/>
      <c r="H385" s="434"/>
      <c r="I385" s="434"/>
      <c r="J385" s="434">
        <v>2</v>
      </c>
      <c r="K385" s="434">
        <v>982</v>
      </c>
      <c r="L385" s="434"/>
      <c r="M385" s="434">
        <v>491</v>
      </c>
      <c r="N385" s="434"/>
      <c r="O385" s="434"/>
      <c r="P385" s="456"/>
      <c r="Q385" s="435"/>
    </row>
    <row r="386" spans="1:17" ht="14.4" customHeight="1" x14ac:dyDescent="0.3">
      <c r="A386" s="430" t="s">
        <v>1509</v>
      </c>
      <c r="B386" s="431" t="s">
        <v>1346</v>
      </c>
      <c r="C386" s="431" t="s">
        <v>1347</v>
      </c>
      <c r="D386" s="431" t="s">
        <v>1378</v>
      </c>
      <c r="E386" s="431" t="s">
        <v>1379</v>
      </c>
      <c r="F386" s="434">
        <v>1</v>
      </c>
      <c r="G386" s="434">
        <v>31</v>
      </c>
      <c r="H386" s="434">
        <v>1</v>
      </c>
      <c r="I386" s="434">
        <v>31</v>
      </c>
      <c r="J386" s="434"/>
      <c r="K386" s="434"/>
      <c r="L386" s="434"/>
      <c r="M386" s="434"/>
      <c r="N386" s="434"/>
      <c r="O386" s="434"/>
      <c r="P386" s="456"/>
      <c r="Q386" s="435"/>
    </row>
    <row r="387" spans="1:17" ht="14.4" customHeight="1" x14ac:dyDescent="0.3">
      <c r="A387" s="430" t="s">
        <v>1509</v>
      </c>
      <c r="B387" s="431" t="s">
        <v>1346</v>
      </c>
      <c r="C387" s="431" t="s">
        <v>1347</v>
      </c>
      <c r="D387" s="431" t="s">
        <v>1392</v>
      </c>
      <c r="E387" s="431" t="s">
        <v>1393</v>
      </c>
      <c r="F387" s="434">
        <v>24</v>
      </c>
      <c r="G387" s="434">
        <v>384</v>
      </c>
      <c r="H387" s="434">
        <v>1</v>
      </c>
      <c r="I387" s="434">
        <v>16</v>
      </c>
      <c r="J387" s="434">
        <v>51</v>
      </c>
      <c r="K387" s="434">
        <v>816</v>
      </c>
      <c r="L387" s="434">
        <v>2.125</v>
      </c>
      <c r="M387" s="434">
        <v>16</v>
      </c>
      <c r="N387" s="434">
        <v>13</v>
      </c>
      <c r="O387" s="434">
        <v>221</v>
      </c>
      <c r="P387" s="456">
        <v>0.57552083333333337</v>
      </c>
      <c r="Q387" s="435">
        <v>17</v>
      </c>
    </row>
    <row r="388" spans="1:17" ht="14.4" customHeight="1" x14ac:dyDescent="0.3">
      <c r="A388" s="430" t="s">
        <v>1509</v>
      </c>
      <c r="B388" s="431" t="s">
        <v>1346</v>
      </c>
      <c r="C388" s="431" t="s">
        <v>1347</v>
      </c>
      <c r="D388" s="431" t="s">
        <v>1394</v>
      </c>
      <c r="E388" s="431" t="s">
        <v>1395</v>
      </c>
      <c r="F388" s="434">
        <v>2</v>
      </c>
      <c r="G388" s="434">
        <v>270</v>
      </c>
      <c r="H388" s="434">
        <v>1</v>
      </c>
      <c r="I388" s="434">
        <v>135</v>
      </c>
      <c r="J388" s="434">
        <v>13</v>
      </c>
      <c r="K388" s="434">
        <v>1768</v>
      </c>
      <c r="L388" s="434">
        <v>6.5481481481481483</v>
      </c>
      <c r="M388" s="434">
        <v>136</v>
      </c>
      <c r="N388" s="434">
        <v>21</v>
      </c>
      <c r="O388" s="434">
        <v>2919</v>
      </c>
      <c r="P388" s="456">
        <v>10.811111111111112</v>
      </c>
      <c r="Q388" s="435">
        <v>139</v>
      </c>
    </row>
    <row r="389" spans="1:17" ht="14.4" customHeight="1" x14ac:dyDescent="0.3">
      <c r="A389" s="430" t="s">
        <v>1509</v>
      </c>
      <c r="B389" s="431" t="s">
        <v>1346</v>
      </c>
      <c r="C389" s="431" t="s">
        <v>1347</v>
      </c>
      <c r="D389" s="431" t="s">
        <v>1396</v>
      </c>
      <c r="E389" s="431" t="s">
        <v>1397</v>
      </c>
      <c r="F389" s="434">
        <v>3</v>
      </c>
      <c r="G389" s="434">
        <v>307</v>
      </c>
      <c r="H389" s="434">
        <v>1</v>
      </c>
      <c r="I389" s="434">
        <v>102.33333333333333</v>
      </c>
      <c r="J389" s="434"/>
      <c r="K389" s="434"/>
      <c r="L389" s="434"/>
      <c r="M389" s="434"/>
      <c r="N389" s="434"/>
      <c r="O389" s="434"/>
      <c r="P389" s="456"/>
      <c r="Q389" s="435"/>
    </row>
    <row r="390" spans="1:17" ht="14.4" customHeight="1" x14ac:dyDescent="0.3">
      <c r="A390" s="430" t="s">
        <v>1509</v>
      </c>
      <c r="B390" s="431" t="s">
        <v>1346</v>
      </c>
      <c r="C390" s="431" t="s">
        <v>1347</v>
      </c>
      <c r="D390" s="431" t="s">
        <v>1398</v>
      </c>
      <c r="E390" s="431" t="s">
        <v>1399</v>
      </c>
      <c r="F390" s="434">
        <v>1</v>
      </c>
      <c r="G390" s="434">
        <v>113</v>
      </c>
      <c r="H390" s="434">
        <v>1</v>
      </c>
      <c r="I390" s="434">
        <v>113</v>
      </c>
      <c r="J390" s="434">
        <v>6</v>
      </c>
      <c r="K390" s="434">
        <v>678</v>
      </c>
      <c r="L390" s="434">
        <v>6</v>
      </c>
      <c r="M390" s="434">
        <v>113</v>
      </c>
      <c r="N390" s="434">
        <v>5</v>
      </c>
      <c r="O390" s="434">
        <v>590</v>
      </c>
      <c r="P390" s="456">
        <v>5.221238938053097</v>
      </c>
      <c r="Q390" s="435">
        <v>118</v>
      </c>
    </row>
    <row r="391" spans="1:17" ht="14.4" customHeight="1" x14ac:dyDescent="0.3">
      <c r="A391" s="430" t="s">
        <v>1509</v>
      </c>
      <c r="B391" s="431" t="s">
        <v>1346</v>
      </c>
      <c r="C391" s="431" t="s">
        <v>1347</v>
      </c>
      <c r="D391" s="431" t="s">
        <v>1402</v>
      </c>
      <c r="E391" s="431" t="s">
        <v>1403</v>
      </c>
      <c r="F391" s="434">
        <v>20</v>
      </c>
      <c r="G391" s="434">
        <v>2296</v>
      </c>
      <c r="H391" s="434">
        <v>1</v>
      </c>
      <c r="I391" s="434">
        <v>114.8</v>
      </c>
      <c r="J391" s="434">
        <v>28</v>
      </c>
      <c r="K391" s="434">
        <v>3248</v>
      </c>
      <c r="L391" s="434">
        <v>1.4146341463414633</v>
      </c>
      <c r="M391" s="434">
        <v>116</v>
      </c>
      <c r="N391" s="434">
        <v>23</v>
      </c>
      <c r="O391" s="434">
        <v>2691</v>
      </c>
      <c r="P391" s="456">
        <v>1.1720383275261324</v>
      </c>
      <c r="Q391" s="435">
        <v>117</v>
      </c>
    </row>
    <row r="392" spans="1:17" ht="14.4" customHeight="1" x14ac:dyDescent="0.3">
      <c r="A392" s="430" t="s">
        <v>1509</v>
      </c>
      <c r="B392" s="431" t="s">
        <v>1346</v>
      </c>
      <c r="C392" s="431" t="s">
        <v>1347</v>
      </c>
      <c r="D392" s="431" t="s">
        <v>1404</v>
      </c>
      <c r="E392" s="431" t="s">
        <v>1405</v>
      </c>
      <c r="F392" s="434">
        <v>5</v>
      </c>
      <c r="G392" s="434">
        <v>425</v>
      </c>
      <c r="H392" s="434">
        <v>1</v>
      </c>
      <c r="I392" s="434">
        <v>85</v>
      </c>
      <c r="J392" s="434">
        <v>12</v>
      </c>
      <c r="K392" s="434">
        <v>1020</v>
      </c>
      <c r="L392" s="434">
        <v>2.4</v>
      </c>
      <c r="M392" s="434">
        <v>85</v>
      </c>
      <c r="N392" s="434">
        <v>11</v>
      </c>
      <c r="O392" s="434">
        <v>1001</v>
      </c>
      <c r="P392" s="456">
        <v>2.355294117647059</v>
      </c>
      <c r="Q392" s="435">
        <v>91</v>
      </c>
    </row>
    <row r="393" spans="1:17" ht="14.4" customHeight="1" x14ac:dyDescent="0.3">
      <c r="A393" s="430" t="s">
        <v>1509</v>
      </c>
      <c r="B393" s="431" t="s">
        <v>1346</v>
      </c>
      <c r="C393" s="431" t="s">
        <v>1347</v>
      </c>
      <c r="D393" s="431" t="s">
        <v>1406</v>
      </c>
      <c r="E393" s="431" t="s">
        <v>1407</v>
      </c>
      <c r="F393" s="434">
        <v>28</v>
      </c>
      <c r="G393" s="434">
        <v>2710</v>
      </c>
      <c r="H393" s="434">
        <v>1</v>
      </c>
      <c r="I393" s="434">
        <v>96.785714285714292</v>
      </c>
      <c r="J393" s="434">
        <v>41</v>
      </c>
      <c r="K393" s="434">
        <v>4018</v>
      </c>
      <c r="L393" s="434">
        <v>1.4826568265682656</v>
      </c>
      <c r="M393" s="434">
        <v>98</v>
      </c>
      <c r="N393" s="434">
        <v>39</v>
      </c>
      <c r="O393" s="434">
        <v>3861</v>
      </c>
      <c r="P393" s="456">
        <v>1.4247232472324722</v>
      </c>
      <c r="Q393" s="435">
        <v>99</v>
      </c>
    </row>
    <row r="394" spans="1:17" ht="14.4" customHeight="1" x14ac:dyDescent="0.3">
      <c r="A394" s="430" t="s">
        <v>1509</v>
      </c>
      <c r="B394" s="431" t="s">
        <v>1346</v>
      </c>
      <c r="C394" s="431" t="s">
        <v>1347</v>
      </c>
      <c r="D394" s="431" t="s">
        <v>1408</v>
      </c>
      <c r="E394" s="431" t="s">
        <v>1409</v>
      </c>
      <c r="F394" s="434">
        <v>3</v>
      </c>
      <c r="G394" s="434">
        <v>63</v>
      </c>
      <c r="H394" s="434">
        <v>1</v>
      </c>
      <c r="I394" s="434">
        <v>21</v>
      </c>
      <c r="J394" s="434">
        <v>4</v>
      </c>
      <c r="K394" s="434">
        <v>84</v>
      </c>
      <c r="L394" s="434">
        <v>1.3333333333333333</v>
      </c>
      <c r="M394" s="434">
        <v>21</v>
      </c>
      <c r="N394" s="434">
        <v>2</v>
      </c>
      <c r="O394" s="434">
        <v>42</v>
      </c>
      <c r="P394" s="456">
        <v>0.66666666666666663</v>
      </c>
      <c r="Q394" s="435">
        <v>21</v>
      </c>
    </row>
    <row r="395" spans="1:17" ht="14.4" customHeight="1" x14ac:dyDescent="0.3">
      <c r="A395" s="430" t="s">
        <v>1509</v>
      </c>
      <c r="B395" s="431" t="s">
        <v>1346</v>
      </c>
      <c r="C395" s="431" t="s">
        <v>1347</v>
      </c>
      <c r="D395" s="431" t="s">
        <v>1410</v>
      </c>
      <c r="E395" s="431" t="s">
        <v>1411</v>
      </c>
      <c r="F395" s="434">
        <v>40</v>
      </c>
      <c r="G395" s="434">
        <v>19477</v>
      </c>
      <c r="H395" s="434">
        <v>1</v>
      </c>
      <c r="I395" s="434">
        <v>486.92500000000001</v>
      </c>
      <c r="J395" s="434">
        <v>73</v>
      </c>
      <c r="K395" s="434">
        <v>35551</v>
      </c>
      <c r="L395" s="434">
        <v>1.8252811007855418</v>
      </c>
      <c r="M395" s="434">
        <v>487</v>
      </c>
      <c r="N395" s="434">
        <v>23</v>
      </c>
      <c r="O395" s="434">
        <v>11224</v>
      </c>
      <c r="P395" s="456">
        <v>0.57626944601324637</v>
      </c>
      <c r="Q395" s="435">
        <v>488</v>
      </c>
    </row>
    <row r="396" spans="1:17" ht="14.4" customHeight="1" x14ac:dyDescent="0.3">
      <c r="A396" s="430" t="s">
        <v>1509</v>
      </c>
      <c r="B396" s="431" t="s">
        <v>1346</v>
      </c>
      <c r="C396" s="431" t="s">
        <v>1347</v>
      </c>
      <c r="D396" s="431" t="s">
        <v>1418</v>
      </c>
      <c r="E396" s="431" t="s">
        <v>1419</v>
      </c>
      <c r="F396" s="434">
        <v>9</v>
      </c>
      <c r="G396" s="434">
        <v>367</v>
      </c>
      <c r="H396" s="434">
        <v>1</v>
      </c>
      <c r="I396" s="434">
        <v>40.777777777777779</v>
      </c>
      <c r="J396" s="434">
        <v>5</v>
      </c>
      <c r="K396" s="434">
        <v>205</v>
      </c>
      <c r="L396" s="434">
        <v>0.55858310626703001</v>
      </c>
      <c r="M396" s="434">
        <v>41</v>
      </c>
      <c r="N396" s="434">
        <v>11</v>
      </c>
      <c r="O396" s="434">
        <v>451</v>
      </c>
      <c r="P396" s="456">
        <v>1.228882833787466</v>
      </c>
      <c r="Q396" s="435">
        <v>41</v>
      </c>
    </row>
    <row r="397" spans="1:17" ht="14.4" customHeight="1" x14ac:dyDescent="0.3">
      <c r="A397" s="430" t="s">
        <v>1509</v>
      </c>
      <c r="B397" s="431" t="s">
        <v>1346</v>
      </c>
      <c r="C397" s="431" t="s">
        <v>1347</v>
      </c>
      <c r="D397" s="431" t="s">
        <v>1426</v>
      </c>
      <c r="E397" s="431" t="s">
        <v>1427</v>
      </c>
      <c r="F397" s="434">
        <v>1</v>
      </c>
      <c r="G397" s="434">
        <v>218</v>
      </c>
      <c r="H397" s="434">
        <v>1</v>
      </c>
      <c r="I397" s="434">
        <v>218</v>
      </c>
      <c r="J397" s="434"/>
      <c r="K397" s="434"/>
      <c r="L397" s="434"/>
      <c r="M397" s="434"/>
      <c r="N397" s="434">
        <v>1</v>
      </c>
      <c r="O397" s="434">
        <v>223</v>
      </c>
      <c r="P397" s="456">
        <v>1.0229357798165137</v>
      </c>
      <c r="Q397" s="435">
        <v>223</v>
      </c>
    </row>
    <row r="398" spans="1:17" ht="14.4" customHeight="1" x14ac:dyDescent="0.3">
      <c r="A398" s="430" t="s">
        <v>1509</v>
      </c>
      <c r="B398" s="431" t="s">
        <v>1346</v>
      </c>
      <c r="C398" s="431" t="s">
        <v>1347</v>
      </c>
      <c r="D398" s="431" t="s">
        <v>1430</v>
      </c>
      <c r="E398" s="431" t="s">
        <v>1431</v>
      </c>
      <c r="F398" s="434"/>
      <c r="G398" s="434"/>
      <c r="H398" s="434"/>
      <c r="I398" s="434"/>
      <c r="J398" s="434"/>
      <c r="K398" s="434"/>
      <c r="L398" s="434"/>
      <c r="M398" s="434"/>
      <c r="N398" s="434">
        <v>1</v>
      </c>
      <c r="O398" s="434">
        <v>2112</v>
      </c>
      <c r="P398" s="456"/>
      <c r="Q398" s="435">
        <v>2112</v>
      </c>
    </row>
    <row r="399" spans="1:17" ht="14.4" customHeight="1" x14ac:dyDescent="0.3">
      <c r="A399" s="430" t="s">
        <v>1509</v>
      </c>
      <c r="B399" s="431" t="s">
        <v>1346</v>
      </c>
      <c r="C399" s="431" t="s">
        <v>1347</v>
      </c>
      <c r="D399" s="431" t="s">
        <v>1458</v>
      </c>
      <c r="E399" s="431" t="s">
        <v>1459</v>
      </c>
      <c r="F399" s="434">
        <v>3</v>
      </c>
      <c r="G399" s="434">
        <v>87</v>
      </c>
      <c r="H399" s="434">
        <v>1</v>
      </c>
      <c r="I399" s="434">
        <v>29</v>
      </c>
      <c r="J399" s="434">
        <v>18</v>
      </c>
      <c r="K399" s="434">
        <v>522</v>
      </c>
      <c r="L399" s="434">
        <v>6</v>
      </c>
      <c r="M399" s="434">
        <v>29</v>
      </c>
      <c r="N399" s="434">
        <v>15</v>
      </c>
      <c r="O399" s="434">
        <v>450</v>
      </c>
      <c r="P399" s="456">
        <v>5.1724137931034484</v>
      </c>
      <c r="Q399" s="435">
        <v>30</v>
      </c>
    </row>
    <row r="400" spans="1:17" ht="14.4" customHeight="1" x14ac:dyDescent="0.3">
      <c r="A400" s="430" t="s">
        <v>1509</v>
      </c>
      <c r="B400" s="431" t="s">
        <v>1346</v>
      </c>
      <c r="C400" s="431" t="s">
        <v>1347</v>
      </c>
      <c r="D400" s="431" t="s">
        <v>1464</v>
      </c>
      <c r="E400" s="431" t="s">
        <v>1465</v>
      </c>
      <c r="F400" s="434"/>
      <c r="G400" s="434"/>
      <c r="H400" s="434"/>
      <c r="I400" s="434"/>
      <c r="J400" s="434"/>
      <c r="K400" s="434"/>
      <c r="L400" s="434"/>
      <c r="M400" s="434"/>
      <c r="N400" s="434">
        <v>1</v>
      </c>
      <c r="O400" s="434">
        <v>308</v>
      </c>
      <c r="P400" s="456"/>
      <c r="Q400" s="435">
        <v>308</v>
      </c>
    </row>
    <row r="401" spans="1:17" ht="14.4" customHeight="1" x14ac:dyDescent="0.3">
      <c r="A401" s="430" t="s">
        <v>1510</v>
      </c>
      <c r="B401" s="431" t="s">
        <v>1346</v>
      </c>
      <c r="C401" s="431" t="s">
        <v>1347</v>
      </c>
      <c r="D401" s="431" t="s">
        <v>1348</v>
      </c>
      <c r="E401" s="431" t="s">
        <v>1349</v>
      </c>
      <c r="F401" s="434">
        <v>599</v>
      </c>
      <c r="G401" s="434">
        <v>95633</v>
      </c>
      <c r="H401" s="434">
        <v>1</v>
      </c>
      <c r="I401" s="434">
        <v>159.65442404006677</v>
      </c>
      <c r="J401" s="434">
        <v>717</v>
      </c>
      <c r="K401" s="434">
        <v>115437</v>
      </c>
      <c r="L401" s="434">
        <v>1.2070833289763994</v>
      </c>
      <c r="M401" s="434">
        <v>161</v>
      </c>
      <c r="N401" s="434">
        <v>690</v>
      </c>
      <c r="O401" s="434">
        <v>119370</v>
      </c>
      <c r="P401" s="456">
        <v>1.2482093001369821</v>
      </c>
      <c r="Q401" s="435">
        <v>173</v>
      </c>
    </row>
    <row r="402" spans="1:17" ht="14.4" customHeight="1" x14ac:dyDescent="0.3">
      <c r="A402" s="430" t="s">
        <v>1510</v>
      </c>
      <c r="B402" s="431" t="s">
        <v>1346</v>
      </c>
      <c r="C402" s="431" t="s">
        <v>1347</v>
      </c>
      <c r="D402" s="431" t="s">
        <v>1362</v>
      </c>
      <c r="E402" s="431" t="s">
        <v>1363</v>
      </c>
      <c r="F402" s="434">
        <v>733</v>
      </c>
      <c r="G402" s="434">
        <v>855451</v>
      </c>
      <c r="H402" s="434">
        <v>1</v>
      </c>
      <c r="I402" s="434">
        <v>1167.0545702592087</v>
      </c>
      <c r="J402" s="434">
        <v>1426</v>
      </c>
      <c r="K402" s="434">
        <v>1666994</v>
      </c>
      <c r="L402" s="434">
        <v>1.9486726884415355</v>
      </c>
      <c r="M402" s="434">
        <v>1169</v>
      </c>
      <c r="N402" s="434">
        <v>1642</v>
      </c>
      <c r="O402" s="434">
        <v>1926066</v>
      </c>
      <c r="P402" s="456">
        <v>2.2515211274520692</v>
      </c>
      <c r="Q402" s="435">
        <v>1173</v>
      </c>
    </row>
    <row r="403" spans="1:17" ht="14.4" customHeight="1" x14ac:dyDescent="0.3">
      <c r="A403" s="430" t="s">
        <v>1510</v>
      </c>
      <c r="B403" s="431" t="s">
        <v>1346</v>
      </c>
      <c r="C403" s="431" t="s">
        <v>1347</v>
      </c>
      <c r="D403" s="431" t="s">
        <v>1364</v>
      </c>
      <c r="E403" s="431" t="s">
        <v>1365</v>
      </c>
      <c r="F403" s="434">
        <v>950</v>
      </c>
      <c r="G403" s="434">
        <v>37638</v>
      </c>
      <c r="H403" s="434">
        <v>1</v>
      </c>
      <c r="I403" s="434">
        <v>39.618947368421054</v>
      </c>
      <c r="J403" s="434">
        <v>1012</v>
      </c>
      <c r="K403" s="434">
        <v>40480</v>
      </c>
      <c r="L403" s="434">
        <v>1.0755087943036292</v>
      </c>
      <c r="M403" s="434">
        <v>40</v>
      </c>
      <c r="N403" s="434">
        <v>1065</v>
      </c>
      <c r="O403" s="434">
        <v>43665</v>
      </c>
      <c r="P403" s="456">
        <v>1.1601307189542485</v>
      </c>
      <c r="Q403" s="435">
        <v>41</v>
      </c>
    </row>
    <row r="404" spans="1:17" ht="14.4" customHeight="1" x14ac:dyDescent="0.3">
      <c r="A404" s="430" t="s">
        <v>1510</v>
      </c>
      <c r="B404" s="431" t="s">
        <v>1346</v>
      </c>
      <c r="C404" s="431" t="s">
        <v>1347</v>
      </c>
      <c r="D404" s="431" t="s">
        <v>1366</v>
      </c>
      <c r="E404" s="431" t="s">
        <v>1367</v>
      </c>
      <c r="F404" s="434">
        <v>50</v>
      </c>
      <c r="G404" s="434">
        <v>19135</v>
      </c>
      <c r="H404" s="434">
        <v>1</v>
      </c>
      <c r="I404" s="434">
        <v>382.7</v>
      </c>
      <c r="J404" s="434">
        <v>35</v>
      </c>
      <c r="K404" s="434">
        <v>13405</v>
      </c>
      <c r="L404" s="434">
        <v>0.70054873268879014</v>
      </c>
      <c r="M404" s="434">
        <v>383</v>
      </c>
      <c r="N404" s="434">
        <v>62</v>
      </c>
      <c r="O404" s="434">
        <v>23808</v>
      </c>
      <c r="P404" s="456">
        <v>1.2442121766396654</v>
      </c>
      <c r="Q404" s="435">
        <v>384</v>
      </c>
    </row>
    <row r="405" spans="1:17" ht="14.4" customHeight="1" x14ac:dyDescent="0.3">
      <c r="A405" s="430" t="s">
        <v>1510</v>
      </c>
      <c r="B405" s="431" t="s">
        <v>1346</v>
      </c>
      <c r="C405" s="431" t="s">
        <v>1347</v>
      </c>
      <c r="D405" s="431" t="s">
        <v>1368</v>
      </c>
      <c r="E405" s="431" t="s">
        <v>1369</v>
      </c>
      <c r="F405" s="434">
        <v>9</v>
      </c>
      <c r="G405" s="434">
        <v>333</v>
      </c>
      <c r="H405" s="434">
        <v>1</v>
      </c>
      <c r="I405" s="434">
        <v>37</v>
      </c>
      <c r="J405" s="434">
        <v>20</v>
      </c>
      <c r="K405" s="434">
        <v>740</v>
      </c>
      <c r="L405" s="434">
        <v>2.2222222222222223</v>
      </c>
      <c r="M405" s="434">
        <v>37</v>
      </c>
      <c r="N405" s="434">
        <v>59</v>
      </c>
      <c r="O405" s="434">
        <v>2183</v>
      </c>
      <c r="P405" s="456">
        <v>6.5555555555555554</v>
      </c>
      <c r="Q405" s="435">
        <v>37</v>
      </c>
    </row>
    <row r="406" spans="1:17" ht="14.4" customHeight="1" x14ac:dyDescent="0.3">
      <c r="A406" s="430" t="s">
        <v>1510</v>
      </c>
      <c r="B406" s="431" t="s">
        <v>1346</v>
      </c>
      <c r="C406" s="431" t="s">
        <v>1347</v>
      </c>
      <c r="D406" s="431" t="s">
        <v>1372</v>
      </c>
      <c r="E406" s="431" t="s">
        <v>1373</v>
      </c>
      <c r="F406" s="434">
        <v>56</v>
      </c>
      <c r="G406" s="434">
        <v>24894</v>
      </c>
      <c r="H406" s="434">
        <v>1</v>
      </c>
      <c r="I406" s="434">
        <v>444.53571428571428</v>
      </c>
      <c r="J406" s="434">
        <v>63</v>
      </c>
      <c r="K406" s="434">
        <v>28035</v>
      </c>
      <c r="L406" s="434">
        <v>1.1261749819233551</v>
      </c>
      <c r="M406" s="434">
        <v>445</v>
      </c>
      <c r="N406" s="434">
        <v>99</v>
      </c>
      <c r="O406" s="434">
        <v>44154</v>
      </c>
      <c r="P406" s="456">
        <v>1.7736804049168475</v>
      </c>
      <c r="Q406" s="435">
        <v>446</v>
      </c>
    </row>
    <row r="407" spans="1:17" ht="14.4" customHeight="1" x14ac:dyDescent="0.3">
      <c r="A407" s="430" t="s">
        <v>1510</v>
      </c>
      <c r="B407" s="431" t="s">
        <v>1346</v>
      </c>
      <c r="C407" s="431" t="s">
        <v>1347</v>
      </c>
      <c r="D407" s="431" t="s">
        <v>1374</v>
      </c>
      <c r="E407" s="431" t="s">
        <v>1375</v>
      </c>
      <c r="F407" s="434">
        <v>117</v>
      </c>
      <c r="G407" s="434">
        <v>4797</v>
      </c>
      <c r="H407" s="434">
        <v>1</v>
      </c>
      <c r="I407" s="434">
        <v>41</v>
      </c>
      <c r="J407" s="434">
        <v>197</v>
      </c>
      <c r="K407" s="434">
        <v>8077</v>
      </c>
      <c r="L407" s="434">
        <v>1.6837606837606838</v>
      </c>
      <c r="M407" s="434">
        <v>41</v>
      </c>
      <c r="N407" s="434">
        <v>98</v>
      </c>
      <c r="O407" s="434">
        <v>4116</v>
      </c>
      <c r="P407" s="456">
        <v>0.85803627267041904</v>
      </c>
      <c r="Q407" s="435">
        <v>42</v>
      </c>
    </row>
    <row r="408" spans="1:17" ht="14.4" customHeight="1" x14ac:dyDescent="0.3">
      <c r="A408" s="430" t="s">
        <v>1510</v>
      </c>
      <c r="B408" s="431" t="s">
        <v>1346</v>
      </c>
      <c r="C408" s="431" t="s">
        <v>1347</v>
      </c>
      <c r="D408" s="431" t="s">
        <v>1376</v>
      </c>
      <c r="E408" s="431" t="s">
        <v>1377</v>
      </c>
      <c r="F408" s="434">
        <v>210</v>
      </c>
      <c r="G408" s="434">
        <v>103040</v>
      </c>
      <c r="H408" s="434">
        <v>1</v>
      </c>
      <c r="I408" s="434">
        <v>490.66666666666669</v>
      </c>
      <c r="J408" s="434">
        <v>473</v>
      </c>
      <c r="K408" s="434">
        <v>232243</v>
      </c>
      <c r="L408" s="434">
        <v>2.253911102484472</v>
      </c>
      <c r="M408" s="434">
        <v>491</v>
      </c>
      <c r="N408" s="434">
        <v>588</v>
      </c>
      <c r="O408" s="434">
        <v>289296</v>
      </c>
      <c r="P408" s="456">
        <v>2.8076086956521737</v>
      </c>
      <c r="Q408" s="435">
        <v>492</v>
      </c>
    </row>
    <row r="409" spans="1:17" ht="14.4" customHeight="1" x14ac:dyDescent="0.3">
      <c r="A409" s="430" t="s">
        <v>1510</v>
      </c>
      <c r="B409" s="431" t="s">
        <v>1346</v>
      </c>
      <c r="C409" s="431" t="s">
        <v>1347</v>
      </c>
      <c r="D409" s="431" t="s">
        <v>1378</v>
      </c>
      <c r="E409" s="431" t="s">
        <v>1379</v>
      </c>
      <c r="F409" s="434">
        <v>95</v>
      </c>
      <c r="G409" s="434">
        <v>2945</v>
      </c>
      <c r="H409" s="434">
        <v>1</v>
      </c>
      <c r="I409" s="434">
        <v>31</v>
      </c>
      <c r="J409" s="434">
        <v>88</v>
      </c>
      <c r="K409" s="434">
        <v>2728</v>
      </c>
      <c r="L409" s="434">
        <v>0.9263157894736842</v>
      </c>
      <c r="M409" s="434">
        <v>31</v>
      </c>
      <c r="N409" s="434">
        <v>55</v>
      </c>
      <c r="O409" s="434">
        <v>1705</v>
      </c>
      <c r="P409" s="456">
        <v>0.57894736842105265</v>
      </c>
      <c r="Q409" s="435">
        <v>31</v>
      </c>
    </row>
    <row r="410" spans="1:17" ht="14.4" customHeight="1" x14ac:dyDescent="0.3">
      <c r="A410" s="430" t="s">
        <v>1510</v>
      </c>
      <c r="B410" s="431" t="s">
        <v>1346</v>
      </c>
      <c r="C410" s="431" t="s">
        <v>1347</v>
      </c>
      <c r="D410" s="431" t="s">
        <v>1380</v>
      </c>
      <c r="E410" s="431" t="s">
        <v>1381</v>
      </c>
      <c r="F410" s="434">
        <v>577</v>
      </c>
      <c r="G410" s="434">
        <v>118689</v>
      </c>
      <c r="H410" s="434">
        <v>1</v>
      </c>
      <c r="I410" s="434">
        <v>205.7001733102253</v>
      </c>
      <c r="J410" s="434">
        <v>820</v>
      </c>
      <c r="K410" s="434">
        <v>169740</v>
      </c>
      <c r="L410" s="434">
        <v>1.430124105856482</v>
      </c>
      <c r="M410" s="434">
        <v>207</v>
      </c>
      <c r="N410" s="434">
        <v>518</v>
      </c>
      <c r="O410" s="434">
        <v>107744</v>
      </c>
      <c r="P410" s="456">
        <v>0.90778420915164848</v>
      </c>
      <c r="Q410" s="435">
        <v>208</v>
      </c>
    </row>
    <row r="411" spans="1:17" ht="14.4" customHeight="1" x14ac:dyDescent="0.3">
      <c r="A411" s="430" t="s">
        <v>1510</v>
      </c>
      <c r="B411" s="431" t="s">
        <v>1346</v>
      </c>
      <c r="C411" s="431" t="s">
        <v>1347</v>
      </c>
      <c r="D411" s="431" t="s">
        <v>1382</v>
      </c>
      <c r="E411" s="431" t="s">
        <v>1383</v>
      </c>
      <c r="F411" s="434">
        <v>589</v>
      </c>
      <c r="G411" s="434">
        <v>222875</v>
      </c>
      <c r="H411" s="434">
        <v>1</v>
      </c>
      <c r="I411" s="434">
        <v>378.39558573853992</v>
      </c>
      <c r="J411" s="434">
        <v>808</v>
      </c>
      <c r="K411" s="434">
        <v>307040</v>
      </c>
      <c r="L411" s="434">
        <v>1.3776332024677509</v>
      </c>
      <c r="M411" s="434">
        <v>380</v>
      </c>
      <c r="N411" s="434">
        <v>509</v>
      </c>
      <c r="O411" s="434">
        <v>195456</v>
      </c>
      <c r="P411" s="456">
        <v>0.87697588334268084</v>
      </c>
      <c r="Q411" s="435">
        <v>384</v>
      </c>
    </row>
    <row r="412" spans="1:17" ht="14.4" customHeight="1" x14ac:dyDescent="0.3">
      <c r="A412" s="430" t="s">
        <v>1510</v>
      </c>
      <c r="B412" s="431" t="s">
        <v>1346</v>
      </c>
      <c r="C412" s="431" t="s">
        <v>1347</v>
      </c>
      <c r="D412" s="431" t="s">
        <v>1384</v>
      </c>
      <c r="E412" s="431" t="s">
        <v>1385</v>
      </c>
      <c r="F412" s="434"/>
      <c r="G412" s="434"/>
      <c r="H412" s="434"/>
      <c r="I412" s="434"/>
      <c r="J412" s="434"/>
      <c r="K412" s="434"/>
      <c r="L412" s="434"/>
      <c r="M412" s="434"/>
      <c r="N412" s="434">
        <v>2</v>
      </c>
      <c r="O412" s="434">
        <v>472</v>
      </c>
      <c r="P412" s="456"/>
      <c r="Q412" s="435">
        <v>236</v>
      </c>
    </row>
    <row r="413" spans="1:17" ht="14.4" customHeight="1" x14ac:dyDescent="0.3">
      <c r="A413" s="430" t="s">
        <v>1510</v>
      </c>
      <c r="B413" s="431" t="s">
        <v>1346</v>
      </c>
      <c r="C413" s="431" t="s">
        <v>1347</v>
      </c>
      <c r="D413" s="431" t="s">
        <v>1386</v>
      </c>
      <c r="E413" s="431" t="s">
        <v>1387</v>
      </c>
      <c r="F413" s="434">
        <v>18</v>
      </c>
      <c r="G413" s="434">
        <v>2326</v>
      </c>
      <c r="H413" s="434">
        <v>1</v>
      </c>
      <c r="I413" s="434">
        <v>129.22222222222223</v>
      </c>
      <c r="J413" s="434">
        <v>16</v>
      </c>
      <c r="K413" s="434">
        <v>2096</v>
      </c>
      <c r="L413" s="434">
        <v>0.90111779879621667</v>
      </c>
      <c r="M413" s="434">
        <v>131</v>
      </c>
      <c r="N413" s="434">
        <v>13</v>
      </c>
      <c r="O413" s="434">
        <v>1781</v>
      </c>
      <c r="P413" s="456">
        <v>0.76569217540842649</v>
      </c>
      <c r="Q413" s="435">
        <v>137</v>
      </c>
    </row>
    <row r="414" spans="1:17" ht="14.4" customHeight="1" x14ac:dyDescent="0.3">
      <c r="A414" s="430" t="s">
        <v>1510</v>
      </c>
      <c r="B414" s="431" t="s">
        <v>1346</v>
      </c>
      <c r="C414" s="431" t="s">
        <v>1347</v>
      </c>
      <c r="D414" s="431" t="s">
        <v>1392</v>
      </c>
      <c r="E414" s="431" t="s">
        <v>1393</v>
      </c>
      <c r="F414" s="434">
        <v>1233</v>
      </c>
      <c r="G414" s="434">
        <v>19728</v>
      </c>
      <c r="H414" s="434">
        <v>1</v>
      </c>
      <c r="I414" s="434">
        <v>16</v>
      </c>
      <c r="J414" s="434">
        <v>1202</v>
      </c>
      <c r="K414" s="434">
        <v>19232</v>
      </c>
      <c r="L414" s="434">
        <v>0.97485806974858069</v>
      </c>
      <c r="M414" s="434">
        <v>16</v>
      </c>
      <c r="N414" s="434">
        <v>1158</v>
      </c>
      <c r="O414" s="434">
        <v>19686</v>
      </c>
      <c r="P414" s="456">
        <v>0.99787104622871048</v>
      </c>
      <c r="Q414" s="435">
        <v>17</v>
      </c>
    </row>
    <row r="415" spans="1:17" ht="14.4" customHeight="1" x14ac:dyDescent="0.3">
      <c r="A415" s="430" t="s">
        <v>1510</v>
      </c>
      <c r="B415" s="431" t="s">
        <v>1346</v>
      </c>
      <c r="C415" s="431" t="s">
        <v>1347</v>
      </c>
      <c r="D415" s="431" t="s">
        <v>1394</v>
      </c>
      <c r="E415" s="431" t="s">
        <v>1395</v>
      </c>
      <c r="F415" s="434">
        <v>66</v>
      </c>
      <c r="G415" s="434">
        <v>8866</v>
      </c>
      <c r="H415" s="434">
        <v>1</v>
      </c>
      <c r="I415" s="434">
        <v>134.33333333333334</v>
      </c>
      <c r="J415" s="434">
        <v>35</v>
      </c>
      <c r="K415" s="434">
        <v>4760</v>
      </c>
      <c r="L415" s="434">
        <v>0.53688247236634334</v>
      </c>
      <c r="M415" s="434">
        <v>136</v>
      </c>
      <c r="N415" s="434">
        <v>40</v>
      </c>
      <c r="O415" s="434">
        <v>5560</v>
      </c>
      <c r="P415" s="456">
        <v>0.62711482066320778</v>
      </c>
      <c r="Q415" s="435">
        <v>139</v>
      </c>
    </row>
    <row r="416" spans="1:17" ht="14.4" customHeight="1" x14ac:dyDescent="0.3">
      <c r="A416" s="430" t="s">
        <v>1510</v>
      </c>
      <c r="B416" s="431" t="s">
        <v>1346</v>
      </c>
      <c r="C416" s="431" t="s">
        <v>1347</v>
      </c>
      <c r="D416" s="431" t="s">
        <v>1396</v>
      </c>
      <c r="E416" s="431" t="s">
        <v>1397</v>
      </c>
      <c r="F416" s="434">
        <v>120</v>
      </c>
      <c r="G416" s="434">
        <v>12314</v>
      </c>
      <c r="H416" s="434">
        <v>1</v>
      </c>
      <c r="I416" s="434">
        <v>102.61666666666666</v>
      </c>
      <c r="J416" s="434">
        <v>120</v>
      </c>
      <c r="K416" s="434">
        <v>12360</v>
      </c>
      <c r="L416" s="434">
        <v>1.0037355855124248</v>
      </c>
      <c r="M416" s="434">
        <v>103</v>
      </c>
      <c r="N416" s="434">
        <v>101</v>
      </c>
      <c r="O416" s="434">
        <v>10403</v>
      </c>
      <c r="P416" s="456">
        <v>0.84481078447295765</v>
      </c>
      <c r="Q416" s="435">
        <v>103</v>
      </c>
    </row>
    <row r="417" spans="1:17" ht="14.4" customHeight="1" x14ac:dyDescent="0.3">
      <c r="A417" s="430" t="s">
        <v>1510</v>
      </c>
      <c r="B417" s="431" t="s">
        <v>1346</v>
      </c>
      <c r="C417" s="431" t="s">
        <v>1347</v>
      </c>
      <c r="D417" s="431" t="s">
        <v>1402</v>
      </c>
      <c r="E417" s="431" t="s">
        <v>1403</v>
      </c>
      <c r="F417" s="434">
        <v>898</v>
      </c>
      <c r="G417" s="434">
        <v>102458</v>
      </c>
      <c r="H417" s="434">
        <v>1</v>
      </c>
      <c r="I417" s="434">
        <v>114.09576837416481</v>
      </c>
      <c r="J417" s="434">
        <v>1046</v>
      </c>
      <c r="K417" s="434">
        <v>121336</v>
      </c>
      <c r="L417" s="434">
        <v>1.1842511077709892</v>
      </c>
      <c r="M417" s="434">
        <v>116</v>
      </c>
      <c r="N417" s="434">
        <v>848</v>
      </c>
      <c r="O417" s="434">
        <v>99216</v>
      </c>
      <c r="P417" s="456">
        <v>0.96835776610903979</v>
      </c>
      <c r="Q417" s="435">
        <v>117</v>
      </c>
    </row>
    <row r="418" spans="1:17" ht="14.4" customHeight="1" x14ac:dyDescent="0.3">
      <c r="A418" s="430" t="s">
        <v>1510</v>
      </c>
      <c r="B418" s="431" t="s">
        <v>1346</v>
      </c>
      <c r="C418" s="431" t="s">
        <v>1347</v>
      </c>
      <c r="D418" s="431" t="s">
        <v>1404</v>
      </c>
      <c r="E418" s="431" t="s">
        <v>1405</v>
      </c>
      <c r="F418" s="434">
        <v>235</v>
      </c>
      <c r="G418" s="434">
        <v>19893</v>
      </c>
      <c r="H418" s="434">
        <v>1</v>
      </c>
      <c r="I418" s="434">
        <v>84.651063829787233</v>
      </c>
      <c r="J418" s="434">
        <v>307</v>
      </c>
      <c r="K418" s="434">
        <v>26095</v>
      </c>
      <c r="L418" s="434">
        <v>1.3117679585783943</v>
      </c>
      <c r="M418" s="434">
        <v>85</v>
      </c>
      <c r="N418" s="434">
        <v>242</v>
      </c>
      <c r="O418" s="434">
        <v>22022</v>
      </c>
      <c r="P418" s="456">
        <v>1.1070225707535315</v>
      </c>
      <c r="Q418" s="435">
        <v>91</v>
      </c>
    </row>
    <row r="419" spans="1:17" ht="14.4" customHeight="1" x14ac:dyDescent="0.3">
      <c r="A419" s="430" t="s">
        <v>1510</v>
      </c>
      <c r="B419" s="431" t="s">
        <v>1346</v>
      </c>
      <c r="C419" s="431" t="s">
        <v>1347</v>
      </c>
      <c r="D419" s="431" t="s">
        <v>1406</v>
      </c>
      <c r="E419" s="431" t="s">
        <v>1407</v>
      </c>
      <c r="F419" s="434"/>
      <c r="G419" s="434"/>
      <c r="H419" s="434"/>
      <c r="I419" s="434"/>
      <c r="J419" s="434">
        <v>2</v>
      </c>
      <c r="K419" s="434">
        <v>196</v>
      </c>
      <c r="L419" s="434"/>
      <c r="M419" s="434">
        <v>98</v>
      </c>
      <c r="N419" s="434">
        <v>5</v>
      </c>
      <c r="O419" s="434">
        <v>495</v>
      </c>
      <c r="P419" s="456"/>
      <c r="Q419" s="435">
        <v>99</v>
      </c>
    </row>
    <row r="420" spans="1:17" ht="14.4" customHeight="1" x14ac:dyDescent="0.3">
      <c r="A420" s="430" t="s">
        <v>1510</v>
      </c>
      <c r="B420" s="431" t="s">
        <v>1346</v>
      </c>
      <c r="C420" s="431" t="s">
        <v>1347</v>
      </c>
      <c r="D420" s="431" t="s">
        <v>1408</v>
      </c>
      <c r="E420" s="431" t="s">
        <v>1409</v>
      </c>
      <c r="F420" s="434">
        <v>76</v>
      </c>
      <c r="G420" s="434">
        <v>1596</v>
      </c>
      <c r="H420" s="434">
        <v>1</v>
      </c>
      <c r="I420" s="434">
        <v>21</v>
      </c>
      <c r="J420" s="434">
        <v>105</v>
      </c>
      <c r="K420" s="434">
        <v>2205</v>
      </c>
      <c r="L420" s="434">
        <v>1.381578947368421</v>
      </c>
      <c r="M420" s="434">
        <v>21</v>
      </c>
      <c r="N420" s="434">
        <v>88</v>
      </c>
      <c r="O420" s="434">
        <v>1848</v>
      </c>
      <c r="P420" s="456">
        <v>1.1578947368421053</v>
      </c>
      <c r="Q420" s="435">
        <v>21</v>
      </c>
    </row>
    <row r="421" spans="1:17" ht="14.4" customHeight="1" x14ac:dyDescent="0.3">
      <c r="A421" s="430" t="s">
        <v>1510</v>
      </c>
      <c r="B421" s="431" t="s">
        <v>1346</v>
      </c>
      <c r="C421" s="431" t="s">
        <v>1347</v>
      </c>
      <c r="D421" s="431" t="s">
        <v>1410</v>
      </c>
      <c r="E421" s="431" t="s">
        <v>1411</v>
      </c>
      <c r="F421" s="434">
        <v>1795</v>
      </c>
      <c r="G421" s="434">
        <v>873532</v>
      </c>
      <c r="H421" s="434">
        <v>1</v>
      </c>
      <c r="I421" s="434">
        <v>486.6473537604457</v>
      </c>
      <c r="J421" s="434">
        <v>1438</v>
      </c>
      <c r="K421" s="434">
        <v>700306</v>
      </c>
      <c r="L421" s="434">
        <v>0.8016947289853148</v>
      </c>
      <c r="M421" s="434">
        <v>487</v>
      </c>
      <c r="N421" s="434">
        <v>1723</v>
      </c>
      <c r="O421" s="434">
        <v>840824</v>
      </c>
      <c r="P421" s="456">
        <v>0.96255660925987829</v>
      </c>
      <c r="Q421" s="435">
        <v>488</v>
      </c>
    </row>
    <row r="422" spans="1:17" ht="14.4" customHeight="1" x14ac:dyDescent="0.3">
      <c r="A422" s="430" t="s">
        <v>1510</v>
      </c>
      <c r="B422" s="431" t="s">
        <v>1346</v>
      </c>
      <c r="C422" s="431" t="s">
        <v>1347</v>
      </c>
      <c r="D422" s="431" t="s">
        <v>1418</v>
      </c>
      <c r="E422" s="431" t="s">
        <v>1419</v>
      </c>
      <c r="F422" s="434">
        <v>144</v>
      </c>
      <c r="G422" s="434">
        <v>5850</v>
      </c>
      <c r="H422" s="434">
        <v>1</v>
      </c>
      <c r="I422" s="434">
        <v>40.625</v>
      </c>
      <c r="J422" s="434">
        <v>224</v>
      </c>
      <c r="K422" s="434">
        <v>9184</v>
      </c>
      <c r="L422" s="434">
        <v>1.5699145299145298</v>
      </c>
      <c r="M422" s="434">
        <v>41</v>
      </c>
      <c r="N422" s="434">
        <v>157</v>
      </c>
      <c r="O422" s="434">
        <v>6437</v>
      </c>
      <c r="P422" s="456">
        <v>1.1003418803418803</v>
      </c>
      <c r="Q422" s="435">
        <v>41</v>
      </c>
    </row>
    <row r="423" spans="1:17" ht="14.4" customHeight="1" x14ac:dyDescent="0.3">
      <c r="A423" s="430" t="s">
        <v>1510</v>
      </c>
      <c r="B423" s="431" t="s">
        <v>1346</v>
      </c>
      <c r="C423" s="431" t="s">
        <v>1347</v>
      </c>
      <c r="D423" s="431" t="s">
        <v>1426</v>
      </c>
      <c r="E423" s="431" t="s">
        <v>1427</v>
      </c>
      <c r="F423" s="434">
        <v>18</v>
      </c>
      <c r="G423" s="434">
        <v>3903</v>
      </c>
      <c r="H423" s="434">
        <v>1</v>
      </c>
      <c r="I423" s="434">
        <v>216.83333333333334</v>
      </c>
      <c r="J423" s="434">
        <v>20</v>
      </c>
      <c r="K423" s="434">
        <v>4380</v>
      </c>
      <c r="L423" s="434">
        <v>1.1222136817832438</v>
      </c>
      <c r="M423" s="434">
        <v>219</v>
      </c>
      <c r="N423" s="434">
        <v>13</v>
      </c>
      <c r="O423" s="434">
        <v>2899</v>
      </c>
      <c r="P423" s="456">
        <v>0.74276197796566745</v>
      </c>
      <c r="Q423" s="435">
        <v>223</v>
      </c>
    </row>
    <row r="424" spans="1:17" ht="14.4" customHeight="1" x14ac:dyDescent="0.3">
      <c r="A424" s="430" t="s">
        <v>1510</v>
      </c>
      <c r="B424" s="431" t="s">
        <v>1346</v>
      </c>
      <c r="C424" s="431" t="s">
        <v>1347</v>
      </c>
      <c r="D424" s="431" t="s">
        <v>1428</v>
      </c>
      <c r="E424" s="431" t="s">
        <v>1429</v>
      </c>
      <c r="F424" s="434">
        <v>3</v>
      </c>
      <c r="G424" s="434">
        <v>2286</v>
      </c>
      <c r="H424" s="434">
        <v>1</v>
      </c>
      <c r="I424" s="434">
        <v>762</v>
      </c>
      <c r="J424" s="434">
        <v>1</v>
      </c>
      <c r="K424" s="434">
        <v>762</v>
      </c>
      <c r="L424" s="434">
        <v>0.33333333333333331</v>
      </c>
      <c r="M424" s="434">
        <v>762</v>
      </c>
      <c r="N424" s="434">
        <v>7</v>
      </c>
      <c r="O424" s="434">
        <v>5341</v>
      </c>
      <c r="P424" s="456">
        <v>2.3363954505686788</v>
      </c>
      <c r="Q424" s="435">
        <v>763</v>
      </c>
    </row>
    <row r="425" spans="1:17" ht="14.4" customHeight="1" x14ac:dyDescent="0.3">
      <c r="A425" s="430" t="s">
        <v>1510</v>
      </c>
      <c r="B425" s="431" t="s">
        <v>1346</v>
      </c>
      <c r="C425" s="431" t="s">
        <v>1347</v>
      </c>
      <c r="D425" s="431" t="s">
        <v>1430</v>
      </c>
      <c r="E425" s="431" t="s">
        <v>1431</v>
      </c>
      <c r="F425" s="434">
        <v>4</v>
      </c>
      <c r="G425" s="434">
        <v>8146</v>
      </c>
      <c r="H425" s="434">
        <v>1</v>
      </c>
      <c r="I425" s="434">
        <v>2036.5</v>
      </c>
      <c r="J425" s="434">
        <v>3</v>
      </c>
      <c r="K425" s="434">
        <v>6216</v>
      </c>
      <c r="L425" s="434">
        <v>0.76307390130125219</v>
      </c>
      <c r="M425" s="434">
        <v>2072</v>
      </c>
      <c r="N425" s="434">
        <v>2</v>
      </c>
      <c r="O425" s="434">
        <v>4224</v>
      </c>
      <c r="P425" s="456">
        <v>0.51853670513135286</v>
      </c>
      <c r="Q425" s="435">
        <v>2112</v>
      </c>
    </row>
    <row r="426" spans="1:17" ht="14.4" customHeight="1" x14ac:dyDescent="0.3">
      <c r="A426" s="430" t="s">
        <v>1510</v>
      </c>
      <c r="B426" s="431" t="s">
        <v>1346</v>
      </c>
      <c r="C426" s="431" t="s">
        <v>1347</v>
      </c>
      <c r="D426" s="431" t="s">
        <v>1432</v>
      </c>
      <c r="E426" s="431" t="s">
        <v>1433</v>
      </c>
      <c r="F426" s="434">
        <v>42</v>
      </c>
      <c r="G426" s="434">
        <v>25440</v>
      </c>
      <c r="H426" s="434">
        <v>1</v>
      </c>
      <c r="I426" s="434">
        <v>605.71428571428567</v>
      </c>
      <c r="J426" s="434">
        <v>51</v>
      </c>
      <c r="K426" s="434">
        <v>31008</v>
      </c>
      <c r="L426" s="434">
        <v>1.2188679245283018</v>
      </c>
      <c r="M426" s="434">
        <v>608</v>
      </c>
      <c r="N426" s="434">
        <v>51</v>
      </c>
      <c r="O426" s="434">
        <v>31314</v>
      </c>
      <c r="P426" s="456">
        <v>1.2308962264150944</v>
      </c>
      <c r="Q426" s="435">
        <v>614</v>
      </c>
    </row>
    <row r="427" spans="1:17" ht="14.4" customHeight="1" x14ac:dyDescent="0.3">
      <c r="A427" s="430" t="s">
        <v>1510</v>
      </c>
      <c r="B427" s="431" t="s">
        <v>1346</v>
      </c>
      <c r="C427" s="431" t="s">
        <v>1347</v>
      </c>
      <c r="D427" s="431" t="s">
        <v>1434</v>
      </c>
      <c r="E427" s="431" t="s">
        <v>1435</v>
      </c>
      <c r="F427" s="434">
        <v>1</v>
      </c>
      <c r="G427" s="434">
        <v>962</v>
      </c>
      <c r="H427" s="434">
        <v>1</v>
      </c>
      <c r="I427" s="434">
        <v>962</v>
      </c>
      <c r="J427" s="434">
        <v>1</v>
      </c>
      <c r="K427" s="434">
        <v>962</v>
      </c>
      <c r="L427" s="434">
        <v>1</v>
      </c>
      <c r="M427" s="434">
        <v>962</v>
      </c>
      <c r="N427" s="434">
        <v>2</v>
      </c>
      <c r="O427" s="434">
        <v>1926</v>
      </c>
      <c r="P427" s="456">
        <v>2.002079002079002</v>
      </c>
      <c r="Q427" s="435">
        <v>963</v>
      </c>
    </row>
    <row r="428" spans="1:17" ht="14.4" customHeight="1" x14ac:dyDescent="0.3">
      <c r="A428" s="430" t="s">
        <v>1510</v>
      </c>
      <c r="B428" s="431" t="s">
        <v>1346</v>
      </c>
      <c r="C428" s="431" t="s">
        <v>1347</v>
      </c>
      <c r="D428" s="431" t="s">
        <v>1436</v>
      </c>
      <c r="E428" s="431" t="s">
        <v>1437</v>
      </c>
      <c r="F428" s="434">
        <v>39</v>
      </c>
      <c r="G428" s="434">
        <v>19772</v>
      </c>
      <c r="H428" s="434">
        <v>1</v>
      </c>
      <c r="I428" s="434">
        <v>506.97435897435895</v>
      </c>
      <c r="J428" s="434">
        <v>4</v>
      </c>
      <c r="K428" s="434">
        <v>2036</v>
      </c>
      <c r="L428" s="434">
        <v>0.10297390248836739</v>
      </c>
      <c r="M428" s="434">
        <v>509</v>
      </c>
      <c r="N428" s="434">
        <v>3</v>
      </c>
      <c r="O428" s="434">
        <v>1536</v>
      </c>
      <c r="P428" s="456">
        <v>7.7685616022658305E-2</v>
      </c>
      <c r="Q428" s="435">
        <v>512</v>
      </c>
    </row>
    <row r="429" spans="1:17" ht="14.4" customHeight="1" x14ac:dyDescent="0.3">
      <c r="A429" s="430" t="s">
        <v>1510</v>
      </c>
      <c r="B429" s="431" t="s">
        <v>1346</v>
      </c>
      <c r="C429" s="431" t="s">
        <v>1347</v>
      </c>
      <c r="D429" s="431" t="s">
        <v>1438</v>
      </c>
      <c r="E429" s="431" t="s">
        <v>1439</v>
      </c>
      <c r="F429" s="434">
        <v>4</v>
      </c>
      <c r="G429" s="434">
        <v>6846</v>
      </c>
      <c r="H429" s="434">
        <v>1</v>
      </c>
      <c r="I429" s="434">
        <v>1711.5</v>
      </c>
      <c r="J429" s="434"/>
      <c r="K429" s="434"/>
      <c r="L429" s="434"/>
      <c r="M429" s="434"/>
      <c r="N429" s="434"/>
      <c r="O429" s="434"/>
      <c r="P429" s="456"/>
      <c r="Q429" s="435"/>
    </row>
    <row r="430" spans="1:17" ht="14.4" customHeight="1" x14ac:dyDescent="0.3">
      <c r="A430" s="430" t="s">
        <v>1510</v>
      </c>
      <c r="B430" s="431" t="s">
        <v>1346</v>
      </c>
      <c r="C430" s="431" t="s">
        <v>1347</v>
      </c>
      <c r="D430" s="431" t="s">
        <v>1440</v>
      </c>
      <c r="E430" s="431" t="s">
        <v>1441</v>
      </c>
      <c r="F430" s="434"/>
      <c r="G430" s="434"/>
      <c r="H430" s="434"/>
      <c r="I430" s="434"/>
      <c r="J430" s="434"/>
      <c r="K430" s="434"/>
      <c r="L430" s="434"/>
      <c r="M430" s="434"/>
      <c r="N430" s="434">
        <v>4</v>
      </c>
      <c r="O430" s="434">
        <v>1968</v>
      </c>
      <c r="P430" s="456"/>
      <c r="Q430" s="435">
        <v>492</v>
      </c>
    </row>
    <row r="431" spans="1:17" ht="14.4" customHeight="1" x14ac:dyDescent="0.3">
      <c r="A431" s="430" t="s">
        <v>1510</v>
      </c>
      <c r="B431" s="431" t="s">
        <v>1346</v>
      </c>
      <c r="C431" s="431" t="s">
        <v>1347</v>
      </c>
      <c r="D431" s="431" t="s">
        <v>1444</v>
      </c>
      <c r="E431" s="431" t="s">
        <v>1445</v>
      </c>
      <c r="F431" s="434"/>
      <c r="G431" s="434"/>
      <c r="H431" s="434"/>
      <c r="I431" s="434"/>
      <c r="J431" s="434"/>
      <c r="K431" s="434"/>
      <c r="L431" s="434"/>
      <c r="M431" s="434"/>
      <c r="N431" s="434">
        <v>2</v>
      </c>
      <c r="O431" s="434">
        <v>498</v>
      </c>
      <c r="P431" s="456"/>
      <c r="Q431" s="435">
        <v>249</v>
      </c>
    </row>
    <row r="432" spans="1:17" ht="14.4" customHeight="1" x14ac:dyDescent="0.3">
      <c r="A432" s="430" t="s">
        <v>1510</v>
      </c>
      <c r="B432" s="431" t="s">
        <v>1346</v>
      </c>
      <c r="C432" s="431" t="s">
        <v>1347</v>
      </c>
      <c r="D432" s="431" t="s">
        <v>1450</v>
      </c>
      <c r="E432" s="431" t="s">
        <v>1451</v>
      </c>
      <c r="F432" s="434">
        <v>4</v>
      </c>
      <c r="G432" s="434">
        <v>608</v>
      </c>
      <c r="H432" s="434">
        <v>1</v>
      </c>
      <c r="I432" s="434">
        <v>152</v>
      </c>
      <c r="J432" s="434">
        <v>2</v>
      </c>
      <c r="K432" s="434">
        <v>304</v>
      </c>
      <c r="L432" s="434">
        <v>0.5</v>
      </c>
      <c r="M432" s="434">
        <v>152</v>
      </c>
      <c r="N432" s="434"/>
      <c r="O432" s="434"/>
      <c r="P432" s="456"/>
      <c r="Q432" s="435"/>
    </row>
    <row r="433" spans="1:17" ht="14.4" customHeight="1" x14ac:dyDescent="0.3">
      <c r="A433" s="430" t="s">
        <v>1510</v>
      </c>
      <c r="B433" s="431" t="s">
        <v>1346</v>
      </c>
      <c r="C433" s="431" t="s">
        <v>1347</v>
      </c>
      <c r="D433" s="431" t="s">
        <v>1452</v>
      </c>
      <c r="E433" s="431" t="s">
        <v>1453</v>
      </c>
      <c r="F433" s="434">
        <v>1</v>
      </c>
      <c r="G433" s="434">
        <v>27</v>
      </c>
      <c r="H433" s="434">
        <v>1</v>
      </c>
      <c r="I433" s="434">
        <v>27</v>
      </c>
      <c r="J433" s="434"/>
      <c r="K433" s="434"/>
      <c r="L433" s="434"/>
      <c r="M433" s="434"/>
      <c r="N433" s="434"/>
      <c r="O433" s="434"/>
      <c r="P433" s="456"/>
      <c r="Q433" s="435"/>
    </row>
    <row r="434" spans="1:17" ht="14.4" customHeight="1" x14ac:dyDescent="0.3">
      <c r="A434" s="430" t="s">
        <v>1510</v>
      </c>
      <c r="B434" s="431" t="s">
        <v>1346</v>
      </c>
      <c r="C434" s="431" t="s">
        <v>1347</v>
      </c>
      <c r="D434" s="431" t="s">
        <v>1456</v>
      </c>
      <c r="E434" s="431" t="s">
        <v>1457</v>
      </c>
      <c r="F434" s="434">
        <v>5</v>
      </c>
      <c r="G434" s="434">
        <v>1638</v>
      </c>
      <c r="H434" s="434">
        <v>1</v>
      </c>
      <c r="I434" s="434">
        <v>327.60000000000002</v>
      </c>
      <c r="J434" s="434">
        <v>6</v>
      </c>
      <c r="K434" s="434">
        <v>1968</v>
      </c>
      <c r="L434" s="434">
        <v>1.2014652014652014</v>
      </c>
      <c r="M434" s="434">
        <v>328</v>
      </c>
      <c r="N434" s="434">
        <v>6</v>
      </c>
      <c r="O434" s="434">
        <v>1974</v>
      </c>
      <c r="P434" s="456">
        <v>1.2051282051282051</v>
      </c>
      <c r="Q434" s="435">
        <v>329</v>
      </c>
    </row>
    <row r="435" spans="1:17" ht="14.4" customHeight="1" x14ac:dyDescent="0.3">
      <c r="A435" s="430" t="s">
        <v>1510</v>
      </c>
      <c r="B435" s="431" t="s">
        <v>1346</v>
      </c>
      <c r="C435" s="431" t="s">
        <v>1347</v>
      </c>
      <c r="D435" s="431" t="s">
        <v>1458</v>
      </c>
      <c r="E435" s="431" t="s">
        <v>1459</v>
      </c>
      <c r="F435" s="434"/>
      <c r="G435" s="434"/>
      <c r="H435" s="434"/>
      <c r="I435" s="434"/>
      <c r="J435" s="434">
        <v>1</v>
      </c>
      <c r="K435" s="434">
        <v>29</v>
      </c>
      <c r="L435" s="434"/>
      <c r="M435" s="434">
        <v>29</v>
      </c>
      <c r="N435" s="434"/>
      <c r="O435" s="434"/>
      <c r="P435" s="456"/>
      <c r="Q435" s="435"/>
    </row>
    <row r="436" spans="1:17" ht="14.4" customHeight="1" x14ac:dyDescent="0.3">
      <c r="A436" s="430" t="s">
        <v>1511</v>
      </c>
      <c r="B436" s="431" t="s">
        <v>1346</v>
      </c>
      <c r="C436" s="431" t="s">
        <v>1347</v>
      </c>
      <c r="D436" s="431" t="s">
        <v>1348</v>
      </c>
      <c r="E436" s="431" t="s">
        <v>1349</v>
      </c>
      <c r="F436" s="434">
        <v>493</v>
      </c>
      <c r="G436" s="434">
        <v>78758</v>
      </c>
      <c r="H436" s="434">
        <v>1</v>
      </c>
      <c r="I436" s="434">
        <v>159.75253549695739</v>
      </c>
      <c r="J436" s="434">
        <v>1047</v>
      </c>
      <c r="K436" s="434">
        <v>168567</v>
      </c>
      <c r="L436" s="434">
        <v>2.1403159044160591</v>
      </c>
      <c r="M436" s="434">
        <v>161</v>
      </c>
      <c r="N436" s="434">
        <v>1074</v>
      </c>
      <c r="O436" s="434">
        <v>185802</v>
      </c>
      <c r="P436" s="456">
        <v>2.3591508164249979</v>
      </c>
      <c r="Q436" s="435">
        <v>173</v>
      </c>
    </row>
    <row r="437" spans="1:17" ht="14.4" customHeight="1" x14ac:dyDescent="0.3">
      <c r="A437" s="430" t="s">
        <v>1511</v>
      </c>
      <c r="B437" s="431" t="s">
        <v>1346</v>
      </c>
      <c r="C437" s="431" t="s">
        <v>1347</v>
      </c>
      <c r="D437" s="431" t="s">
        <v>1362</v>
      </c>
      <c r="E437" s="431" t="s">
        <v>1363</v>
      </c>
      <c r="F437" s="434">
        <v>25</v>
      </c>
      <c r="G437" s="434">
        <v>29146</v>
      </c>
      <c r="H437" s="434">
        <v>1</v>
      </c>
      <c r="I437" s="434">
        <v>1165.8399999999999</v>
      </c>
      <c r="J437" s="434">
        <v>2</v>
      </c>
      <c r="K437" s="434">
        <v>2338</v>
      </c>
      <c r="L437" s="434">
        <v>8.0216839360461131E-2</v>
      </c>
      <c r="M437" s="434">
        <v>1169</v>
      </c>
      <c r="N437" s="434">
        <v>20</v>
      </c>
      <c r="O437" s="434">
        <v>23460</v>
      </c>
      <c r="P437" s="456">
        <v>0.8049131956357648</v>
      </c>
      <c r="Q437" s="435">
        <v>1173</v>
      </c>
    </row>
    <row r="438" spans="1:17" ht="14.4" customHeight="1" x14ac:dyDescent="0.3">
      <c r="A438" s="430" t="s">
        <v>1511</v>
      </c>
      <c r="B438" s="431" t="s">
        <v>1346</v>
      </c>
      <c r="C438" s="431" t="s">
        <v>1347</v>
      </c>
      <c r="D438" s="431" t="s">
        <v>1364</v>
      </c>
      <c r="E438" s="431" t="s">
        <v>1365</v>
      </c>
      <c r="F438" s="434">
        <v>112</v>
      </c>
      <c r="G438" s="434">
        <v>4457</v>
      </c>
      <c r="H438" s="434">
        <v>1</v>
      </c>
      <c r="I438" s="434">
        <v>39.794642857142854</v>
      </c>
      <c r="J438" s="434">
        <v>128</v>
      </c>
      <c r="K438" s="434">
        <v>5120</v>
      </c>
      <c r="L438" s="434">
        <v>1.1487547677810186</v>
      </c>
      <c r="M438" s="434">
        <v>40</v>
      </c>
      <c r="N438" s="434">
        <v>289</v>
      </c>
      <c r="O438" s="434">
        <v>11849</v>
      </c>
      <c r="P438" s="456">
        <v>2.6585146959838455</v>
      </c>
      <c r="Q438" s="435">
        <v>41</v>
      </c>
    </row>
    <row r="439" spans="1:17" ht="14.4" customHeight="1" x14ac:dyDescent="0.3">
      <c r="A439" s="430" t="s">
        <v>1511</v>
      </c>
      <c r="B439" s="431" t="s">
        <v>1346</v>
      </c>
      <c r="C439" s="431" t="s">
        <v>1347</v>
      </c>
      <c r="D439" s="431" t="s">
        <v>1366</v>
      </c>
      <c r="E439" s="431" t="s">
        <v>1367</v>
      </c>
      <c r="F439" s="434">
        <v>51</v>
      </c>
      <c r="G439" s="434">
        <v>19524</v>
      </c>
      <c r="H439" s="434">
        <v>1</v>
      </c>
      <c r="I439" s="434">
        <v>382.8235294117647</v>
      </c>
      <c r="J439" s="434">
        <v>54</v>
      </c>
      <c r="K439" s="434">
        <v>20682</v>
      </c>
      <c r="L439" s="434">
        <v>1.0593116164720344</v>
      </c>
      <c r="M439" s="434">
        <v>383</v>
      </c>
      <c r="N439" s="434">
        <v>90</v>
      </c>
      <c r="O439" s="434">
        <v>34560</v>
      </c>
      <c r="P439" s="456">
        <v>1.7701290719114935</v>
      </c>
      <c r="Q439" s="435">
        <v>384</v>
      </c>
    </row>
    <row r="440" spans="1:17" ht="14.4" customHeight="1" x14ac:dyDescent="0.3">
      <c r="A440" s="430" t="s">
        <v>1511</v>
      </c>
      <c r="B440" s="431" t="s">
        <v>1346</v>
      </c>
      <c r="C440" s="431" t="s">
        <v>1347</v>
      </c>
      <c r="D440" s="431" t="s">
        <v>1368</v>
      </c>
      <c r="E440" s="431" t="s">
        <v>1369</v>
      </c>
      <c r="F440" s="434">
        <v>202</v>
      </c>
      <c r="G440" s="434">
        <v>7474</v>
      </c>
      <c r="H440" s="434">
        <v>1</v>
      </c>
      <c r="I440" s="434">
        <v>37</v>
      </c>
      <c r="J440" s="434">
        <v>99</v>
      </c>
      <c r="K440" s="434">
        <v>3663</v>
      </c>
      <c r="L440" s="434">
        <v>0.49009900990099009</v>
      </c>
      <c r="M440" s="434">
        <v>37</v>
      </c>
      <c r="N440" s="434">
        <v>190</v>
      </c>
      <c r="O440" s="434">
        <v>7030</v>
      </c>
      <c r="P440" s="456">
        <v>0.94059405940594054</v>
      </c>
      <c r="Q440" s="435">
        <v>37</v>
      </c>
    </row>
    <row r="441" spans="1:17" ht="14.4" customHeight="1" x14ac:dyDescent="0.3">
      <c r="A441" s="430" t="s">
        <v>1511</v>
      </c>
      <c r="B441" s="431" t="s">
        <v>1346</v>
      </c>
      <c r="C441" s="431" t="s">
        <v>1347</v>
      </c>
      <c r="D441" s="431" t="s">
        <v>1372</v>
      </c>
      <c r="E441" s="431" t="s">
        <v>1373</v>
      </c>
      <c r="F441" s="434">
        <v>556</v>
      </c>
      <c r="G441" s="434">
        <v>247294</v>
      </c>
      <c r="H441" s="434">
        <v>1</v>
      </c>
      <c r="I441" s="434">
        <v>444.77338129496405</v>
      </c>
      <c r="J441" s="434">
        <v>880</v>
      </c>
      <c r="K441" s="434">
        <v>391600</v>
      </c>
      <c r="L441" s="434">
        <v>1.5835402395529208</v>
      </c>
      <c r="M441" s="434">
        <v>445</v>
      </c>
      <c r="N441" s="434">
        <v>1025</v>
      </c>
      <c r="O441" s="434">
        <v>457150</v>
      </c>
      <c r="P441" s="456">
        <v>1.8486093475781862</v>
      </c>
      <c r="Q441" s="435">
        <v>446</v>
      </c>
    </row>
    <row r="442" spans="1:17" ht="14.4" customHeight="1" x14ac:dyDescent="0.3">
      <c r="A442" s="430" t="s">
        <v>1511</v>
      </c>
      <c r="B442" s="431" t="s">
        <v>1346</v>
      </c>
      <c r="C442" s="431" t="s">
        <v>1347</v>
      </c>
      <c r="D442" s="431" t="s">
        <v>1374</v>
      </c>
      <c r="E442" s="431" t="s">
        <v>1375</v>
      </c>
      <c r="F442" s="434">
        <v>7</v>
      </c>
      <c r="G442" s="434">
        <v>287</v>
      </c>
      <c r="H442" s="434">
        <v>1</v>
      </c>
      <c r="I442" s="434">
        <v>41</v>
      </c>
      <c r="J442" s="434">
        <v>4</v>
      </c>
      <c r="K442" s="434">
        <v>164</v>
      </c>
      <c r="L442" s="434">
        <v>0.5714285714285714</v>
      </c>
      <c r="M442" s="434">
        <v>41</v>
      </c>
      <c r="N442" s="434">
        <v>9</v>
      </c>
      <c r="O442" s="434">
        <v>378</v>
      </c>
      <c r="P442" s="456">
        <v>1.3170731707317074</v>
      </c>
      <c r="Q442" s="435">
        <v>42</v>
      </c>
    </row>
    <row r="443" spans="1:17" ht="14.4" customHeight="1" x14ac:dyDescent="0.3">
      <c r="A443" s="430" t="s">
        <v>1511</v>
      </c>
      <c r="B443" s="431" t="s">
        <v>1346</v>
      </c>
      <c r="C443" s="431" t="s">
        <v>1347</v>
      </c>
      <c r="D443" s="431" t="s">
        <v>1376</v>
      </c>
      <c r="E443" s="431" t="s">
        <v>1377</v>
      </c>
      <c r="F443" s="434">
        <v>14</v>
      </c>
      <c r="G443" s="434">
        <v>6872</v>
      </c>
      <c r="H443" s="434">
        <v>1</v>
      </c>
      <c r="I443" s="434">
        <v>490.85714285714283</v>
      </c>
      <c r="J443" s="434">
        <v>13</v>
      </c>
      <c r="K443" s="434">
        <v>6383</v>
      </c>
      <c r="L443" s="434">
        <v>0.92884167636786963</v>
      </c>
      <c r="M443" s="434">
        <v>491</v>
      </c>
      <c r="N443" s="434">
        <v>16</v>
      </c>
      <c r="O443" s="434">
        <v>7872</v>
      </c>
      <c r="P443" s="456">
        <v>1.1455180442374855</v>
      </c>
      <c r="Q443" s="435">
        <v>492</v>
      </c>
    </row>
    <row r="444" spans="1:17" ht="14.4" customHeight="1" x14ac:dyDescent="0.3">
      <c r="A444" s="430" t="s">
        <v>1511</v>
      </c>
      <c r="B444" s="431" t="s">
        <v>1346</v>
      </c>
      <c r="C444" s="431" t="s">
        <v>1347</v>
      </c>
      <c r="D444" s="431" t="s">
        <v>1378</v>
      </c>
      <c r="E444" s="431" t="s">
        <v>1379</v>
      </c>
      <c r="F444" s="434">
        <v>17</v>
      </c>
      <c r="G444" s="434">
        <v>527</v>
      </c>
      <c r="H444" s="434">
        <v>1</v>
      </c>
      <c r="I444" s="434">
        <v>31</v>
      </c>
      <c r="J444" s="434">
        <v>21</v>
      </c>
      <c r="K444" s="434">
        <v>651</v>
      </c>
      <c r="L444" s="434">
        <v>1.2352941176470589</v>
      </c>
      <c r="M444" s="434">
        <v>31</v>
      </c>
      <c r="N444" s="434">
        <v>17</v>
      </c>
      <c r="O444" s="434">
        <v>527</v>
      </c>
      <c r="P444" s="456">
        <v>1</v>
      </c>
      <c r="Q444" s="435">
        <v>31</v>
      </c>
    </row>
    <row r="445" spans="1:17" ht="14.4" customHeight="1" x14ac:dyDescent="0.3">
      <c r="A445" s="430" t="s">
        <v>1511</v>
      </c>
      <c r="B445" s="431" t="s">
        <v>1346</v>
      </c>
      <c r="C445" s="431" t="s">
        <v>1347</v>
      </c>
      <c r="D445" s="431" t="s">
        <v>1380</v>
      </c>
      <c r="E445" s="431" t="s">
        <v>1381</v>
      </c>
      <c r="F445" s="434">
        <v>2</v>
      </c>
      <c r="G445" s="434">
        <v>411</v>
      </c>
      <c r="H445" s="434">
        <v>1</v>
      </c>
      <c r="I445" s="434">
        <v>205.5</v>
      </c>
      <c r="J445" s="434"/>
      <c r="K445" s="434"/>
      <c r="L445" s="434"/>
      <c r="M445" s="434"/>
      <c r="N445" s="434">
        <v>3</v>
      </c>
      <c r="O445" s="434">
        <v>624</v>
      </c>
      <c r="P445" s="456">
        <v>1.5182481751824817</v>
      </c>
      <c r="Q445" s="435">
        <v>208</v>
      </c>
    </row>
    <row r="446" spans="1:17" ht="14.4" customHeight="1" x14ac:dyDescent="0.3">
      <c r="A446" s="430" t="s">
        <v>1511</v>
      </c>
      <c r="B446" s="431" t="s">
        <v>1346</v>
      </c>
      <c r="C446" s="431" t="s">
        <v>1347</v>
      </c>
      <c r="D446" s="431" t="s">
        <v>1382</v>
      </c>
      <c r="E446" s="431" t="s">
        <v>1383</v>
      </c>
      <c r="F446" s="434">
        <v>2</v>
      </c>
      <c r="G446" s="434">
        <v>756</v>
      </c>
      <c r="H446" s="434">
        <v>1</v>
      </c>
      <c r="I446" s="434">
        <v>378</v>
      </c>
      <c r="J446" s="434"/>
      <c r="K446" s="434"/>
      <c r="L446" s="434"/>
      <c r="M446" s="434"/>
      <c r="N446" s="434">
        <v>3</v>
      </c>
      <c r="O446" s="434">
        <v>1152</v>
      </c>
      <c r="P446" s="456">
        <v>1.5238095238095237</v>
      </c>
      <c r="Q446" s="435">
        <v>384</v>
      </c>
    </row>
    <row r="447" spans="1:17" ht="14.4" customHeight="1" x14ac:dyDescent="0.3">
      <c r="A447" s="430" t="s">
        <v>1511</v>
      </c>
      <c r="B447" s="431" t="s">
        <v>1346</v>
      </c>
      <c r="C447" s="431" t="s">
        <v>1347</v>
      </c>
      <c r="D447" s="431" t="s">
        <v>1384</v>
      </c>
      <c r="E447" s="431" t="s">
        <v>1385</v>
      </c>
      <c r="F447" s="434"/>
      <c r="G447" s="434"/>
      <c r="H447" s="434"/>
      <c r="I447" s="434"/>
      <c r="J447" s="434"/>
      <c r="K447" s="434"/>
      <c r="L447" s="434"/>
      <c r="M447" s="434"/>
      <c r="N447" s="434">
        <v>1</v>
      </c>
      <c r="O447" s="434">
        <v>236</v>
      </c>
      <c r="P447" s="456"/>
      <c r="Q447" s="435">
        <v>236</v>
      </c>
    </row>
    <row r="448" spans="1:17" ht="14.4" customHeight="1" x14ac:dyDescent="0.3">
      <c r="A448" s="430" t="s">
        <v>1511</v>
      </c>
      <c r="B448" s="431" t="s">
        <v>1346</v>
      </c>
      <c r="C448" s="431" t="s">
        <v>1347</v>
      </c>
      <c r="D448" s="431" t="s">
        <v>1386</v>
      </c>
      <c r="E448" s="431" t="s">
        <v>1387</v>
      </c>
      <c r="F448" s="434">
        <v>2</v>
      </c>
      <c r="G448" s="434">
        <v>260</v>
      </c>
      <c r="H448" s="434">
        <v>1</v>
      </c>
      <c r="I448" s="434">
        <v>130</v>
      </c>
      <c r="J448" s="434"/>
      <c r="K448" s="434"/>
      <c r="L448" s="434"/>
      <c r="M448" s="434"/>
      <c r="N448" s="434">
        <v>2</v>
      </c>
      <c r="O448" s="434">
        <v>274</v>
      </c>
      <c r="P448" s="456">
        <v>1.0538461538461539</v>
      </c>
      <c r="Q448" s="435">
        <v>137</v>
      </c>
    </row>
    <row r="449" spans="1:17" ht="14.4" customHeight="1" x14ac:dyDescent="0.3">
      <c r="A449" s="430" t="s">
        <v>1511</v>
      </c>
      <c r="B449" s="431" t="s">
        <v>1346</v>
      </c>
      <c r="C449" s="431" t="s">
        <v>1347</v>
      </c>
      <c r="D449" s="431" t="s">
        <v>1392</v>
      </c>
      <c r="E449" s="431" t="s">
        <v>1393</v>
      </c>
      <c r="F449" s="434">
        <v>2053</v>
      </c>
      <c r="G449" s="434">
        <v>32848</v>
      </c>
      <c r="H449" s="434">
        <v>1</v>
      </c>
      <c r="I449" s="434">
        <v>16</v>
      </c>
      <c r="J449" s="434">
        <v>2630</v>
      </c>
      <c r="K449" s="434">
        <v>42080</v>
      </c>
      <c r="L449" s="434">
        <v>1.2810521188504627</v>
      </c>
      <c r="M449" s="434">
        <v>16</v>
      </c>
      <c r="N449" s="434">
        <v>3051</v>
      </c>
      <c r="O449" s="434">
        <v>51867</v>
      </c>
      <c r="P449" s="456">
        <v>1.5790002435460302</v>
      </c>
      <c r="Q449" s="435">
        <v>17</v>
      </c>
    </row>
    <row r="450" spans="1:17" ht="14.4" customHeight="1" x14ac:dyDescent="0.3">
      <c r="A450" s="430" t="s">
        <v>1511</v>
      </c>
      <c r="B450" s="431" t="s">
        <v>1346</v>
      </c>
      <c r="C450" s="431" t="s">
        <v>1347</v>
      </c>
      <c r="D450" s="431" t="s">
        <v>1394</v>
      </c>
      <c r="E450" s="431" t="s">
        <v>1395</v>
      </c>
      <c r="F450" s="434">
        <v>5</v>
      </c>
      <c r="G450" s="434">
        <v>673</v>
      </c>
      <c r="H450" s="434">
        <v>1</v>
      </c>
      <c r="I450" s="434">
        <v>134.6</v>
      </c>
      <c r="J450" s="434">
        <v>1</v>
      </c>
      <c r="K450" s="434">
        <v>136</v>
      </c>
      <c r="L450" s="434">
        <v>0.20208023774145617</v>
      </c>
      <c r="M450" s="434">
        <v>136</v>
      </c>
      <c r="N450" s="434">
        <v>8</v>
      </c>
      <c r="O450" s="434">
        <v>1112</v>
      </c>
      <c r="P450" s="456">
        <v>1.6523031203566121</v>
      </c>
      <c r="Q450" s="435">
        <v>139</v>
      </c>
    </row>
    <row r="451" spans="1:17" ht="14.4" customHeight="1" x14ac:dyDescent="0.3">
      <c r="A451" s="430" t="s">
        <v>1511</v>
      </c>
      <c r="B451" s="431" t="s">
        <v>1346</v>
      </c>
      <c r="C451" s="431" t="s">
        <v>1347</v>
      </c>
      <c r="D451" s="431" t="s">
        <v>1396</v>
      </c>
      <c r="E451" s="431" t="s">
        <v>1397</v>
      </c>
      <c r="F451" s="434">
        <v>8</v>
      </c>
      <c r="G451" s="434">
        <v>820</v>
      </c>
      <c r="H451" s="434">
        <v>1</v>
      </c>
      <c r="I451" s="434">
        <v>102.5</v>
      </c>
      <c r="J451" s="434">
        <v>7</v>
      </c>
      <c r="K451" s="434">
        <v>721</v>
      </c>
      <c r="L451" s="434">
        <v>0.87926829268292683</v>
      </c>
      <c r="M451" s="434">
        <v>103</v>
      </c>
      <c r="N451" s="434">
        <v>12</v>
      </c>
      <c r="O451" s="434">
        <v>1236</v>
      </c>
      <c r="P451" s="456">
        <v>1.5073170731707317</v>
      </c>
      <c r="Q451" s="435">
        <v>103</v>
      </c>
    </row>
    <row r="452" spans="1:17" ht="14.4" customHeight="1" x14ac:dyDescent="0.3">
      <c r="A452" s="430" t="s">
        <v>1511</v>
      </c>
      <c r="B452" s="431" t="s">
        <v>1346</v>
      </c>
      <c r="C452" s="431" t="s">
        <v>1347</v>
      </c>
      <c r="D452" s="431" t="s">
        <v>1402</v>
      </c>
      <c r="E452" s="431" t="s">
        <v>1403</v>
      </c>
      <c r="F452" s="434">
        <v>593</v>
      </c>
      <c r="G452" s="434">
        <v>67833</v>
      </c>
      <c r="H452" s="434">
        <v>1</v>
      </c>
      <c r="I452" s="434">
        <v>114.38954468802699</v>
      </c>
      <c r="J452" s="434">
        <v>651</v>
      </c>
      <c r="K452" s="434">
        <v>75516</v>
      </c>
      <c r="L452" s="434">
        <v>1.1132634558400778</v>
      </c>
      <c r="M452" s="434">
        <v>116</v>
      </c>
      <c r="N452" s="434">
        <v>673</v>
      </c>
      <c r="O452" s="434">
        <v>78741</v>
      </c>
      <c r="P452" s="456">
        <v>1.160806687010747</v>
      </c>
      <c r="Q452" s="435">
        <v>117</v>
      </c>
    </row>
    <row r="453" spans="1:17" ht="14.4" customHeight="1" x14ac:dyDescent="0.3">
      <c r="A453" s="430" t="s">
        <v>1511</v>
      </c>
      <c r="B453" s="431" t="s">
        <v>1346</v>
      </c>
      <c r="C453" s="431" t="s">
        <v>1347</v>
      </c>
      <c r="D453" s="431" t="s">
        <v>1404</v>
      </c>
      <c r="E453" s="431" t="s">
        <v>1405</v>
      </c>
      <c r="F453" s="434">
        <v>142</v>
      </c>
      <c r="G453" s="434">
        <v>12028</v>
      </c>
      <c r="H453" s="434">
        <v>1</v>
      </c>
      <c r="I453" s="434">
        <v>84.704225352112672</v>
      </c>
      <c r="J453" s="434">
        <v>230</v>
      </c>
      <c r="K453" s="434">
        <v>19550</v>
      </c>
      <c r="L453" s="434">
        <v>1.625374127036914</v>
      </c>
      <c r="M453" s="434">
        <v>85</v>
      </c>
      <c r="N453" s="434">
        <v>219</v>
      </c>
      <c r="O453" s="434">
        <v>19929</v>
      </c>
      <c r="P453" s="456">
        <v>1.6568839374792153</v>
      </c>
      <c r="Q453" s="435">
        <v>91</v>
      </c>
    </row>
    <row r="454" spans="1:17" ht="14.4" customHeight="1" x14ac:dyDescent="0.3">
      <c r="A454" s="430" t="s">
        <v>1511</v>
      </c>
      <c r="B454" s="431" t="s">
        <v>1346</v>
      </c>
      <c r="C454" s="431" t="s">
        <v>1347</v>
      </c>
      <c r="D454" s="431" t="s">
        <v>1406</v>
      </c>
      <c r="E454" s="431" t="s">
        <v>1407</v>
      </c>
      <c r="F454" s="434"/>
      <c r="G454" s="434"/>
      <c r="H454" s="434"/>
      <c r="I454" s="434"/>
      <c r="J454" s="434">
        <v>4</v>
      </c>
      <c r="K454" s="434">
        <v>392</v>
      </c>
      <c r="L454" s="434"/>
      <c r="M454" s="434">
        <v>98</v>
      </c>
      <c r="N454" s="434">
        <v>3</v>
      </c>
      <c r="O454" s="434">
        <v>297</v>
      </c>
      <c r="P454" s="456"/>
      <c r="Q454" s="435">
        <v>99</v>
      </c>
    </row>
    <row r="455" spans="1:17" ht="14.4" customHeight="1" x14ac:dyDescent="0.3">
      <c r="A455" s="430" t="s">
        <v>1511</v>
      </c>
      <c r="B455" s="431" t="s">
        <v>1346</v>
      </c>
      <c r="C455" s="431" t="s">
        <v>1347</v>
      </c>
      <c r="D455" s="431" t="s">
        <v>1408</v>
      </c>
      <c r="E455" s="431" t="s">
        <v>1409</v>
      </c>
      <c r="F455" s="434">
        <v>61</v>
      </c>
      <c r="G455" s="434">
        <v>1281</v>
      </c>
      <c r="H455" s="434">
        <v>1</v>
      </c>
      <c r="I455" s="434">
        <v>21</v>
      </c>
      <c r="J455" s="434">
        <v>26</v>
      </c>
      <c r="K455" s="434">
        <v>546</v>
      </c>
      <c r="L455" s="434">
        <v>0.42622950819672129</v>
      </c>
      <c r="M455" s="434">
        <v>21</v>
      </c>
      <c r="N455" s="434">
        <v>42</v>
      </c>
      <c r="O455" s="434">
        <v>882</v>
      </c>
      <c r="P455" s="456">
        <v>0.68852459016393441</v>
      </c>
      <c r="Q455" s="435">
        <v>21</v>
      </c>
    </row>
    <row r="456" spans="1:17" ht="14.4" customHeight="1" x14ac:dyDescent="0.3">
      <c r="A456" s="430" t="s">
        <v>1511</v>
      </c>
      <c r="B456" s="431" t="s">
        <v>1346</v>
      </c>
      <c r="C456" s="431" t="s">
        <v>1347</v>
      </c>
      <c r="D456" s="431" t="s">
        <v>1410</v>
      </c>
      <c r="E456" s="431" t="s">
        <v>1411</v>
      </c>
      <c r="F456" s="434">
        <v>6061</v>
      </c>
      <c r="G456" s="434">
        <v>2950138</v>
      </c>
      <c r="H456" s="434">
        <v>1</v>
      </c>
      <c r="I456" s="434">
        <v>486.74113182643129</v>
      </c>
      <c r="J456" s="434">
        <v>8347</v>
      </c>
      <c r="K456" s="434">
        <v>4064989</v>
      </c>
      <c r="L456" s="434">
        <v>1.377897915283963</v>
      </c>
      <c r="M456" s="434">
        <v>487</v>
      </c>
      <c r="N456" s="434">
        <v>9284</v>
      </c>
      <c r="O456" s="434">
        <v>4530592</v>
      </c>
      <c r="P456" s="456">
        <v>1.535722057747807</v>
      </c>
      <c r="Q456" s="435">
        <v>488</v>
      </c>
    </row>
    <row r="457" spans="1:17" ht="14.4" customHeight="1" x14ac:dyDescent="0.3">
      <c r="A457" s="430" t="s">
        <v>1511</v>
      </c>
      <c r="B457" s="431" t="s">
        <v>1346</v>
      </c>
      <c r="C457" s="431" t="s">
        <v>1347</v>
      </c>
      <c r="D457" s="431" t="s">
        <v>1418</v>
      </c>
      <c r="E457" s="431" t="s">
        <v>1419</v>
      </c>
      <c r="F457" s="434">
        <v>79</v>
      </c>
      <c r="G457" s="434">
        <v>3217</v>
      </c>
      <c r="H457" s="434">
        <v>1</v>
      </c>
      <c r="I457" s="434">
        <v>40.721518987341774</v>
      </c>
      <c r="J457" s="434">
        <v>72</v>
      </c>
      <c r="K457" s="434">
        <v>2952</v>
      </c>
      <c r="L457" s="434">
        <v>0.91762511656823131</v>
      </c>
      <c r="M457" s="434">
        <v>41</v>
      </c>
      <c r="N457" s="434">
        <v>77</v>
      </c>
      <c r="O457" s="434">
        <v>3157</v>
      </c>
      <c r="P457" s="456">
        <v>0.98134908299658064</v>
      </c>
      <c r="Q457" s="435">
        <v>41</v>
      </c>
    </row>
    <row r="458" spans="1:17" ht="14.4" customHeight="1" x14ac:dyDescent="0.3">
      <c r="A458" s="430" t="s">
        <v>1511</v>
      </c>
      <c r="B458" s="431" t="s">
        <v>1346</v>
      </c>
      <c r="C458" s="431" t="s">
        <v>1347</v>
      </c>
      <c r="D458" s="431" t="s">
        <v>1426</v>
      </c>
      <c r="E458" s="431" t="s">
        <v>1427</v>
      </c>
      <c r="F458" s="434"/>
      <c r="G458" s="434"/>
      <c r="H458" s="434"/>
      <c r="I458" s="434"/>
      <c r="J458" s="434">
        <v>2</v>
      </c>
      <c r="K458" s="434">
        <v>438</v>
      </c>
      <c r="L458" s="434"/>
      <c r="M458" s="434">
        <v>219</v>
      </c>
      <c r="N458" s="434">
        <v>2</v>
      </c>
      <c r="O458" s="434">
        <v>446</v>
      </c>
      <c r="P458" s="456"/>
      <c r="Q458" s="435">
        <v>223</v>
      </c>
    </row>
    <row r="459" spans="1:17" ht="14.4" customHeight="1" x14ac:dyDescent="0.3">
      <c r="A459" s="430" t="s">
        <v>1511</v>
      </c>
      <c r="B459" s="431" t="s">
        <v>1346</v>
      </c>
      <c r="C459" s="431" t="s">
        <v>1347</v>
      </c>
      <c r="D459" s="431" t="s">
        <v>1428</v>
      </c>
      <c r="E459" s="431" t="s">
        <v>1429</v>
      </c>
      <c r="F459" s="434">
        <v>1</v>
      </c>
      <c r="G459" s="434">
        <v>762</v>
      </c>
      <c r="H459" s="434">
        <v>1</v>
      </c>
      <c r="I459" s="434">
        <v>762</v>
      </c>
      <c r="J459" s="434"/>
      <c r="K459" s="434"/>
      <c r="L459" s="434"/>
      <c r="M459" s="434"/>
      <c r="N459" s="434">
        <v>3</v>
      </c>
      <c r="O459" s="434">
        <v>2289</v>
      </c>
      <c r="P459" s="456">
        <v>3.0039370078740157</v>
      </c>
      <c r="Q459" s="435">
        <v>763</v>
      </c>
    </row>
    <row r="460" spans="1:17" ht="14.4" customHeight="1" x14ac:dyDescent="0.3">
      <c r="A460" s="430" t="s">
        <v>1511</v>
      </c>
      <c r="B460" s="431" t="s">
        <v>1346</v>
      </c>
      <c r="C460" s="431" t="s">
        <v>1347</v>
      </c>
      <c r="D460" s="431" t="s">
        <v>1430</v>
      </c>
      <c r="E460" s="431" t="s">
        <v>1431</v>
      </c>
      <c r="F460" s="434">
        <v>441</v>
      </c>
      <c r="G460" s="434">
        <v>903909</v>
      </c>
      <c r="H460" s="434">
        <v>1</v>
      </c>
      <c r="I460" s="434">
        <v>2049.6802721088434</v>
      </c>
      <c r="J460" s="434">
        <v>282</v>
      </c>
      <c r="K460" s="434">
        <v>584304</v>
      </c>
      <c r="L460" s="434">
        <v>0.64641905324540416</v>
      </c>
      <c r="M460" s="434">
        <v>2072</v>
      </c>
      <c r="N460" s="434">
        <v>306</v>
      </c>
      <c r="O460" s="434">
        <v>646272</v>
      </c>
      <c r="P460" s="456">
        <v>0.7149746268706253</v>
      </c>
      <c r="Q460" s="435">
        <v>2112</v>
      </c>
    </row>
    <row r="461" spans="1:17" ht="14.4" customHeight="1" x14ac:dyDescent="0.3">
      <c r="A461" s="430" t="s">
        <v>1511</v>
      </c>
      <c r="B461" s="431" t="s">
        <v>1346</v>
      </c>
      <c r="C461" s="431" t="s">
        <v>1347</v>
      </c>
      <c r="D461" s="431" t="s">
        <v>1432</v>
      </c>
      <c r="E461" s="431" t="s">
        <v>1433</v>
      </c>
      <c r="F461" s="434">
        <v>7</v>
      </c>
      <c r="G461" s="434">
        <v>4234</v>
      </c>
      <c r="H461" s="434">
        <v>1</v>
      </c>
      <c r="I461" s="434">
        <v>604.85714285714289</v>
      </c>
      <c r="J461" s="434">
        <v>2</v>
      </c>
      <c r="K461" s="434">
        <v>1216</v>
      </c>
      <c r="L461" s="434">
        <v>0.28719886632026453</v>
      </c>
      <c r="M461" s="434">
        <v>608</v>
      </c>
      <c r="N461" s="434">
        <v>2</v>
      </c>
      <c r="O461" s="434">
        <v>1228</v>
      </c>
      <c r="P461" s="456">
        <v>0.29003306565895137</v>
      </c>
      <c r="Q461" s="435">
        <v>614</v>
      </c>
    </row>
    <row r="462" spans="1:17" ht="14.4" customHeight="1" x14ac:dyDescent="0.3">
      <c r="A462" s="430" t="s">
        <v>1511</v>
      </c>
      <c r="B462" s="431" t="s">
        <v>1346</v>
      </c>
      <c r="C462" s="431" t="s">
        <v>1347</v>
      </c>
      <c r="D462" s="431" t="s">
        <v>1434</v>
      </c>
      <c r="E462" s="431" t="s">
        <v>1435</v>
      </c>
      <c r="F462" s="434"/>
      <c r="G462" s="434"/>
      <c r="H462" s="434"/>
      <c r="I462" s="434"/>
      <c r="J462" s="434"/>
      <c r="K462" s="434"/>
      <c r="L462" s="434"/>
      <c r="M462" s="434"/>
      <c r="N462" s="434">
        <v>1</v>
      </c>
      <c r="O462" s="434">
        <v>963</v>
      </c>
      <c r="P462" s="456"/>
      <c r="Q462" s="435">
        <v>963</v>
      </c>
    </row>
    <row r="463" spans="1:17" ht="14.4" customHeight="1" x14ac:dyDescent="0.3">
      <c r="A463" s="430" t="s">
        <v>1511</v>
      </c>
      <c r="B463" s="431" t="s">
        <v>1346</v>
      </c>
      <c r="C463" s="431" t="s">
        <v>1347</v>
      </c>
      <c r="D463" s="431" t="s">
        <v>1436</v>
      </c>
      <c r="E463" s="431" t="s">
        <v>1437</v>
      </c>
      <c r="F463" s="434">
        <v>2</v>
      </c>
      <c r="G463" s="434">
        <v>1014</v>
      </c>
      <c r="H463" s="434">
        <v>1</v>
      </c>
      <c r="I463" s="434">
        <v>507</v>
      </c>
      <c r="J463" s="434"/>
      <c r="K463" s="434"/>
      <c r="L463" s="434"/>
      <c r="M463" s="434"/>
      <c r="N463" s="434"/>
      <c r="O463" s="434"/>
      <c r="P463" s="456"/>
      <c r="Q463" s="435"/>
    </row>
    <row r="464" spans="1:17" ht="14.4" customHeight="1" x14ac:dyDescent="0.3">
      <c r="A464" s="430" t="s">
        <v>1511</v>
      </c>
      <c r="B464" s="431" t="s">
        <v>1346</v>
      </c>
      <c r="C464" s="431" t="s">
        <v>1347</v>
      </c>
      <c r="D464" s="431" t="s">
        <v>1440</v>
      </c>
      <c r="E464" s="431" t="s">
        <v>1441</v>
      </c>
      <c r="F464" s="434"/>
      <c r="G464" s="434"/>
      <c r="H464" s="434"/>
      <c r="I464" s="434"/>
      <c r="J464" s="434"/>
      <c r="K464" s="434"/>
      <c r="L464" s="434"/>
      <c r="M464" s="434"/>
      <c r="N464" s="434">
        <v>2</v>
      </c>
      <c r="O464" s="434">
        <v>984</v>
      </c>
      <c r="P464" s="456"/>
      <c r="Q464" s="435">
        <v>492</v>
      </c>
    </row>
    <row r="465" spans="1:17" ht="14.4" customHeight="1" x14ac:dyDescent="0.3">
      <c r="A465" s="430" t="s">
        <v>1511</v>
      </c>
      <c r="B465" s="431" t="s">
        <v>1346</v>
      </c>
      <c r="C465" s="431" t="s">
        <v>1347</v>
      </c>
      <c r="D465" s="431" t="s">
        <v>1444</v>
      </c>
      <c r="E465" s="431" t="s">
        <v>1445</v>
      </c>
      <c r="F465" s="434"/>
      <c r="G465" s="434"/>
      <c r="H465" s="434"/>
      <c r="I465" s="434"/>
      <c r="J465" s="434"/>
      <c r="K465" s="434"/>
      <c r="L465" s="434"/>
      <c r="M465" s="434"/>
      <c r="N465" s="434">
        <v>1</v>
      </c>
      <c r="O465" s="434">
        <v>249</v>
      </c>
      <c r="P465" s="456"/>
      <c r="Q465" s="435">
        <v>249</v>
      </c>
    </row>
    <row r="466" spans="1:17" ht="14.4" customHeight="1" x14ac:dyDescent="0.3">
      <c r="A466" s="430" t="s">
        <v>1511</v>
      </c>
      <c r="B466" s="431" t="s">
        <v>1346</v>
      </c>
      <c r="C466" s="431" t="s">
        <v>1347</v>
      </c>
      <c r="D466" s="431" t="s">
        <v>1450</v>
      </c>
      <c r="E466" s="431" t="s">
        <v>1451</v>
      </c>
      <c r="F466" s="434">
        <v>6</v>
      </c>
      <c r="G466" s="434">
        <v>912</v>
      </c>
      <c r="H466" s="434">
        <v>1</v>
      </c>
      <c r="I466" s="434">
        <v>152</v>
      </c>
      <c r="J466" s="434"/>
      <c r="K466" s="434"/>
      <c r="L466" s="434"/>
      <c r="M466" s="434"/>
      <c r="N466" s="434"/>
      <c r="O466" s="434"/>
      <c r="P466" s="456"/>
      <c r="Q466" s="435"/>
    </row>
    <row r="467" spans="1:17" ht="14.4" customHeight="1" x14ac:dyDescent="0.3">
      <c r="A467" s="430" t="s">
        <v>1511</v>
      </c>
      <c r="B467" s="431" t="s">
        <v>1346</v>
      </c>
      <c r="C467" s="431" t="s">
        <v>1347</v>
      </c>
      <c r="D467" s="431" t="s">
        <v>1452</v>
      </c>
      <c r="E467" s="431" t="s">
        <v>1453</v>
      </c>
      <c r="F467" s="434"/>
      <c r="G467" s="434"/>
      <c r="H467" s="434"/>
      <c r="I467" s="434"/>
      <c r="J467" s="434"/>
      <c r="K467" s="434"/>
      <c r="L467" s="434"/>
      <c r="M467" s="434"/>
      <c r="N467" s="434">
        <v>3</v>
      </c>
      <c r="O467" s="434">
        <v>81</v>
      </c>
      <c r="P467" s="456"/>
      <c r="Q467" s="435">
        <v>27</v>
      </c>
    </row>
    <row r="468" spans="1:17" ht="14.4" customHeight="1" x14ac:dyDescent="0.3">
      <c r="A468" s="430" t="s">
        <v>1512</v>
      </c>
      <c r="B468" s="431" t="s">
        <v>1346</v>
      </c>
      <c r="C468" s="431" t="s">
        <v>1347</v>
      </c>
      <c r="D468" s="431" t="s">
        <v>1348</v>
      </c>
      <c r="E468" s="431" t="s">
        <v>1349</v>
      </c>
      <c r="F468" s="434">
        <v>10</v>
      </c>
      <c r="G468" s="434">
        <v>1593</v>
      </c>
      <c r="H468" s="434">
        <v>1</v>
      </c>
      <c r="I468" s="434">
        <v>159.30000000000001</v>
      </c>
      <c r="J468" s="434">
        <v>13</v>
      </c>
      <c r="K468" s="434">
        <v>2093</v>
      </c>
      <c r="L468" s="434">
        <v>1.3138731952291274</v>
      </c>
      <c r="M468" s="434">
        <v>161</v>
      </c>
      <c r="N468" s="434">
        <v>17</v>
      </c>
      <c r="O468" s="434">
        <v>2941</v>
      </c>
      <c r="P468" s="456">
        <v>1.8462021343377275</v>
      </c>
      <c r="Q468" s="435">
        <v>173</v>
      </c>
    </row>
    <row r="469" spans="1:17" ht="14.4" customHeight="1" x14ac:dyDescent="0.3">
      <c r="A469" s="430" t="s">
        <v>1512</v>
      </c>
      <c r="B469" s="431" t="s">
        <v>1346</v>
      </c>
      <c r="C469" s="431" t="s">
        <v>1347</v>
      </c>
      <c r="D469" s="431" t="s">
        <v>1364</v>
      </c>
      <c r="E469" s="431" t="s">
        <v>1365</v>
      </c>
      <c r="F469" s="434">
        <v>16</v>
      </c>
      <c r="G469" s="434">
        <v>636</v>
      </c>
      <c r="H469" s="434">
        <v>1</v>
      </c>
      <c r="I469" s="434">
        <v>39.75</v>
      </c>
      <c r="J469" s="434">
        <v>12</v>
      </c>
      <c r="K469" s="434">
        <v>480</v>
      </c>
      <c r="L469" s="434">
        <v>0.75471698113207553</v>
      </c>
      <c r="M469" s="434">
        <v>40</v>
      </c>
      <c r="N469" s="434">
        <v>5</v>
      </c>
      <c r="O469" s="434">
        <v>205</v>
      </c>
      <c r="P469" s="456">
        <v>0.32232704402515722</v>
      </c>
      <c r="Q469" s="435">
        <v>41</v>
      </c>
    </row>
    <row r="470" spans="1:17" ht="14.4" customHeight="1" x14ac:dyDescent="0.3">
      <c r="A470" s="430" t="s">
        <v>1512</v>
      </c>
      <c r="B470" s="431" t="s">
        <v>1346</v>
      </c>
      <c r="C470" s="431" t="s">
        <v>1347</v>
      </c>
      <c r="D470" s="431" t="s">
        <v>1366</v>
      </c>
      <c r="E470" s="431" t="s">
        <v>1367</v>
      </c>
      <c r="F470" s="434">
        <v>4</v>
      </c>
      <c r="G470" s="434">
        <v>1530</v>
      </c>
      <c r="H470" s="434">
        <v>1</v>
      </c>
      <c r="I470" s="434">
        <v>382.5</v>
      </c>
      <c r="J470" s="434">
        <v>9</v>
      </c>
      <c r="K470" s="434">
        <v>3447</v>
      </c>
      <c r="L470" s="434">
        <v>2.2529411764705882</v>
      </c>
      <c r="M470" s="434">
        <v>383</v>
      </c>
      <c r="N470" s="434">
        <v>7</v>
      </c>
      <c r="O470" s="434">
        <v>2688</v>
      </c>
      <c r="P470" s="456">
        <v>1.7568627450980392</v>
      </c>
      <c r="Q470" s="435">
        <v>384</v>
      </c>
    </row>
    <row r="471" spans="1:17" ht="14.4" customHeight="1" x14ac:dyDescent="0.3">
      <c r="A471" s="430" t="s">
        <v>1512</v>
      </c>
      <c r="B471" s="431" t="s">
        <v>1346</v>
      </c>
      <c r="C471" s="431" t="s">
        <v>1347</v>
      </c>
      <c r="D471" s="431" t="s">
        <v>1368</v>
      </c>
      <c r="E471" s="431" t="s">
        <v>1369</v>
      </c>
      <c r="F471" s="434">
        <v>23</v>
      </c>
      <c r="G471" s="434">
        <v>851</v>
      </c>
      <c r="H471" s="434">
        <v>1</v>
      </c>
      <c r="I471" s="434">
        <v>37</v>
      </c>
      <c r="J471" s="434"/>
      <c r="K471" s="434"/>
      <c r="L471" s="434"/>
      <c r="M471" s="434"/>
      <c r="N471" s="434"/>
      <c r="O471" s="434"/>
      <c r="P471" s="456"/>
      <c r="Q471" s="435"/>
    </row>
    <row r="472" spans="1:17" ht="14.4" customHeight="1" x14ac:dyDescent="0.3">
      <c r="A472" s="430" t="s">
        <v>1512</v>
      </c>
      <c r="B472" s="431" t="s">
        <v>1346</v>
      </c>
      <c r="C472" s="431" t="s">
        <v>1347</v>
      </c>
      <c r="D472" s="431" t="s">
        <v>1372</v>
      </c>
      <c r="E472" s="431" t="s">
        <v>1373</v>
      </c>
      <c r="F472" s="434">
        <v>9</v>
      </c>
      <c r="G472" s="434">
        <v>4002</v>
      </c>
      <c r="H472" s="434">
        <v>1</v>
      </c>
      <c r="I472" s="434">
        <v>444.66666666666669</v>
      </c>
      <c r="J472" s="434">
        <v>6</v>
      </c>
      <c r="K472" s="434">
        <v>2670</v>
      </c>
      <c r="L472" s="434">
        <v>0.66716641679160416</v>
      </c>
      <c r="M472" s="434">
        <v>445</v>
      </c>
      <c r="N472" s="434">
        <v>9</v>
      </c>
      <c r="O472" s="434">
        <v>4014</v>
      </c>
      <c r="P472" s="456">
        <v>1.0029985007496252</v>
      </c>
      <c r="Q472" s="435">
        <v>446</v>
      </c>
    </row>
    <row r="473" spans="1:17" ht="14.4" customHeight="1" x14ac:dyDescent="0.3">
      <c r="A473" s="430" t="s">
        <v>1512</v>
      </c>
      <c r="B473" s="431" t="s">
        <v>1346</v>
      </c>
      <c r="C473" s="431" t="s">
        <v>1347</v>
      </c>
      <c r="D473" s="431" t="s">
        <v>1374</v>
      </c>
      <c r="E473" s="431" t="s">
        <v>1375</v>
      </c>
      <c r="F473" s="434"/>
      <c r="G473" s="434"/>
      <c r="H473" s="434"/>
      <c r="I473" s="434"/>
      <c r="J473" s="434">
        <v>2</v>
      </c>
      <c r="K473" s="434">
        <v>82</v>
      </c>
      <c r="L473" s="434"/>
      <c r="M473" s="434">
        <v>41</v>
      </c>
      <c r="N473" s="434">
        <v>1</v>
      </c>
      <c r="O473" s="434">
        <v>42</v>
      </c>
      <c r="P473" s="456"/>
      <c r="Q473" s="435">
        <v>42</v>
      </c>
    </row>
    <row r="474" spans="1:17" ht="14.4" customHeight="1" x14ac:dyDescent="0.3">
      <c r="A474" s="430" t="s">
        <v>1512</v>
      </c>
      <c r="B474" s="431" t="s">
        <v>1346</v>
      </c>
      <c r="C474" s="431" t="s">
        <v>1347</v>
      </c>
      <c r="D474" s="431" t="s">
        <v>1376</v>
      </c>
      <c r="E474" s="431" t="s">
        <v>1377</v>
      </c>
      <c r="F474" s="434">
        <v>2</v>
      </c>
      <c r="G474" s="434">
        <v>982</v>
      </c>
      <c r="H474" s="434">
        <v>1</v>
      </c>
      <c r="I474" s="434">
        <v>491</v>
      </c>
      <c r="J474" s="434">
        <v>3</v>
      </c>
      <c r="K474" s="434">
        <v>1473</v>
      </c>
      <c r="L474" s="434">
        <v>1.5</v>
      </c>
      <c r="M474" s="434">
        <v>491</v>
      </c>
      <c r="N474" s="434">
        <v>2</v>
      </c>
      <c r="O474" s="434">
        <v>984</v>
      </c>
      <c r="P474" s="456">
        <v>1.0020366598778003</v>
      </c>
      <c r="Q474" s="435">
        <v>492</v>
      </c>
    </row>
    <row r="475" spans="1:17" ht="14.4" customHeight="1" x14ac:dyDescent="0.3">
      <c r="A475" s="430" t="s">
        <v>1512</v>
      </c>
      <c r="B475" s="431" t="s">
        <v>1346</v>
      </c>
      <c r="C475" s="431" t="s">
        <v>1347</v>
      </c>
      <c r="D475" s="431" t="s">
        <v>1378</v>
      </c>
      <c r="E475" s="431" t="s">
        <v>1379</v>
      </c>
      <c r="F475" s="434"/>
      <c r="G475" s="434"/>
      <c r="H475" s="434"/>
      <c r="I475" s="434"/>
      <c r="J475" s="434">
        <v>1</v>
      </c>
      <c r="K475" s="434">
        <v>31</v>
      </c>
      <c r="L475" s="434"/>
      <c r="M475" s="434">
        <v>31</v>
      </c>
      <c r="N475" s="434">
        <v>1</v>
      </c>
      <c r="O475" s="434">
        <v>31</v>
      </c>
      <c r="P475" s="456"/>
      <c r="Q475" s="435">
        <v>31</v>
      </c>
    </row>
    <row r="476" spans="1:17" ht="14.4" customHeight="1" x14ac:dyDescent="0.3">
      <c r="A476" s="430" t="s">
        <v>1512</v>
      </c>
      <c r="B476" s="431" t="s">
        <v>1346</v>
      </c>
      <c r="C476" s="431" t="s">
        <v>1347</v>
      </c>
      <c r="D476" s="431" t="s">
        <v>1384</v>
      </c>
      <c r="E476" s="431" t="s">
        <v>1385</v>
      </c>
      <c r="F476" s="434"/>
      <c r="G476" s="434"/>
      <c r="H476" s="434"/>
      <c r="I476" s="434"/>
      <c r="J476" s="434">
        <v>3</v>
      </c>
      <c r="K476" s="434">
        <v>702</v>
      </c>
      <c r="L476" s="434"/>
      <c r="M476" s="434">
        <v>234</v>
      </c>
      <c r="N476" s="434">
        <v>2</v>
      </c>
      <c r="O476" s="434">
        <v>472</v>
      </c>
      <c r="P476" s="456"/>
      <c r="Q476" s="435">
        <v>236</v>
      </c>
    </row>
    <row r="477" spans="1:17" ht="14.4" customHeight="1" x14ac:dyDescent="0.3">
      <c r="A477" s="430" t="s">
        <v>1512</v>
      </c>
      <c r="B477" s="431" t="s">
        <v>1346</v>
      </c>
      <c r="C477" s="431" t="s">
        <v>1347</v>
      </c>
      <c r="D477" s="431" t="s">
        <v>1386</v>
      </c>
      <c r="E477" s="431" t="s">
        <v>1387</v>
      </c>
      <c r="F477" s="434"/>
      <c r="G477" s="434"/>
      <c r="H477" s="434"/>
      <c r="I477" s="434"/>
      <c r="J477" s="434">
        <v>2</v>
      </c>
      <c r="K477" s="434">
        <v>262</v>
      </c>
      <c r="L477" s="434"/>
      <c r="M477" s="434">
        <v>131</v>
      </c>
      <c r="N477" s="434"/>
      <c r="O477" s="434"/>
      <c r="P477" s="456"/>
      <c r="Q477" s="435"/>
    </row>
    <row r="478" spans="1:17" ht="14.4" customHeight="1" x14ac:dyDescent="0.3">
      <c r="A478" s="430" t="s">
        <v>1512</v>
      </c>
      <c r="B478" s="431" t="s">
        <v>1346</v>
      </c>
      <c r="C478" s="431" t="s">
        <v>1347</v>
      </c>
      <c r="D478" s="431" t="s">
        <v>1392</v>
      </c>
      <c r="E478" s="431" t="s">
        <v>1393</v>
      </c>
      <c r="F478" s="434">
        <v>31</v>
      </c>
      <c r="G478" s="434">
        <v>496</v>
      </c>
      <c r="H478" s="434">
        <v>1</v>
      </c>
      <c r="I478" s="434">
        <v>16</v>
      </c>
      <c r="J478" s="434">
        <v>40</v>
      </c>
      <c r="K478" s="434">
        <v>640</v>
      </c>
      <c r="L478" s="434">
        <v>1.2903225806451613</v>
      </c>
      <c r="M478" s="434">
        <v>16</v>
      </c>
      <c r="N478" s="434">
        <v>48</v>
      </c>
      <c r="O478" s="434">
        <v>816</v>
      </c>
      <c r="P478" s="456">
        <v>1.6451612903225807</v>
      </c>
      <c r="Q478" s="435">
        <v>17</v>
      </c>
    </row>
    <row r="479" spans="1:17" ht="14.4" customHeight="1" x14ac:dyDescent="0.3">
      <c r="A479" s="430" t="s">
        <v>1512</v>
      </c>
      <c r="B479" s="431" t="s">
        <v>1346</v>
      </c>
      <c r="C479" s="431" t="s">
        <v>1347</v>
      </c>
      <c r="D479" s="431" t="s">
        <v>1394</v>
      </c>
      <c r="E479" s="431" t="s">
        <v>1395</v>
      </c>
      <c r="F479" s="434">
        <v>1</v>
      </c>
      <c r="G479" s="434">
        <v>133</v>
      </c>
      <c r="H479" s="434">
        <v>1</v>
      </c>
      <c r="I479" s="434">
        <v>133</v>
      </c>
      <c r="J479" s="434"/>
      <c r="K479" s="434"/>
      <c r="L479" s="434"/>
      <c r="M479" s="434"/>
      <c r="N479" s="434"/>
      <c r="O479" s="434"/>
      <c r="P479" s="456"/>
      <c r="Q479" s="435"/>
    </row>
    <row r="480" spans="1:17" ht="14.4" customHeight="1" x14ac:dyDescent="0.3">
      <c r="A480" s="430" t="s">
        <v>1512</v>
      </c>
      <c r="B480" s="431" t="s">
        <v>1346</v>
      </c>
      <c r="C480" s="431" t="s">
        <v>1347</v>
      </c>
      <c r="D480" s="431" t="s">
        <v>1402</v>
      </c>
      <c r="E480" s="431" t="s">
        <v>1403</v>
      </c>
      <c r="F480" s="434">
        <v>24</v>
      </c>
      <c r="G480" s="434">
        <v>2748</v>
      </c>
      <c r="H480" s="434">
        <v>1</v>
      </c>
      <c r="I480" s="434">
        <v>114.5</v>
      </c>
      <c r="J480" s="434">
        <v>11</v>
      </c>
      <c r="K480" s="434">
        <v>1276</v>
      </c>
      <c r="L480" s="434">
        <v>0.46433770014556042</v>
      </c>
      <c r="M480" s="434">
        <v>116</v>
      </c>
      <c r="N480" s="434">
        <v>14</v>
      </c>
      <c r="O480" s="434">
        <v>1638</v>
      </c>
      <c r="P480" s="456">
        <v>0.59606986899563319</v>
      </c>
      <c r="Q480" s="435">
        <v>117</v>
      </c>
    </row>
    <row r="481" spans="1:17" ht="14.4" customHeight="1" x14ac:dyDescent="0.3">
      <c r="A481" s="430" t="s">
        <v>1512</v>
      </c>
      <c r="B481" s="431" t="s">
        <v>1346</v>
      </c>
      <c r="C481" s="431" t="s">
        <v>1347</v>
      </c>
      <c r="D481" s="431" t="s">
        <v>1404</v>
      </c>
      <c r="E481" s="431" t="s">
        <v>1405</v>
      </c>
      <c r="F481" s="434">
        <v>3</v>
      </c>
      <c r="G481" s="434">
        <v>253</v>
      </c>
      <c r="H481" s="434">
        <v>1</v>
      </c>
      <c r="I481" s="434">
        <v>84.333333333333329</v>
      </c>
      <c r="J481" s="434">
        <v>3</v>
      </c>
      <c r="K481" s="434">
        <v>255</v>
      </c>
      <c r="L481" s="434">
        <v>1.0079051383399209</v>
      </c>
      <c r="M481" s="434">
        <v>85</v>
      </c>
      <c r="N481" s="434"/>
      <c r="O481" s="434"/>
      <c r="P481" s="456"/>
      <c r="Q481" s="435"/>
    </row>
    <row r="482" spans="1:17" ht="14.4" customHeight="1" x14ac:dyDescent="0.3">
      <c r="A482" s="430" t="s">
        <v>1512</v>
      </c>
      <c r="B482" s="431" t="s">
        <v>1346</v>
      </c>
      <c r="C482" s="431" t="s">
        <v>1347</v>
      </c>
      <c r="D482" s="431" t="s">
        <v>1406</v>
      </c>
      <c r="E482" s="431" t="s">
        <v>1407</v>
      </c>
      <c r="F482" s="434">
        <v>1</v>
      </c>
      <c r="G482" s="434">
        <v>97</v>
      </c>
      <c r="H482" s="434">
        <v>1</v>
      </c>
      <c r="I482" s="434">
        <v>97</v>
      </c>
      <c r="J482" s="434">
        <v>6</v>
      </c>
      <c r="K482" s="434">
        <v>588</v>
      </c>
      <c r="L482" s="434">
        <v>6.0618556701030926</v>
      </c>
      <c r="M482" s="434">
        <v>98</v>
      </c>
      <c r="N482" s="434">
        <v>4</v>
      </c>
      <c r="O482" s="434">
        <v>396</v>
      </c>
      <c r="P482" s="456">
        <v>4.0824742268041234</v>
      </c>
      <c r="Q482" s="435">
        <v>99</v>
      </c>
    </row>
    <row r="483" spans="1:17" ht="14.4" customHeight="1" x14ac:dyDescent="0.3">
      <c r="A483" s="430" t="s">
        <v>1512</v>
      </c>
      <c r="B483" s="431" t="s">
        <v>1346</v>
      </c>
      <c r="C483" s="431" t="s">
        <v>1347</v>
      </c>
      <c r="D483" s="431" t="s">
        <v>1408</v>
      </c>
      <c r="E483" s="431" t="s">
        <v>1409</v>
      </c>
      <c r="F483" s="434">
        <v>1</v>
      </c>
      <c r="G483" s="434">
        <v>21</v>
      </c>
      <c r="H483" s="434">
        <v>1</v>
      </c>
      <c r="I483" s="434">
        <v>21</v>
      </c>
      <c r="J483" s="434">
        <v>1</v>
      </c>
      <c r="K483" s="434">
        <v>21</v>
      </c>
      <c r="L483" s="434">
        <v>1</v>
      </c>
      <c r="M483" s="434">
        <v>21</v>
      </c>
      <c r="N483" s="434"/>
      <c r="O483" s="434"/>
      <c r="P483" s="456"/>
      <c r="Q483" s="435"/>
    </row>
    <row r="484" spans="1:17" ht="14.4" customHeight="1" x14ac:dyDescent="0.3">
      <c r="A484" s="430" t="s">
        <v>1512</v>
      </c>
      <c r="B484" s="431" t="s">
        <v>1346</v>
      </c>
      <c r="C484" s="431" t="s">
        <v>1347</v>
      </c>
      <c r="D484" s="431" t="s">
        <v>1410</v>
      </c>
      <c r="E484" s="431" t="s">
        <v>1411</v>
      </c>
      <c r="F484" s="434">
        <v>46</v>
      </c>
      <c r="G484" s="434">
        <v>22400</v>
      </c>
      <c r="H484" s="434">
        <v>1</v>
      </c>
      <c r="I484" s="434">
        <v>486.95652173913044</v>
      </c>
      <c r="J484" s="434">
        <v>78</v>
      </c>
      <c r="K484" s="434">
        <v>37986</v>
      </c>
      <c r="L484" s="434">
        <v>1.6958035714285715</v>
      </c>
      <c r="M484" s="434">
        <v>487</v>
      </c>
      <c r="N484" s="434">
        <v>119</v>
      </c>
      <c r="O484" s="434">
        <v>58072</v>
      </c>
      <c r="P484" s="456">
        <v>2.5924999999999998</v>
      </c>
      <c r="Q484" s="435">
        <v>488</v>
      </c>
    </row>
    <row r="485" spans="1:17" ht="14.4" customHeight="1" x14ac:dyDescent="0.3">
      <c r="A485" s="430" t="s">
        <v>1512</v>
      </c>
      <c r="B485" s="431" t="s">
        <v>1346</v>
      </c>
      <c r="C485" s="431" t="s">
        <v>1347</v>
      </c>
      <c r="D485" s="431" t="s">
        <v>1418</v>
      </c>
      <c r="E485" s="431" t="s">
        <v>1419</v>
      </c>
      <c r="F485" s="434">
        <v>3</v>
      </c>
      <c r="G485" s="434">
        <v>122</v>
      </c>
      <c r="H485" s="434">
        <v>1</v>
      </c>
      <c r="I485" s="434">
        <v>40.666666666666664</v>
      </c>
      <c r="J485" s="434">
        <v>6</v>
      </c>
      <c r="K485" s="434">
        <v>246</v>
      </c>
      <c r="L485" s="434">
        <v>2.0163934426229506</v>
      </c>
      <c r="M485" s="434">
        <v>41</v>
      </c>
      <c r="N485" s="434">
        <v>3</v>
      </c>
      <c r="O485" s="434">
        <v>123</v>
      </c>
      <c r="P485" s="456">
        <v>1.0081967213114753</v>
      </c>
      <c r="Q485" s="435">
        <v>41</v>
      </c>
    </row>
    <row r="486" spans="1:17" ht="14.4" customHeight="1" x14ac:dyDescent="0.3">
      <c r="A486" s="430" t="s">
        <v>1512</v>
      </c>
      <c r="B486" s="431" t="s">
        <v>1346</v>
      </c>
      <c r="C486" s="431" t="s">
        <v>1347</v>
      </c>
      <c r="D486" s="431" t="s">
        <v>1430</v>
      </c>
      <c r="E486" s="431" t="s">
        <v>1431</v>
      </c>
      <c r="F486" s="434">
        <v>2</v>
      </c>
      <c r="G486" s="434">
        <v>4118</v>
      </c>
      <c r="H486" s="434">
        <v>1</v>
      </c>
      <c r="I486" s="434">
        <v>2059</v>
      </c>
      <c r="J486" s="434">
        <v>3</v>
      </c>
      <c r="K486" s="434">
        <v>6216</v>
      </c>
      <c r="L486" s="434">
        <v>1.509470616804274</v>
      </c>
      <c r="M486" s="434">
        <v>2072</v>
      </c>
      <c r="N486" s="434">
        <v>4</v>
      </c>
      <c r="O486" s="434">
        <v>8448</v>
      </c>
      <c r="P486" s="456">
        <v>2.0514813016027196</v>
      </c>
      <c r="Q486" s="435">
        <v>2112</v>
      </c>
    </row>
    <row r="487" spans="1:17" ht="14.4" customHeight="1" x14ac:dyDescent="0.3">
      <c r="A487" s="430" t="s">
        <v>1512</v>
      </c>
      <c r="B487" s="431" t="s">
        <v>1346</v>
      </c>
      <c r="C487" s="431" t="s">
        <v>1347</v>
      </c>
      <c r="D487" s="431" t="s">
        <v>1432</v>
      </c>
      <c r="E487" s="431" t="s">
        <v>1433</v>
      </c>
      <c r="F487" s="434">
        <v>2</v>
      </c>
      <c r="G487" s="434">
        <v>1214</v>
      </c>
      <c r="H487" s="434">
        <v>1</v>
      </c>
      <c r="I487" s="434">
        <v>607</v>
      </c>
      <c r="J487" s="434"/>
      <c r="K487" s="434"/>
      <c r="L487" s="434"/>
      <c r="M487" s="434"/>
      <c r="N487" s="434"/>
      <c r="O487" s="434"/>
      <c r="P487" s="456"/>
      <c r="Q487" s="435"/>
    </row>
    <row r="488" spans="1:17" ht="14.4" customHeight="1" x14ac:dyDescent="0.3">
      <c r="A488" s="430" t="s">
        <v>1512</v>
      </c>
      <c r="B488" s="431" t="s">
        <v>1346</v>
      </c>
      <c r="C488" s="431" t="s">
        <v>1347</v>
      </c>
      <c r="D488" s="431" t="s">
        <v>1444</v>
      </c>
      <c r="E488" s="431" t="s">
        <v>1445</v>
      </c>
      <c r="F488" s="434"/>
      <c r="G488" s="434"/>
      <c r="H488" s="434"/>
      <c r="I488" s="434"/>
      <c r="J488" s="434">
        <v>3</v>
      </c>
      <c r="K488" s="434">
        <v>744</v>
      </c>
      <c r="L488" s="434"/>
      <c r="M488" s="434">
        <v>248</v>
      </c>
      <c r="N488" s="434">
        <v>2</v>
      </c>
      <c r="O488" s="434">
        <v>498</v>
      </c>
      <c r="P488" s="456"/>
      <c r="Q488" s="435">
        <v>249</v>
      </c>
    </row>
    <row r="489" spans="1:17" ht="14.4" customHeight="1" x14ac:dyDescent="0.3">
      <c r="A489" s="430" t="s">
        <v>1512</v>
      </c>
      <c r="B489" s="431" t="s">
        <v>1346</v>
      </c>
      <c r="C489" s="431" t="s">
        <v>1347</v>
      </c>
      <c r="D489" s="431" t="s">
        <v>1450</v>
      </c>
      <c r="E489" s="431" t="s">
        <v>1451</v>
      </c>
      <c r="F489" s="434">
        <v>2</v>
      </c>
      <c r="G489" s="434">
        <v>304</v>
      </c>
      <c r="H489" s="434">
        <v>1</v>
      </c>
      <c r="I489" s="434">
        <v>152</v>
      </c>
      <c r="J489" s="434"/>
      <c r="K489" s="434"/>
      <c r="L489" s="434"/>
      <c r="M489" s="434"/>
      <c r="N489" s="434"/>
      <c r="O489" s="434"/>
      <c r="P489" s="456"/>
      <c r="Q489" s="435"/>
    </row>
    <row r="490" spans="1:17" ht="14.4" customHeight="1" x14ac:dyDescent="0.3">
      <c r="A490" s="430" t="s">
        <v>1513</v>
      </c>
      <c r="B490" s="431" t="s">
        <v>1346</v>
      </c>
      <c r="C490" s="431" t="s">
        <v>1347</v>
      </c>
      <c r="D490" s="431" t="s">
        <v>1348</v>
      </c>
      <c r="E490" s="431" t="s">
        <v>1349</v>
      </c>
      <c r="F490" s="434">
        <v>121</v>
      </c>
      <c r="G490" s="434">
        <v>19326</v>
      </c>
      <c r="H490" s="434">
        <v>1</v>
      </c>
      <c r="I490" s="434">
        <v>159.71900826446281</v>
      </c>
      <c r="J490" s="434">
        <v>112</v>
      </c>
      <c r="K490" s="434">
        <v>18032</v>
      </c>
      <c r="L490" s="434">
        <v>0.93304356825002588</v>
      </c>
      <c r="M490" s="434">
        <v>161</v>
      </c>
      <c r="N490" s="434">
        <v>107</v>
      </c>
      <c r="O490" s="434">
        <v>18511</v>
      </c>
      <c r="P490" s="456">
        <v>0.95782883162578913</v>
      </c>
      <c r="Q490" s="435">
        <v>173</v>
      </c>
    </row>
    <row r="491" spans="1:17" ht="14.4" customHeight="1" x14ac:dyDescent="0.3">
      <c r="A491" s="430" t="s">
        <v>1513</v>
      </c>
      <c r="B491" s="431" t="s">
        <v>1346</v>
      </c>
      <c r="C491" s="431" t="s">
        <v>1347</v>
      </c>
      <c r="D491" s="431" t="s">
        <v>1362</v>
      </c>
      <c r="E491" s="431" t="s">
        <v>1363</v>
      </c>
      <c r="F491" s="434"/>
      <c r="G491" s="434"/>
      <c r="H491" s="434"/>
      <c r="I491" s="434"/>
      <c r="J491" s="434"/>
      <c r="K491" s="434"/>
      <c r="L491" s="434"/>
      <c r="M491" s="434"/>
      <c r="N491" s="434">
        <v>1</v>
      </c>
      <c r="O491" s="434">
        <v>1173</v>
      </c>
      <c r="P491" s="456"/>
      <c r="Q491" s="435">
        <v>1173</v>
      </c>
    </row>
    <row r="492" spans="1:17" ht="14.4" customHeight="1" x14ac:dyDescent="0.3">
      <c r="A492" s="430" t="s">
        <v>1513</v>
      </c>
      <c r="B492" s="431" t="s">
        <v>1346</v>
      </c>
      <c r="C492" s="431" t="s">
        <v>1347</v>
      </c>
      <c r="D492" s="431" t="s">
        <v>1364</v>
      </c>
      <c r="E492" s="431" t="s">
        <v>1365</v>
      </c>
      <c r="F492" s="434">
        <v>659</v>
      </c>
      <c r="G492" s="434">
        <v>26163</v>
      </c>
      <c r="H492" s="434">
        <v>1</v>
      </c>
      <c r="I492" s="434">
        <v>39.701062215477997</v>
      </c>
      <c r="J492" s="434">
        <v>630</v>
      </c>
      <c r="K492" s="434">
        <v>25200</v>
      </c>
      <c r="L492" s="434">
        <v>0.96319229446164434</v>
      </c>
      <c r="M492" s="434">
        <v>40</v>
      </c>
      <c r="N492" s="434">
        <v>704</v>
      </c>
      <c r="O492" s="434">
        <v>28864</v>
      </c>
      <c r="P492" s="456">
        <v>1.1032373963230517</v>
      </c>
      <c r="Q492" s="435">
        <v>41</v>
      </c>
    </row>
    <row r="493" spans="1:17" ht="14.4" customHeight="1" x14ac:dyDescent="0.3">
      <c r="A493" s="430" t="s">
        <v>1513</v>
      </c>
      <c r="B493" s="431" t="s">
        <v>1346</v>
      </c>
      <c r="C493" s="431" t="s">
        <v>1347</v>
      </c>
      <c r="D493" s="431" t="s">
        <v>1366</v>
      </c>
      <c r="E493" s="431" t="s">
        <v>1367</v>
      </c>
      <c r="F493" s="434">
        <v>54</v>
      </c>
      <c r="G493" s="434">
        <v>20667</v>
      </c>
      <c r="H493" s="434">
        <v>1</v>
      </c>
      <c r="I493" s="434">
        <v>382.72222222222223</v>
      </c>
      <c r="J493" s="434">
        <v>73</v>
      </c>
      <c r="K493" s="434">
        <v>27959</v>
      </c>
      <c r="L493" s="434">
        <v>1.352833018822277</v>
      </c>
      <c r="M493" s="434">
        <v>383</v>
      </c>
      <c r="N493" s="434">
        <v>92</v>
      </c>
      <c r="O493" s="434">
        <v>35328</v>
      </c>
      <c r="P493" s="456">
        <v>1.7093917840034838</v>
      </c>
      <c r="Q493" s="435">
        <v>384</v>
      </c>
    </row>
    <row r="494" spans="1:17" ht="14.4" customHeight="1" x14ac:dyDescent="0.3">
      <c r="A494" s="430" t="s">
        <v>1513</v>
      </c>
      <c r="B494" s="431" t="s">
        <v>1346</v>
      </c>
      <c r="C494" s="431" t="s">
        <v>1347</v>
      </c>
      <c r="D494" s="431" t="s">
        <v>1368</v>
      </c>
      <c r="E494" s="431" t="s">
        <v>1369</v>
      </c>
      <c r="F494" s="434">
        <v>24</v>
      </c>
      <c r="G494" s="434">
        <v>888</v>
      </c>
      <c r="H494" s="434">
        <v>1</v>
      </c>
      <c r="I494" s="434">
        <v>37</v>
      </c>
      <c r="J494" s="434">
        <v>18</v>
      </c>
      <c r="K494" s="434">
        <v>666</v>
      </c>
      <c r="L494" s="434">
        <v>0.75</v>
      </c>
      <c r="M494" s="434">
        <v>37</v>
      </c>
      <c r="N494" s="434">
        <v>12</v>
      </c>
      <c r="O494" s="434">
        <v>444</v>
      </c>
      <c r="P494" s="456">
        <v>0.5</v>
      </c>
      <c r="Q494" s="435">
        <v>37</v>
      </c>
    </row>
    <row r="495" spans="1:17" ht="14.4" customHeight="1" x14ac:dyDescent="0.3">
      <c r="A495" s="430" t="s">
        <v>1513</v>
      </c>
      <c r="B495" s="431" t="s">
        <v>1346</v>
      </c>
      <c r="C495" s="431" t="s">
        <v>1347</v>
      </c>
      <c r="D495" s="431" t="s">
        <v>1372</v>
      </c>
      <c r="E495" s="431" t="s">
        <v>1373</v>
      </c>
      <c r="F495" s="434">
        <v>54</v>
      </c>
      <c r="G495" s="434">
        <v>24006</v>
      </c>
      <c r="H495" s="434">
        <v>1</v>
      </c>
      <c r="I495" s="434">
        <v>444.55555555555554</v>
      </c>
      <c r="J495" s="434">
        <v>129</v>
      </c>
      <c r="K495" s="434">
        <v>57405</v>
      </c>
      <c r="L495" s="434">
        <v>2.3912771807048236</v>
      </c>
      <c r="M495" s="434">
        <v>445</v>
      </c>
      <c r="N495" s="434">
        <v>127</v>
      </c>
      <c r="O495" s="434">
        <v>56642</v>
      </c>
      <c r="P495" s="456">
        <v>2.3594934599683413</v>
      </c>
      <c r="Q495" s="435">
        <v>446</v>
      </c>
    </row>
    <row r="496" spans="1:17" ht="14.4" customHeight="1" x14ac:dyDescent="0.3">
      <c r="A496" s="430" t="s">
        <v>1513</v>
      </c>
      <c r="B496" s="431" t="s">
        <v>1346</v>
      </c>
      <c r="C496" s="431" t="s">
        <v>1347</v>
      </c>
      <c r="D496" s="431" t="s">
        <v>1374</v>
      </c>
      <c r="E496" s="431" t="s">
        <v>1375</v>
      </c>
      <c r="F496" s="434">
        <v>455</v>
      </c>
      <c r="G496" s="434">
        <v>18655</v>
      </c>
      <c r="H496" s="434">
        <v>1</v>
      </c>
      <c r="I496" s="434">
        <v>41</v>
      </c>
      <c r="J496" s="434">
        <v>459</v>
      </c>
      <c r="K496" s="434">
        <v>18819</v>
      </c>
      <c r="L496" s="434">
        <v>1.0087912087912088</v>
      </c>
      <c r="M496" s="434">
        <v>41</v>
      </c>
      <c r="N496" s="434">
        <v>441</v>
      </c>
      <c r="O496" s="434">
        <v>18522</v>
      </c>
      <c r="P496" s="456">
        <v>0.99287054409005626</v>
      </c>
      <c r="Q496" s="435">
        <v>42</v>
      </c>
    </row>
    <row r="497" spans="1:17" ht="14.4" customHeight="1" x14ac:dyDescent="0.3">
      <c r="A497" s="430" t="s">
        <v>1513</v>
      </c>
      <c r="B497" s="431" t="s">
        <v>1346</v>
      </c>
      <c r="C497" s="431" t="s">
        <v>1347</v>
      </c>
      <c r="D497" s="431" t="s">
        <v>1376</v>
      </c>
      <c r="E497" s="431" t="s">
        <v>1377</v>
      </c>
      <c r="F497" s="434">
        <v>5</v>
      </c>
      <c r="G497" s="434">
        <v>2454</v>
      </c>
      <c r="H497" s="434">
        <v>1</v>
      </c>
      <c r="I497" s="434">
        <v>490.8</v>
      </c>
      <c r="J497" s="434">
        <v>9</v>
      </c>
      <c r="K497" s="434">
        <v>4419</v>
      </c>
      <c r="L497" s="434">
        <v>1.8007334963325183</v>
      </c>
      <c r="M497" s="434">
        <v>491</v>
      </c>
      <c r="N497" s="434">
        <v>9</v>
      </c>
      <c r="O497" s="434">
        <v>4428</v>
      </c>
      <c r="P497" s="456">
        <v>1.80440097799511</v>
      </c>
      <c r="Q497" s="435">
        <v>492</v>
      </c>
    </row>
    <row r="498" spans="1:17" ht="14.4" customHeight="1" x14ac:dyDescent="0.3">
      <c r="A498" s="430" t="s">
        <v>1513</v>
      </c>
      <c r="B498" s="431" t="s">
        <v>1346</v>
      </c>
      <c r="C498" s="431" t="s">
        <v>1347</v>
      </c>
      <c r="D498" s="431" t="s">
        <v>1378</v>
      </c>
      <c r="E498" s="431" t="s">
        <v>1379</v>
      </c>
      <c r="F498" s="434">
        <v>27</v>
      </c>
      <c r="G498" s="434">
        <v>837</v>
      </c>
      <c r="H498" s="434">
        <v>1</v>
      </c>
      <c r="I498" s="434">
        <v>31</v>
      </c>
      <c r="J498" s="434">
        <v>45</v>
      </c>
      <c r="K498" s="434">
        <v>1395</v>
      </c>
      <c r="L498" s="434">
        <v>1.6666666666666667</v>
      </c>
      <c r="M498" s="434">
        <v>31</v>
      </c>
      <c r="N498" s="434">
        <v>48</v>
      </c>
      <c r="O498" s="434">
        <v>1488</v>
      </c>
      <c r="P498" s="456">
        <v>1.7777777777777777</v>
      </c>
      <c r="Q498" s="435">
        <v>31</v>
      </c>
    </row>
    <row r="499" spans="1:17" ht="14.4" customHeight="1" x14ac:dyDescent="0.3">
      <c r="A499" s="430" t="s">
        <v>1513</v>
      </c>
      <c r="B499" s="431" t="s">
        <v>1346</v>
      </c>
      <c r="C499" s="431" t="s">
        <v>1347</v>
      </c>
      <c r="D499" s="431" t="s">
        <v>1380</v>
      </c>
      <c r="E499" s="431" t="s">
        <v>1381</v>
      </c>
      <c r="F499" s="434">
        <v>3</v>
      </c>
      <c r="G499" s="434">
        <v>618</v>
      </c>
      <c r="H499" s="434">
        <v>1</v>
      </c>
      <c r="I499" s="434">
        <v>206</v>
      </c>
      <c r="J499" s="434"/>
      <c r="K499" s="434"/>
      <c r="L499" s="434"/>
      <c r="M499" s="434"/>
      <c r="N499" s="434"/>
      <c r="O499" s="434"/>
      <c r="P499" s="456"/>
      <c r="Q499" s="435"/>
    </row>
    <row r="500" spans="1:17" ht="14.4" customHeight="1" x14ac:dyDescent="0.3">
      <c r="A500" s="430" t="s">
        <v>1513</v>
      </c>
      <c r="B500" s="431" t="s">
        <v>1346</v>
      </c>
      <c r="C500" s="431" t="s">
        <v>1347</v>
      </c>
      <c r="D500" s="431" t="s">
        <v>1382</v>
      </c>
      <c r="E500" s="431" t="s">
        <v>1383</v>
      </c>
      <c r="F500" s="434">
        <v>3</v>
      </c>
      <c r="G500" s="434">
        <v>1137</v>
      </c>
      <c r="H500" s="434">
        <v>1</v>
      </c>
      <c r="I500" s="434">
        <v>379</v>
      </c>
      <c r="J500" s="434"/>
      <c r="K500" s="434"/>
      <c r="L500" s="434"/>
      <c r="M500" s="434"/>
      <c r="N500" s="434"/>
      <c r="O500" s="434"/>
      <c r="P500" s="456"/>
      <c r="Q500" s="435"/>
    </row>
    <row r="501" spans="1:17" ht="14.4" customHeight="1" x14ac:dyDescent="0.3">
      <c r="A501" s="430" t="s">
        <v>1513</v>
      </c>
      <c r="B501" s="431" t="s">
        <v>1346</v>
      </c>
      <c r="C501" s="431" t="s">
        <v>1347</v>
      </c>
      <c r="D501" s="431" t="s">
        <v>1384</v>
      </c>
      <c r="E501" s="431" t="s">
        <v>1385</v>
      </c>
      <c r="F501" s="434"/>
      <c r="G501" s="434"/>
      <c r="H501" s="434"/>
      <c r="I501" s="434"/>
      <c r="J501" s="434">
        <v>2</v>
      </c>
      <c r="K501" s="434">
        <v>468</v>
      </c>
      <c r="L501" s="434"/>
      <c r="M501" s="434">
        <v>234</v>
      </c>
      <c r="N501" s="434">
        <v>5</v>
      </c>
      <c r="O501" s="434">
        <v>1180</v>
      </c>
      <c r="P501" s="456"/>
      <c r="Q501" s="435">
        <v>236</v>
      </c>
    </row>
    <row r="502" spans="1:17" ht="14.4" customHeight="1" x14ac:dyDescent="0.3">
      <c r="A502" s="430" t="s">
        <v>1513</v>
      </c>
      <c r="B502" s="431" t="s">
        <v>1346</v>
      </c>
      <c r="C502" s="431" t="s">
        <v>1347</v>
      </c>
      <c r="D502" s="431" t="s">
        <v>1386</v>
      </c>
      <c r="E502" s="431" t="s">
        <v>1387</v>
      </c>
      <c r="F502" s="434">
        <v>308</v>
      </c>
      <c r="G502" s="434">
        <v>39951</v>
      </c>
      <c r="H502" s="434">
        <v>1</v>
      </c>
      <c r="I502" s="434">
        <v>129.71103896103895</v>
      </c>
      <c r="J502" s="434">
        <v>420</v>
      </c>
      <c r="K502" s="434">
        <v>55020</v>
      </c>
      <c r="L502" s="434">
        <v>1.3771870541413231</v>
      </c>
      <c r="M502" s="434">
        <v>131</v>
      </c>
      <c r="N502" s="434">
        <v>386</v>
      </c>
      <c r="O502" s="434">
        <v>52882</v>
      </c>
      <c r="P502" s="456">
        <v>1.3236714975845412</v>
      </c>
      <c r="Q502" s="435">
        <v>137</v>
      </c>
    </row>
    <row r="503" spans="1:17" ht="14.4" customHeight="1" x14ac:dyDescent="0.3">
      <c r="A503" s="430" t="s">
        <v>1513</v>
      </c>
      <c r="B503" s="431" t="s">
        <v>1346</v>
      </c>
      <c r="C503" s="431" t="s">
        <v>1347</v>
      </c>
      <c r="D503" s="431" t="s">
        <v>1388</v>
      </c>
      <c r="E503" s="431" t="s">
        <v>1389</v>
      </c>
      <c r="F503" s="434"/>
      <c r="G503" s="434"/>
      <c r="H503" s="434"/>
      <c r="I503" s="434"/>
      <c r="J503" s="434">
        <v>5</v>
      </c>
      <c r="K503" s="434">
        <v>995</v>
      </c>
      <c r="L503" s="434"/>
      <c r="M503" s="434">
        <v>199</v>
      </c>
      <c r="N503" s="434">
        <v>2</v>
      </c>
      <c r="O503" s="434">
        <v>410</v>
      </c>
      <c r="P503" s="456"/>
      <c r="Q503" s="435">
        <v>205</v>
      </c>
    </row>
    <row r="504" spans="1:17" ht="14.4" customHeight="1" x14ac:dyDescent="0.3">
      <c r="A504" s="430" t="s">
        <v>1513</v>
      </c>
      <c r="B504" s="431" t="s">
        <v>1346</v>
      </c>
      <c r="C504" s="431" t="s">
        <v>1347</v>
      </c>
      <c r="D504" s="431" t="s">
        <v>1392</v>
      </c>
      <c r="E504" s="431" t="s">
        <v>1393</v>
      </c>
      <c r="F504" s="434">
        <v>993</v>
      </c>
      <c r="G504" s="434">
        <v>15888</v>
      </c>
      <c r="H504" s="434">
        <v>1</v>
      </c>
      <c r="I504" s="434">
        <v>16</v>
      </c>
      <c r="J504" s="434">
        <v>1193</v>
      </c>
      <c r="K504" s="434">
        <v>19088</v>
      </c>
      <c r="L504" s="434">
        <v>1.201409869083585</v>
      </c>
      <c r="M504" s="434">
        <v>16</v>
      </c>
      <c r="N504" s="434">
        <v>1301</v>
      </c>
      <c r="O504" s="434">
        <v>22117</v>
      </c>
      <c r="P504" s="456">
        <v>1.3920568982880162</v>
      </c>
      <c r="Q504" s="435">
        <v>17</v>
      </c>
    </row>
    <row r="505" spans="1:17" ht="14.4" customHeight="1" x14ac:dyDescent="0.3">
      <c r="A505" s="430" t="s">
        <v>1513</v>
      </c>
      <c r="B505" s="431" t="s">
        <v>1346</v>
      </c>
      <c r="C505" s="431" t="s">
        <v>1347</v>
      </c>
      <c r="D505" s="431" t="s">
        <v>1394</v>
      </c>
      <c r="E505" s="431" t="s">
        <v>1395</v>
      </c>
      <c r="F505" s="434">
        <v>2</v>
      </c>
      <c r="G505" s="434">
        <v>270</v>
      </c>
      <c r="H505" s="434">
        <v>1</v>
      </c>
      <c r="I505" s="434">
        <v>135</v>
      </c>
      <c r="J505" s="434">
        <v>7</v>
      </c>
      <c r="K505" s="434">
        <v>952</v>
      </c>
      <c r="L505" s="434">
        <v>3.5259259259259261</v>
      </c>
      <c r="M505" s="434">
        <v>136</v>
      </c>
      <c r="N505" s="434">
        <v>1</v>
      </c>
      <c r="O505" s="434">
        <v>139</v>
      </c>
      <c r="P505" s="456">
        <v>0.51481481481481484</v>
      </c>
      <c r="Q505" s="435">
        <v>139</v>
      </c>
    </row>
    <row r="506" spans="1:17" ht="14.4" customHeight="1" x14ac:dyDescent="0.3">
      <c r="A506" s="430" t="s">
        <v>1513</v>
      </c>
      <c r="B506" s="431" t="s">
        <v>1346</v>
      </c>
      <c r="C506" s="431" t="s">
        <v>1347</v>
      </c>
      <c r="D506" s="431" t="s">
        <v>1396</v>
      </c>
      <c r="E506" s="431" t="s">
        <v>1397</v>
      </c>
      <c r="F506" s="434">
        <v>2</v>
      </c>
      <c r="G506" s="434">
        <v>206</v>
      </c>
      <c r="H506" s="434">
        <v>1</v>
      </c>
      <c r="I506" s="434">
        <v>103</v>
      </c>
      <c r="J506" s="434">
        <v>9</v>
      </c>
      <c r="K506" s="434">
        <v>927</v>
      </c>
      <c r="L506" s="434">
        <v>4.5</v>
      </c>
      <c r="M506" s="434">
        <v>103</v>
      </c>
      <c r="N506" s="434">
        <v>2</v>
      </c>
      <c r="O506" s="434">
        <v>206</v>
      </c>
      <c r="P506" s="456">
        <v>1</v>
      </c>
      <c r="Q506" s="435">
        <v>103</v>
      </c>
    </row>
    <row r="507" spans="1:17" ht="14.4" customHeight="1" x14ac:dyDescent="0.3">
      <c r="A507" s="430" t="s">
        <v>1513</v>
      </c>
      <c r="B507" s="431" t="s">
        <v>1346</v>
      </c>
      <c r="C507" s="431" t="s">
        <v>1347</v>
      </c>
      <c r="D507" s="431" t="s">
        <v>1402</v>
      </c>
      <c r="E507" s="431" t="s">
        <v>1403</v>
      </c>
      <c r="F507" s="434">
        <v>389</v>
      </c>
      <c r="G507" s="434">
        <v>44463</v>
      </c>
      <c r="H507" s="434">
        <v>1</v>
      </c>
      <c r="I507" s="434">
        <v>114.30077120822622</v>
      </c>
      <c r="J507" s="434">
        <v>456</v>
      </c>
      <c r="K507" s="434">
        <v>52896</v>
      </c>
      <c r="L507" s="434">
        <v>1.1896633155657512</v>
      </c>
      <c r="M507" s="434">
        <v>116</v>
      </c>
      <c r="N507" s="434">
        <v>314</v>
      </c>
      <c r="O507" s="434">
        <v>36738</v>
      </c>
      <c r="P507" s="456">
        <v>0.82626003643478851</v>
      </c>
      <c r="Q507" s="435">
        <v>117</v>
      </c>
    </row>
    <row r="508" spans="1:17" ht="14.4" customHeight="1" x14ac:dyDescent="0.3">
      <c r="A508" s="430" t="s">
        <v>1513</v>
      </c>
      <c r="B508" s="431" t="s">
        <v>1346</v>
      </c>
      <c r="C508" s="431" t="s">
        <v>1347</v>
      </c>
      <c r="D508" s="431" t="s">
        <v>1404</v>
      </c>
      <c r="E508" s="431" t="s">
        <v>1405</v>
      </c>
      <c r="F508" s="434">
        <v>30</v>
      </c>
      <c r="G508" s="434">
        <v>2538</v>
      </c>
      <c r="H508" s="434">
        <v>1</v>
      </c>
      <c r="I508" s="434">
        <v>84.6</v>
      </c>
      <c r="J508" s="434">
        <v>37</v>
      </c>
      <c r="K508" s="434">
        <v>3145</v>
      </c>
      <c r="L508" s="434">
        <v>1.2391646966115051</v>
      </c>
      <c r="M508" s="434">
        <v>85</v>
      </c>
      <c r="N508" s="434">
        <v>26</v>
      </c>
      <c r="O508" s="434">
        <v>2366</v>
      </c>
      <c r="P508" s="456">
        <v>0.93223010244286841</v>
      </c>
      <c r="Q508" s="435">
        <v>91</v>
      </c>
    </row>
    <row r="509" spans="1:17" ht="14.4" customHeight="1" x14ac:dyDescent="0.3">
      <c r="A509" s="430" t="s">
        <v>1513</v>
      </c>
      <c r="B509" s="431" t="s">
        <v>1346</v>
      </c>
      <c r="C509" s="431" t="s">
        <v>1347</v>
      </c>
      <c r="D509" s="431" t="s">
        <v>1406</v>
      </c>
      <c r="E509" s="431" t="s">
        <v>1407</v>
      </c>
      <c r="F509" s="434">
        <v>4</v>
      </c>
      <c r="G509" s="434">
        <v>388</v>
      </c>
      <c r="H509" s="434">
        <v>1</v>
      </c>
      <c r="I509" s="434">
        <v>97</v>
      </c>
      <c r="J509" s="434">
        <v>7</v>
      </c>
      <c r="K509" s="434">
        <v>686</v>
      </c>
      <c r="L509" s="434">
        <v>1.768041237113402</v>
      </c>
      <c r="M509" s="434">
        <v>98</v>
      </c>
      <c r="N509" s="434">
        <v>10</v>
      </c>
      <c r="O509" s="434">
        <v>990</v>
      </c>
      <c r="P509" s="456">
        <v>2.5515463917525771</v>
      </c>
      <c r="Q509" s="435">
        <v>99</v>
      </c>
    </row>
    <row r="510" spans="1:17" ht="14.4" customHeight="1" x14ac:dyDescent="0.3">
      <c r="A510" s="430" t="s">
        <v>1513</v>
      </c>
      <c r="B510" s="431" t="s">
        <v>1346</v>
      </c>
      <c r="C510" s="431" t="s">
        <v>1347</v>
      </c>
      <c r="D510" s="431" t="s">
        <v>1408</v>
      </c>
      <c r="E510" s="431" t="s">
        <v>1409</v>
      </c>
      <c r="F510" s="434">
        <v>71</v>
      </c>
      <c r="G510" s="434">
        <v>1491</v>
      </c>
      <c r="H510" s="434">
        <v>1</v>
      </c>
      <c r="I510" s="434">
        <v>21</v>
      </c>
      <c r="J510" s="434">
        <v>67</v>
      </c>
      <c r="K510" s="434">
        <v>1407</v>
      </c>
      <c r="L510" s="434">
        <v>0.94366197183098588</v>
      </c>
      <c r="M510" s="434">
        <v>21</v>
      </c>
      <c r="N510" s="434">
        <v>43</v>
      </c>
      <c r="O510" s="434">
        <v>903</v>
      </c>
      <c r="P510" s="456">
        <v>0.60563380281690138</v>
      </c>
      <c r="Q510" s="435">
        <v>21</v>
      </c>
    </row>
    <row r="511" spans="1:17" ht="14.4" customHeight="1" x14ac:dyDescent="0.3">
      <c r="A511" s="430" t="s">
        <v>1513</v>
      </c>
      <c r="B511" s="431" t="s">
        <v>1346</v>
      </c>
      <c r="C511" s="431" t="s">
        <v>1347</v>
      </c>
      <c r="D511" s="431" t="s">
        <v>1410</v>
      </c>
      <c r="E511" s="431" t="s">
        <v>1411</v>
      </c>
      <c r="F511" s="434">
        <v>978</v>
      </c>
      <c r="G511" s="434">
        <v>475994</v>
      </c>
      <c r="H511" s="434">
        <v>1</v>
      </c>
      <c r="I511" s="434">
        <v>486.70143149284252</v>
      </c>
      <c r="J511" s="434">
        <v>1308</v>
      </c>
      <c r="K511" s="434">
        <v>636996</v>
      </c>
      <c r="L511" s="434">
        <v>1.3382437593751182</v>
      </c>
      <c r="M511" s="434">
        <v>487</v>
      </c>
      <c r="N511" s="434">
        <v>1490</v>
      </c>
      <c r="O511" s="434">
        <v>727120</v>
      </c>
      <c r="P511" s="456">
        <v>1.5275822804489132</v>
      </c>
      <c r="Q511" s="435">
        <v>488</v>
      </c>
    </row>
    <row r="512" spans="1:17" ht="14.4" customHeight="1" x14ac:dyDescent="0.3">
      <c r="A512" s="430" t="s">
        <v>1513</v>
      </c>
      <c r="B512" s="431" t="s">
        <v>1346</v>
      </c>
      <c r="C512" s="431" t="s">
        <v>1347</v>
      </c>
      <c r="D512" s="431" t="s">
        <v>1418</v>
      </c>
      <c r="E512" s="431" t="s">
        <v>1419</v>
      </c>
      <c r="F512" s="434">
        <v>75</v>
      </c>
      <c r="G512" s="434">
        <v>3047</v>
      </c>
      <c r="H512" s="434">
        <v>1</v>
      </c>
      <c r="I512" s="434">
        <v>40.626666666666665</v>
      </c>
      <c r="J512" s="434">
        <v>96</v>
      </c>
      <c r="K512" s="434">
        <v>3936</v>
      </c>
      <c r="L512" s="434">
        <v>1.2917623892353134</v>
      </c>
      <c r="M512" s="434">
        <v>41</v>
      </c>
      <c r="N512" s="434">
        <v>78</v>
      </c>
      <c r="O512" s="434">
        <v>3198</v>
      </c>
      <c r="P512" s="456">
        <v>1.0495569412536923</v>
      </c>
      <c r="Q512" s="435">
        <v>41</v>
      </c>
    </row>
    <row r="513" spans="1:17" ht="14.4" customHeight="1" x14ac:dyDescent="0.3">
      <c r="A513" s="430" t="s">
        <v>1513</v>
      </c>
      <c r="B513" s="431" t="s">
        <v>1346</v>
      </c>
      <c r="C513" s="431" t="s">
        <v>1347</v>
      </c>
      <c r="D513" s="431" t="s">
        <v>1426</v>
      </c>
      <c r="E513" s="431" t="s">
        <v>1427</v>
      </c>
      <c r="F513" s="434">
        <v>1</v>
      </c>
      <c r="G513" s="434">
        <v>218</v>
      </c>
      <c r="H513" s="434">
        <v>1</v>
      </c>
      <c r="I513" s="434">
        <v>218</v>
      </c>
      <c r="J513" s="434">
        <v>4</v>
      </c>
      <c r="K513" s="434">
        <v>876</v>
      </c>
      <c r="L513" s="434">
        <v>4.0183486238532113</v>
      </c>
      <c r="M513" s="434">
        <v>219</v>
      </c>
      <c r="N513" s="434">
        <v>2</v>
      </c>
      <c r="O513" s="434">
        <v>446</v>
      </c>
      <c r="P513" s="456">
        <v>2.0458715596330275</v>
      </c>
      <c r="Q513" s="435">
        <v>223</v>
      </c>
    </row>
    <row r="514" spans="1:17" ht="14.4" customHeight="1" x14ac:dyDescent="0.3">
      <c r="A514" s="430" t="s">
        <v>1513</v>
      </c>
      <c r="B514" s="431" t="s">
        <v>1346</v>
      </c>
      <c r="C514" s="431" t="s">
        <v>1347</v>
      </c>
      <c r="D514" s="431" t="s">
        <v>1428</v>
      </c>
      <c r="E514" s="431" t="s">
        <v>1429</v>
      </c>
      <c r="F514" s="434">
        <v>45</v>
      </c>
      <c r="G514" s="434">
        <v>34280</v>
      </c>
      <c r="H514" s="434">
        <v>1</v>
      </c>
      <c r="I514" s="434">
        <v>761.77777777777783</v>
      </c>
      <c r="J514" s="434">
        <v>68</v>
      </c>
      <c r="K514" s="434">
        <v>51816</v>
      </c>
      <c r="L514" s="434">
        <v>1.5115519253208869</v>
      </c>
      <c r="M514" s="434">
        <v>762</v>
      </c>
      <c r="N514" s="434">
        <v>103</v>
      </c>
      <c r="O514" s="434">
        <v>78589</v>
      </c>
      <c r="P514" s="456">
        <v>2.2925612602100349</v>
      </c>
      <c r="Q514" s="435">
        <v>763</v>
      </c>
    </row>
    <row r="515" spans="1:17" ht="14.4" customHeight="1" x14ac:dyDescent="0.3">
      <c r="A515" s="430" t="s">
        <v>1513</v>
      </c>
      <c r="B515" s="431" t="s">
        <v>1346</v>
      </c>
      <c r="C515" s="431" t="s">
        <v>1347</v>
      </c>
      <c r="D515" s="431" t="s">
        <v>1430</v>
      </c>
      <c r="E515" s="431" t="s">
        <v>1431</v>
      </c>
      <c r="F515" s="434">
        <v>5</v>
      </c>
      <c r="G515" s="434">
        <v>10265</v>
      </c>
      <c r="H515" s="434">
        <v>1</v>
      </c>
      <c r="I515" s="434">
        <v>2053</v>
      </c>
      <c r="J515" s="434">
        <v>12</v>
      </c>
      <c r="K515" s="434">
        <v>24864</v>
      </c>
      <c r="L515" s="434">
        <v>2.4222113979542135</v>
      </c>
      <c r="M515" s="434">
        <v>2072</v>
      </c>
      <c r="N515" s="434">
        <v>3</v>
      </c>
      <c r="O515" s="434">
        <v>6336</v>
      </c>
      <c r="P515" s="456">
        <v>0.61724305893813936</v>
      </c>
      <c r="Q515" s="435">
        <v>2112</v>
      </c>
    </row>
    <row r="516" spans="1:17" ht="14.4" customHeight="1" x14ac:dyDescent="0.3">
      <c r="A516" s="430" t="s">
        <v>1513</v>
      </c>
      <c r="B516" s="431" t="s">
        <v>1346</v>
      </c>
      <c r="C516" s="431" t="s">
        <v>1347</v>
      </c>
      <c r="D516" s="431" t="s">
        <v>1432</v>
      </c>
      <c r="E516" s="431" t="s">
        <v>1433</v>
      </c>
      <c r="F516" s="434"/>
      <c r="G516" s="434"/>
      <c r="H516" s="434"/>
      <c r="I516" s="434"/>
      <c r="J516" s="434"/>
      <c r="K516" s="434"/>
      <c r="L516" s="434"/>
      <c r="M516" s="434"/>
      <c r="N516" s="434">
        <v>1</v>
      </c>
      <c r="O516" s="434">
        <v>614</v>
      </c>
      <c r="P516" s="456"/>
      <c r="Q516" s="435">
        <v>614</v>
      </c>
    </row>
    <row r="517" spans="1:17" ht="14.4" customHeight="1" x14ac:dyDescent="0.3">
      <c r="A517" s="430" t="s">
        <v>1513</v>
      </c>
      <c r="B517" s="431" t="s">
        <v>1346</v>
      </c>
      <c r="C517" s="431" t="s">
        <v>1347</v>
      </c>
      <c r="D517" s="431" t="s">
        <v>1436</v>
      </c>
      <c r="E517" s="431" t="s">
        <v>1437</v>
      </c>
      <c r="F517" s="434">
        <v>3</v>
      </c>
      <c r="G517" s="434">
        <v>1524</v>
      </c>
      <c r="H517" s="434">
        <v>1</v>
      </c>
      <c r="I517" s="434">
        <v>508</v>
      </c>
      <c r="J517" s="434">
        <v>1</v>
      </c>
      <c r="K517" s="434">
        <v>509</v>
      </c>
      <c r="L517" s="434">
        <v>0.33398950131233596</v>
      </c>
      <c r="M517" s="434">
        <v>509</v>
      </c>
      <c r="N517" s="434"/>
      <c r="O517" s="434"/>
      <c r="P517" s="456"/>
      <c r="Q517" s="435"/>
    </row>
    <row r="518" spans="1:17" ht="14.4" customHeight="1" x14ac:dyDescent="0.3">
      <c r="A518" s="430" t="s">
        <v>1513</v>
      </c>
      <c r="B518" s="431" t="s">
        <v>1346</v>
      </c>
      <c r="C518" s="431" t="s">
        <v>1347</v>
      </c>
      <c r="D518" s="431" t="s">
        <v>1440</v>
      </c>
      <c r="E518" s="431" t="s">
        <v>1441</v>
      </c>
      <c r="F518" s="434"/>
      <c r="G518" s="434"/>
      <c r="H518" s="434"/>
      <c r="I518" s="434"/>
      <c r="J518" s="434">
        <v>4</v>
      </c>
      <c r="K518" s="434">
        <v>1960</v>
      </c>
      <c r="L518" s="434"/>
      <c r="M518" s="434">
        <v>490</v>
      </c>
      <c r="N518" s="434"/>
      <c r="O518" s="434"/>
      <c r="P518" s="456"/>
      <c r="Q518" s="435"/>
    </row>
    <row r="519" spans="1:17" ht="14.4" customHeight="1" x14ac:dyDescent="0.3">
      <c r="A519" s="430" t="s">
        <v>1513</v>
      </c>
      <c r="B519" s="431" t="s">
        <v>1346</v>
      </c>
      <c r="C519" s="431" t="s">
        <v>1347</v>
      </c>
      <c r="D519" s="431" t="s">
        <v>1444</v>
      </c>
      <c r="E519" s="431" t="s">
        <v>1445</v>
      </c>
      <c r="F519" s="434"/>
      <c r="G519" s="434"/>
      <c r="H519" s="434"/>
      <c r="I519" s="434"/>
      <c r="J519" s="434">
        <v>2</v>
      </c>
      <c r="K519" s="434">
        <v>496</v>
      </c>
      <c r="L519" s="434"/>
      <c r="M519" s="434">
        <v>248</v>
      </c>
      <c r="N519" s="434">
        <v>5</v>
      </c>
      <c r="O519" s="434">
        <v>1245</v>
      </c>
      <c r="P519" s="456"/>
      <c r="Q519" s="435">
        <v>249</v>
      </c>
    </row>
    <row r="520" spans="1:17" ht="14.4" customHeight="1" x14ac:dyDescent="0.3">
      <c r="A520" s="430" t="s">
        <v>1513</v>
      </c>
      <c r="B520" s="431" t="s">
        <v>1346</v>
      </c>
      <c r="C520" s="431" t="s">
        <v>1347</v>
      </c>
      <c r="D520" s="431" t="s">
        <v>1454</v>
      </c>
      <c r="E520" s="431" t="s">
        <v>1455</v>
      </c>
      <c r="F520" s="434">
        <v>183</v>
      </c>
      <c r="G520" s="434">
        <v>7459</v>
      </c>
      <c r="H520" s="434">
        <v>1</v>
      </c>
      <c r="I520" s="434">
        <v>40.759562841530055</v>
      </c>
      <c r="J520" s="434">
        <v>261</v>
      </c>
      <c r="K520" s="434">
        <v>10701</v>
      </c>
      <c r="L520" s="434">
        <v>1.4346427135004691</v>
      </c>
      <c r="M520" s="434">
        <v>41</v>
      </c>
      <c r="N520" s="434">
        <v>217</v>
      </c>
      <c r="O520" s="434">
        <v>9114</v>
      </c>
      <c r="P520" s="456">
        <v>1.2218796085266121</v>
      </c>
      <c r="Q520" s="435">
        <v>42</v>
      </c>
    </row>
    <row r="521" spans="1:17" ht="14.4" customHeight="1" x14ac:dyDescent="0.3">
      <c r="A521" s="430" t="s">
        <v>1513</v>
      </c>
      <c r="B521" s="431" t="s">
        <v>1346</v>
      </c>
      <c r="C521" s="431" t="s">
        <v>1347</v>
      </c>
      <c r="D521" s="431" t="s">
        <v>1462</v>
      </c>
      <c r="E521" s="431" t="s">
        <v>1463</v>
      </c>
      <c r="F521" s="434"/>
      <c r="G521" s="434"/>
      <c r="H521" s="434"/>
      <c r="I521" s="434"/>
      <c r="J521" s="434">
        <v>2</v>
      </c>
      <c r="K521" s="434">
        <v>538</v>
      </c>
      <c r="L521" s="434"/>
      <c r="M521" s="434">
        <v>269</v>
      </c>
      <c r="N521" s="434"/>
      <c r="O521" s="434"/>
      <c r="P521" s="456"/>
      <c r="Q521" s="435"/>
    </row>
    <row r="522" spans="1:17" ht="14.4" customHeight="1" x14ac:dyDescent="0.3">
      <c r="A522" s="430" t="s">
        <v>1514</v>
      </c>
      <c r="B522" s="431" t="s">
        <v>1346</v>
      </c>
      <c r="C522" s="431" t="s">
        <v>1347</v>
      </c>
      <c r="D522" s="431" t="s">
        <v>1348</v>
      </c>
      <c r="E522" s="431" t="s">
        <v>1349</v>
      </c>
      <c r="F522" s="434">
        <v>136</v>
      </c>
      <c r="G522" s="434">
        <v>21718</v>
      </c>
      <c r="H522" s="434">
        <v>1</v>
      </c>
      <c r="I522" s="434">
        <v>159.69117647058823</v>
      </c>
      <c r="J522" s="434">
        <v>234</v>
      </c>
      <c r="K522" s="434">
        <v>37674</v>
      </c>
      <c r="L522" s="434">
        <v>1.7346901187954693</v>
      </c>
      <c r="M522" s="434">
        <v>161</v>
      </c>
      <c r="N522" s="434">
        <v>383</v>
      </c>
      <c r="O522" s="434">
        <v>66259</v>
      </c>
      <c r="P522" s="456">
        <v>3.050879454830095</v>
      </c>
      <c r="Q522" s="435">
        <v>173</v>
      </c>
    </row>
    <row r="523" spans="1:17" ht="14.4" customHeight="1" x14ac:dyDescent="0.3">
      <c r="A523" s="430" t="s">
        <v>1514</v>
      </c>
      <c r="B523" s="431" t="s">
        <v>1346</v>
      </c>
      <c r="C523" s="431" t="s">
        <v>1347</v>
      </c>
      <c r="D523" s="431" t="s">
        <v>1362</v>
      </c>
      <c r="E523" s="431" t="s">
        <v>1363</v>
      </c>
      <c r="F523" s="434">
        <v>1</v>
      </c>
      <c r="G523" s="434">
        <v>1165</v>
      </c>
      <c r="H523" s="434">
        <v>1</v>
      </c>
      <c r="I523" s="434">
        <v>1165</v>
      </c>
      <c r="J523" s="434"/>
      <c r="K523" s="434"/>
      <c r="L523" s="434"/>
      <c r="M523" s="434"/>
      <c r="N523" s="434">
        <v>7</v>
      </c>
      <c r="O523" s="434">
        <v>8211</v>
      </c>
      <c r="P523" s="456">
        <v>7.0480686695278969</v>
      </c>
      <c r="Q523" s="435">
        <v>1173</v>
      </c>
    </row>
    <row r="524" spans="1:17" ht="14.4" customHeight="1" x14ac:dyDescent="0.3">
      <c r="A524" s="430" t="s">
        <v>1514</v>
      </c>
      <c r="B524" s="431" t="s">
        <v>1346</v>
      </c>
      <c r="C524" s="431" t="s">
        <v>1347</v>
      </c>
      <c r="D524" s="431" t="s">
        <v>1364</v>
      </c>
      <c r="E524" s="431" t="s">
        <v>1365</v>
      </c>
      <c r="F524" s="434">
        <v>131</v>
      </c>
      <c r="G524" s="434">
        <v>5198</v>
      </c>
      <c r="H524" s="434">
        <v>1</v>
      </c>
      <c r="I524" s="434">
        <v>39.679389312977101</v>
      </c>
      <c r="J524" s="434">
        <v>137</v>
      </c>
      <c r="K524" s="434">
        <v>5480</v>
      </c>
      <c r="L524" s="434">
        <v>1.0542516352443247</v>
      </c>
      <c r="M524" s="434">
        <v>40</v>
      </c>
      <c r="N524" s="434">
        <v>172</v>
      </c>
      <c r="O524" s="434">
        <v>7052</v>
      </c>
      <c r="P524" s="456">
        <v>1.3566756444786456</v>
      </c>
      <c r="Q524" s="435">
        <v>41</v>
      </c>
    </row>
    <row r="525" spans="1:17" ht="14.4" customHeight="1" x14ac:dyDescent="0.3">
      <c r="A525" s="430" t="s">
        <v>1514</v>
      </c>
      <c r="B525" s="431" t="s">
        <v>1346</v>
      </c>
      <c r="C525" s="431" t="s">
        <v>1347</v>
      </c>
      <c r="D525" s="431" t="s">
        <v>1366</v>
      </c>
      <c r="E525" s="431" t="s">
        <v>1367</v>
      </c>
      <c r="F525" s="434">
        <v>25</v>
      </c>
      <c r="G525" s="434">
        <v>9564</v>
      </c>
      <c r="H525" s="434">
        <v>1</v>
      </c>
      <c r="I525" s="434">
        <v>382.56</v>
      </c>
      <c r="J525" s="434">
        <v>14</v>
      </c>
      <c r="K525" s="434">
        <v>5362</v>
      </c>
      <c r="L525" s="434">
        <v>0.56064408197406945</v>
      </c>
      <c r="M525" s="434">
        <v>383</v>
      </c>
      <c r="N525" s="434">
        <v>7</v>
      </c>
      <c r="O525" s="434">
        <v>2688</v>
      </c>
      <c r="P525" s="456">
        <v>0.2810539523212045</v>
      </c>
      <c r="Q525" s="435">
        <v>384</v>
      </c>
    </row>
    <row r="526" spans="1:17" ht="14.4" customHeight="1" x14ac:dyDescent="0.3">
      <c r="A526" s="430" t="s">
        <v>1514</v>
      </c>
      <c r="B526" s="431" t="s">
        <v>1346</v>
      </c>
      <c r="C526" s="431" t="s">
        <v>1347</v>
      </c>
      <c r="D526" s="431" t="s">
        <v>1368</v>
      </c>
      <c r="E526" s="431" t="s">
        <v>1369</v>
      </c>
      <c r="F526" s="434"/>
      <c r="G526" s="434"/>
      <c r="H526" s="434"/>
      <c r="I526" s="434"/>
      <c r="J526" s="434">
        <v>18</v>
      </c>
      <c r="K526" s="434">
        <v>666</v>
      </c>
      <c r="L526" s="434"/>
      <c r="M526" s="434">
        <v>37</v>
      </c>
      <c r="N526" s="434">
        <v>18</v>
      </c>
      <c r="O526" s="434">
        <v>666</v>
      </c>
      <c r="P526" s="456"/>
      <c r="Q526" s="435">
        <v>37</v>
      </c>
    </row>
    <row r="527" spans="1:17" ht="14.4" customHeight="1" x14ac:dyDescent="0.3">
      <c r="A527" s="430" t="s">
        <v>1514</v>
      </c>
      <c r="B527" s="431" t="s">
        <v>1346</v>
      </c>
      <c r="C527" s="431" t="s">
        <v>1347</v>
      </c>
      <c r="D527" s="431" t="s">
        <v>1372</v>
      </c>
      <c r="E527" s="431" t="s">
        <v>1373</v>
      </c>
      <c r="F527" s="434">
        <v>23</v>
      </c>
      <c r="G527" s="434">
        <v>10229</v>
      </c>
      <c r="H527" s="434">
        <v>1</v>
      </c>
      <c r="I527" s="434">
        <v>444.73913043478262</v>
      </c>
      <c r="J527" s="434">
        <v>4</v>
      </c>
      <c r="K527" s="434">
        <v>1780</v>
      </c>
      <c r="L527" s="434">
        <v>0.17401505523511585</v>
      </c>
      <c r="M527" s="434">
        <v>445</v>
      </c>
      <c r="N527" s="434">
        <v>7</v>
      </c>
      <c r="O527" s="434">
        <v>3122</v>
      </c>
      <c r="P527" s="456">
        <v>0.30521067553035486</v>
      </c>
      <c r="Q527" s="435">
        <v>446</v>
      </c>
    </row>
    <row r="528" spans="1:17" ht="14.4" customHeight="1" x14ac:dyDescent="0.3">
      <c r="A528" s="430" t="s">
        <v>1514</v>
      </c>
      <c r="B528" s="431" t="s">
        <v>1346</v>
      </c>
      <c r="C528" s="431" t="s">
        <v>1347</v>
      </c>
      <c r="D528" s="431" t="s">
        <v>1376</v>
      </c>
      <c r="E528" s="431" t="s">
        <v>1377</v>
      </c>
      <c r="F528" s="434">
        <v>4</v>
      </c>
      <c r="G528" s="434">
        <v>1964</v>
      </c>
      <c r="H528" s="434">
        <v>1</v>
      </c>
      <c r="I528" s="434">
        <v>491</v>
      </c>
      <c r="J528" s="434">
        <v>22</v>
      </c>
      <c r="K528" s="434">
        <v>10802</v>
      </c>
      <c r="L528" s="434">
        <v>5.5</v>
      </c>
      <c r="M528" s="434">
        <v>491</v>
      </c>
      <c r="N528" s="434">
        <v>16</v>
      </c>
      <c r="O528" s="434">
        <v>7872</v>
      </c>
      <c r="P528" s="456">
        <v>4.0081466395112013</v>
      </c>
      <c r="Q528" s="435">
        <v>492</v>
      </c>
    </row>
    <row r="529" spans="1:17" ht="14.4" customHeight="1" x14ac:dyDescent="0.3">
      <c r="A529" s="430" t="s">
        <v>1514</v>
      </c>
      <c r="B529" s="431" t="s">
        <v>1346</v>
      </c>
      <c r="C529" s="431" t="s">
        <v>1347</v>
      </c>
      <c r="D529" s="431" t="s">
        <v>1378</v>
      </c>
      <c r="E529" s="431" t="s">
        <v>1379</v>
      </c>
      <c r="F529" s="434">
        <v>14</v>
      </c>
      <c r="G529" s="434">
        <v>434</v>
      </c>
      <c r="H529" s="434">
        <v>1</v>
      </c>
      <c r="I529" s="434">
        <v>31</v>
      </c>
      <c r="J529" s="434">
        <v>10</v>
      </c>
      <c r="K529" s="434">
        <v>310</v>
      </c>
      <c r="L529" s="434">
        <v>0.7142857142857143</v>
      </c>
      <c r="M529" s="434">
        <v>31</v>
      </c>
      <c r="N529" s="434">
        <v>20</v>
      </c>
      <c r="O529" s="434">
        <v>620</v>
      </c>
      <c r="P529" s="456">
        <v>1.4285714285714286</v>
      </c>
      <c r="Q529" s="435">
        <v>31</v>
      </c>
    </row>
    <row r="530" spans="1:17" ht="14.4" customHeight="1" x14ac:dyDescent="0.3">
      <c r="A530" s="430" t="s">
        <v>1514</v>
      </c>
      <c r="B530" s="431" t="s">
        <v>1346</v>
      </c>
      <c r="C530" s="431" t="s">
        <v>1347</v>
      </c>
      <c r="D530" s="431" t="s">
        <v>1380</v>
      </c>
      <c r="E530" s="431" t="s">
        <v>1381</v>
      </c>
      <c r="F530" s="434">
        <v>2</v>
      </c>
      <c r="G530" s="434">
        <v>411</v>
      </c>
      <c r="H530" s="434">
        <v>1</v>
      </c>
      <c r="I530" s="434">
        <v>205.5</v>
      </c>
      <c r="J530" s="434">
        <v>1</v>
      </c>
      <c r="K530" s="434">
        <v>207</v>
      </c>
      <c r="L530" s="434">
        <v>0.5036496350364964</v>
      </c>
      <c r="M530" s="434">
        <v>207</v>
      </c>
      <c r="N530" s="434">
        <v>3</v>
      </c>
      <c r="O530" s="434">
        <v>624</v>
      </c>
      <c r="P530" s="456">
        <v>1.5182481751824817</v>
      </c>
      <c r="Q530" s="435">
        <v>208</v>
      </c>
    </row>
    <row r="531" spans="1:17" ht="14.4" customHeight="1" x14ac:dyDescent="0.3">
      <c r="A531" s="430" t="s">
        <v>1514</v>
      </c>
      <c r="B531" s="431" t="s">
        <v>1346</v>
      </c>
      <c r="C531" s="431" t="s">
        <v>1347</v>
      </c>
      <c r="D531" s="431" t="s">
        <v>1382</v>
      </c>
      <c r="E531" s="431" t="s">
        <v>1383</v>
      </c>
      <c r="F531" s="434">
        <v>2</v>
      </c>
      <c r="G531" s="434">
        <v>756</v>
      </c>
      <c r="H531" s="434">
        <v>1</v>
      </c>
      <c r="I531" s="434">
        <v>378</v>
      </c>
      <c r="J531" s="434">
        <v>1</v>
      </c>
      <c r="K531" s="434">
        <v>380</v>
      </c>
      <c r="L531" s="434">
        <v>0.50264550264550267</v>
      </c>
      <c r="M531" s="434">
        <v>380</v>
      </c>
      <c r="N531" s="434">
        <v>3</v>
      </c>
      <c r="O531" s="434">
        <v>1152</v>
      </c>
      <c r="P531" s="456">
        <v>1.5238095238095237</v>
      </c>
      <c r="Q531" s="435">
        <v>384</v>
      </c>
    </row>
    <row r="532" spans="1:17" ht="14.4" customHeight="1" x14ac:dyDescent="0.3">
      <c r="A532" s="430" t="s">
        <v>1514</v>
      </c>
      <c r="B532" s="431" t="s">
        <v>1346</v>
      </c>
      <c r="C532" s="431" t="s">
        <v>1347</v>
      </c>
      <c r="D532" s="431" t="s">
        <v>1384</v>
      </c>
      <c r="E532" s="431" t="s">
        <v>1385</v>
      </c>
      <c r="F532" s="434"/>
      <c r="G532" s="434"/>
      <c r="H532" s="434"/>
      <c r="I532" s="434"/>
      <c r="J532" s="434"/>
      <c r="K532" s="434"/>
      <c r="L532" s="434"/>
      <c r="M532" s="434"/>
      <c r="N532" s="434">
        <v>1</v>
      </c>
      <c r="O532" s="434">
        <v>236</v>
      </c>
      <c r="P532" s="456"/>
      <c r="Q532" s="435">
        <v>236</v>
      </c>
    </row>
    <row r="533" spans="1:17" ht="14.4" customHeight="1" x14ac:dyDescent="0.3">
      <c r="A533" s="430" t="s">
        <v>1514</v>
      </c>
      <c r="B533" s="431" t="s">
        <v>1346</v>
      </c>
      <c r="C533" s="431" t="s">
        <v>1347</v>
      </c>
      <c r="D533" s="431" t="s">
        <v>1392</v>
      </c>
      <c r="E533" s="431" t="s">
        <v>1393</v>
      </c>
      <c r="F533" s="434">
        <v>76</v>
      </c>
      <c r="G533" s="434">
        <v>1216</v>
      </c>
      <c r="H533" s="434">
        <v>1</v>
      </c>
      <c r="I533" s="434">
        <v>16</v>
      </c>
      <c r="J533" s="434">
        <v>55</v>
      </c>
      <c r="K533" s="434">
        <v>880</v>
      </c>
      <c r="L533" s="434">
        <v>0.72368421052631582</v>
      </c>
      <c r="M533" s="434">
        <v>16</v>
      </c>
      <c r="N533" s="434">
        <v>72</v>
      </c>
      <c r="O533" s="434">
        <v>1224</v>
      </c>
      <c r="P533" s="456">
        <v>1.006578947368421</v>
      </c>
      <c r="Q533" s="435">
        <v>17</v>
      </c>
    </row>
    <row r="534" spans="1:17" ht="14.4" customHeight="1" x14ac:dyDescent="0.3">
      <c r="A534" s="430" t="s">
        <v>1514</v>
      </c>
      <c r="B534" s="431" t="s">
        <v>1346</v>
      </c>
      <c r="C534" s="431" t="s">
        <v>1347</v>
      </c>
      <c r="D534" s="431" t="s">
        <v>1394</v>
      </c>
      <c r="E534" s="431" t="s">
        <v>1395</v>
      </c>
      <c r="F534" s="434">
        <v>1</v>
      </c>
      <c r="G534" s="434">
        <v>133</v>
      </c>
      <c r="H534" s="434">
        <v>1</v>
      </c>
      <c r="I534" s="434">
        <v>133</v>
      </c>
      <c r="J534" s="434">
        <v>4</v>
      </c>
      <c r="K534" s="434">
        <v>544</v>
      </c>
      <c r="L534" s="434">
        <v>4.0902255639097742</v>
      </c>
      <c r="M534" s="434">
        <v>136</v>
      </c>
      <c r="N534" s="434">
        <v>8</v>
      </c>
      <c r="O534" s="434">
        <v>1112</v>
      </c>
      <c r="P534" s="456">
        <v>8.3609022556390986</v>
      </c>
      <c r="Q534" s="435">
        <v>139</v>
      </c>
    </row>
    <row r="535" spans="1:17" ht="14.4" customHeight="1" x14ac:dyDescent="0.3">
      <c r="A535" s="430" t="s">
        <v>1514</v>
      </c>
      <c r="B535" s="431" t="s">
        <v>1346</v>
      </c>
      <c r="C535" s="431" t="s">
        <v>1347</v>
      </c>
      <c r="D535" s="431" t="s">
        <v>1396</v>
      </c>
      <c r="E535" s="431" t="s">
        <v>1397</v>
      </c>
      <c r="F535" s="434">
        <v>18</v>
      </c>
      <c r="G535" s="434">
        <v>1845</v>
      </c>
      <c r="H535" s="434">
        <v>1</v>
      </c>
      <c r="I535" s="434">
        <v>102.5</v>
      </c>
      <c r="J535" s="434">
        <v>10</v>
      </c>
      <c r="K535" s="434">
        <v>1030</v>
      </c>
      <c r="L535" s="434">
        <v>0.5582655826558266</v>
      </c>
      <c r="M535" s="434">
        <v>103</v>
      </c>
      <c r="N535" s="434">
        <v>31</v>
      </c>
      <c r="O535" s="434">
        <v>3193</v>
      </c>
      <c r="P535" s="456">
        <v>1.7306233062330623</v>
      </c>
      <c r="Q535" s="435">
        <v>103</v>
      </c>
    </row>
    <row r="536" spans="1:17" ht="14.4" customHeight="1" x14ac:dyDescent="0.3">
      <c r="A536" s="430" t="s">
        <v>1514</v>
      </c>
      <c r="B536" s="431" t="s">
        <v>1346</v>
      </c>
      <c r="C536" s="431" t="s">
        <v>1347</v>
      </c>
      <c r="D536" s="431" t="s">
        <v>1402</v>
      </c>
      <c r="E536" s="431" t="s">
        <v>1403</v>
      </c>
      <c r="F536" s="434">
        <v>297</v>
      </c>
      <c r="G536" s="434">
        <v>33979</v>
      </c>
      <c r="H536" s="434">
        <v>1</v>
      </c>
      <c r="I536" s="434">
        <v>114.4074074074074</v>
      </c>
      <c r="J536" s="434">
        <v>373</v>
      </c>
      <c r="K536" s="434">
        <v>43268</v>
      </c>
      <c r="L536" s="434">
        <v>1.2733747314517789</v>
      </c>
      <c r="M536" s="434">
        <v>116</v>
      </c>
      <c r="N536" s="434">
        <v>517</v>
      </c>
      <c r="O536" s="434">
        <v>60489</v>
      </c>
      <c r="P536" s="456">
        <v>1.7801877630301068</v>
      </c>
      <c r="Q536" s="435">
        <v>117</v>
      </c>
    </row>
    <row r="537" spans="1:17" ht="14.4" customHeight="1" x14ac:dyDescent="0.3">
      <c r="A537" s="430" t="s">
        <v>1514</v>
      </c>
      <c r="B537" s="431" t="s">
        <v>1346</v>
      </c>
      <c r="C537" s="431" t="s">
        <v>1347</v>
      </c>
      <c r="D537" s="431" t="s">
        <v>1404</v>
      </c>
      <c r="E537" s="431" t="s">
        <v>1405</v>
      </c>
      <c r="F537" s="434">
        <v>51</v>
      </c>
      <c r="G537" s="434">
        <v>4323</v>
      </c>
      <c r="H537" s="434">
        <v>1</v>
      </c>
      <c r="I537" s="434">
        <v>84.764705882352942</v>
      </c>
      <c r="J537" s="434">
        <v>87</v>
      </c>
      <c r="K537" s="434">
        <v>7395</v>
      </c>
      <c r="L537" s="434">
        <v>1.710617626648161</v>
      </c>
      <c r="M537" s="434">
        <v>85</v>
      </c>
      <c r="N537" s="434">
        <v>127</v>
      </c>
      <c r="O537" s="434">
        <v>11557</v>
      </c>
      <c r="P537" s="456">
        <v>2.6733749710848946</v>
      </c>
      <c r="Q537" s="435">
        <v>91</v>
      </c>
    </row>
    <row r="538" spans="1:17" ht="14.4" customHeight="1" x14ac:dyDescent="0.3">
      <c r="A538" s="430" t="s">
        <v>1514</v>
      </c>
      <c r="B538" s="431" t="s">
        <v>1346</v>
      </c>
      <c r="C538" s="431" t="s">
        <v>1347</v>
      </c>
      <c r="D538" s="431" t="s">
        <v>1406</v>
      </c>
      <c r="E538" s="431" t="s">
        <v>1407</v>
      </c>
      <c r="F538" s="434">
        <v>1</v>
      </c>
      <c r="G538" s="434">
        <v>96</v>
      </c>
      <c r="H538" s="434">
        <v>1</v>
      </c>
      <c r="I538" s="434">
        <v>96</v>
      </c>
      <c r="J538" s="434">
        <v>6</v>
      </c>
      <c r="K538" s="434">
        <v>588</v>
      </c>
      <c r="L538" s="434">
        <v>6.125</v>
      </c>
      <c r="M538" s="434">
        <v>98</v>
      </c>
      <c r="N538" s="434">
        <v>8</v>
      </c>
      <c r="O538" s="434">
        <v>792</v>
      </c>
      <c r="P538" s="456">
        <v>8.25</v>
      </c>
      <c r="Q538" s="435">
        <v>99</v>
      </c>
    </row>
    <row r="539" spans="1:17" ht="14.4" customHeight="1" x14ac:dyDescent="0.3">
      <c r="A539" s="430" t="s">
        <v>1514</v>
      </c>
      <c r="B539" s="431" t="s">
        <v>1346</v>
      </c>
      <c r="C539" s="431" t="s">
        <v>1347</v>
      </c>
      <c r="D539" s="431" t="s">
        <v>1408</v>
      </c>
      <c r="E539" s="431" t="s">
        <v>1409</v>
      </c>
      <c r="F539" s="434">
        <v>22</v>
      </c>
      <c r="G539" s="434">
        <v>462</v>
      </c>
      <c r="H539" s="434">
        <v>1</v>
      </c>
      <c r="I539" s="434">
        <v>21</v>
      </c>
      <c r="J539" s="434">
        <v>34</v>
      </c>
      <c r="K539" s="434">
        <v>714</v>
      </c>
      <c r="L539" s="434">
        <v>1.5454545454545454</v>
      </c>
      <c r="M539" s="434">
        <v>21</v>
      </c>
      <c r="N539" s="434">
        <v>33</v>
      </c>
      <c r="O539" s="434">
        <v>693</v>
      </c>
      <c r="P539" s="456">
        <v>1.5</v>
      </c>
      <c r="Q539" s="435">
        <v>21</v>
      </c>
    </row>
    <row r="540" spans="1:17" ht="14.4" customHeight="1" x14ac:dyDescent="0.3">
      <c r="A540" s="430" t="s">
        <v>1514</v>
      </c>
      <c r="B540" s="431" t="s">
        <v>1346</v>
      </c>
      <c r="C540" s="431" t="s">
        <v>1347</v>
      </c>
      <c r="D540" s="431" t="s">
        <v>1410</v>
      </c>
      <c r="E540" s="431" t="s">
        <v>1411</v>
      </c>
      <c r="F540" s="434">
        <v>113</v>
      </c>
      <c r="G540" s="434">
        <v>55006</v>
      </c>
      <c r="H540" s="434">
        <v>1</v>
      </c>
      <c r="I540" s="434">
        <v>486.77876106194691</v>
      </c>
      <c r="J540" s="434">
        <v>79</v>
      </c>
      <c r="K540" s="434">
        <v>38473</v>
      </c>
      <c r="L540" s="434">
        <v>0.69943278915027451</v>
      </c>
      <c r="M540" s="434">
        <v>487</v>
      </c>
      <c r="N540" s="434">
        <v>129</v>
      </c>
      <c r="O540" s="434">
        <v>62952</v>
      </c>
      <c r="P540" s="456">
        <v>1.1444569683307275</v>
      </c>
      <c r="Q540" s="435">
        <v>488</v>
      </c>
    </row>
    <row r="541" spans="1:17" ht="14.4" customHeight="1" x14ac:dyDescent="0.3">
      <c r="A541" s="430" t="s">
        <v>1514</v>
      </c>
      <c r="B541" s="431" t="s">
        <v>1346</v>
      </c>
      <c r="C541" s="431" t="s">
        <v>1347</v>
      </c>
      <c r="D541" s="431" t="s">
        <v>1418</v>
      </c>
      <c r="E541" s="431" t="s">
        <v>1419</v>
      </c>
      <c r="F541" s="434">
        <v>48</v>
      </c>
      <c r="G541" s="434">
        <v>1952</v>
      </c>
      <c r="H541" s="434">
        <v>1</v>
      </c>
      <c r="I541" s="434">
        <v>40.666666666666664</v>
      </c>
      <c r="J541" s="434">
        <v>60</v>
      </c>
      <c r="K541" s="434">
        <v>2460</v>
      </c>
      <c r="L541" s="434">
        <v>1.2602459016393444</v>
      </c>
      <c r="M541" s="434">
        <v>41</v>
      </c>
      <c r="N541" s="434">
        <v>103</v>
      </c>
      <c r="O541" s="434">
        <v>4223</v>
      </c>
      <c r="P541" s="456">
        <v>2.163422131147541</v>
      </c>
      <c r="Q541" s="435">
        <v>41</v>
      </c>
    </row>
    <row r="542" spans="1:17" ht="14.4" customHeight="1" x14ac:dyDescent="0.3">
      <c r="A542" s="430" t="s">
        <v>1514</v>
      </c>
      <c r="B542" s="431" t="s">
        <v>1346</v>
      </c>
      <c r="C542" s="431" t="s">
        <v>1347</v>
      </c>
      <c r="D542" s="431" t="s">
        <v>1428</v>
      </c>
      <c r="E542" s="431" t="s">
        <v>1429</v>
      </c>
      <c r="F542" s="434">
        <v>1</v>
      </c>
      <c r="G542" s="434">
        <v>762</v>
      </c>
      <c r="H542" s="434">
        <v>1</v>
      </c>
      <c r="I542" s="434">
        <v>762</v>
      </c>
      <c r="J542" s="434"/>
      <c r="K542" s="434"/>
      <c r="L542" s="434"/>
      <c r="M542" s="434"/>
      <c r="N542" s="434"/>
      <c r="O542" s="434"/>
      <c r="P542" s="456"/>
      <c r="Q542" s="435"/>
    </row>
    <row r="543" spans="1:17" ht="14.4" customHeight="1" x14ac:dyDescent="0.3">
      <c r="A543" s="430" t="s">
        <v>1514</v>
      </c>
      <c r="B543" s="431" t="s">
        <v>1346</v>
      </c>
      <c r="C543" s="431" t="s">
        <v>1347</v>
      </c>
      <c r="D543" s="431" t="s">
        <v>1430</v>
      </c>
      <c r="E543" s="431" t="s">
        <v>1431</v>
      </c>
      <c r="F543" s="434"/>
      <c r="G543" s="434"/>
      <c r="H543" s="434"/>
      <c r="I543" s="434"/>
      <c r="J543" s="434"/>
      <c r="K543" s="434"/>
      <c r="L543" s="434"/>
      <c r="M543" s="434"/>
      <c r="N543" s="434">
        <v>1</v>
      </c>
      <c r="O543" s="434">
        <v>2112</v>
      </c>
      <c r="P543" s="456"/>
      <c r="Q543" s="435">
        <v>2112</v>
      </c>
    </row>
    <row r="544" spans="1:17" ht="14.4" customHeight="1" x14ac:dyDescent="0.3">
      <c r="A544" s="430" t="s">
        <v>1514</v>
      </c>
      <c r="B544" s="431" t="s">
        <v>1346</v>
      </c>
      <c r="C544" s="431" t="s">
        <v>1347</v>
      </c>
      <c r="D544" s="431" t="s">
        <v>1432</v>
      </c>
      <c r="E544" s="431" t="s">
        <v>1433</v>
      </c>
      <c r="F544" s="434">
        <v>9</v>
      </c>
      <c r="G544" s="434">
        <v>5460</v>
      </c>
      <c r="H544" s="434">
        <v>1</v>
      </c>
      <c r="I544" s="434">
        <v>606.66666666666663</v>
      </c>
      <c r="J544" s="434">
        <v>19</v>
      </c>
      <c r="K544" s="434">
        <v>11552</v>
      </c>
      <c r="L544" s="434">
        <v>2.1157509157509158</v>
      </c>
      <c r="M544" s="434">
        <v>608</v>
      </c>
      <c r="N544" s="434">
        <v>14</v>
      </c>
      <c r="O544" s="434">
        <v>8596</v>
      </c>
      <c r="P544" s="456">
        <v>1.5743589743589743</v>
      </c>
      <c r="Q544" s="435">
        <v>614</v>
      </c>
    </row>
    <row r="545" spans="1:17" ht="14.4" customHeight="1" x14ac:dyDescent="0.3">
      <c r="A545" s="430" t="s">
        <v>1514</v>
      </c>
      <c r="B545" s="431" t="s">
        <v>1346</v>
      </c>
      <c r="C545" s="431" t="s">
        <v>1347</v>
      </c>
      <c r="D545" s="431" t="s">
        <v>1436</v>
      </c>
      <c r="E545" s="431" t="s">
        <v>1437</v>
      </c>
      <c r="F545" s="434">
        <v>14</v>
      </c>
      <c r="G545" s="434">
        <v>7096</v>
      </c>
      <c r="H545" s="434">
        <v>1</v>
      </c>
      <c r="I545" s="434">
        <v>506.85714285714283</v>
      </c>
      <c r="J545" s="434"/>
      <c r="K545" s="434"/>
      <c r="L545" s="434"/>
      <c r="M545" s="434"/>
      <c r="N545" s="434">
        <v>1</v>
      </c>
      <c r="O545" s="434">
        <v>512</v>
      </c>
      <c r="P545" s="456">
        <v>7.2153325817361891E-2</v>
      </c>
      <c r="Q545" s="435">
        <v>512</v>
      </c>
    </row>
    <row r="546" spans="1:17" ht="14.4" customHeight="1" x14ac:dyDescent="0.3">
      <c r="A546" s="430" t="s">
        <v>1514</v>
      </c>
      <c r="B546" s="431" t="s">
        <v>1346</v>
      </c>
      <c r="C546" s="431" t="s">
        <v>1347</v>
      </c>
      <c r="D546" s="431" t="s">
        <v>1444</v>
      </c>
      <c r="E546" s="431" t="s">
        <v>1445</v>
      </c>
      <c r="F546" s="434"/>
      <c r="G546" s="434"/>
      <c r="H546" s="434"/>
      <c r="I546" s="434"/>
      <c r="J546" s="434"/>
      <c r="K546" s="434"/>
      <c r="L546" s="434"/>
      <c r="M546" s="434"/>
      <c r="N546" s="434">
        <v>1</v>
      </c>
      <c r="O546" s="434">
        <v>249</v>
      </c>
      <c r="P546" s="456"/>
      <c r="Q546" s="435">
        <v>249</v>
      </c>
    </row>
    <row r="547" spans="1:17" ht="14.4" customHeight="1" x14ac:dyDescent="0.3">
      <c r="A547" s="430" t="s">
        <v>1514</v>
      </c>
      <c r="B547" s="431" t="s">
        <v>1346</v>
      </c>
      <c r="C547" s="431" t="s">
        <v>1347</v>
      </c>
      <c r="D547" s="431" t="s">
        <v>1450</v>
      </c>
      <c r="E547" s="431" t="s">
        <v>1451</v>
      </c>
      <c r="F547" s="434">
        <v>2</v>
      </c>
      <c r="G547" s="434">
        <v>304</v>
      </c>
      <c r="H547" s="434">
        <v>1</v>
      </c>
      <c r="I547" s="434">
        <v>152</v>
      </c>
      <c r="J547" s="434"/>
      <c r="K547" s="434"/>
      <c r="L547" s="434"/>
      <c r="M547" s="434"/>
      <c r="N547" s="434"/>
      <c r="O547" s="434"/>
      <c r="P547" s="456"/>
      <c r="Q547" s="435"/>
    </row>
    <row r="548" spans="1:17" ht="14.4" customHeight="1" x14ac:dyDescent="0.3">
      <c r="A548" s="430" t="s">
        <v>1515</v>
      </c>
      <c r="B548" s="431" t="s">
        <v>1346</v>
      </c>
      <c r="C548" s="431" t="s">
        <v>1347</v>
      </c>
      <c r="D548" s="431" t="s">
        <v>1364</v>
      </c>
      <c r="E548" s="431" t="s">
        <v>1365</v>
      </c>
      <c r="F548" s="434"/>
      <c r="G548" s="434"/>
      <c r="H548" s="434"/>
      <c r="I548" s="434"/>
      <c r="J548" s="434">
        <v>3</v>
      </c>
      <c r="K548" s="434">
        <v>120</v>
      </c>
      <c r="L548" s="434"/>
      <c r="M548" s="434">
        <v>40</v>
      </c>
      <c r="N548" s="434"/>
      <c r="O548" s="434"/>
      <c r="P548" s="456"/>
      <c r="Q548" s="435"/>
    </row>
    <row r="549" spans="1:17" ht="14.4" customHeight="1" x14ac:dyDescent="0.3">
      <c r="A549" s="430" t="s">
        <v>1515</v>
      </c>
      <c r="B549" s="431" t="s">
        <v>1346</v>
      </c>
      <c r="C549" s="431" t="s">
        <v>1347</v>
      </c>
      <c r="D549" s="431" t="s">
        <v>1392</v>
      </c>
      <c r="E549" s="431" t="s">
        <v>1393</v>
      </c>
      <c r="F549" s="434">
        <v>1</v>
      </c>
      <c r="G549" s="434">
        <v>16</v>
      </c>
      <c r="H549" s="434">
        <v>1</v>
      </c>
      <c r="I549" s="434">
        <v>16</v>
      </c>
      <c r="J549" s="434"/>
      <c r="K549" s="434"/>
      <c r="L549" s="434"/>
      <c r="M549" s="434"/>
      <c r="N549" s="434"/>
      <c r="O549" s="434"/>
      <c r="P549" s="456"/>
      <c r="Q549" s="435"/>
    </row>
    <row r="550" spans="1:17" ht="14.4" customHeight="1" x14ac:dyDescent="0.3">
      <c r="A550" s="430" t="s">
        <v>1515</v>
      </c>
      <c r="B550" s="431" t="s">
        <v>1346</v>
      </c>
      <c r="C550" s="431" t="s">
        <v>1347</v>
      </c>
      <c r="D550" s="431" t="s">
        <v>1402</v>
      </c>
      <c r="E550" s="431" t="s">
        <v>1403</v>
      </c>
      <c r="F550" s="434"/>
      <c r="G550" s="434"/>
      <c r="H550" s="434"/>
      <c r="I550" s="434"/>
      <c r="J550" s="434"/>
      <c r="K550" s="434"/>
      <c r="L550" s="434"/>
      <c r="M550" s="434"/>
      <c r="N550" s="434">
        <v>4</v>
      </c>
      <c r="O550" s="434">
        <v>468</v>
      </c>
      <c r="P550" s="456"/>
      <c r="Q550" s="435">
        <v>117</v>
      </c>
    </row>
    <row r="551" spans="1:17" ht="14.4" customHeight="1" x14ac:dyDescent="0.3">
      <c r="A551" s="430" t="s">
        <v>1515</v>
      </c>
      <c r="B551" s="431" t="s">
        <v>1346</v>
      </c>
      <c r="C551" s="431" t="s">
        <v>1347</v>
      </c>
      <c r="D551" s="431" t="s">
        <v>1410</v>
      </c>
      <c r="E551" s="431" t="s">
        <v>1411</v>
      </c>
      <c r="F551" s="434">
        <v>3</v>
      </c>
      <c r="G551" s="434">
        <v>1461</v>
      </c>
      <c r="H551" s="434">
        <v>1</v>
      </c>
      <c r="I551" s="434">
        <v>487</v>
      </c>
      <c r="J551" s="434"/>
      <c r="K551" s="434"/>
      <c r="L551" s="434"/>
      <c r="M551" s="434"/>
      <c r="N551" s="434"/>
      <c r="O551" s="434"/>
      <c r="P551" s="456"/>
      <c r="Q551" s="435"/>
    </row>
    <row r="552" spans="1:17" ht="14.4" customHeight="1" x14ac:dyDescent="0.3">
      <c r="A552" s="430" t="s">
        <v>1516</v>
      </c>
      <c r="B552" s="431" t="s">
        <v>1346</v>
      </c>
      <c r="C552" s="431" t="s">
        <v>1347</v>
      </c>
      <c r="D552" s="431" t="s">
        <v>1348</v>
      </c>
      <c r="E552" s="431" t="s">
        <v>1349</v>
      </c>
      <c r="F552" s="434">
        <v>170</v>
      </c>
      <c r="G552" s="434">
        <v>27155</v>
      </c>
      <c r="H552" s="434">
        <v>1</v>
      </c>
      <c r="I552" s="434">
        <v>159.73529411764707</v>
      </c>
      <c r="J552" s="434">
        <v>214</v>
      </c>
      <c r="K552" s="434">
        <v>34454</v>
      </c>
      <c r="L552" s="434">
        <v>1.2687902780335114</v>
      </c>
      <c r="M552" s="434">
        <v>161</v>
      </c>
      <c r="N552" s="434">
        <v>278</v>
      </c>
      <c r="O552" s="434">
        <v>48094</v>
      </c>
      <c r="P552" s="456">
        <v>1.7710918799484441</v>
      </c>
      <c r="Q552" s="435">
        <v>173</v>
      </c>
    </row>
    <row r="553" spans="1:17" ht="14.4" customHeight="1" x14ac:dyDescent="0.3">
      <c r="A553" s="430" t="s">
        <v>1516</v>
      </c>
      <c r="B553" s="431" t="s">
        <v>1346</v>
      </c>
      <c r="C553" s="431" t="s">
        <v>1347</v>
      </c>
      <c r="D553" s="431" t="s">
        <v>1362</v>
      </c>
      <c r="E553" s="431" t="s">
        <v>1363</v>
      </c>
      <c r="F553" s="434">
        <v>1</v>
      </c>
      <c r="G553" s="434">
        <v>1165</v>
      </c>
      <c r="H553" s="434">
        <v>1</v>
      </c>
      <c r="I553" s="434">
        <v>1165</v>
      </c>
      <c r="J553" s="434">
        <v>2</v>
      </c>
      <c r="K553" s="434">
        <v>2338</v>
      </c>
      <c r="L553" s="434">
        <v>2.0068669527896996</v>
      </c>
      <c r="M553" s="434">
        <v>1169</v>
      </c>
      <c r="N553" s="434"/>
      <c r="O553" s="434"/>
      <c r="P553" s="456"/>
      <c r="Q553" s="435"/>
    </row>
    <row r="554" spans="1:17" ht="14.4" customHeight="1" x14ac:dyDescent="0.3">
      <c r="A554" s="430" t="s">
        <v>1516</v>
      </c>
      <c r="B554" s="431" t="s">
        <v>1346</v>
      </c>
      <c r="C554" s="431" t="s">
        <v>1347</v>
      </c>
      <c r="D554" s="431" t="s">
        <v>1364</v>
      </c>
      <c r="E554" s="431" t="s">
        <v>1365</v>
      </c>
      <c r="F554" s="434">
        <v>68</v>
      </c>
      <c r="G554" s="434">
        <v>2706</v>
      </c>
      <c r="H554" s="434">
        <v>1</v>
      </c>
      <c r="I554" s="434">
        <v>39.794117647058826</v>
      </c>
      <c r="J554" s="434">
        <v>27</v>
      </c>
      <c r="K554" s="434">
        <v>1080</v>
      </c>
      <c r="L554" s="434">
        <v>0.3991130820399113</v>
      </c>
      <c r="M554" s="434">
        <v>40</v>
      </c>
      <c r="N554" s="434">
        <v>15</v>
      </c>
      <c r="O554" s="434">
        <v>615</v>
      </c>
      <c r="P554" s="456">
        <v>0.22727272727272727</v>
      </c>
      <c r="Q554" s="435">
        <v>41</v>
      </c>
    </row>
    <row r="555" spans="1:17" ht="14.4" customHeight="1" x14ac:dyDescent="0.3">
      <c r="A555" s="430" t="s">
        <v>1516</v>
      </c>
      <c r="B555" s="431" t="s">
        <v>1346</v>
      </c>
      <c r="C555" s="431" t="s">
        <v>1347</v>
      </c>
      <c r="D555" s="431" t="s">
        <v>1366</v>
      </c>
      <c r="E555" s="431" t="s">
        <v>1367</v>
      </c>
      <c r="F555" s="434">
        <v>1</v>
      </c>
      <c r="G555" s="434">
        <v>383</v>
      </c>
      <c r="H555" s="434">
        <v>1</v>
      </c>
      <c r="I555" s="434">
        <v>383</v>
      </c>
      <c r="J555" s="434">
        <v>1</v>
      </c>
      <c r="K555" s="434">
        <v>383</v>
      </c>
      <c r="L555" s="434">
        <v>1</v>
      </c>
      <c r="M555" s="434">
        <v>383</v>
      </c>
      <c r="N555" s="434"/>
      <c r="O555" s="434"/>
      <c r="P555" s="456"/>
      <c r="Q555" s="435"/>
    </row>
    <row r="556" spans="1:17" ht="14.4" customHeight="1" x14ac:dyDescent="0.3">
      <c r="A556" s="430" t="s">
        <v>1516</v>
      </c>
      <c r="B556" s="431" t="s">
        <v>1346</v>
      </c>
      <c r="C556" s="431" t="s">
        <v>1347</v>
      </c>
      <c r="D556" s="431" t="s">
        <v>1372</v>
      </c>
      <c r="E556" s="431" t="s">
        <v>1373</v>
      </c>
      <c r="F556" s="434">
        <v>6</v>
      </c>
      <c r="G556" s="434">
        <v>2667</v>
      </c>
      <c r="H556" s="434">
        <v>1</v>
      </c>
      <c r="I556" s="434">
        <v>444.5</v>
      </c>
      <c r="J556" s="434">
        <v>3</v>
      </c>
      <c r="K556" s="434">
        <v>1335</v>
      </c>
      <c r="L556" s="434">
        <v>0.50056242969628795</v>
      </c>
      <c r="M556" s="434">
        <v>445</v>
      </c>
      <c r="N556" s="434"/>
      <c r="O556" s="434"/>
      <c r="P556" s="456"/>
      <c r="Q556" s="435"/>
    </row>
    <row r="557" spans="1:17" ht="14.4" customHeight="1" x14ac:dyDescent="0.3">
      <c r="A557" s="430" t="s">
        <v>1516</v>
      </c>
      <c r="B557" s="431" t="s">
        <v>1346</v>
      </c>
      <c r="C557" s="431" t="s">
        <v>1347</v>
      </c>
      <c r="D557" s="431" t="s">
        <v>1376</v>
      </c>
      <c r="E557" s="431" t="s">
        <v>1377</v>
      </c>
      <c r="F557" s="434">
        <v>1</v>
      </c>
      <c r="G557" s="434">
        <v>491</v>
      </c>
      <c r="H557" s="434">
        <v>1</v>
      </c>
      <c r="I557" s="434">
        <v>491</v>
      </c>
      <c r="J557" s="434"/>
      <c r="K557" s="434"/>
      <c r="L557" s="434"/>
      <c r="M557" s="434"/>
      <c r="N557" s="434"/>
      <c r="O557" s="434"/>
      <c r="P557" s="456"/>
      <c r="Q557" s="435"/>
    </row>
    <row r="558" spans="1:17" ht="14.4" customHeight="1" x14ac:dyDescent="0.3">
      <c r="A558" s="430" t="s">
        <v>1516</v>
      </c>
      <c r="B558" s="431" t="s">
        <v>1346</v>
      </c>
      <c r="C558" s="431" t="s">
        <v>1347</v>
      </c>
      <c r="D558" s="431" t="s">
        <v>1378</v>
      </c>
      <c r="E558" s="431" t="s">
        <v>1379</v>
      </c>
      <c r="F558" s="434">
        <v>5</v>
      </c>
      <c r="G558" s="434">
        <v>155</v>
      </c>
      <c r="H558" s="434">
        <v>1</v>
      </c>
      <c r="I558" s="434">
        <v>31</v>
      </c>
      <c r="J558" s="434">
        <v>9</v>
      </c>
      <c r="K558" s="434">
        <v>279</v>
      </c>
      <c r="L558" s="434">
        <v>1.8</v>
      </c>
      <c r="M558" s="434">
        <v>31</v>
      </c>
      <c r="N558" s="434">
        <v>9</v>
      </c>
      <c r="O558" s="434">
        <v>279</v>
      </c>
      <c r="P558" s="456">
        <v>1.8</v>
      </c>
      <c r="Q558" s="435">
        <v>31</v>
      </c>
    </row>
    <row r="559" spans="1:17" ht="14.4" customHeight="1" x14ac:dyDescent="0.3">
      <c r="A559" s="430" t="s">
        <v>1516</v>
      </c>
      <c r="B559" s="431" t="s">
        <v>1346</v>
      </c>
      <c r="C559" s="431" t="s">
        <v>1347</v>
      </c>
      <c r="D559" s="431" t="s">
        <v>1380</v>
      </c>
      <c r="E559" s="431" t="s">
        <v>1381</v>
      </c>
      <c r="F559" s="434"/>
      <c r="G559" s="434"/>
      <c r="H559" s="434"/>
      <c r="I559" s="434"/>
      <c r="J559" s="434">
        <v>4</v>
      </c>
      <c r="K559" s="434">
        <v>828</v>
      </c>
      <c r="L559" s="434"/>
      <c r="M559" s="434">
        <v>207</v>
      </c>
      <c r="N559" s="434"/>
      <c r="O559" s="434"/>
      <c r="P559" s="456"/>
      <c r="Q559" s="435"/>
    </row>
    <row r="560" spans="1:17" ht="14.4" customHeight="1" x14ac:dyDescent="0.3">
      <c r="A560" s="430" t="s">
        <v>1516</v>
      </c>
      <c r="B560" s="431" t="s">
        <v>1346</v>
      </c>
      <c r="C560" s="431" t="s">
        <v>1347</v>
      </c>
      <c r="D560" s="431" t="s">
        <v>1382</v>
      </c>
      <c r="E560" s="431" t="s">
        <v>1383</v>
      </c>
      <c r="F560" s="434"/>
      <c r="G560" s="434"/>
      <c r="H560" s="434"/>
      <c r="I560" s="434"/>
      <c r="J560" s="434">
        <v>4</v>
      </c>
      <c r="K560" s="434">
        <v>1520</v>
      </c>
      <c r="L560" s="434"/>
      <c r="M560" s="434">
        <v>380</v>
      </c>
      <c r="N560" s="434"/>
      <c r="O560" s="434"/>
      <c r="P560" s="456"/>
      <c r="Q560" s="435"/>
    </row>
    <row r="561" spans="1:17" ht="14.4" customHeight="1" x14ac:dyDescent="0.3">
      <c r="A561" s="430" t="s">
        <v>1516</v>
      </c>
      <c r="B561" s="431" t="s">
        <v>1346</v>
      </c>
      <c r="C561" s="431" t="s">
        <v>1347</v>
      </c>
      <c r="D561" s="431" t="s">
        <v>1392</v>
      </c>
      <c r="E561" s="431" t="s">
        <v>1393</v>
      </c>
      <c r="F561" s="434">
        <v>17</v>
      </c>
      <c r="G561" s="434">
        <v>272</v>
      </c>
      <c r="H561" s="434">
        <v>1</v>
      </c>
      <c r="I561" s="434">
        <v>16</v>
      </c>
      <c r="J561" s="434">
        <v>11</v>
      </c>
      <c r="K561" s="434">
        <v>176</v>
      </c>
      <c r="L561" s="434">
        <v>0.6470588235294118</v>
      </c>
      <c r="M561" s="434">
        <v>16</v>
      </c>
      <c r="N561" s="434">
        <v>2</v>
      </c>
      <c r="O561" s="434">
        <v>34</v>
      </c>
      <c r="P561" s="456">
        <v>0.125</v>
      </c>
      <c r="Q561" s="435">
        <v>17</v>
      </c>
    </row>
    <row r="562" spans="1:17" ht="14.4" customHeight="1" x14ac:dyDescent="0.3">
      <c r="A562" s="430" t="s">
        <v>1516</v>
      </c>
      <c r="B562" s="431" t="s">
        <v>1346</v>
      </c>
      <c r="C562" s="431" t="s">
        <v>1347</v>
      </c>
      <c r="D562" s="431" t="s">
        <v>1394</v>
      </c>
      <c r="E562" s="431" t="s">
        <v>1395</v>
      </c>
      <c r="F562" s="434">
        <v>2</v>
      </c>
      <c r="G562" s="434">
        <v>268</v>
      </c>
      <c r="H562" s="434">
        <v>1</v>
      </c>
      <c r="I562" s="434">
        <v>134</v>
      </c>
      <c r="J562" s="434">
        <v>6</v>
      </c>
      <c r="K562" s="434">
        <v>816</v>
      </c>
      <c r="L562" s="434">
        <v>3.044776119402985</v>
      </c>
      <c r="M562" s="434">
        <v>136</v>
      </c>
      <c r="N562" s="434">
        <v>3</v>
      </c>
      <c r="O562" s="434">
        <v>417</v>
      </c>
      <c r="P562" s="456">
        <v>1.5559701492537314</v>
      </c>
      <c r="Q562" s="435">
        <v>139</v>
      </c>
    </row>
    <row r="563" spans="1:17" ht="14.4" customHeight="1" x14ac:dyDescent="0.3">
      <c r="A563" s="430" t="s">
        <v>1516</v>
      </c>
      <c r="B563" s="431" t="s">
        <v>1346</v>
      </c>
      <c r="C563" s="431" t="s">
        <v>1347</v>
      </c>
      <c r="D563" s="431" t="s">
        <v>1396</v>
      </c>
      <c r="E563" s="431" t="s">
        <v>1397</v>
      </c>
      <c r="F563" s="434">
        <v>3</v>
      </c>
      <c r="G563" s="434">
        <v>308</v>
      </c>
      <c r="H563" s="434">
        <v>1</v>
      </c>
      <c r="I563" s="434">
        <v>102.66666666666667</v>
      </c>
      <c r="J563" s="434">
        <v>11</v>
      </c>
      <c r="K563" s="434">
        <v>1133</v>
      </c>
      <c r="L563" s="434">
        <v>3.6785714285714284</v>
      </c>
      <c r="M563" s="434">
        <v>103</v>
      </c>
      <c r="N563" s="434">
        <v>14</v>
      </c>
      <c r="O563" s="434">
        <v>1442</v>
      </c>
      <c r="P563" s="456">
        <v>4.6818181818181817</v>
      </c>
      <c r="Q563" s="435">
        <v>103</v>
      </c>
    </row>
    <row r="564" spans="1:17" ht="14.4" customHeight="1" x14ac:dyDescent="0.3">
      <c r="A564" s="430" t="s">
        <v>1516</v>
      </c>
      <c r="B564" s="431" t="s">
        <v>1346</v>
      </c>
      <c r="C564" s="431" t="s">
        <v>1347</v>
      </c>
      <c r="D564" s="431" t="s">
        <v>1402</v>
      </c>
      <c r="E564" s="431" t="s">
        <v>1403</v>
      </c>
      <c r="F564" s="434">
        <v>76</v>
      </c>
      <c r="G564" s="434">
        <v>8704</v>
      </c>
      <c r="H564" s="434">
        <v>1</v>
      </c>
      <c r="I564" s="434">
        <v>114.52631578947368</v>
      </c>
      <c r="J564" s="434">
        <v>103</v>
      </c>
      <c r="K564" s="434">
        <v>11948</v>
      </c>
      <c r="L564" s="434">
        <v>1.372702205882353</v>
      </c>
      <c r="M564" s="434">
        <v>116</v>
      </c>
      <c r="N564" s="434">
        <v>155</v>
      </c>
      <c r="O564" s="434">
        <v>18135</v>
      </c>
      <c r="P564" s="456">
        <v>2.0835248161764706</v>
      </c>
      <c r="Q564" s="435">
        <v>117</v>
      </c>
    </row>
    <row r="565" spans="1:17" ht="14.4" customHeight="1" x14ac:dyDescent="0.3">
      <c r="A565" s="430" t="s">
        <v>1516</v>
      </c>
      <c r="B565" s="431" t="s">
        <v>1346</v>
      </c>
      <c r="C565" s="431" t="s">
        <v>1347</v>
      </c>
      <c r="D565" s="431" t="s">
        <v>1404</v>
      </c>
      <c r="E565" s="431" t="s">
        <v>1405</v>
      </c>
      <c r="F565" s="434">
        <v>24</v>
      </c>
      <c r="G565" s="434">
        <v>2036</v>
      </c>
      <c r="H565" s="434">
        <v>1</v>
      </c>
      <c r="I565" s="434">
        <v>84.833333333333329</v>
      </c>
      <c r="J565" s="434">
        <v>43</v>
      </c>
      <c r="K565" s="434">
        <v>3655</v>
      </c>
      <c r="L565" s="434">
        <v>1.7951866404715127</v>
      </c>
      <c r="M565" s="434">
        <v>85</v>
      </c>
      <c r="N565" s="434">
        <v>77</v>
      </c>
      <c r="O565" s="434">
        <v>7007</v>
      </c>
      <c r="P565" s="456">
        <v>3.4415520628683693</v>
      </c>
      <c r="Q565" s="435">
        <v>91</v>
      </c>
    </row>
    <row r="566" spans="1:17" ht="14.4" customHeight="1" x14ac:dyDescent="0.3">
      <c r="A566" s="430" t="s">
        <v>1516</v>
      </c>
      <c r="B566" s="431" t="s">
        <v>1346</v>
      </c>
      <c r="C566" s="431" t="s">
        <v>1347</v>
      </c>
      <c r="D566" s="431" t="s">
        <v>1408</v>
      </c>
      <c r="E566" s="431" t="s">
        <v>1409</v>
      </c>
      <c r="F566" s="434">
        <v>5</v>
      </c>
      <c r="G566" s="434">
        <v>105</v>
      </c>
      <c r="H566" s="434">
        <v>1</v>
      </c>
      <c r="I566" s="434">
        <v>21</v>
      </c>
      <c r="J566" s="434">
        <v>27</v>
      </c>
      <c r="K566" s="434">
        <v>567</v>
      </c>
      <c r="L566" s="434">
        <v>5.4</v>
      </c>
      <c r="M566" s="434">
        <v>21</v>
      </c>
      <c r="N566" s="434">
        <v>21</v>
      </c>
      <c r="O566" s="434">
        <v>441</v>
      </c>
      <c r="P566" s="456">
        <v>4.2</v>
      </c>
      <c r="Q566" s="435">
        <v>21</v>
      </c>
    </row>
    <row r="567" spans="1:17" ht="14.4" customHeight="1" x14ac:dyDescent="0.3">
      <c r="A567" s="430" t="s">
        <v>1516</v>
      </c>
      <c r="B567" s="431" t="s">
        <v>1346</v>
      </c>
      <c r="C567" s="431" t="s">
        <v>1347</v>
      </c>
      <c r="D567" s="431" t="s">
        <v>1410</v>
      </c>
      <c r="E567" s="431" t="s">
        <v>1411</v>
      </c>
      <c r="F567" s="434">
        <v>20</v>
      </c>
      <c r="G567" s="434">
        <v>9729</v>
      </c>
      <c r="H567" s="434">
        <v>1</v>
      </c>
      <c r="I567" s="434">
        <v>486.45</v>
      </c>
      <c r="J567" s="434">
        <v>15</v>
      </c>
      <c r="K567" s="434">
        <v>7305</v>
      </c>
      <c r="L567" s="434">
        <v>0.75084798026518651</v>
      </c>
      <c r="M567" s="434">
        <v>487</v>
      </c>
      <c r="N567" s="434">
        <v>4</v>
      </c>
      <c r="O567" s="434">
        <v>1952</v>
      </c>
      <c r="P567" s="456">
        <v>0.20063727001747353</v>
      </c>
      <c r="Q567" s="435">
        <v>488</v>
      </c>
    </row>
    <row r="568" spans="1:17" ht="14.4" customHeight="1" x14ac:dyDescent="0.3">
      <c r="A568" s="430" t="s">
        <v>1516</v>
      </c>
      <c r="B568" s="431" t="s">
        <v>1346</v>
      </c>
      <c r="C568" s="431" t="s">
        <v>1347</v>
      </c>
      <c r="D568" s="431" t="s">
        <v>1418</v>
      </c>
      <c r="E568" s="431" t="s">
        <v>1419</v>
      </c>
      <c r="F568" s="434">
        <v>16</v>
      </c>
      <c r="G568" s="434">
        <v>652</v>
      </c>
      <c r="H568" s="434">
        <v>1</v>
      </c>
      <c r="I568" s="434">
        <v>40.75</v>
      </c>
      <c r="J568" s="434">
        <v>52</v>
      </c>
      <c r="K568" s="434">
        <v>2132</v>
      </c>
      <c r="L568" s="434">
        <v>3.2699386503067487</v>
      </c>
      <c r="M568" s="434">
        <v>41</v>
      </c>
      <c r="N568" s="434">
        <v>58</v>
      </c>
      <c r="O568" s="434">
        <v>2378</v>
      </c>
      <c r="P568" s="456">
        <v>3.647239263803681</v>
      </c>
      <c r="Q568" s="435">
        <v>41</v>
      </c>
    </row>
    <row r="569" spans="1:17" ht="14.4" customHeight="1" x14ac:dyDescent="0.3">
      <c r="A569" s="430" t="s">
        <v>1516</v>
      </c>
      <c r="B569" s="431" t="s">
        <v>1346</v>
      </c>
      <c r="C569" s="431" t="s">
        <v>1347</v>
      </c>
      <c r="D569" s="431" t="s">
        <v>1430</v>
      </c>
      <c r="E569" s="431" t="s">
        <v>1431</v>
      </c>
      <c r="F569" s="434"/>
      <c r="G569" s="434"/>
      <c r="H569" s="434"/>
      <c r="I569" s="434"/>
      <c r="J569" s="434">
        <v>1</v>
      </c>
      <c r="K569" s="434">
        <v>2072</v>
      </c>
      <c r="L569" s="434"/>
      <c r="M569" s="434">
        <v>2072</v>
      </c>
      <c r="N569" s="434"/>
      <c r="O569" s="434"/>
      <c r="P569" s="456"/>
      <c r="Q569" s="435"/>
    </row>
    <row r="570" spans="1:17" ht="14.4" customHeight="1" x14ac:dyDescent="0.3">
      <c r="A570" s="430" t="s">
        <v>1516</v>
      </c>
      <c r="B570" s="431" t="s">
        <v>1346</v>
      </c>
      <c r="C570" s="431" t="s">
        <v>1347</v>
      </c>
      <c r="D570" s="431" t="s">
        <v>1436</v>
      </c>
      <c r="E570" s="431" t="s">
        <v>1437</v>
      </c>
      <c r="F570" s="434">
        <v>1</v>
      </c>
      <c r="G570" s="434">
        <v>508</v>
      </c>
      <c r="H570" s="434">
        <v>1</v>
      </c>
      <c r="I570" s="434">
        <v>508</v>
      </c>
      <c r="J570" s="434"/>
      <c r="K570" s="434"/>
      <c r="L570" s="434"/>
      <c r="M570" s="434"/>
      <c r="N570" s="434"/>
      <c r="O570" s="434"/>
      <c r="P570" s="456"/>
      <c r="Q570" s="435"/>
    </row>
    <row r="571" spans="1:17" ht="14.4" customHeight="1" x14ac:dyDescent="0.3">
      <c r="A571" s="430" t="s">
        <v>1516</v>
      </c>
      <c r="B571" s="431" t="s">
        <v>1346</v>
      </c>
      <c r="C571" s="431" t="s">
        <v>1347</v>
      </c>
      <c r="D571" s="431" t="s">
        <v>1438</v>
      </c>
      <c r="E571" s="431" t="s">
        <v>1439</v>
      </c>
      <c r="F571" s="434">
        <v>1</v>
      </c>
      <c r="G571" s="434">
        <v>1731</v>
      </c>
      <c r="H571" s="434">
        <v>1</v>
      </c>
      <c r="I571" s="434">
        <v>1731</v>
      </c>
      <c r="J571" s="434"/>
      <c r="K571" s="434"/>
      <c r="L571" s="434"/>
      <c r="M571" s="434"/>
      <c r="N571" s="434"/>
      <c r="O571" s="434"/>
      <c r="P571" s="456"/>
      <c r="Q571" s="435"/>
    </row>
    <row r="572" spans="1:17" ht="14.4" customHeight="1" x14ac:dyDescent="0.3">
      <c r="A572" s="430" t="s">
        <v>1516</v>
      </c>
      <c r="B572" s="431" t="s">
        <v>1346</v>
      </c>
      <c r="C572" s="431" t="s">
        <v>1347</v>
      </c>
      <c r="D572" s="431" t="s">
        <v>1458</v>
      </c>
      <c r="E572" s="431" t="s">
        <v>1459</v>
      </c>
      <c r="F572" s="434"/>
      <c r="G572" s="434"/>
      <c r="H572" s="434"/>
      <c r="I572" s="434"/>
      <c r="J572" s="434"/>
      <c r="K572" s="434"/>
      <c r="L572" s="434"/>
      <c r="M572" s="434"/>
      <c r="N572" s="434">
        <v>1</v>
      </c>
      <c r="O572" s="434">
        <v>30</v>
      </c>
      <c r="P572" s="456"/>
      <c r="Q572" s="435">
        <v>30</v>
      </c>
    </row>
    <row r="573" spans="1:17" ht="14.4" customHeight="1" x14ac:dyDescent="0.3">
      <c r="A573" s="430" t="s">
        <v>1517</v>
      </c>
      <c r="B573" s="431" t="s">
        <v>1346</v>
      </c>
      <c r="C573" s="431" t="s">
        <v>1347</v>
      </c>
      <c r="D573" s="431" t="s">
        <v>1348</v>
      </c>
      <c r="E573" s="431" t="s">
        <v>1349</v>
      </c>
      <c r="F573" s="434">
        <v>32</v>
      </c>
      <c r="G573" s="434">
        <v>5108</v>
      </c>
      <c r="H573" s="434">
        <v>1</v>
      </c>
      <c r="I573" s="434">
        <v>159.625</v>
      </c>
      <c r="J573" s="434">
        <v>41</v>
      </c>
      <c r="K573" s="434">
        <v>6601</v>
      </c>
      <c r="L573" s="434">
        <v>1.2922866092404073</v>
      </c>
      <c r="M573" s="434">
        <v>161</v>
      </c>
      <c r="N573" s="434">
        <v>30</v>
      </c>
      <c r="O573" s="434">
        <v>5190</v>
      </c>
      <c r="P573" s="456">
        <v>1.0160532498042287</v>
      </c>
      <c r="Q573" s="435">
        <v>173</v>
      </c>
    </row>
    <row r="574" spans="1:17" ht="14.4" customHeight="1" x14ac:dyDescent="0.3">
      <c r="A574" s="430" t="s">
        <v>1517</v>
      </c>
      <c r="B574" s="431" t="s">
        <v>1346</v>
      </c>
      <c r="C574" s="431" t="s">
        <v>1347</v>
      </c>
      <c r="D574" s="431" t="s">
        <v>1362</v>
      </c>
      <c r="E574" s="431" t="s">
        <v>1363</v>
      </c>
      <c r="F574" s="434">
        <v>1</v>
      </c>
      <c r="G574" s="434">
        <v>1168</v>
      </c>
      <c r="H574" s="434">
        <v>1</v>
      </c>
      <c r="I574" s="434">
        <v>1168</v>
      </c>
      <c r="J574" s="434"/>
      <c r="K574" s="434"/>
      <c r="L574" s="434"/>
      <c r="M574" s="434"/>
      <c r="N574" s="434"/>
      <c r="O574" s="434"/>
      <c r="P574" s="456"/>
      <c r="Q574" s="435"/>
    </row>
    <row r="575" spans="1:17" ht="14.4" customHeight="1" x14ac:dyDescent="0.3">
      <c r="A575" s="430" t="s">
        <v>1517</v>
      </c>
      <c r="B575" s="431" t="s">
        <v>1346</v>
      </c>
      <c r="C575" s="431" t="s">
        <v>1347</v>
      </c>
      <c r="D575" s="431" t="s">
        <v>1364</v>
      </c>
      <c r="E575" s="431" t="s">
        <v>1365</v>
      </c>
      <c r="F575" s="434">
        <v>15</v>
      </c>
      <c r="G575" s="434">
        <v>597</v>
      </c>
      <c r="H575" s="434">
        <v>1</v>
      </c>
      <c r="I575" s="434">
        <v>39.799999999999997</v>
      </c>
      <c r="J575" s="434">
        <v>26</v>
      </c>
      <c r="K575" s="434">
        <v>1040</v>
      </c>
      <c r="L575" s="434">
        <v>1.7420435510887773</v>
      </c>
      <c r="M575" s="434">
        <v>40</v>
      </c>
      <c r="N575" s="434">
        <v>9</v>
      </c>
      <c r="O575" s="434">
        <v>369</v>
      </c>
      <c r="P575" s="456">
        <v>0.61809045226130654</v>
      </c>
      <c r="Q575" s="435">
        <v>41</v>
      </c>
    </row>
    <row r="576" spans="1:17" ht="14.4" customHeight="1" x14ac:dyDescent="0.3">
      <c r="A576" s="430" t="s">
        <v>1517</v>
      </c>
      <c r="B576" s="431" t="s">
        <v>1346</v>
      </c>
      <c r="C576" s="431" t="s">
        <v>1347</v>
      </c>
      <c r="D576" s="431" t="s">
        <v>1366</v>
      </c>
      <c r="E576" s="431" t="s">
        <v>1367</v>
      </c>
      <c r="F576" s="434">
        <v>1</v>
      </c>
      <c r="G576" s="434">
        <v>382</v>
      </c>
      <c r="H576" s="434">
        <v>1</v>
      </c>
      <c r="I576" s="434">
        <v>382</v>
      </c>
      <c r="J576" s="434"/>
      <c r="K576" s="434"/>
      <c r="L576" s="434"/>
      <c r="M576" s="434"/>
      <c r="N576" s="434"/>
      <c r="O576" s="434"/>
      <c r="P576" s="456"/>
      <c r="Q576" s="435"/>
    </row>
    <row r="577" spans="1:17" ht="14.4" customHeight="1" x14ac:dyDescent="0.3">
      <c r="A577" s="430" t="s">
        <v>1517</v>
      </c>
      <c r="B577" s="431" t="s">
        <v>1346</v>
      </c>
      <c r="C577" s="431" t="s">
        <v>1347</v>
      </c>
      <c r="D577" s="431" t="s">
        <v>1374</v>
      </c>
      <c r="E577" s="431" t="s">
        <v>1375</v>
      </c>
      <c r="F577" s="434"/>
      <c r="G577" s="434"/>
      <c r="H577" s="434"/>
      <c r="I577" s="434"/>
      <c r="J577" s="434">
        <v>1</v>
      </c>
      <c r="K577" s="434">
        <v>41</v>
      </c>
      <c r="L577" s="434"/>
      <c r="M577" s="434">
        <v>41</v>
      </c>
      <c r="N577" s="434"/>
      <c r="O577" s="434"/>
      <c r="P577" s="456"/>
      <c r="Q577" s="435"/>
    </row>
    <row r="578" spans="1:17" ht="14.4" customHeight="1" x14ac:dyDescent="0.3">
      <c r="A578" s="430" t="s">
        <v>1517</v>
      </c>
      <c r="B578" s="431" t="s">
        <v>1346</v>
      </c>
      <c r="C578" s="431" t="s">
        <v>1347</v>
      </c>
      <c r="D578" s="431" t="s">
        <v>1376</v>
      </c>
      <c r="E578" s="431" t="s">
        <v>1377</v>
      </c>
      <c r="F578" s="434">
        <v>1</v>
      </c>
      <c r="G578" s="434">
        <v>490</v>
      </c>
      <c r="H578" s="434">
        <v>1</v>
      </c>
      <c r="I578" s="434">
        <v>490</v>
      </c>
      <c r="J578" s="434">
        <v>1</v>
      </c>
      <c r="K578" s="434">
        <v>491</v>
      </c>
      <c r="L578" s="434">
        <v>1.0020408163265306</v>
      </c>
      <c r="M578" s="434">
        <v>491</v>
      </c>
      <c r="N578" s="434">
        <v>4</v>
      </c>
      <c r="O578" s="434">
        <v>1968</v>
      </c>
      <c r="P578" s="456">
        <v>4.0163265306122451</v>
      </c>
      <c r="Q578" s="435">
        <v>492</v>
      </c>
    </row>
    <row r="579" spans="1:17" ht="14.4" customHeight="1" x14ac:dyDescent="0.3">
      <c r="A579" s="430" t="s">
        <v>1517</v>
      </c>
      <c r="B579" s="431" t="s">
        <v>1346</v>
      </c>
      <c r="C579" s="431" t="s">
        <v>1347</v>
      </c>
      <c r="D579" s="431" t="s">
        <v>1378</v>
      </c>
      <c r="E579" s="431" t="s">
        <v>1379</v>
      </c>
      <c r="F579" s="434">
        <v>1</v>
      </c>
      <c r="G579" s="434">
        <v>31</v>
      </c>
      <c r="H579" s="434">
        <v>1</v>
      </c>
      <c r="I579" s="434">
        <v>31</v>
      </c>
      <c r="J579" s="434">
        <v>1</v>
      </c>
      <c r="K579" s="434">
        <v>31</v>
      </c>
      <c r="L579" s="434">
        <v>1</v>
      </c>
      <c r="M579" s="434">
        <v>31</v>
      </c>
      <c r="N579" s="434"/>
      <c r="O579" s="434"/>
      <c r="P579" s="456"/>
      <c r="Q579" s="435"/>
    </row>
    <row r="580" spans="1:17" ht="14.4" customHeight="1" x14ac:dyDescent="0.3">
      <c r="A580" s="430" t="s">
        <v>1517</v>
      </c>
      <c r="B580" s="431" t="s">
        <v>1346</v>
      </c>
      <c r="C580" s="431" t="s">
        <v>1347</v>
      </c>
      <c r="D580" s="431" t="s">
        <v>1380</v>
      </c>
      <c r="E580" s="431" t="s">
        <v>1381</v>
      </c>
      <c r="F580" s="434">
        <v>1</v>
      </c>
      <c r="G580" s="434">
        <v>206</v>
      </c>
      <c r="H580" s="434">
        <v>1</v>
      </c>
      <c r="I580" s="434">
        <v>206</v>
      </c>
      <c r="J580" s="434"/>
      <c r="K580" s="434"/>
      <c r="L580" s="434"/>
      <c r="M580" s="434"/>
      <c r="N580" s="434"/>
      <c r="O580" s="434"/>
      <c r="P580" s="456"/>
      <c r="Q580" s="435"/>
    </row>
    <row r="581" spans="1:17" ht="14.4" customHeight="1" x14ac:dyDescent="0.3">
      <c r="A581" s="430" t="s">
        <v>1517</v>
      </c>
      <c r="B581" s="431" t="s">
        <v>1346</v>
      </c>
      <c r="C581" s="431" t="s">
        <v>1347</v>
      </c>
      <c r="D581" s="431" t="s">
        <v>1382</v>
      </c>
      <c r="E581" s="431" t="s">
        <v>1383</v>
      </c>
      <c r="F581" s="434">
        <v>1</v>
      </c>
      <c r="G581" s="434">
        <v>379</v>
      </c>
      <c r="H581" s="434">
        <v>1</v>
      </c>
      <c r="I581" s="434">
        <v>379</v>
      </c>
      <c r="J581" s="434"/>
      <c r="K581" s="434"/>
      <c r="L581" s="434"/>
      <c r="M581" s="434"/>
      <c r="N581" s="434"/>
      <c r="O581" s="434"/>
      <c r="P581" s="456"/>
      <c r="Q581" s="435"/>
    </row>
    <row r="582" spans="1:17" ht="14.4" customHeight="1" x14ac:dyDescent="0.3">
      <c r="A582" s="430" t="s">
        <v>1517</v>
      </c>
      <c r="B582" s="431" t="s">
        <v>1346</v>
      </c>
      <c r="C582" s="431" t="s">
        <v>1347</v>
      </c>
      <c r="D582" s="431" t="s">
        <v>1392</v>
      </c>
      <c r="E582" s="431" t="s">
        <v>1393</v>
      </c>
      <c r="F582" s="434">
        <v>7</v>
      </c>
      <c r="G582" s="434">
        <v>112</v>
      </c>
      <c r="H582" s="434">
        <v>1</v>
      </c>
      <c r="I582" s="434">
        <v>16</v>
      </c>
      <c r="J582" s="434">
        <v>2</v>
      </c>
      <c r="K582" s="434">
        <v>32</v>
      </c>
      <c r="L582" s="434">
        <v>0.2857142857142857</v>
      </c>
      <c r="M582" s="434">
        <v>16</v>
      </c>
      <c r="N582" s="434"/>
      <c r="O582" s="434"/>
      <c r="P582" s="456"/>
      <c r="Q582" s="435"/>
    </row>
    <row r="583" spans="1:17" ht="14.4" customHeight="1" x14ac:dyDescent="0.3">
      <c r="A583" s="430" t="s">
        <v>1517</v>
      </c>
      <c r="B583" s="431" t="s">
        <v>1346</v>
      </c>
      <c r="C583" s="431" t="s">
        <v>1347</v>
      </c>
      <c r="D583" s="431" t="s">
        <v>1394</v>
      </c>
      <c r="E583" s="431" t="s">
        <v>1395</v>
      </c>
      <c r="F583" s="434">
        <v>1</v>
      </c>
      <c r="G583" s="434">
        <v>135</v>
      </c>
      <c r="H583" s="434">
        <v>1</v>
      </c>
      <c r="I583" s="434">
        <v>135</v>
      </c>
      <c r="J583" s="434"/>
      <c r="K583" s="434"/>
      <c r="L583" s="434"/>
      <c r="M583" s="434"/>
      <c r="N583" s="434"/>
      <c r="O583" s="434"/>
      <c r="P583" s="456"/>
      <c r="Q583" s="435"/>
    </row>
    <row r="584" spans="1:17" ht="14.4" customHeight="1" x14ac:dyDescent="0.3">
      <c r="A584" s="430" t="s">
        <v>1517</v>
      </c>
      <c r="B584" s="431" t="s">
        <v>1346</v>
      </c>
      <c r="C584" s="431" t="s">
        <v>1347</v>
      </c>
      <c r="D584" s="431" t="s">
        <v>1396</v>
      </c>
      <c r="E584" s="431" t="s">
        <v>1397</v>
      </c>
      <c r="F584" s="434"/>
      <c r="G584" s="434"/>
      <c r="H584" s="434"/>
      <c r="I584" s="434"/>
      <c r="J584" s="434">
        <v>1</v>
      </c>
      <c r="K584" s="434">
        <v>103</v>
      </c>
      <c r="L584" s="434"/>
      <c r="M584" s="434">
        <v>103</v>
      </c>
      <c r="N584" s="434"/>
      <c r="O584" s="434"/>
      <c r="P584" s="456"/>
      <c r="Q584" s="435"/>
    </row>
    <row r="585" spans="1:17" ht="14.4" customHeight="1" x14ac:dyDescent="0.3">
      <c r="A585" s="430" t="s">
        <v>1517</v>
      </c>
      <c r="B585" s="431" t="s">
        <v>1346</v>
      </c>
      <c r="C585" s="431" t="s">
        <v>1347</v>
      </c>
      <c r="D585" s="431" t="s">
        <v>1402</v>
      </c>
      <c r="E585" s="431" t="s">
        <v>1403</v>
      </c>
      <c r="F585" s="434">
        <v>85</v>
      </c>
      <c r="G585" s="434">
        <v>9689</v>
      </c>
      <c r="H585" s="434">
        <v>1</v>
      </c>
      <c r="I585" s="434">
        <v>113.98823529411764</v>
      </c>
      <c r="J585" s="434">
        <v>82</v>
      </c>
      <c r="K585" s="434">
        <v>9512</v>
      </c>
      <c r="L585" s="434">
        <v>0.98173186087315512</v>
      </c>
      <c r="M585" s="434">
        <v>116</v>
      </c>
      <c r="N585" s="434">
        <v>101</v>
      </c>
      <c r="O585" s="434">
        <v>11817</v>
      </c>
      <c r="P585" s="456">
        <v>1.2196305088244401</v>
      </c>
      <c r="Q585" s="435">
        <v>117</v>
      </c>
    </row>
    <row r="586" spans="1:17" ht="14.4" customHeight="1" x14ac:dyDescent="0.3">
      <c r="A586" s="430" t="s">
        <v>1517</v>
      </c>
      <c r="B586" s="431" t="s">
        <v>1346</v>
      </c>
      <c r="C586" s="431" t="s">
        <v>1347</v>
      </c>
      <c r="D586" s="431" t="s">
        <v>1404</v>
      </c>
      <c r="E586" s="431" t="s">
        <v>1405</v>
      </c>
      <c r="F586" s="434">
        <v>16</v>
      </c>
      <c r="G586" s="434">
        <v>1355</v>
      </c>
      <c r="H586" s="434">
        <v>1</v>
      </c>
      <c r="I586" s="434">
        <v>84.6875</v>
      </c>
      <c r="J586" s="434">
        <v>19</v>
      </c>
      <c r="K586" s="434">
        <v>1615</v>
      </c>
      <c r="L586" s="434">
        <v>1.1918819188191883</v>
      </c>
      <c r="M586" s="434">
        <v>85</v>
      </c>
      <c r="N586" s="434">
        <v>12</v>
      </c>
      <c r="O586" s="434">
        <v>1092</v>
      </c>
      <c r="P586" s="456">
        <v>0.80590405904059037</v>
      </c>
      <c r="Q586" s="435">
        <v>91</v>
      </c>
    </row>
    <row r="587" spans="1:17" ht="14.4" customHeight="1" x14ac:dyDescent="0.3">
      <c r="A587" s="430" t="s">
        <v>1517</v>
      </c>
      <c r="B587" s="431" t="s">
        <v>1346</v>
      </c>
      <c r="C587" s="431" t="s">
        <v>1347</v>
      </c>
      <c r="D587" s="431" t="s">
        <v>1406</v>
      </c>
      <c r="E587" s="431" t="s">
        <v>1407</v>
      </c>
      <c r="F587" s="434"/>
      <c r="G587" s="434"/>
      <c r="H587" s="434"/>
      <c r="I587" s="434"/>
      <c r="J587" s="434">
        <v>1</v>
      </c>
      <c r="K587" s="434">
        <v>98</v>
      </c>
      <c r="L587" s="434"/>
      <c r="M587" s="434">
        <v>98</v>
      </c>
      <c r="N587" s="434">
        <v>1</v>
      </c>
      <c r="O587" s="434">
        <v>99</v>
      </c>
      <c r="P587" s="456"/>
      <c r="Q587" s="435">
        <v>99</v>
      </c>
    </row>
    <row r="588" spans="1:17" ht="14.4" customHeight="1" x14ac:dyDescent="0.3">
      <c r="A588" s="430" t="s">
        <v>1517</v>
      </c>
      <c r="B588" s="431" t="s">
        <v>1346</v>
      </c>
      <c r="C588" s="431" t="s">
        <v>1347</v>
      </c>
      <c r="D588" s="431" t="s">
        <v>1408</v>
      </c>
      <c r="E588" s="431" t="s">
        <v>1409</v>
      </c>
      <c r="F588" s="434">
        <v>8</v>
      </c>
      <c r="G588" s="434">
        <v>168</v>
      </c>
      <c r="H588" s="434">
        <v>1</v>
      </c>
      <c r="I588" s="434">
        <v>21</v>
      </c>
      <c r="J588" s="434">
        <v>1</v>
      </c>
      <c r="K588" s="434">
        <v>21</v>
      </c>
      <c r="L588" s="434">
        <v>0.125</v>
      </c>
      <c r="M588" s="434">
        <v>21</v>
      </c>
      <c r="N588" s="434">
        <v>1</v>
      </c>
      <c r="O588" s="434">
        <v>21</v>
      </c>
      <c r="P588" s="456">
        <v>0.125</v>
      </c>
      <c r="Q588" s="435">
        <v>21</v>
      </c>
    </row>
    <row r="589" spans="1:17" ht="14.4" customHeight="1" x14ac:dyDescent="0.3">
      <c r="A589" s="430" t="s">
        <v>1517</v>
      </c>
      <c r="B589" s="431" t="s">
        <v>1346</v>
      </c>
      <c r="C589" s="431" t="s">
        <v>1347</v>
      </c>
      <c r="D589" s="431" t="s">
        <v>1410</v>
      </c>
      <c r="E589" s="431" t="s">
        <v>1411</v>
      </c>
      <c r="F589" s="434">
        <v>10</v>
      </c>
      <c r="G589" s="434">
        <v>4863</v>
      </c>
      <c r="H589" s="434">
        <v>1</v>
      </c>
      <c r="I589" s="434">
        <v>486.3</v>
      </c>
      <c r="J589" s="434"/>
      <c r="K589" s="434"/>
      <c r="L589" s="434"/>
      <c r="M589" s="434"/>
      <c r="N589" s="434"/>
      <c r="O589" s="434"/>
      <c r="P589" s="456"/>
      <c r="Q589" s="435"/>
    </row>
    <row r="590" spans="1:17" ht="14.4" customHeight="1" x14ac:dyDescent="0.3">
      <c r="A590" s="430" t="s">
        <v>1517</v>
      </c>
      <c r="B590" s="431" t="s">
        <v>1346</v>
      </c>
      <c r="C590" s="431" t="s">
        <v>1347</v>
      </c>
      <c r="D590" s="431" t="s">
        <v>1418</v>
      </c>
      <c r="E590" s="431" t="s">
        <v>1419</v>
      </c>
      <c r="F590" s="434">
        <v>6</v>
      </c>
      <c r="G590" s="434">
        <v>245</v>
      </c>
      <c r="H590" s="434">
        <v>1</v>
      </c>
      <c r="I590" s="434">
        <v>40.833333333333336</v>
      </c>
      <c r="J590" s="434">
        <v>5</v>
      </c>
      <c r="K590" s="434">
        <v>205</v>
      </c>
      <c r="L590" s="434">
        <v>0.83673469387755106</v>
      </c>
      <c r="M590" s="434">
        <v>41</v>
      </c>
      <c r="N590" s="434">
        <v>6</v>
      </c>
      <c r="O590" s="434">
        <v>246</v>
      </c>
      <c r="P590" s="456">
        <v>1.0040816326530613</v>
      </c>
      <c r="Q590" s="435">
        <v>41</v>
      </c>
    </row>
    <row r="591" spans="1:17" ht="14.4" customHeight="1" x14ac:dyDescent="0.3">
      <c r="A591" s="430" t="s">
        <v>1517</v>
      </c>
      <c r="B591" s="431" t="s">
        <v>1346</v>
      </c>
      <c r="C591" s="431" t="s">
        <v>1347</v>
      </c>
      <c r="D591" s="431" t="s">
        <v>1432</v>
      </c>
      <c r="E591" s="431" t="s">
        <v>1433</v>
      </c>
      <c r="F591" s="434"/>
      <c r="G591" s="434"/>
      <c r="H591" s="434"/>
      <c r="I591" s="434"/>
      <c r="J591" s="434"/>
      <c r="K591" s="434"/>
      <c r="L591" s="434"/>
      <c r="M591" s="434"/>
      <c r="N591" s="434">
        <v>6</v>
      </c>
      <c r="O591" s="434">
        <v>3684</v>
      </c>
      <c r="P591" s="456"/>
      <c r="Q591" s="435">
        <v>614</v>
      </c>
    </row>
    <row r="592" spans="1:17" ht="14.4" customHeight="1" x14ac:dyDescent="0.3">
      <c r="A592" s="430" t="s">
        <v>1517</v>
      </c>
      <c r="B592" s="431" t="s">
        <v>1346</v>
      </c>
      <c r="C592" s="431" t="s">
        <v>1347</v>
      </c>
      <c r="D592" s="431" t="s">
        <v>1452</v>
      </c>
      <c r="E592" s="431" t="s">
        <v>1453</v>
      </c>
      <c r="F592" s="434"/>
      <c r="G592" s="434"/>
      <c r="H592" s="434"/>
      <c r="I592" s="434"/>
      <c r="J592" s="434">
        <v>5</v>
      </c>
      <c r="K592" s="434">
        <v>135</v>
      </c>
      <c r="L592" s="434"/>
      <c r="M592" s="434">
        <v>27</v>
      </c>
      <c r="N592" s="434"/>
      <c r="O592" s="434"/>
      <c r="P592" s="456"/>
      <c r="Q592" s="435"/>
    </row>
    <row r="593" spans="1:17" ht="14.4" customHeight="1" x14ac:dyDescent="0.3">
      <c r="A593" s="430" t="s">
        <v>1518</v>
      </c>
      <c r="B593" s="431" t="s">
        <v>1346</v>
      </c>
      <c r="C593" s="431" t="s">
        <v>1347</v>
      </c>
      <c r="D593" s="431" t="s">
        <v>1348</v>
      </c>
      <c r="E593" s="431" t="s">
        <v>1349</v>
      </c>
      <c r="F593" s="434">
        <v>220</v>
      </c>
      <c r="G593" s="434">
        <v>35151</v>
      </c>
      <c r="H593" s="434">
        <v>1</v>
      </c>
      <c r="I593" s="434">
        <v>159.77727272727273</v>
      </c>
      <c r="J593" s="434">
        <v>235</v>
      </c>
      <c r="K593" s="434">
        <v>37835</v>
      </c>
      <c r="L593" s="434">
        <v>1.0763562914284088</v>
      </c>
      <c r="M593" s="434">
        <v>161</v>
      </c>
      <c r="N593" s="434">
        <v>336</v>
      </c>
      <c r="O593" s="434">
        <v>58128</v>
      </c>
      <c r="P593" s="456">
        <v>1.6536656140650337</v>
      </c>
      <c r="Q593" s="435">
        <v>173</v>
      </c>
    </row>
    <row r="594" spans="1:17" ht="14.4" customHeight="1" x14ac:dyDescent="0.3">
      <c r="A594" s="430" t="s">
        <v>1518</v>
      </c>
      <c r="B594" s="431" t="s">
        <v>1346</v>
      </c>
      <c r="C594" s="431" t="s">
        <v>1347</v>
      </c>
      <c r="D594" s="431" t="s">
        <v>1362</v>
      </c>
      <c r="E594" s="431" t="s">
        <v>1363</v>
      </c>
      <c r="F594" s="434"/>
      <c r="G594" s="434"/>
      <c r="H594" s="434"/>
      <c r="I594" s="434"/>
      <c r="J594" s="434">
        <v>5</v>
      </c>
      <c r="K594" s="434">
        <v>5845</v>
      </c>
      <c r="L594" s="434"/>
      <c r="M594" s="434">
        <v>1169</v>
      </c>
      <c r="N594" s="434">
        <v>17</v>
      </c>
      <c r="O594" s="434">
        <v>19941</v>
      </c>
      <c r="P594" s="456"/>
      <c r="Q594" s="435">
        <v>1173</v>
      </c>
    </row>
    <row r="595" spans="1:17" ht="14.4" customHeight="1" x14ac:dyDescent="0.3">
      <c r="A595" s="430" t="s">
        <v>1518</v>
      </c>
      <c r="B595" s="431" t="s">
        <v>1346</v>
      </c>
      <c r="C595" s="431" t="s">
        <v>1347</v>
      </c>
      <c r="D595" s="431" t="s">
        <v>1364</v>
      </c>
      <c r="E595" s="431" t="s">
        <v>1365</v>
      </c>
      <c r="F595" s="434">
        <v>253</v>
      </c>
      <c r="G595" s="434">
        <v>10045</v>
      </c>
      <c r="H595" s="434">
        <v>1</v>
      </c>
      <c r="I595" s="434">
        <v>39.703557312252961</v>
      </c>
      <c r="J595" s="434">
        <v>206</v>
      </c>
      <c r="K595" s="434">
        <v>8240</v>
      </c>
      <c r="L595" s="434">
        <v>0.82030861124937782</v>
      </c>
      <c r="M595" s="434">
        <v>40</v>
      </c>
      <c r="N595" s="434">
        <v>254</v>
      </c>
      <c r="O595" s="434">
        <v>10414</v>
      </c>
      <c r="P595" s="456">
        <v>1.036734693877551</v>
      </c>
      <c r="Q595" s="435">
        <v>41</v>
      </c>
    </row>
    <row r="596" spans="1:17" ht="14.4" customHeight="1" x14ac:dyDescent="0.3">
      <c r="A596" s="430" t="s">
        <v>1518</v>
      </c>
      <c r="B596" s="431" t="s">
        <v>1346</v>
      </c>
      <c r="C596" s="431" t="s">
        <v>1347</v>
      </c>
      <c r="D596" s="431" t="s">
        <v>1366</v>
      </c>
      <c r="E596" s="431" t="s">
        <v>1367</v>
      </c>
      <c r="F596" s="434">
        <v>7</v>
      </c>
      <c r="G596" s="434">
        <v>2681</v>
      </c>
      <c r="H596" s="434">
        <v>1</v>
      </c>
      <c r="I596" s="434">
        <v>383</v>
      </c>
      <c r="J596" s="434">
        <v>2</v>
      </c>
      <c r="K596" s="434">
        <v>766</v>
      </c>
      <c r="L596" s="434">
        <v>0.2857142857142857</v>
      </c>
      <c r="M596" s="434">
        <v>383</v>
      </c>
      <c r="N596" s="434">
        <v>18</v>
      </c>
      <c r="O596" s="434">
        <v>6912</v>
      </c>
      <c r="P596" s="456">
        <v>2.5781424841477061</v>
      </c>
      <c r="Q596" s="435">
        <v>384</v>
      </c>
    </row>
    <row r="597" spans="1:17" ht="14.4" customHeight="1" x14ac:dyDescent="0.3">
      <c r="A597" s="430" t="s">
        <v>1518</v>
      </c>
      <c r="B597" s="431" t="s">
        <v>1346</v>
      </c>
      <c r="C597" s="431" t="s">
        <v>1347</v>
      </c>
      <c r="D597" s="431" t="s">
        <v>1368</v>
      </c>
      <c r="E597" s="431" t="s">
        <v>1369</v>
      </c>
      <c r="F597" s="434">
        <v>2</v>
      </c>
      <c r="G597" s="434">
        <v>74</v>
      </c>
      <c r="H597" s="434">
        <v>1</v>
      </c>
      <c r="I597" s="434">
        <v>37</v>
      </c>
      <c r="J597" s="434">
        <v>11</v>
      </c>
      <c r="K597" s="434">
        <v>407</v>
      </c>
      <c r="L597" s="434">
        <v>5.5</v>
      </c>
      <c r="M597" s="434">
        <v>37</v>
      </c>
      <c r="N597" s="434">
        <v>11</v>
      </c>
      <c r="O597" s="434">
        <v>407</v>
      </c>
      <c r="P597" s="456">
        <v>5.5</v>
      </c>
      <c r="Q597" s="435">
        <v>37</v>
      </c>
    </row>
    <row r="598" spans="1:17" ht="14.4" customHeight="1" x14ac:dyDescent="0.3">
      <c r="A598" s="430" t="s">
        <v>1518</v>
      </c>
      <c r="B598" s="431" t="s">
        <v>1346</v>
      </c>
      <c r="C598" s="431" t="s">
        <v>1347</v>
      </c>
      <c r="D598" s="431" t="s">
        <v>1372</v>
      </c>
      <c r="E598" s="431" t="s">
        <v>1373</v>
      </c>
      <c r="F598" s="434">
        <v>6</v>
      </c>
      <c r="G598" s="434">
        <v>2667</v>
      </c>
      <c r="H598" s="434">
        <v>1</v>
      </c>
      <c r="I598" s="434">
        <v>444.5</v>
      </c>
      <c r="J598" s="434"/>
      <c r="K598" s="434"/>
      <c r="L598" s="434"/>
      <c r="M598" s="434"/>
      <c r="N598" s="434">
        <v>6</v>
      </c>
      <c r="O598" s="434">
        <v>2676</v>
      </c>
      <c r="P598" s="456">
        <v>1.0033745781777277</v>
      </c>
      <c r="Q598" s="435">
        <v>446</v>
      </c>
    </row>
    <row r="599" spans="1:17" ht="14.4" customHeight="1" x14ac:dyDescent="0.3">
      <c r="A599" s="430" t="s">
        <v>1518</v>
      </c>
      <c r="B599" s="431" t="s">
        <v>1346</v>
      </c>
      <c r="C599" s="431" t="s">
        <v>1347</v>
      </c>
      <c r="D599" s="431" t="s">
        <v>1374</v>
      </c>
      <c r="E599" s="431" t="s">
        <v>1375</v>
      </c>
      <c r="F599" s="434">
        <v>2</v>
      </c>
      <c r="G599" s="434">
        <v>82</v>
      </c>
      <c r="H599" s="434">
        <v>1</v>
      </c>
      <c r="I599" s="434">
        <v>41</v>
      </c>
      <c r="J599" s="434"/>
      <c r="K599" s="434"/>
      <c r="L599" s="434"/>
      <c r="M599" s="434"/>
      <c r="N599" s="434">
        <v>1</v>
      </c>
      <c r="O599" s="434">
        <v>42</v>
      </c>
      <c r="P599" s="456">
        <v>0.51219512195121952</v>
      </c>
      <c r="Q599" s="435">
        <v>42</v>
      </c>
    </row>
    <row r="600" spans="1:17" ht="14.4" customHeight="1" x14ac:dyDescent="0.3">
      <c r="A600" s="430" t="s">
        <v>1518</v>
      </c>
      <c r="B600" s="431" t="s">
        <v>1346</v>
      </c>
      <c r="C600" s="431" t="s">
        <v>1347</v>
      </c>
      <c r="D600" s="431" t="s">
        <v>1376</v>
      </c>
      <c r="E600" s="431" t="s">
        <v>1377</v>
      </c>
      <c r="F600" s="434">
        <v>41</v>
      </c>
      <c r="G600" s="434">
        <v>20126</v>
      </c>
      <c r="H600" s="434">
        <v>1</v>
      </c>
      <c r="I600" s="434">
        <v>490.8780487804878</v>
      </c>
      <c r="J600" s="434">
        <v>57</v>
      </c>
      <c r="K600" s="434">
        <v>27987</v>
      </c>
      <c r="L600" s="434">
        <v>1.3905892874888204</v>
      </c>
      <c r="M600" s="434">
        <v>491</v>
      </c>
      <c r="N600" s="434">
        <v>58</v>
      </c>
      <c r="O600" s="434">
        <v>28536</v>
      </c>
      <c r="P600" s="456">
        <v>1.4178674351585014</v>
      </c>
      <c r="Q600" s="435">
        <v>492</v>
      </c>
    </row>
    <row r="601" spans="1:17" ht="14.4" customHeight="1" x14ac:dyDescent="0.3">
      <c r="A601" s="430" t="s">
        <v>1518</v>
      </c>
      <c r="B601" s="431" t="s">
        <v>1346</v>
      </c>
      <c r="C601" s="431" t="s">
        <v>1347</v>
      </c>
      <c r="D601" s="431" t="s">
        <v>1378</v>
      </c>
      <c r="E601" s="431" t="s">
        <v>1379</v>
      </c>
      <c r="F601" s="434">
        <v>9</v>
      </c>
      <c r="G601" s="434">
        <v>279</v>
      </c>
      <c r="H601" s="434">
        <v>1</v>
      </c>
      <c r="I601" s="434">
        <v>31</v>
      </c>
      <c r="J601" s="434">
        <v>4</v>
      </c>
      <c r="K601" s="434">
        <v>124</v>
      </c>
      <c r="L601" s="434">
        <v>0.44444444444444442</v>
      </c>
      <c r="M601" s="434">
        <v>31</v>
      </c>
      <c r="N601" s="434">
        <v>24</v>
      </c>
      <c r="O601" s="434">
        <v>744</v>
      </c>
      <c r="P601" s="456">
        <v>2.6666666666666665</v>
      </c>
      <c r="Q601" s="435">
        <v>31</v>
      </c>
    </row>
    <row r="602" spans="1:17" ht="14.4" customHeight="1" x14ac:dyDescent="0.3">
      <c r="A602" s="430" t="s">
        <v>1518</v>
      </c>
      <c r="B602" s="431" t="s">
        <v>1346</v>
      </c>
      <c r="C602" s="431" t="s">
        <v>1347</v>
      </c>
      <c r="D602" s="431" t="s">
        <v>1380</v>
      </c>
      <c r="E602" s="431" t="s">
        <v>1381</v>
      </c>
      <c r="F602" s="434"/>
      <c r="G602" s="434"/>
      <c r="H602" s="434"/>
      <c r="I602" s="434"/>
      <c r="J602" s="434">
        <v>2</v>
      </c>
      <c r="K602" s="434">
        <v>414</v>
      </c>
      <c r="L602" s="434"/>
      <c r="M602" s="434">
        <v>207</v>
      </c>
      <c r="N602" s="434">
        <v>2</v>
      </c>
      <c r="O602" s="434">
        <v>416</v>
      </c>
      <c r="P602" s="456"/>
      <c r="Q602" s="435">
        <v>208</v>
      </c>
    </row>
    <row r="603" spans="1:17" ht="14.4" customHeight="1" x14ac:dyDescent="0.3">
      <c r="A603" s="430" t="s">
        <v>1518</v>
      </c>
      <c r="B603" s="431" t="s">
        <v>1346</v>
      </c>
      <c r="C603" s="431" t="s">
        <v>1347</v>
      </c>
      <c r="D603" s="431" t="s">
        <v>1382</v>
      </c>
      <c r="E603" s="431" t="s">
        <v>1383</v>
      </c>
      <c r="F603" s="434"/>
      <c r="G603" s="434"/>
      <c r="H603" s="434"/>
      <c r="I603" s="434"/>
      <c r="J603" s="434">
        <v>2</v>
      </c>
      <c r="K603" s="434">
        <v>760</v>
      </c>
      <c r="L603" s="434"/>
      <c r="M603" s="434">
        <v>380</v>
      </c>
      <c r="N603" s="434">
        <v>2</v>
      </c>
      <c r="O603" s="434">
        <v>768</v>
      </c>
      <c r="P603" s="456"/>
      <c r="Q603" s="435">
        <v>384</v>
      </c>
    </row>
    <row r="604" spans="1:17" ht="14.4" customHeight="1" x14ac:dyDescent="0.3">
      <c r="A604" s="430" t="s">
        <v>1518</v>
      </c>
      <c r="B604" s="431" t="s">
        <v>1346</v>
      </c>
      <c r="C604" s="431" t="s">
        <v>1347</v>
      </c>
      <c r="D604" s="431" t="s">
        <v>1386</v>
      </c>
      <c r="E604" s="431" t="s">
        <v>1387</v>
      </c>
      <c r="F604" s="434">
        <v>2</v>
      </c>
      <c r="G604" s="434">
        <v>258</v>
      </c>
      <c r="H604" s="434">
        <v>1</v>
      </c>
      <c r="I604" s="434">
        <v>129</v>
      </c>
      <c r="J604" s="434"/>
      <c r="K604" s="434"/>
      <c r="L604" s="434"/>
      <c r="M604" s="434"/>
      <c r="N604" s="434"/>
      <c r="O604" s="434"/>
      <c r="P604" s="456"/>
      <c r="Q604" s="435"/>
    </row>
    <row r="605" spans="1:17" ht="14.4" customHeight="1" x14ac:dyDescent="0.3">
      <c r="A605" s="430" t="s">
        <v>1518</v>
      </c>
      <c r="B605" s="431" t="s">
        <v>1346</v>
      </c>
      <c r="C605" s="431" t="s">
        <v>1347</v>
      </c>
      <c r="D605" s="431" t="s">
        <v>1392</v>
      </c>
      <c r="E605" s="431" t="s">
        <v>1393</v>
      </c>
      <c r="F605" s="434">
        <v>68</v>
      </c>
      <c r="G605" s="434">
        <v>1088</v>
      </c>
      <c r="H605" s="434">
        <v>1</v>
      </c>
      <c r="I605" s="434">
        <v>16</v>
      </c>
      <c r="J605" s="434">
        <v>48</v>
      </c>
      <c r="K605" s="434">
        <v>768</v>
      </c>
      <c r="L605" s="434">
        <v>0.70588235294117652</v>
      </c>
      <c r="M605" s="434">
        <v>16</v>
      </c>
      <c r="N605" s="434">
        <v>95</v>
      </c>
      <c r="O605" s="434">
        <v>1615</v>
      </c>
      <c r="P605" s="456">
        <v>1.484375</v>
      </c>
      <c r="Q605" s="435">
        <v>17</v>
      </c>
    </row>
    <row r="606" spans="1:17" ht="14.4" customHeight="1" x14ac:dyDescent="0.3">
      <c r="A606" s="430" t="s">
        <v>1518</v>
      </c>
      <c r="B606" s="431" t="s">
        <v>1346</v>
      </c>
      <c r="C606" s="431" t="s">
        <v>1347</v>
      </c>
      <c r="D606" s="431" t="s">
        <v>1394</v>
      </c>
      <c r="E606" s="431" t="s">
        <v>1395</v>
      </c>
      <c r="F606" s="434">
        <v>2</v>
      </c>
      <c r="G606" s="434">
        <v>266</v>
      </c>
      <c r="H606" s="434">
        <v>1</v>
      </c>
      <c r="I606" s="434">
        <v>133</v>
      </c>
      <c r="J606" s="434"/>
      <c r="K606" s="434"/>
      <c r="L606" s="434"/>
      <c r="M606" s="434"/>
      <c r="N606" s="434"/>
      <c r="O606" s="434"/>
      <c r="P606" s="456"/>
      <c r="Q606" s="435"/>
    </row>
    <row r="607" spans="1:17" ht="14.4" customHeight="1" x14ac:dyDescent="0.3">
      <c r="A607" s="430" t="s">
        <v>1518</v>
      </c>
      <c r="B607" s="431" t="s">
        <v>1346</v>
      </c>
      <c r="C607" s="431" t="s">
        <v>1347</v>
      </c>
      <c r="D607" s="431" t="s">
        <v>1396</v>
      </c>
      <c r="E607" s="431" t="s">
        <v>1397</v>
      </c>
      <c r="F607" s="434">
        <v>17</v>
      </c>
      <c r="G607" s="434">
        <v>1740</v>
      </c>
      <c r="H607" s="434">
        <v>1</v>
      </c>
      <c r="I607" s="434">
        <v>102.35294117647059</v>
      </c>
      <c r="J607" s="434">
        <v>17</v>
      </c>
      <c r="K607" s="434">
        <v>1751</v>
      </c>
      <c r="L607" s="434">
        <v>1.0063218390804598</v>
      </c>
      <c r="M607" s="434">
        <v>103</v>
      </c>
      <c r="N607" s="434">
        <v>16</v>
      </c>
      <c r="O607" s="434">
        <v>1648</v>
      </c>
      <c r="P607" s="456">
        <v>0.94712643678160924</v>
      </c>
      <c r="Q607" s="435">
        <v>103</v>
      </c>
    </row>
    <row r="608" spans="1:17" ht="14.4" customHeight="1" x14ac:dyDescent="0.3">
      <c r="A608" s="430" t="s">
        <v>1518</v>
      </c>
      <c r="B608" s="431" t="s">
        <v>1346</v>
      </c>
      <c r="C608" s="431" t="s">
        <v>1347</v>
      </c>
      <c r="D608" s="431" t="s">
        <v>1402</v>
      </c>
      <c r="E608" s="431" t="s">
        <v>1403</v>
      </c>
      <c r="F608" s="434">
        <v>539</v>
      </c>
      <c r="G608" s="434">
        <v>61687</v>
      </c>
      <c r="H608" s="434">
        <v>1</v>
      </c>
      <c r="I608" s="434">
        <v>114.44712430426716</v>
      </c>
      <c r="J608" s="434">
        <v>571</v>
      </c>
      <c r="K608" s="434">
        <v>66236</v>
      </c>
      <c r="L608" s="434">
        <v>1.0737432522249419</v>
      </c>
      <c r="M608" s="434">
        <v>116</v>
      </c>
      <c r="N608" s="434">
        <v>701</v>
      </c>
      <c r="O608" s="434">
        <v>82017</v>
      </c>
      <c r="P608" s="456">
        <v>1.3295670076353203</v>
      </c>
      <c r="Q608" s="435">
        <v>117</v>
      </c>
    </row>
    <row r="609" spans="1:17" ht="14.4" customHeight="1" x14ac:dyDescent="0.3">
      <c r="A609" s="430" t="s">
        <v>1518</v>
      </c>
      <c r="B609" s="431" t="s">
        <v>1346</v>
      </c>
      <c r="C609" s="431" t="s">
        <v>1347</v>
      </c>
      <c r="D609" s="431" t="s">
        <v>1404</v>
      </c>
      <c r="E609" s="431" t="s">
        <v>1405</v>
      </c>
      <c r="F609" s="434">
        <v>100</v>
      </c>
      <c r="G609" s="434">
        <v>8480</v>
      </c>
      <c r="H609" s="434">
        <v>1</v>
      </c>
      <c r="I609" s="434">
        <v>84.8</v>
      </c>
      <c r="J609" s="434">
        <v>85</v>
      </c>
      <c r="K609" s="434">
        <v>7225</v>
      </c>
      <c r="L609" s="434">
        <v>0.85200471698113212</v>
      </c>
      <c r="M609" s="434">
        <v>85</v>
      </c>
      <c r="N609" s="434">
        <v>131</v>
      </c>
      <c r="O609" s="434">
        <v>11921</v>
      </c>
      <c r="P609" s="456">
        <v>1.4057783018867924</v>
      </c>
      <c r="Q609" s="435">
        <v>91</v>
      </c>
    </row>
    <row r="610" spans="1:17" ht="14.4" customHeight="1" x14ac:dyDescent="0.3">
      <c r="A610" s="430" t="s">
        <v>1518</v>
      </c>
      <c r="B610" s="431" t="s">
        <v>1346</v>
      </c>
      <c r="C610" s="431" t="s">
        <v>1347</v>
      </c>
      <c r="D610" s="431" t="s">
        <v>1406</v>
      </c>
      <c r="E610" s="431" t="s">
        <v>1407</v>
      </c>
      <c r="F610" s="434">
        <v>2</v>
      </c>
      <c r="G610" s="434">
        <v>194</v>
      </c>
      <c r="H610" s="434">
        <v>1</v>
      </c>
      <c r="I610" s="434">
        <v>97</v>
      </c>
      <c r="J610" s="434"/>
      <c r="K610" s="434"/>
      <c r="L610" s="434"/>
      <c r="M610" s="434"/>
      <c r="N610" s="434">
        <v>1</v>
      </c>
      <c r="O610" s="434">
        <v>99</v>
      </c>
      <c r="P610" s="456">
        <v>0.51030927835051543</v>
      </c>
      <c r="Q610" s="435">
        <v>99</v>
      </c>
    </row>
    <row r="611" spans="1:17" ht="14.4" customHeight="1" x14ac:dyDescent="0.3">
      <c r="A611" s="430" t="s">
        <v>1518</v>
      </c>
      <c r="B611" s="431" t="s">
        <v>1346</v>
      </c>
      <c r="C611" s="431" t="s">
        <v>1347</v>
      </c>
      <c r="D611" s="431" t="s">
        <v>1408</v>
      </c>
      <c r="E611" s="431" t="s">
        <v>1409</v>
      </c>
      <c r="F611" s="434">
        <v>69</v>
      </c>
      <c r="G611" s="434">
        <v>1449</v>
      </c>
      <c r="H611" s="434">
        <v>1</v>
      </c>
      <c r="I611" s="434">
        <v>21</v>
      </c>
      <c r="J611" s="434">
        <v>32</v>
      </c>
      <c r="K611" s="434">
        <v>672</v>
      </c>
      <c r="L611" s="434">
        <v>0.46376811594202899</v>
      </c>
      <c r="M611" s="434">
        <v>21</v>
      </c>
      <c r="N611" s="434">
        <v>28</v>
      </c>
      <c r="O611" s="434">
        <v>588</v>
      </c>
      <c r="P611" s="456">
        <v>0.40579710144927539</v>
      </c>
      <c r="Q611" s="435">
        <v>21</v>
      </c>
    </row>
    <row r="612" spans="1:17" ht="14.4" customHeight="1" x14ac:dyDescent="0.3">
      <c r="A612" s="430" t="s">
        <v>1518</v>
      </c>
      <c r="B612" s="431" t="s">
        <v>1346</v>
      </c>
      <c r="C612" s="431" t="s">
        <v>1347</v>
      </c>
      <c r="D612" s="431" t="s">
        <v>1410</v>
      </c>
      <c r="E612" s="431" t="s">
        <v>1411</v>
      </c>
      <c r="F612" s="434">
        <v>127</v>
      </c>
      <c r="G612" s="434">
        <v>61794</v>
      </c>
      <c r="H612" s="434">
        <v>1</v>
      </c>
      <c r="I612" s="434">
        <v>486.56692913385825</v>
      </c>
      <c r="J612" s="434">
        <v>102</v>
      </c>
      <c r="K612" s="434">
        <v>49674</v>
      </c>
      <c r="L612" s="434">
        <v>0.80386445285950092</v>
      </c>
      <c r="M612" s="434">
        <v>487</v>
      </c>
      <c r="N612" s="434">
        <v>167</v>
      </c>
      <c r="O612" s="434">
        <v>81496</v>
      </c>
      <c r="P612" s="456">
        <v>1.3188335437097454</v>
      </c>
      <c r="Q612" s="435">
        <v>488</v>
      </c>
    </row>
    <row r="613" spans="1:17" ht="14.4" customHeight="1" x14ac:dyDescent="0.3">
      <c r="A613" s="430" t="s">
        <v>1518</v>
      </c>
      <c r="B613" s="431" t="s">
        <v>1346</v>
      </c>
      <c r="C613" s="431" t="s">
        <v>1347</v>
      </c>
      <c r="D613" s="431" t="s">
        <v>1418</v>
      </c>
      <c r="E613" s="431" t="s">
        <v>1419</v>
      </c>
      <c r="F613" s="434">
        <v>40</v>
      </c>
      <c r="G613" s="434">
        <v>1632</v>
      </c>
      <c r="H613" s="434">
        <v>1</v>
      </c>
      <c r="I613" s="434">
        <v>40.799999999999997</v>
      </c>
      <c r="J613" s="434">
        <v>21</v>
      </c>
      <c r="K613" s="434">
        <v>861</v>
      </c>
      <c r="L613" s="434">
        <v>0.52757352941176472</v>
      </c>
      <c r="M613" s="434">
        <v>41</v>
      </c>
      <c r="N613" s="434">
        <v>48</v>
      </c>
      <c r="O613" s="434">
        <v>1968</v>
      </c>
      <c r="P613" s="456">
        <v>1.2058823529411764</v>
      </c>
      <c r="Q613" s="435">
        <v>41</v>
      </c>
    </row>
    <row r="614" spans="1:17" ht="14.4" customHeight="1" x14ac:dyDescent="0.3">
      <c r="A614" s="430" t="s">
        <v>1518</v>
      </c>
      <c r="B614" s="431" t="s">
        <v>1346</v>
      </c>
      <c r="C614" s="431" t="s">
        <v>1347</v>
      </c>
      <c r="D614" s="431" t="s">
        <v>1428</v>
      </c>
      <c r="E614" s="431" t="s">
        <v>1429</v>
      </c>
      <c r="F614" s="434">
        <v>1</v>
      </c>
      <c r="G614" s="434">
        <v>762</v>
      </c>
      <c r="H614" s="434">
        <v>1</v>
      </c>
      <c r="I614" s="434">
        <v>762</v>
      </c>
      <c r="J614" s="434">
        <v>2</v>
      </c>
      <c r="K614" s="434">
        <v>1524</v>
      </c>
      <c r="L614" s="434">
        <v>2</v>
      </c>
      <c r="M614" s="434">
        <v>762</v>
      </c>
      <c r="N614" s="434">
        <v>2</v>
      </c>
      <c r="O614" s="434">
        <v>1526</v>
      </c>
      <c r="P614" s="456">
        <v>2.0026246719160103</v>
      </c>
      <c r="Q614" s="435">
        <v>763</v>
      </c>
    </row>
    <row r="615" spans="1:17" ht="14.4" customHeight="1" x14ac:dyDescent="0.3">
      <c r="A615" s="430" t="s">
        <v>1518</v>
      </c>
      <c r="B615" s="431" t="s">
        <v>1346</v>
      </c>
      <c r="C615" s="431" t="s">
        <v>1347</v>
      </c>
      <c r="D615" s="431" t="s">
        <v>1430</v>
      </c>
      <c r="E615" s="431" t="s">
        <v>1431</v>
      </c>
      <c r="F615" s="434">
        <v>1</v>
      </c>
      <c r="G615" s="434">
        <v>2059</v>
      </c>
      <c r="H615" s="434">
        <v>1</v>
      </c>
      <c r="I615" s="434">
        <v>2059</v>
      </c>
      <c r="J615" s="434">
        <v>1</v>
      </c>
      <c r="K615" s="434">
        <v>2072</v>
      </c>
      <c r="L615" s="434">
        <v>1.0063137445361827</v>
      </c>
      <c r="M615" s="434">
        <v>2072</v>
      </c>
      <c r="N615" s="434">
        <v>2</v>
      </c>
      <c r="O615" s="434">
        <v>4224</v>
      </c>
      <c r="P615" s="456">
        <v>2.0514813016027196</v>
      </c>
      <c r="Q615" s="435">
        <v>2112</v>
      </c>
    </row>
    <row r="616" spans="1:17" ht="14.4" customHeight="1" x14ac:dyDescent="0.3">
      <c r="A616" s="430" t="s">
        <v>1518</v>
      </c>
      <c r="B616" s="431" t="s">
        <v>1346</v>
      </c>
      <c r="C616" s="431" t="s">
        <v>1347</v>
      </c>
      <c r="D616" s="431" t="s">
        <v>1432</v>
      </c>
      <c r="E616" s="431" t="s">
        <v>1433</v>
      </c>
      <c r="F616" s="434">
        <v>115</v>
      </c>
      <c r="G616" s="434">
        <v>69730</v>
      </c>
      <c r="H616" s="434">
        <v>1</v>
      </c>
      <c r="I616" s="434">
        <v>606.3478260869565</v>
      </c>
      <c r="J616" s="434">
        <v>63</v>
      </c>
      <c r="K616" s="434">
        <v>38304</v>
      </c>
      <c r="L616" s="434">
        <v>0.54931880108991826</v>
      </c>
      <c r="M616" s="434">
        <v>608</v>
      </c>
      <c r="N616" s="434">
        <v>81</v>
      </c>
      <c r="O616" s="434">
        <v>49734</v>
      </c>
      <c r="P616" s="456">
        <v>0.71323677040011468</v>
      </c>
      <c r="Q616" s="435">
        <v>614</v>
      </c>
    </row>
    <row r="617" spans="1:17" ht="14.4" customHeight="1" x14ac:dyDescent="0.3">
      <c r="A617" s="430" t="s">
        <v>1518</v>
      </c>
      <c r="B617" s="431" t="s">
        <v>1346</v>
      </c>
      <c r="C617" s="431" t="s">
        <v>1347</v>
      </c>
      <c r="D617" s="431" t="s">
        <v>1436</v>
      </c>
      <c r="E617" s="431" t="s">
        <v>1437</v>
      </c>
      <c r="F617" s="434">
        <v>9</v>
      </c>
      <c r="G617" s="434">
        <v>4560</v>
      </c>
      <c r="H617" s="434">
        <v>1</v>
      </c>
      <c r="I617" s="434">
        <v>506.66666666666669</v>
      </c>
      <c r="J617" s="434">
        <v>1</v>
      </c>
      <c r="K617" s="434">
        <v>509</v>
      </c>
      <c r="L617" s="434">
        <v>0.11162280701754386</v>
      </c>
      <c r="M617" s="434">
        <v>509</v>
      </c>
      <c r="N617" s="434"/>
      <c r="O617" s="434"/>
      <c r="P617" s="456"/>
      <c r="Q617" s="435"/>
    </row>
    <row r="618" spans="1:17" ht="14.4" customHeight="1" x14ac:dyDescent="0.3">
      <c r="A618" s="430" t="s">
        <v>1518</v>
      </c>
      <c r="B618" s="431" t="s">
        <v>1346</v>
      </c>
      <c r="C618" s="431" t="s">
        <v>1347</v>
      </c>
      <c r="D618" s="431" t="s">
        <v>1450</v>
      </c>
      <c r="E618" s="431" t="s">
        <v>1451</v>
      </c>
      <c r="F618" s="434">
        <v>12</v>
      </c>
      <c r="G618" s="434">
        <v>1824</v>
      </c>
      <c r="H618" s="434">
        <v>1</v>
      </c>
      <c r="I618" s="434">
        <v>152</v>
      </c>
      <c r="J618" s="434"/>
      <c r="K618" s="434"/>
      <c r="L618" s="434"/>
      <c r="M618" s="434"/>
      <c r="N618" s="434"/>
      <c r="O618" s="434"/>
      <c r="P618" s="456"/>
      <c r="Q618" s="435"/>
    </row>
    <row r="619" spans="1:17" ht="14.4" customHeight="1" x14ac:dyDescent="0.3">
      <c r="A619" s="430" t="s">
        <v>1519</v>
      </c>
      <c r="B619" s="431" t="s">
        <v>1346</v>
      </c>
      <c r="C619" s="431" t="s">
        <v>1347</v>
      </c>
      <c r="D619" s="431" t="s">
        <v>1348</v>
      </c>
      <c r="E619" s="431" t="s">
        <v>1349</v>
      </c>
      <c r="F619" s="434">
        <v>919</v>
      </c>
      <c r="G619" s="434">
        <v>146745</v>
      </c>
      <c r="H619" s="434">
        <v>1</v>
      </c>
      <c r="I619" s="434">
        <v>159.67899891186073</v>
      </c>
      <c r="J619" s="434">
        <v>914</v>
      </c>
      <c r="K619" s="434">
        <v>147154</v>
      </c>
      <c r="L619" s="434">
        <v>1.0027871477733483</v>
      </c>
      <c r="M619" s="434">
        <v>161</v>
      </c>
      <c r="N619" s="434">
        <v>946</v>
      </c>
      <c r="O619" s="434">
        <v>163658</v>
      </c>
      <c r="P619" s="456">
        <v>1.1152543527888514</v>
      </c>
      <c r="Q619" s="435">
        <v>173</v>
      </c>
    </row>
    <row r="620" spans="1:17" ht="14.4" customHeight="1" x14ac:dyDescent="0.3">
      <c r="A620" s="430" t="s">
        <v>1519</v>
      </c>
      <c r="B620" s="431" t="s">
        <v>1346</v>
      </c>
      <c r="C620" s="431" t="s">
        <v>1347</v>
      </c>
      <c r="D620" s="431" t="s">
        <v>1362</v>
      </c>
      <c r="E620" s="431" t="s">
        <v>1363</v>
      </c>
      <c r="F620" s="434"/>
      <c r="G620" s="434"/>
      <c r="H620" s="434"/>
      <c r="I620" s="434"/>
      <c r="J620" s="434">
        <v>1</v>
      </c>
      <c r="K620" s="434">
        <v>1169</v>
      </c>
      <c r="L620" s="434"/>
      <c r="M620" s="434">
        <v>1169</v>
      </c>
      <c r="N620" s="434">
        <v>1</v>
      </c>
      <c r="O620" s="434">
        <v>1173</v>
      </c>
      <c r="P620" s="456"/>
      <c r="Q620" s="435">
        <v>1173</v>
      </c>
    </row>
    <row r="621" spans="1:17" ht="14.4" customHeight="1" x14ac:dyDescent="0.3">
      <c r="A621" s="430" t="s">
        <v>1519</v>
      </c>
      <c r="B621" s="431" t="s">
        <v>1346</v>
      </c>
      <c r="C621" s="431" t="s">
        <v>1347</v>
      </c>
      <c r="D621" s="431" t="s">
        <v>1364</v>
      </c>
      <c r="E621" s="431" t="s">
        <v>1365</v>
      </c>
      <c r="F621" s="434">
        <v>92</v>
      </c>
      <c r="G621" s="434">
        <v>3646</v>
      </c>
      <c r="H621" s="434">
        <v>1</v>
      </c>
      <c r="I621" s="434">
        <v>39.630434782608695</v>
      </c>
      <c r="J621" s="434">
        <v>71</v>
      </c>
      <c r="K621" s="434">
        <v>2840</v>
      </c>
      <c r="L621" s="434">
        <v>0.77893582007679651</v>
      </c>
      <c r="M621" s="434">
        <v>40</v>
      </c>
      <c r="N621" s="434">
        <v>25</v>
      </c>
      <c r="O621" s="434">
        <v>1025</v>
      </c>
      <c r="P621" s="456">
        <v>0.28113000548546352</v>
      </c>
      <c r="Q621" s="435">
        <v>41</v>
      </c>
    </row>
    <row r="622" spans="1:17" ht="14.4" customHeight="1" x14ac:dyDescent="0.3">
      <c r="A622" s="430" t="s">
        <v>1519</v>
      </c>
      <c r="B622" s="431" t="s">
        <v>1346</v>
      </c>
      <c r="C622" s="431" t="s">
        <v>1347</v>
      </c>
      <c r="D622" s="431" t="s">
        <v>1366</v>
      </c>
      <c r="E622" s="431" t="s">
        <v>1367</v>
      </c>
      <c r="F622" s="434">
        <v>11</v>
      </c>
      <c r="G622" s="434">
        <v>4210</v>
      </c>
      <c r="H622" s="434">
        <v>1</v>
      </c>
      <c r="I622" s="434">
        <v>382.72727272727275</v>
      </c>
      <c r="J622" s="434">
        <v>8</v>
      </c>
      <c r="K622" s="434">
        <v>3064</v>
      </c>
      <c r="L622" s="434">
        <v>0.72779097387173397</v>
      </c>
      <c r="M622" s="434">
        <v>383</v>
      </c>
      <c r="N622" s="434">
        <v>2</v>
      </c>
      <c r="O622" s="434">
        <v>768</v>
      </c>
      <c r="P622" s="456">
        <v>0.18242280285035631</v>
      </c>
      <c r="Q622" s="435">
        <v>384</v>
      </c>
    </row>
    <row r="623" spans="1:17" ht="14.4" customHeight="1" x14ac:dyDescent="0.3">
      <c r="A623" s="430" t="s">
        <v>1519</v>
      </c>
      <c r="B623" s="431" t="s">
        <v>1346</v>
      </c>
      <c r="C623" s="431" t="s">
        <v>1347</v>
      </c>
      <c r="D623" s="431" t="s">
        <v>1368</v>
      </c>
      <c r="E623" s="431" t="s">
        <v>1369</v>
      </c>
      <c r="F623" s="434">
        <v>11</v>
      </c>
      <c r="G623" s="434">
        <v>407</v>
      </c>
      <c r="H623" s="434">
        <v>1</v>
      </c>
      <c r="I623" s="434">
        <v>37</v>
      </c>
      <c r="J623" s="434"/>
      <c r="K623" s="434"/>
      <c r="L623" s="434"/>
      <c r="M623" s="434"/>
      <c r="N623" s="434">
        <v>11</v>
      </c>
      <c r="O623" s="434">
        <v>407</v>
      </c>
      <c r="P623" s="456">
        <v>1</v>
      </c>
      <c r="Q623" s="435">
        <v>37</v>
      </c>
    </row>
    <row r="624" spans="1:17" ht="14.4" customHeight="1" x14ac:dyDescent="0.3">
      <c r="A624" s="430" t="s">
        <v>1519</v>
      </c>
      <c r="B624" s="431" t="s">
        <v>1346</v>
      </c>
      <c r="C624" s="431" t="s">
        <v>1347</v>
      </c>
      <c r="D624" s="431" t="s">
        <v>1372</v>
      </c>
      <c r="E624" s="431" t="s">
        <v>1373</v>
      </c>
      <c r="F624" s="434">
        <v>3</v>
      </c>
      <c r="G624" s="434">
        <v>1335</v>
      </c>
      <c r="H624" s="434">
        <v>1</v>
      </c>
      <c r="I624" s="434">
        <v>445</v>
      </c>
      <c r="J624" s="434">
        <v>3</v>
      </c>
      <c r="K624" s="434">
        <v>1335</v>
      </c>
      <c r="L624" s="434">
        <v>1</v>
      </c>
      <c r="M624" s="434">
        <v>445</v>
      </c>
      <c r="N624" s="434">
        <v>6</v>
      </c>
      <c r="O624" s="434">
        <v>2676</v>
      </c>
      <c r="P624" s="456">
        <v>2.0044943820224721</v>
      </c>
      <c r="Q624" s="435">
        <v>446</v>
      </c>
    </row>
    <row r="625" spans="1:17" ht="14.4" customHeight="1" x14ac:dyDescent="0.3">
      <c r="A625" s="430" t="s">
        <v>1519</v>
      </c>
      <c r="B625" s="431" t="s">
        <v>1346</v>
      </c>
      <c r="C625" s="431" t="s">
        <v>1347</v>
      </c>
      <c r="D625" s="431" t="s">
        <v>1374</v>
      </c>
      <c r="E625" s="431" t="s">
        <v>1375</v>
      </c>
      <c r="F625" s="434">
        <v>1</v>
      </c>
      <c r="G625" s="434">
        <v>41</v>
      </c>
      <c r="H625" s="434">
        <v>1</v>
      </c>
      <c r="I625" s="434">
        <v>41</v>
      </c>
      <c r="J625" s="434"/>
      <c r="K625" s="434"/>
      <c r="L625" s="434"/>
      <c r="M625" s="434"/>
      <c r="N625" s="434">
        <v>1</v>
      </c>
      <c r="O625" s="434">
        <v>42</v>
      </c>
      <c r="P625" s="456">
        <v>1.024390243902439</v>
      </c>
      <c r="Q625" s="435">
        <v>42</v>
      </c>
    </row>
    <row r="626" spans="1:17" ht="14.4" customHeight="1" x14ac:dyDescent="0.3">
      <c r="A626" s="430" t="s">
        <v>1519</v>
      </c>
      <c r="B626" s="431" t="s">
        <v>1346</v>
      </c>
      <c r="C626" s="431" t="s">
        <v>1347</v>
      </c>
      <c r="D626" s="431" t="s">
        <v>1376</v>
      </c>
      <c r="E626" s="431" t="s">
        <v>1377</v>
      </c>
      <c r="F626" s="434">
        <v>6</v>
      </c>
      <c r="G626" s="434">
        <v>2944</v>
      </c>
      <c r="H626" s="434">
        <v>1</v>
      </c>
      <c r="I626" s="434">
        <v>490.66666666666669</v>
      </c>
      <c r="J626" s="434">
        <v>8</v>
      </c>
      <c r="K626" s="434">
        <v>3928</v>
      </c>
      <c r="L626" s="434">
        <v>1.3342391304347827</v>
      </c>
      <c r="M626" s="434">
        <v>491</v>
      </c>
      <c r="N626" s="434">
        <v>3</v>
      </c>
      <c r="O626" s="434">
        <v>1476</v>
      </c>
      <c r="P626" s="456">
        <v>0.50135869565217395</v>
      </c>
      <c r="Q626" s="435">
        <v>492</v>
      </c>
    </row>
    <row r="627" spans="1:17" ht="14.4" customHeight="1" x14ac:dyDescent="0.3">
      <c r="A627" s="430" t="s">
        <v>1519</v>
      </c>
      <c r="B627" s="431" t="s">
        <v>1346</v>
      </c>
      <c r="C627" s="431" t="s">
        <v>1347</v>
      </c>
      <c r="D627" s="431" t="s">
        <v>1378</v>
      </c>
      <c r="E627" s="431" t="s">
        <v>1379</v>
      </c>
      <c r="F627" s="434">
        <v>22</v>
      </c>
      <c r="G627" s="434">
        <v>682</v>
      </c>
      <c r="H627" s="434">
        <v>1</v>
      </c>
      <c r="I627" s="434">
        <v>31</v>
      </c>
      <c r="J627" s="434">
        <v>30</v>
      </c>
      <c r="K627" s="434">
        <v>930</v>
      </c>
      <c r="L627" s="434">
        <v>1.3636363636363635</v>
      </c>
      <c r="M627" s="434">
        <v>31</v>
      </c>
      <c r="N627" s="434">
        <v>7</v>
      </c>
      <c r="O627" s="434">
        <v>217</v>
      </c>
      <c r="P627" s="456">
        <v>0.31818181818181818</v>
      </c>
      <c r="Q627" s="435">
        <v>31</v>
      </c>
    </row>
    <row r="628" spans="1:17" ht="14.4" customHeight="1" x14ac:dyDescent="0.3">
      <c r="A628" s="430" t="s">
        <v>1519</v>
      </c>
      <c r="B628" s="431" t="s">
        <v>1346</v>
      </c>
      <c r="C628" s="431" t="s">
        <v>1347</v>
      </c>
      <c r="D628" s="431" t="s">
        <v>1380</v>
      </c>
      <c r="E628" s="431" t="s">
        <v>1381</v>
      </c>
      <c r="F628" s="434">
        <v>1</v>
      </c>
      <c r="G628" s="434">
        <v>206</v>
      </c>
      <c r="H628" s="434">
        <v>1</v>
      </c>
      <c r="I628" s="434">
        <v>206</v>
      </c>
      <c r="J628" s="434">
        <v>4</v>
      </c>
      <c r="K628" s="434">
        <v>828</v>
      </c>
      <c r="L628" s="434">
        <v>4.0194174757281553</v>
      </c>
      <c r="M628" s="434">
        <v>207</v>
      </c>
      <c r="N628" s="434">
        <v>5</v>
      </c>
      <c r="O628" s="434">
        <v>1040</v>
      </c>
      <c r="P628" s="456">
        <v>5.0485436893203888</v>
      </c>
      <c r="Q628" s="435">
        <v>208</v>
      </c>
    </row>
    <row r="629" spans="1:17" ht="14.4" customHeight="1" x14ac:dyDescent="0.3">
      <c r="A629" s="430" t="s">
        <v>1519</v>
      </c>
      <c r="B629" s="431" t="s">
        <v>1346</v>
      </c>
      <c r="C629" s="431" t="s">
        <v>1347</v>
      </c>
      <c r="D629" s="431" t="s">
        <v>1382</v>
      </c>
      <c r="E629" s="431" t="s">
        <v>1383</v>
      </c>
      <c r="F629" s="434">
        <v>1</v>
      </c>
      <c r="G629" s="434">
        <v>379</v>
      </c>
      <c r="H629" s="434">
        <v>1</v>
      </c>
      <c r="I629" s="434">
        <v>379</v>
      </c>
      <c r="J629" s="434">
        <v>4</v>
      </c>
      <c r="K629" s="434">
        <v>1520</v>
      </c>
      <c r="L629" s="434">
        <v>4.0105540897097622</v>
      </c>
      <c r="M629" s="434">
        <v>380</v>
      </c>
      <c r="N629" s="434">
        <v>5</v>
      </c>
      <c r="O629" s="434">
        <v>1920</v>
      </c>
      <c r="P629" s="456">
        <v>5.0659630606860162</v>
      </c>
      <c r="Q629" s="435">
        <v>384</v>
      </c>
    </row>
    <row r="630" spans="1:17" ht="14.4" customHeight="1" x14ac:dyDescent="0.3">
      <c r="A630" s="430" t="s">
        <v>1519</v>
      </c>
      <c r="B630" s="431" t="s">
        <v>1346</v>
      </c>
      <c r="C630" s="431" t="s">
        <v>1347</v>
      </c>
      <c r="D630" s="431" t="s">
        <v>1392</v>
      </c>
      <c r="E630" s="431" t="s">
        <v>1393</v>
      </c>
      <c r="F630" s="434">
        <v>27</v>
      </c>
      <c r="G630" s="434">
        <v>432</v>
      </c>
      <c r="H630" s="434">
        <v>1</v>
      </c>
      <c r="I630" s="434">
        <v>16</v>
      </c>
      <c r="J630" s="434">
        <v>21</v>
      </c>
      <c r="K630" s="434">
        <v>336</v>
      </c>
      <c r="L630" s="434">
        <v>0.77777777777777779</v>
      </c>
      <c r="M630" s="434">
        <v>16</v>
      </c>
      <c r="N630" s="434">
        <v>23</v>
      </c>
      <c r="O630" s="434">
        <v>391</v>
      </c>
      <c r="P630" s="456">
        <v>0.90509259259259256</v>
      </c>
      <c r="Q630" s="435">
        <v>17</v>
      </c>
    </row>
    <row r="631" spans="1:17" ht="14.4" customHeight="1" x14ac:dyDescent="0.3">
      <c r="A631" s="430" t="s">
        <v>1519</v>
      </c>
      <c r="B631" s="431" t="s">
        <v>1346</v>
      </c>
      <c r="C631" s="431" t="s">
        <v>1347</v>
      </c>
      <c r="D631" s="431" t="s">
        <v>1394</v>
      </c>
      <c r="E631" s="431" t="s">
        <v>1395</v>
      </c>
      <c r="F631" s="434">
        <v>1</v>
      </c>
      <c r="G631" s="434">
        <v>135</v>
      </c>
      <c r="H631" s="434">
        <v>1</v>
      </c>
      <c r="I631" s="434">
        <v>135</v>
      </c>
      <c r="J631" s="434">
        <v>8</v>
      </c>
      <c r="K631" s="434">
        <v>1088</v>
      </c>
      <c r="L631" s="434">
        <v>8.0592592592592585</v>
      </c>
      <c r="M631" s="434">
        <v>136</v>
      </c>
      <c r="N631" s="434">
        <v>6</v>
      </c>
      <c r="O631" s="434">
        <v>834</v>
      </c>
      <c r="P631" s="456">
        <v>6.177777777777778</v>
      </c>
      <c r="Q631" s="435">
        <v>139</v>
      </c>
    </row>
    <row r="632" spans="1:17" ht="14.4" customHeight="1" x14ac:dyDescent="0.3">
      <c r="A632" s="430" t="s">
        <v>1519</v>
      </c>
      <c r="B632" s="431" t="s">
        <v>1346</v>
      </c>
      <c r="C632" s="431" t="s">
        <v>1347</v>
      </c>
      <c r="D632" s="431" t="s">
        <v>1396</v>
      </c>
      <c r="E632" s="431" t="s">
        <v>1397</v>
      </c>
      <c r="F632" s="434">
        <v>6</v>
      </c>
      <c r="G632" s="434">
        <v>615</v>
      </c>
      <c r="H632" s="434">
        <v>1</v>
      </c>
      <c r="I632" s="434">
        <v>102.5</v>
      </c>
      <c r="J632" s="434">
        <v>2</v>
      </c>
      <c r="K632" s="434">
        <v>206</v>
      </c>
      <c r="L632" s="434">
        <v>0.33495934959349594</v>
      </c>
      <c r="M632" s="434">
        <v>103</v>
      </c>
      <c r="N632" s="434">
        <v>1</v>
      </c>
      <c r="O632" s="434">
        <v>103</v>
      </c>
      <c r="P632" s="456">
        <v>0.16747967479674797</v>
      </c>
      <c r="Q632" s="435">
        <v>103</v>
      </c>
    </row>
    <row r="633" spans="1:17" ht="14.4" customHeight="1" x14ac:dyDescent="0.3">
      <c r="A633" s="430" t="s">
        <v>1519</v>
      </c>
      <c r="B633" s="431" t="s">
        <v>1346</v>
      </c>
      <c r="C633" s="431" t="s">
        <v>1347</v>
      </c>
      <c r="D633" s="431" t="s">
        <v>1402</v>
      </c>
      <c r="E633" s="431" t="s">
        <v>1403</v>
      </c>
      <c r="F633" s="434">
        <v>315</v>
      </c>
      <c r="G633" s="434">
        <v>35997</v>
      </c>
      <c r="H633" s="434">
        <v>1</v>
      </c>
      <c r="I633" s="434">
        <v>114.27619047619048</v>
      </c>
      <c r="J633" s="434">
        <v>498</v>
      </c>
      <c r="K633" s="434">
        <v>57768</v>
      </c>
      <c r="L633" s="434">
        <v>1.604800400033336</v>
      </c>
      <c r="M633" s="434">
        <v>116</v>
      </c>
      <c r="N633" s="434">
        <v>297</v>
      </c>
      <c r="O633" s="434">
        <v>34749</v>
      </c>
      <c r="P633" s="456">
        <v>0.96533044420368364</v>
      </c>
      <c r="Q633" s="435">
        <v>117</v>
      </c>
    </row>
    <row r="634" spans="1:17" ht="14.4" customHeight="1" x14ac:dyDescent="0.3">
      <c r="A634" s="430" t="s">
        <v>1519</v>
      </c>
      <c r="B634" s="431" t="s">
        <v>1346</v>
      </c>
      <c r="C634" s="431" t="s">
        <v>1347</v>
      </c>
      <c r="D634" s="431" t="s">
        <v>1404</v>
      </c>
      <c r="E634" s="431" t="s">
        <v>1405</v>
      </c>
      <c r="F634" s="434">
        <v>115</v>
      </c>
      <c r="G634" s="434">
        <v>9718</v>
      </c>
      <c r="H634" s="434">
        <v>1</v>
      </c>
      <c r="I634" s="434">
        <v>84.504347826086956</v>
      </c>
      <c r="J634" s="434">
        <v>119</v>
      </c>
      <c r="K634" s="434">
        <v>10115</v>
      </c>
      <c r="L634" s="434">
        <v>1.0408520271660835</v>
      </c>
      <c r="M634" s="434">
        <v>85</v>
      </c>
      <c r="N634" s="434">
        <v>72</v>
      </c>
      <c r="O634" s="434">
        <v>6552</v>
      </c>
      <c r="P634" s="456">
        <v>0.67421280098785763</v>
      </c>
      <c r="Q634" s="435">
        <v>91</v>
      </c>
    </row>
    <row r="635" spans="1:17" ht="14.4" customHeight="1" x14ac:dyDescent="0.3">
      <c r="A635" s="430" t="s">
        <v>1519</v>
      </c>
      <c r="B635" s="431" t="s">
        <v>1346</v>
      </c>
      <c r="C635" s="431" t="s">
        <v>1347</v>
      </c>
      <c r="D635" s="431" t="s">
        <v>1406</v>
      </c>
      <c r="E635" s="431" t="s">
        <v>1407</v>
      </c>
      <c r="F635" s="434"/>
      <c r="G635" s="434"/>
      <c r="H635" s="434"/>
      <c r="I635" s="434"/>
      <c r="J635" s="434">
        <v>2</v>
      </c>
      <c r="K635" s="434">
        <v>196</v>
      </c>
      <c r="L635" s="434"/>
      <c r="M635" s="434">
        <v>98</v>
      </c>
      <c r="N635" s="434"/>
      <c r="O635" s="434"/>
      <c r="P635" s="456"/>
      <c r="Q635" s="435"/>
    </row>
    <row r="636" spans="1:17" ht="14.4" customHeight="1" x14ac:dyDescent="0.3">
      <c r="A636" s="430" t="s">
        <v>1519</v>
      </c>
      <c r="B636" s="431" t="s">
        <v>1346</v>
      </c>
      <c r="C636" s="431" t="s">
        <v>1347</v>
      </c>
      <c r="D636" s="431" t="s">
        <v>1408</v>
      </c>
      <c r="E636" s="431" t="s">
        <v>1409</v>
      </c>
      <c r="F636" s="434">
        <v>56</v>
      </c>
      <c r="G636" s="434">
        <v>1176</v>
      </c>
      <c r="H636" s="434">
        <v>1</v>
      </c>
      <c r="I636" s="434">
        <v>21</v>
      </c>
      <c r="J636" s="434">
        <v>38</v>
      </c>
      <c r="K636" s="434">
        <v>798</v>
      </c>
      <c r="L636" s="434">
        <v>0.6785714285714286</v>
      </c>
      <c r="M636" s="434">
        <v>21</v>
      </c>
      <c r="N636" s="434">
        <v>7</v>
      </c>
      <c r="O636" s="434">
        <v>147</v>
      </c>
      <c r="P636" s="456">
        <v>0.125</v>
      </c>
      <c r="Q636" s="435">
        <v>21</v>
      </c>
    </row>
    <row r="637" spans="1:17" ht="14.4" customHeight="1" x14ac:dyDescent="0.3">
      <c r="A637" s="430" t="s">
        <v>1519</v>
      </c>
      <c r="B637" s="431" t="s">
        <v>1346</v>
      </c>
      <c r="C637" s="431" t="s">
        <v>1347</v>
      </c>
      <c r="D637" s="431" t="s">
        <v>1410</v>
      </c>
      <c r="E637" s="431" t="s">
        <v>1411</v>
      </c>
      <c r="F637" s="434">
        <v>7</v>
      </c>
      <c r="G637" s="434">
        <v>3404</v>
      </c>
      <c r="H637" s="434">
        <v>1</v>
      </c>
      <c r="I637" s="434">
        <v>486.28571428571428</v>
      </c>
      <c r="J637" s="434">
        <v>7</v>
      </c>
      <c r="K637" s="434">
        <v>3409</v>
      </c>
      <c r="L637" s="434">
        <v>1.0014688601645123</v>
      </c>
      <c r="M637" s="434">
        <v>487</v>
      </c>
      <c r="N637" s="434">
        <v>27</v>
      </c>
      <c r="O637" s="434">
        <v>13176</v>
      </c>
      <c r="P637" s="456">
        <v>3.8707403055229141</v>
      </c>
      <c r="Q637" s="435">
        <v>488</v>
      </c>
    </row>
    <row r="638" spans="1:17" ht="14.4" customHeight="1" x14ac:dyDescent="0.3">
      <c r="A638" s="430" t="s">
        <v>1519</v>
      </c>
      <c r="B638" s="431" t="s">
        <v>1346</v>
      </c>
      <c r="C638" s="431" t="s">
        <v>1347</v>
      </c>
      <c r="D638" s="431" t="s">
        <v>1418</v>
      </c>
      <c r="E638" s="431" t="s">
        <v>1419</v>
      </c>
      <c r="F638" s="434">
        <v>72</v>
      </c>
      <c r="G638" s="434">
        <v>2929</v>
      </c>
      <c r="H638" s="434">
        <v>1</v>
      </c>
      <c r="I638" s="434">
        <v>40.680555555555557</v>
      </c>
      <c r="J638" s="434">
        <v>56</v>
      </c>
      <c r="K638" s="434">
        <v>2296</v>
      </c>
      <c r="L638" s="434">
        <v>0.78388528508023214</v>
      </c>
      <c r="M638" s="434">
        <v>41</v>
      </c>
      <c r="N638" s="434">
        <v>53</v>
      </c>
      <c r="O638" s="434">
        <v>2173</v>
      </c>
      <c r="P638" s="456">
        <v>0.74189143052236262</v>
      </c>
      <c r="Q638" s="435">
        <v>41</v>
      </c>
    </row>
    <row r="639" spans="1:17" ht="14.4" customHeight="1" x14ac:dyDescent="0.3">
      <c r="A639" s="430" t="s">
        <v>1519</v>
      </c>
      <c r="B639" s="431" t="s">
        <v>1346</v>
      </c>
      <c r="C639" s="431" t="s">
        <v>1347</v>
      </c>
      <c r="D639" s="431" t="s">
        <v>1426</v>
      </c>
      <c r="E639" s="431" t="s">
        <v>1427</v>
      </c>
      <c r="F639" s="434">
        <v>2</v>
      </c>
      <c r="G639" s="434">
        <v>436</v>
      </c>
      <c r="H639" s="434">
        <v>1</v>
      </c>
      <c r="I639" s="434">
        <v>218</v>
      </c>
      <c r="J639" s="434">
        <v>2</v>
      </c>
      <c r="K639" s="434">
        <v>438</v>
      </c>
      <c r="L639" s="434">
        <v>1.0045871559633028</v>
      </c>
      <c r="M639" s="434">
        <v>219</v>
      </c>
      <c r="N639" s="434"/>
      <c r="O639" s="434"/>
      <c r="P639" s="456"/>
      <c r="Q639" s="435"/>
    </row>
    <row r="640" spans="1:17" ht="14.4" customHeight="1" x14ac:dyDescent="0.3">
      <c r="A640" s="430" t="s">
        <v>1519</v>
      </c>
      <c r="B640" s="431" t="s">
        <v>1346</v>
      </c>
      <c r="C640" s="431" t="s">
        <v>1347</v>
      </c>
      <c r="D640" s="431" t="s">
        <v>1432</v>
      </c>
      <c r="E640" s="431" t="s">
        <v>1433</v>
      </c>
      <c r="F640" s="434">
        <v>5</v>
      </c>
      <c r="G640" s="434">
        <v>3032</v>
      </c>
      <c r="H640" s="434">
        <v>1</v>
      </c>
      <c r="I640" s="434">
        <v>606.4</v>
      </c>
      <c r="J640" s="434">
        <v>5</v>
      </c>
      <c r="K640" s="434">
        <v>3040</v>
      </c>
      <c r="L640" s="434">
        <v>1.0026385224274406</v>
      </c>
      <c r="M640" s="434">
        <v>608</v>
      </c>
      <c r="N640" s="434">
        <v>1</v>
      </c>
      <c r="O640" s="434">
        <v>614</v>
      </c>
      <c r="P640" s="456">
        <v>0.2025065963060686</v>
      </c>
      <c r="Q640" s="435">
        <v>614</v>
      </c>
    </row>
    <row r="641" spans="1:17" ht="14.4" customHeight="1" x14ac:dyDescent="0.3">
      <c r="A641" s="430" t="s">
        <v>1519</v>
      </c>
      <c r="B641" s="431" t="s">
        <v>1346</v>
      </c>
      <c r="C641" s="431" t="s">
        <v>1347</v>
      </c>
      <c r="D641" s="431" t="s">
        <v>1436</v>
      </c>
      <c r="E641" s="431" t="s">
        <v>1437</v>
      </c>
      <c r="F641" s="434">
        <v>3</v>
      </c>
      <c r="G641" s="434">
        <v>1520</v>
      </c>
      <c r="H641" s="434">
        <v>1</v>
      </c>
      <c r="I641" s="434">
        <v>506.66666666666669</v>
      </c>
      <c r="J641" s="434"/>
      <c r="K641" s="434"/>
      <c r="L641" s="434"/>
      <c r="M641" s="434"/>
      <c r="N641" s="434"/>
      <c r="O641" s="434"/>
      <c r="P641" s="456"/>
      <c r="Q641" s="435"/>
    </row>
    <row r="642" spans="1:17" ht="14.4" customHeight="1" x14ac:dyDescent="0.3">
      <c r="A642" s="430" t="s">
        <v>1519</v>
      </c>
      <c r="B642" s="431" t="s">
        <v>1346</v>
      </c>
      <c r="C642" s="431" t="s">
        <v>1347</v>
      </c>
      <c r="D642" s="431" t="s">
        <v>1458</v>
      </c>
      <c r="E642" s="431" t="s">
        <v>1459</v>
      </c>
      <c r="F642" s="434"/>
      <c r="G642" s="434"/>
      <c r="H642" s="434"/>
      <c r="I642" s="434"/>
      <c r="J642" s="434"/>
      <c r="K642" s="434"/>
      <c r="L642" s="434"/>
      <c r="M642" s="434"/>
      <c r="N642" s="434">
        <v>1</v>
      </c>
      <c r="O642" s="434">
        <v>30</v>
      </c>
      <c r="P642" s="456"/>
      <c r="Q642" s="435">
        <v>30</v>
      </c>
    </row>
    <row r="643" spans="1:17" ht="14.4" customHeight="1" x14ac:dyDescent="0.3">
      <c r="A643" s="430" t="s">
        <v>1520</v>
      </c>
      <c r="B643" s="431" t="s">
        <v>1346</v>
      </c>
      <c r="C643" s="431" t="s">
        <v>1347</v>
      </c>
      <c r="D643" s="431" t="s">
        <v>1348</v>
      </c>
      <c r="E643" s="431" t="s">
        <v>1349</v>
      </c>
      <c r="F643" s="434">
        <v>1115</v>
      </c>
      <c r="G643" s="434">
        <v>178111</v>
      </c>
      <c r="H643" s="434">
        <v>1</v>
      </c>
      <c r="I643" s="434">
        <v>159.74080717488789</v>
      </c>
      <c r="J643" s="434">
        <v>1235</v>
      </c>
      <c r="K643" s="434">
        <v>198835</v>
      </c>
      <c r="L643" s="434">
        <v>1.1163544082061188</v>
      </c>
      <c r="M643" s="434">
        <v>161</v>
      </c>
      <c r="N643" s="434">
        <v>1062</v>
      </c>
      <c r="O643" s="434">
        <v>183726</v>
      </c>
      <c r="P643" s="456">
        <v>1.0315252847943137</v>
      </c>
      <c r="Q643" s="435">
        <v>173</v>
      </c>
    </row>
    <row r="644" spans="1:17" ht="14.4" customHeight="1" x14ac:dyDescent="0.3">
      <c r="A644" s="430" t="s">
        <v>1520</v>
      </c>
      <c r="B644" s="431" t="s">
        <v>1346</v>
      </c>
      <c r="C644" s="431" t="s">
        <v>1347</v>
      </c>
      <c r="D644" s="431" t="s">
        <v>1362</v>
      </c>
      <c r="E644" s="431" t="s">
        <v>1363</v>
      </c>
      <c r="F644" s="434">
        <v>48</v>
      </c>
      <c r="G644" s="434">
        <v>55980</v>
      </c>
      <c r="H644" s="434">
        <v>1</v>
      </c>
      <c r="I644" s="434">
        <v>1166.25</v>
      </c>
      <c r="J644" s="434">
        <v>74</v>
      </c>
      <c r="K644" s="434">
        <v>86506</v>
      </c>
      <c r="L644" s="434">
        <v>1.5453018935334049</v>
      </c>
      <c r="M644" s="434">
        <v>1169</v>
      </c>
      <c r="N644" s="434">
        <v>289</v>
      </c>
      <c r="O644" s="434">
        <v>338997</v>
      </c>
      <c r="P644" s="456">
        <v>6.0556806002143624</v>
      </c>
      <c r="Q644" s="435">
        <v>1173</v>
      </c>
    </row>
    <row r="645" spans="1:17" ht="14.4" customHeight="1" x14ac:dyDescent="0.3">
      <c r="A645" s="430" t="s">
        <v>1520</v>
      </c>
      <c r="B645" s="431" t="s">
        <v>1346</v>
      </c>
      <c r="C645" s="431" t="s">
        <v>1347</v>
      </c>
      <c r="D645" s="431" t="s">
        <v>1364</v>
      </c>
      <c r="E645" s="431" t="s">
        <v>1365</v>
      </c>
      <c r="F645" s="434">
        <v>4631</v>
      </c>
      <c r="G645" s="434">
        <v>183983</v>
      </c>
      <c r="H645" s="434">
        <v>1</v>
      </c>
      <c r="I645" s="434">
        <v>39.728568343770242</v>
      </c>
      <c r="J645" s="434">
        <v>4123</v>
      </c>
      <c r="K645" s="434">
        <v>164920</v>
      </c>
      <c r="L645" s="434">
        <v>0.89638716620557335</v>
      </c>
      <c r="M645" s="434">
        <v>40</v>
      </c>
      <c r="N645" s="434">
        <v>3690</v>
      </c>
      <c r="O645" s="434">
        <v>151290</v>
      </c>
      <c r="P645" s="456">
        <v>0.8223042346303735</v>
      </c>
      <c r="Q645" s="435">
        <v>41</v>
      </c>
    </row>
    <row r="646" spans="1:17" ht="14.4" customHeight="1" x14ac:dyDescent="0.3">
      <c r="A646" s="430" t="s">
        <v>1520</v>
      </c>
      <c r="B646" s="431" t="s">
        <v>1346</v>
      </c>
      <c r="C646" s="431" t="s">
        <v>1347</v>
      </c>
      <c r="D646" s="431" t="s">
        <v>1366</v>
      </c>
      <c r="E646" s="431" t="s">
        <v>1367</v>
      </c>
      <c r="F646" s="434">
        <v>265</v>
      </c>
      <c r="G646" s="434">
        <v>101403</v>
      </c>
      <c r="H646" s="434">
        <v>1</v>
      </c>
      <c r="I646" s="434">
        <v>382.65283018867922</v>
      </c>
      <c r="J646" s="434">
        <v>328</v>
      </c>
      <c r="K646" s="434">
        <v>125624</v>
      </c>
      <c r="L646" s="434">
        <v>1.2388588108833072</v>
      </c>
      <c r="M646" s="434">
        <v>383</v>
      </c>
      <c r="N646" s="434">
        <v>329</v>
      </c>
      <c r="O646" s="434">
        <v>126336</v>
      </c>
      <c r="P646" s="456">
        <v>1.245880299399426</v>
      </c>
      <c r="Q646" s="435">
        <v>384</v>
      </c>
    </row>
    <row r="647" spans="1:17" ht="14.4" customHeight="1" x14ac:dyDescent="0.3">
      <c r="A647" s="430" t="s">
        <v>1520</v>
      </c>
      <c r="B647" s="431" t="s">
        <v>1346</v>
      </c>
      <c r="C647" s="431" t="s">
        <v>1347</v>
      </c>
      <c r="D647" s="431" t="s">
        <v>1368</v>
      </c>
      <c r="E647" s="431" t="s">
        <v>1369</v>
      </c>
      <c r="F647" s="434">
        <v>2</v>
      </c>
      <c r="G647" s="434">
        <v>74</v>
      </c>
      <c r="H647" s="434">
        <v>1</v>
      </c>
      <c r="I647" s="434">
        <v>37</v>
      </c>
      <c r="J647" s="434">
        <v>17</v>
      </c>
      <c r="K647" s="434">
        <v>629</v>
      </c>
      <c r="L647" s="434">
        <v>8.5</v>
      </c>
      <c r="M647" s="434">
        <v>37</v>
      </c>
      <c r="N647" s="434">
        <v>21</v>
      </c>
      <c r="O647" s="434">
        <v>777</v>
      </c>
      <c r="P647" s="456">
        <v>10.5</v>
      </c>
      <c r="Q647" s="435">
        <v>37</v>
      </c>
    </row>
    <row r="648" spans="1:17" ht="14.4" customHeight="1" x14ac:dyDescent="0.3">
      <c r="A648" s="430" t="s">
        <v>1520</v>
      </c>
      <c r="B648" s="431" t="s">
        <v>1346</v>
      </c>
      <c r="C648" s="431" t="s">
        <v>1347</v>
      </c>
      <c r="D648" s="431" t="s">
        <v>1372</v>
      </c>
      <c r="E648" s="431" t="s">
        <v>1373</v>
      </c>
      <c r="F648" s="434">
        <v>423</v>
      </c>
      <c r="G648" s="434">
        <v>188092</v>
      </c>
      <c r="H648" s="434">
        <v>1</v>
      </c>
      <c r="I648" s="434">
        <v>444.66193853427893</v>
      </c>
      <c r="J648" s="434">
        <v>497</v>
      </c>
      <c r="K648" s="434">
        <v>221165</v>
      </c>
      <c r="L648" s="434">
        <v>1.1758341662590648</v>
      </c>
      <c r="M648" s="434">
        <v>445</v>
      </c>
      <c r="N648" s="434">
        <v>336</v>
      </c>
      <c r="O648" s="434">
        <v>149856</v>
      </c>
      <c r="P648" s="456">
        <v>0.79671650043595688</v>
      </c>
      <c r="Q648" s="435">
        <v>446</v>
      </c>
    </row>
    <row r="649" spans="1:17" ht="14.4" customHeight="1" x14ac:dyDescent="0.3">
      <c r="A649" s="430" t="s">
        <v>1520</v>
      </c>
      <c r="B649" s="431" t="s">
        <v>1346</v>
      </c>
      <c r="C649" s="431" t="s">
        <v>1347</v>
      </c>
      <c r="D649" s="431" t="s">
        <v>1374</v>
      </c>
      <c r="E649" s="431" t="s">
        <v>1375</v>
      </c>
      <c r="F649" s="434">
        <v>72</v>
      </c>
      <c r="G649" s="434">
        <v>2952</v>
      </c>
      <c r="H649" s="434">
        <v>1</v>
      </c>
      <c r="I649" s="434">
        <v>41</v>
      </c>
      <c r="J649" s="434">
        <v>81</v>
      </c>
      <c r="K649" s="434">
        <v>3321</v>
      </c>
      <c r="L649" s="434">
        <v>1.125</v>
      </c>
      <c r="M649" s="434">
        <v>41</v>
      </c>
      <c r="N649" s="434">
        <v>56</v>
      </c>
      <c r="O649" s="434">
        <v>2352</v>
      </c>
      <c r="P649" s="456">
        <v>0.7967479674796748</v>
      </c>
      <c r="Q649" s="435">
        <v>42</v>
      </c>
    </row>
    <row r="650" spans="1:17" ht="14.4" customHeight="1" x14ac:dyDescent="0.3">
      <c r="A650" s="430" t="s">
        <v>1520</v>
      </c>
      <c r="B650" s="431" t="s">
        <v>1346</v>
      </c>
      <c r="C650" s="431" t="s">
        <v>1347</v>
      </c>
      <c r="D650" s="431" t="s">
        <v>1376</v>
      </c>
      <c r="E650" s="431" t="s">
        <v>1377</v>
      </c>
      <c r="F650" s="434">
        <v>242</v>
      </c>
      <c r="G650" s="434">
        <v>118767</v>
      </c>
      <c r="H650" s="434">
        <v>1</v>
      </c>
      <c r="I650" s="434">
        <v>490.77272727272725</v>
      </c>
      <c r="J650" s="434">
        <v>554</v>
      </c>
      <c r="K650" s="434">
        <v>272014</v>
      </c>
      <c r="L650" s="434">
        <v>2.2903163336617074</v>
      </c>
      <c r="M650" s="434">
        <v>491</v>
      </c>
      <c r="N650" s="434">
        <v>552</v>
      </c>
      <c r="O650" s="434">
        <v>271584</v>
      </c>
      <c r="P650" s="456">
        <v>2.2866957993382</v>
      </c>
      <c r="Q650" s="435">
        <v>492</v>
      </c>
    </row>
    <row r="651" spans="1:17" ht="14.4" customHeight="1" x14ac:dyDescent="0.3">
      <c r="A651" s="430" t="s">
        <v>1520</v>
      </c>
      <c r="B651" s="431" t="s">
        <v>1346</v>
      </c>
      <c r="C651" s="431" t="s">
        <v>1347</v>
      </c>
      <c r="D651" s="431" t="s">
        <v>1378</v>
      </c>
      <c r="E651" s="431" t="s">
        <v>1379</v>
      </c>
      <c r="F651" s="434">
        <v>483</v>
      </c>
      <c r="G651" s="434">
        <v>14973</v>
      </c>
      <c r="H651" s="434">
        <v>1</v>
      </c>
      <c r="I651" s="434">
        <v>31</v>
      </c>
      <c r="J651" s="434">
        <v>597</v>
      </c>
      <c r="K651" s="434">
        <v>18507</v>
      </c>
      <c r="L651" s="434">
        <v>1.2360248447204969</v>
      </c>
      <c r="M651" s="434">
        <v>31</v>
      </c>
      <c r="N651" s="434">
        <v>737</v>
      </c>
      <c r="O651" s="434">
        <v>22847</v>
      </c>
      <c r="P651" s="456">
        <v>1.525879917184265</v>
      </c>
      <c r="Q651" s="435">
        <v>31</v>
      </c>
    </row>
    <row r="652" spans="1:17" ht="14.4" customHeight="1" x14ac:dyDescent="0.3">
      <c r="A652" s="430" t="s">
        <v>1520</v>
      </c>
      <c r="B652" s="431" t="s">
        <v>1346</v>
      </c>
      <c r="C652" s="431" t="s">
        <v>1347</v>
      </c>
      <c r="D652" s="431" t="s">
        <v>1380</v>
      </c>
      <c r="E652" s="431" t="s">
        <v>1381</v>
      </c>
      <c r="F652" s="434">
        <v>10</v>
      </c>
      <c r="G652" s="434">
        <v>2055</v>
      </c>
      <c r="H652" s="434">
        <v>1</v>
      </c>
      <c r="I652" s="434">
        <v>205.5</v>
      </c>
      <c r="J652" s="434">
        <v>6</v>
      </c>
      <c r="K652" s="434">
        <v>1242</v>
      </c>
      <c r="L652" s="434">
        <v>0.60437956204379562</v>
      </c>
      <c r="M652" s="434">
        <v>207</v>
      </c>
      <c r="N652" s="434">
        <v>12</v>
      </c>
      <c r="O652" s="434">
        <v>2496</v>
      </c>
      <c r="P652" s="456">
        <v>1.2145985401459853</v>
      </c>
      <c r="Q652" s="435">
        <v>208</v>
      </c>
    </row>
    <row r="653" spans="1:17" ht="14.4" customHeight="1" x14ac:dyDescent="0.3">
      <c r="A653" s="430" t="s">
        <v>1520</v>
      </c>
      <c r="B653" s="431" t="s">
        <v>1346</v>
      </c>
      <c r="C653" s="431" t="s">
        <v>1347</v>
      </c>
      <c r="D653" s="431" t="s">
        <v>1382</v>
      </c>
      <c r="E653" s="431" t="s">
        <v>1383</v>
      </c>
      <c r="F653" s="434">
        <v>10</v>
      </c>
      <c r="G653" s="434">
        <v>3780</v>
      </c>
      <c r="H653" s="434">
        <v>1</v>
      </c>
      <c r="I653" s="434">
        <v>378</v>
      </c>
      <c r="J653" s="434">
        <v>6</v>
      </c>
      <c r="K653" s="434">
        <v>2280</v>
      </c>
      <c r="L653" s="434">
        <v>0.60317460317460314</v>
      </c>
      <c r="M653" s="434">
        <v>380</v>
      </c>
      <c r="N653" s="434">
        <v>11</v>
      </c>
      <c r="O653" s="434">
        <v>4224</v>
      </c>
      <c r="P653" s="456">
        <v>1.1174603174603175</v>
      </c>
      <c r="Q653" s="435">
        <v>384</v>
      </c>
    </row>
    <row r="654" spans="1:17" ht="14.4" customHeight="1" x14ac:dyDescent="0.3">
      <c r="A654" s="430" t="s">
        <v>1520</v>
      </c>
      <c r="B654" s="431" t="s">
        <v>1346</v>
      </c>
      <c r="C654" s="431" t="s">
        <v>1347</v>
      </c>
      <c r="D654" s="431" t="s">
        <v>1384</v>
      </c>
      <c r="E654" s="431" t="s">
        <v>1385</v>
      </c>
      <c r="F654" s="434">
        <v>1</v>
      </c>
      <c r="G654" s="434">
        <v>231</v>
      </c>
      <c r="H654" s="434">
        <v>1</v>
      </c>
      <c r="I654" s="434">
        <v>231</v>
      </c>
      <c r="J654" s="434">
        <v>1</v>
      </c>
      <c r="K654" s="434">
        <v>234</v>
      </c>
      <c r="L654" s="434">
        <v>1.0129870129870129</v>
      </c>
      <c r="M654" s="434">
        <v>234</v>
      </c>
      <c r="N654" s="434"/>
      <c r="O654" s="434"/>
      <c r="P654" s="456"/>
      <c r="Q654" s="435"/>
    </row>
    <row r="655" spans="1:17" ht="14.4" customHeight="1" x14ac:dyDescent="0.3">
      <c r="A655" s="430" t="s">
        <v>1520</v>
      </c>
      <c r="B655" s="431" t="s">
        <v>1346</v>
      </c>
      <c r="C655" s="431" t="s">
        <v>1347</v>
      </c>
      <c r="D655" s="431" t="s">
        <v>1386</v>
      </c>
      <c r="E655" s="431" t="s">
        <v>1387</v>
      </c>
      <c r="F655" s="434">
        <v>2</v>
      </c>
      <c r="G655" s="434">
        <v>260</v>
      </c>
      <c r="H655" s="434">
        <v>1</v>
      </c>
      <c r="I655" s="434">
        <v>130</v>
      </c>
      <c r="J655" s="434">
        <v>15</v>
      </c>
      <c r="K655" s="434">
        <v>1965</v>
      </c>
      <c r="L655" s="434">
        <v>7.5576923076923075</v>
      </c>
      <c r="M655" s="434">
        <v>131</v>
      </c>
      <c r="N655" s="434">
        <v>6</v>
      </c>
      <c r="O655" s="434">
        <v>822</v>
      </c>
      <c r="P655" s="456">
        <v>3.1615384615384614</v>
      </c>
      <c r="Q655" s="435">
        <v>137</v>
      </c>
    </row>
    <row r="656" spans="1:17" ht="14.4" customHeight="1" x14ac:dyDescent="0.3">
      <c r="A656" s="430" t="s">
        <v>1520</v>
      </c>
      <c r="B656" s="431" t="s">
        <v>1346</v>
      </c>
      <c r="C656" s="431" t="s">
        <v>1347</v>
      </c>
      <c r="D656" s="431" t="s">
        <v>1388</v>
      </c>
      <c r="E656" s="431" t="s">
        <v>1389</v>
      </c>
      <c r="F656" s="434"/>
      <c r="G656" s="434"/>
      <c r="H656" s="434"/>
      <c r="I656" s="434"/>
      <c r="J656" s="434"/>
      <c r="K656" s="434"/>
      <c r="L656" s="434"/>
      <c r="M656" s="434"/>
      <c r="N656" s="434">
        <v>1</v>
      </c>
      <c r="O656" s="434">
        <v>205</v>
      </c>
      <c r="P656" s="456"/>
      <c r="Q656" s="435">
        <v>205</v>
      </c>
    </row>
    <row r="657" spans="1:17" ht="14.4" customHeight="1" x14ac:dyDescent="0.3">
      <c r="A657" s="430" t="s">
        <v>1520</v>
      </c>
      <c r="B657" s="431" t="s">
        <v>1346</v>
      </c>
      <c r="C657" s="431" t="s">
        <v>1347</v>
      </c>
      <c r="D657" s="431" t="s">
        <v>1392</v>
      </c>
      <c r="E657" s="431" t="s">
        <v>1393</v>
      </c>
      <c r="F657" s="434">
        <v>1261</v>
      </c>
      <c r="G657" s="434">
        <v>20176</v>
      </c>
      <c r="H657" s="434">
        <v>1</v>
      </c>
      <c r="I657" s="434">
        <v>16</v>
      </c>
      <c r="J657" s="434">
        <v>1535</v>
      </c>
      <c r="K657" s="434">
        <v>24560</v>
      </c>
      <c r="L657" s="434">
        <v>1.2172878667724027</v>
      </c>
      <c r="M657" s="434">
        <v>16</v>
      </c>
      <c r="N657" s="434">
        <v>1211</v>
      </c>
      <c r="O657" s="434">
        <v>20587</v>
      </c>
      <c r="P657" s="456">
        <v>1.0203707375099127</v>
      </c>
      <c r="Q657" s="435">
        <v>17</v>
      </c>
    </row>
    <row r="658" spans="1:17" ht="14.4" customHeight="1" x14ac:dyDescent="0.3">
      <c r="A658" s="430" t="s">
        <v>1520</v>
      </c>
      <c r="B658" s="431" t="s">
        <v>1346</v>
      </c>
      <c r="C658" s="431" t="s">
        <v>1347</v>
      </c>
      <c r="D658" s="431" t="s">
        <v>1394</v>
      </c>
      <c r="E658" s="431" t="s">
        <v>1395</v>
      </c>
      <c r="F658" s="434">
        <v>3754</v>
      </c>
      <c r="G658" s="434">
        <v>504546</v>
      </c>
      <c r="H658" s="434">
        <v>1</v>
      </c>
      <c r="I658" s="434">
        <v>134.40223761321258</v>
      </c>
      <c r="J658" s="434">
        <v>3719</v>
      </c>
      <c r="K658" s="434">
        <v>505784</v>
      </c>
      <c r="L658" s="434">
        <v>1.0024536910410546</v>
      </c>
      <c r="M658" s="434">
        <v>136</v>
      </c>
      <c r="N658" s="434">
        <v>3844</v>
      </c>
      <c r="O658" s="434">
        <v>534316</v>
      </c>
      <c r="P658" s="456">
        <v>1.0590035398159929</v>
      </c>
      <c r="Q658" s="435">
        <v>139</v>
      </c>
    </row>
    <row r="659" spans="1:17" ht="14.4" customHeight="1" x14ac:dyDescent="0.3">
      <c r="A659" s="430" t="s">
        <v>1520</v>
      </c>
      <c r="B659" s="431" t="s">
        <v>1346</v>
      </c>
      <c r="C659" s="431" t="s">
        <v>1347</v>
      </c>
      <c r="D659" s="431" t="s">
        <v>1396</v>
      </c>
      <c r="E659" s="431" t="s">
        <v>1397</v>
      </c>
      <c r="F659" s="434">
        <v>639</v>
      </c>
      <c r="G659" s="434">
        <v>65630</v>
      </c>
      <c r="H659" s="434">
        <v>1</v>
      </c>
      <c r="I659" s="434">
        <v>102.70735524256651</v>
      </c>
      <c r="J659" s="434">
        <v>579</v>
      </c>
      <c r="K659" s="434">
        <v>59637</v>
      </c>
      <c r="L659" s="434">
        <v>0.90868505256742338</v>
      </c>
      <c r="M659" s="434">
        <v>103</v>
      </c>
      <c r="N659" s="434">
        <v>1077</v>
      </c>
      <c r="O659" s="434">
        <v>110931</v>
      </c>
      <c r="P659" s="456">
        <v>1.6902483620295596</v>
      </c>
      <c r="Q659" s="435">
        <v>103</v>
      </c>
    </row>
    <row r="660" spans="1:17" ht="14.4" customHeight="1" x14ac:dyDescent="0.3">
      <c r="A660" s="430" t="s">
        <v>1520</v>
      </c>
      <c r="B660" s="431" t="s">
        <v>1346</v>
      </c>
      <c r="C660" s="431" t="s">
        <v>1347</v>
      </c>
      <c r="D660" s="431" t="s">
        <v>1402</v>
      </c>
      <c r="E660" s="431" t="s">
        <v>1403</v>
      </c>
      <c r="F660" s="434">
        <v>1637</v>
      </c>
      <c r="G660" s="434">
        <v>187555</v>
      </c>
      <c r="H660" s="434">
        <v>1</v>
      </c>
      <c r="I660" s="434">
        <v>114.57238851557727</v>
      </c>
      <c r="J660" s="434">
        <v>2093</v>
      </c>
      <c r="K660" s="434">
        <v>242788</v>
      </c>
      <c r="L660" s="434">
        <v>1.2944896163791955</v>
      </c>
      <c r="M660" s="434">
        <v>116</v>
      </c>
      <c r="N660" s="434">
        <v>2469</v>
      </c>
      <c r="O660" s="434">
        <v>288873</v>
      </c>
      <c r="P660" s="456">
        <v>1.5402042067660153</v>
      </c>
      <c r="Q660" s="435">
        <v>117</v>
      </c>
    </row>
    <row r="661" spans="1:17" ht="14.4" customHeight="1" x14ac:dyDescent="0.3">
      <c r="A661" s="430" t="s">
        <v>1520</v>
      </c>
      <c r="B661" s="431" t="s">
        <v>1346</v>
      </c>
      <c r="C661" s="431" t="s">
        <v>1347</v>
      </c>
      <c r="D661" s="431" t="s">
        <v>1404</v>
      </c>
      <c r="E661" s="431" t="s">
        <v>1405</v>
      </c>
      <c r="F661" s="434">
        <v>210</v>
      </c>
      <c r="G661" s="434">
        <v>17790</v>
      </c>
      <c r="H661" s="434">
        <v>1</v>
      </c>
      <c r="I661" s="434">
        <v>84.714285714285708</v>
      </c>
      <c r="J661" s="434">
        <v>196</v>
      </c>
      <c r="K661" s="434">
        <v>16660</v>
      </c>
      <c r="L661" s="434">
        <v>0.93648116919617763</v>
      </c>
      <c r="M661" s="434">
        <v>85</v>
      </c>
      <c r="N661" s="434">
        <v>180</v>
      </c>
      <c r="O661" s="434">
        <v>16380</v>
      </c>
      <c r="P661" s="456">
        <v>0.9207419898819561</v>
      </c>
      <c r="Q661" s="435">
        <v>91</v>
      </c>
    </row>
    <row r="662" spans="1:17" ht="14.4" customHeight="1" x14ac:dyDescent="0.3">
      <c r="A662" s="430" t="s">
        <v>1520</v>
      </c>
      <c r="B662" s="431" t="s">
        <v>1346</v>
      </c>
      <c r="C662" s="431" t="s">
        <v>1347</v>
      </c>
      <c r="D662" s="431" t="s">
        <v>1406</v>
      </c>
      <c r="E662" s="431" t="s">
        <v>1407</v>
      </c>
      <c r="F662" s="434">
        <v>7</v>
      </c>
      <c r="G662" s="434">
        <v>677</v>
      </c>
      <c r="H662" s="434">
        <v>1</v>
      </c>
      <c r="I662" s="434">
        <v>96.714285714285708</v>
      </c>
      <c r="J662" s="434">
        <v>7</v>
      </c>
      <c r="K662" s="434">
        <v>686</v>
      </c>
      <c r="L662" s="434">
        <v>1.0132939438700148</v>
      </c>
      <c r="M662" s="434">
        <v>98</v>
      </c>
      <c r="N662" s="434">
        <v>5</v>
      </c>
      <c r="O662" s="434">
        <v>495</v>
      </c>
      <c r="P662" s="456">
        <v>0.73116691285081237</v>
      </c>
      <c r="Q662" s="435">
        <v>99</v>
      </c>
    </row>
    <row r="663" spans="1:17" ht="14.4" customHeight="1" x14ac:dyDescent="0.3">
      <c r="A663" s="430" t="s">
        <v>1520</v>
      </c>
      <c r="B663" s="431" t="s">
        <v>1346</v>
      </c>
      <c r="C663" s="431" t="s">
        <v>1347</v>
      </c>
      <c r="D663" s="431" t="s">
        <v>1408</v>
      </c>
      <c r="E663" s="431" t="s">
        <v>1409</v>
      </c>
      <c r="F663" s="434">
        <v>260</v>
      </c>
      <c r="G663" s="434">
        <v>5460</v>
      </c>
      <c r="H663" s="434">
        <v>1</v>
      </c>
      <c r="I663" s="434">
        <v>21</v>
      </c>
      <c r="J663" s="434">
        <v>238</v>
      </c>
      <c r="K663" s="434">
        <v>4998</v>
      </c>
      <c r="L663" s="434">
        <v>0.91538461538461535</v>
      </c>
      <c r="M663" s="434">
        <v>21</v>
      </c>
      <c r="N663" s="434">
        <v>284</v>
      </c>
      <c r="O663" s="434">
        <v>5964</v>
      </c>
      <c r="P663" s="456">
        <v>1.0923076923076922</v>
      </c>
      <c r="Q663" s="435">
        <v>21</v>
      </c>
    </row>
    <row r="664" spans="1:17" ht="14.4" customHeight="1" x14ac:dyDescent="0.3">
      <c r="A664" s="430" t="s">
        <v>1520</v>
      </c>
      <c r="B664" s="431" t="s">
        <v>1346</v>
      </c>
      <c r="C664" s="431" t="s">
        <v>1347</v>
      </c>
      <c r="D664" s="431" t="s">
        <v>1410</v>
      </c>
      <c r="E664" s="431" t="s">
        <v>1411</v>
      </c>
      <c r="F664" s="434">
        <v>1320</v>
      </c>
      <c r="G664" s="434">
        <v>642400</v>
      </c>
      <c r="H664" s="434">
        <v>1</v>
      </c>
      <c r="I664" s="434">
        <v>486.66666666666669</v>
      </c>
      <c r="J664" s="434">
        <v>1775</v>
      </c>
      <c r="K664" s="434">
        <v>864425</v>
      </c>
      <c r="L664" s="434">
        <v>1.34561799501868</v>
      </c>
      <c r="M664" s="434">
        <v>487</v>
      </c>
      <c r="N664" s="434">
        <v>1229</v>
      </c>
      <c r="O664" s="434">
        <v>599752</v>
      </c>
      <c r="P664" s="456">
        <v>0.93361145703611459</v>
      </c>
      <c r="Q664" s="435">
        <v>488</v>
      </c>
    </row>
    <row r="665" spans="1:17" ht="14.4" customHeight="1" x14ac:dyDescent="0.3">
      <c r="A665" s="430" t="s">
        <v>1520</v>
      </c>
      <c r="B665" s="431" t="s">
        <v>1346</v>
      </c>
      <c r="C665" s="431" t="s">
        <v>1347</v>
      </c>
      <c r="D665" s="431" t="s">
        <v>1418</v>
      </c>
      <c r="E665" s="431" t="s">
        <v>1419</v>
      </c>
      <c r="F665" s="434">
        <v>447</v>
      </c>
      <c r="G665" s="434">
        <v>18176</v>
      </c>
      <c r="H665" s="434">
        <v>1</v>
      </c>
      <c r="I665" s="434">
        <v>40.662192393736021</v>
      </c>
      <c r="J665" s="434">
        <v>330</v>
      </c>
      <c r="K665" s="434">
        <v>13530</v>
      </c>
      <c r="L665" s="434">
        <v>0.74438820422535212</v>
      </c>
      <c r="M665" s="434">
        <v>41</v>
      </c>
      <c r="N665" s="434">
        <v>349</v>
      </c>
      <c r="O665" s="434">
        <v>14309</v>
      </c>
      <c r="P665" s="456">
        <v>0.7872469190140845</v>
      </c>
      <c r="Q665" s="435">
        <v>41</v>
      </c>
    </row>
    <row r="666" spans="1:17" ht="14.4" customHeight="1" x14ac:dyDescent="0.3">
      <c r="A666" s="430" t="s">
        <v>1520</v>
      </c>
      <c r="B666" s="431" t="s">
        <v>1346</v>
      </c>
      <c r="C666" s="431" t="s">
        <v>1347</v>
      </c>
      <c r="D666" s="431" t="s">
        <v>1426</v>
      </c>
      <c r="E666" s="431" t="s">
        <v>1427</v>
      </c>
      <c r="F666" s="434">
        <v>14</v>
      </c>
      <c r="G666" s="434">
        <v>3037</v>
      </c>
      <c r="H666" s="434">
        <v>1</v>
      </c>
      <c r="I666" s="434">
        <v>216.92857142857142</v>
      </c>
      <c r="J666" s="434">
        <v>16</v>
      </c>
      <c r="K666" s="434">
        <v>3504</v>
      </c>
      <c r="L666" s="434">
        <v>1.1537701679288772</v>
      </c>
      <c r="M666" s="434">
        <v>219</v>
      </c>
      <c r="N666" s="434">
        <v>17</v>
      </c>
      <c r="O666" s="434">
        <v>3791</v>
      </c>
      <c r="P666" s="456">
        <v>1.248271320381956</v>
      </c>
      <c r="Q666" s="435">
        <v>223</v>
      </c>
    </row>
    <row r="667" spans="1:17" ht="14.4" customHeight="1" x14ac:dyDescent="0.3">
      <c r="A667" s="430" t="s">
        <v>1520</v>
      </c>
      <c r="B667" s="431" t="s">
        <v>1346</v>
      </c>
      <c r="C667" s="431" t="s">
        <v>1347</v>
      </c>
      <c r="D667" s="431" t="s">
        <v>1428</v>
      </c>
      <c r="E667" s="431" t="s">
        <v>1429</v>
      </c>
      <c r="F667" s="434">
        <v>28</v>
      </c>
      <c r="G667" s="434">
        <v>21328</v>
      </c>
      <c r="H667" s="434">
        <v>1</v>
      </c>
      <c r="I667" s="434">
        <v>761.71428571428567</v>
      </c>
      <c r="J667" s="434">
        <v>33</v>
      </c>
      <c r="K667" s="434">
        <v>25146</v>
      </c>
      <c r="L667" s="434">
        <v>1.179013503375844</v>
      </c>
      <c r="M667" s="434">
        <v>762</v>
      </c>
      <c r="N667" s="434">
        <v>42</v>
      </c>
      <c r="O667" s="434">
        <v>32046</v>
      </c>
      <c r="P667" s="456">
        <v>1.5025318829707426</v>
      </c>
      <c r="Q667" s="435">
        <v>763</v>
      </c>
    </row>
    <row r="668" spans="1:17" ht="14.4" customHeight="1" x14ac:dyDescent="0.3">
      <c r="A668" s="430" t="s">
        <v>1520</v>
      </c>
      <c r="B668" s="431" t="s">
        <v>1346</v>
      </c>
      <c r="C668" s="431" t="s">
        <v>1347</v>
      </c>
      <c r="D668" s="431" t="s">
        <v>1430</v>
      </c>
      <c r="E668" s="431" t="s">
        <v>1431</v>
      </c>
      <c r="F668" s="434">
        <v>6</v>
      </c>
      <c r="G668" s="434">
        <v>12204</v>
      </c>
      <c r="H668" s="434">
        <v>1</v>
      </c>
      <c r="I668" s="434">
        <v>2034</v>
      </c>
      <c r="J668" s="434">
        <v>7</v>
      </c>
      <c r="K668" s="434">
        <v>14504</v>
      </c>
      <c r="L668" s="434">
        <v>1.188462799082268</v>
      </c>
      <c r="M668" s="434">
        <v>2072</v>
      </c>
      <c r="N668" s="434">
        <v>4</v>
      </c>
      <c r="O668" s="434">
        <v>8448</v>
      </c>
      <c r="P668" s="456">
        <v>0.6922320550639135</v>
      </c>
      <c r="Q668" s="435">
        <v>2112</v>
      </c>
    </row>
    <row r="669" spans="1:17" ht="14.4" customHeight="1" x14ac:dyDescent="0.3">
      <c r="A669" s="430" t="s">
        <v>1520</v>
      </c>
      <c r="B669" s="431" t="s">
        <v>1346</v>
      </c>
      <c r="C669" s="431" t="s">
        <v>1347</v>
      </c>
      <c r="D669" s="431" t="s">
        <v>1432</v>
      </c>
      <c r="E669" s="431" t="s">
        <v>1433</v>
      </c>
      <c r="F669" s="434">
        <v>310</v>
      </c>
      <c r="G669" s="434">
        <v>187975</v>
      </c>
      <c r="H669" s="434">
        <v>1</v>
      </c>
      <c r="I669" s="434">
        <v>606.37096774193549</v>
      </c>
      <c r="J669" s="434">
        <v>316</v>
      </c>
      <c r="K669" s="434">
        <v>192128</v>
      </c>
      <c r="L669" s="434">
        <v>1.022093363479186</v>
      </c>
      <c r="M669" s="434">
        <v>608</v>
      </c>
      <c r="N669" s="434">
        <v>316</v>
      </c>
      <c r="O669" s="434">
        <v>194024</v>
      </c>
      <c r="P669" s="456">
        <v>1.032179811145099</v>
      </c>
      <c r="Q669" s="435">
        <v>614</v>
      </c>
    </row>
    <row r="670" spans="1:17" ht="14.4" customHeight="1" x14ac:dyDescent="0.3">
      <c r="A670" s="430" t="s">
        <v>1520</v>
      </c>
      <c r="B670" s="431" t="s">
        <v>1346</v>
      </c>
      <c r="C670" s="431" t="s">
        <v>1347</v>
      </c>
      <c r="D670" s="431" t="s">
        <v>1434</v>
      </c>
      <c r="E670" s="431" t="s">
        <v>1435</v>
      </c>
      <c r="F670" s="434"/>
      <c r="G670" s="434"/>
      <c r="H670" s="434"/>
      <c r="I670" s="434"/>
      <c r="J670" s="434">
        <v>2</v>
      </c>
      <c r="K670" s="434">
        <v>1924</v>
      </c>
      <c r="L670" s="434"/>
      <c r="M670" s="434">
        <v>962</v>
      </c>
      <c r="N670" s="434"/>
      <c r="O670" s="434"/>
      <c r="P670" s="456"/>
      <c r="Q670" s="435"/>
    </row>
    <row r="671" spans="1:17" ht="14.4" customHeight="1" x14ac:dyDescent="0.3">
      <c r="A671" s="430" t="s">
        <v>1520</v>
      </c>
      <c r="B671" s="431" t="s">
        <v>1346</v>
      </c>
      <c r="C671" s="431" t="s">
        <v>1347</v>
      </c>
      <c r="D671" s="431" t="s">
        <v>1436</v>
      </c>
      <c r="E671" s="431" t="s">
        <v>1437</v>
      </c>
      <c r="F671" s="434">
        <v>239</v>
      </c>
      <c r="G671" s="434">
        <v>121232</v>
      </c>
      <c r="H671" s="434">
        <v>1</v>
      </c>
      <c r="I671" s="434">
        <v>507.24686192468619</v>
      </c>
      <c r="J671" s="434">
        <v>23</v>
      </c>
      <c r="K671" s="434">
        <v>11707</v>
      </c>
      <c r="L671" s="434">
        <v>9.656691302626369E-2</v>
      </c>
      <c r="M671" s="434">
        <v>509</v>
      </c>
      <c r="N671" s="434">
        <v>22</v>
      </c>
      <c r="O671" s="434">
        <v>11264</v>
      </c>
      <c r="P671" s="456">
        <v>9.2912762306981658E-2</v>
      </c>
      <c r="Q671" s="435">
        <v>512</v>
      </c>
    </row>
    <row r="672" spans="1:17" ht="14.4" customHeight="1" x14ac:dyDescent="0.3">
      <c r="A672" s="430" t="s">
        <v>1520</v>
      </c>
      <c r="B672" s="431" t="s">
        <v>1346</v>
      </c>
      <c r="C672" s="431" t="s">
        <v>1347</v>
      </c>
      <c r="D672" s="431" t="s">
        <v>1444</v>
      </c>
      <c r="E672" s="431" t="s">
        <v>1445</v>
      </c>
      <c r="F672" s="434">
        <v>1</v>
      </c>
      <c r="G672" s="434">
        <v>245</v>
      </c>
      <c r="H672" s="434">
        <v>1</v>
      </c>
      <c r="I672" s="434">
        <v>245</v>
      </c>
      <c r="J672" s="434">
        <v>1</v>
      </c>
      <c r="K672" s="434">
        <v>248</v>
      </c>
      <c r="L672" s="434">
        <v>1.0122448979591836</v>
      </c>
      <c r="M672" s="434">
        <v>248</v>
      </c>
      <c r="N672" s="434"/>
      <c r="O672" s="434"/>
      <c r="P672" s="456"/>
      <c r="Q672" s="435"/>
    </row>
    <row r="673" spans="1:17" ht="14.4" customHeight="1" x14ac:dyDescent="0.3">
      <c r="A673" s="430" t="s">
        <v>1520</v>
      </c>
      <c r="B673" s="431" t="s">
        <v>1346</v>
      </c>
      <c r="C673" s="431" t="s">
        <v>1347</v>
      </c>
      <c r="D673" s="431" t="s">
        <v>1450</v>
      </c>
      <c r="E673" s="431" t="s">
        <v>1451</v>
      </c>
      <c r="F673" s="434">
        <v>126</v>
      </c>
      <c r="G673" s="434">
        <v>19152</v>
      </c>
      <c r="H673" s="434">
        <v>1</v>
      </c>
      <c r="I673" s="434">
        <v>152</v>
      </c>
      <c r="J673" s="434">
        <v>34</v>
      </c>
      <c r="K673" s="434">
        <v>5168</v>
      </c>
      <c r="L673" s="434">
        <v>0.26984126984126983</v>
      </c>
      <c r="M673" s="434">
        <v>152</v>
      </c>
      <c r="N673" s="434"/>
      <c r="O673" s="434"/>
      <c r="P673" s="456"/>
      <c r="Q673" s="435"/>
    </row>
    <row r="674" spans="1:17" ht="14.4" customHeight="1" x14ac:dyDescent="0.3">
      <c r="A674" s="430" t="s">
        <v>1520</v>
      </c>
      <c r="B674" s="431" t="s">
        <v>1346</v>
      </c>
      <c r="C674" s="431" t="s">
        <v>1347</v>
      </c>
      <c r="D674" s="431" t="s">
        <v>1452</v>
      </c>
      <c r="E674" s="431" t="s">
        <v>1453</v>
      </c>
      <c r="F674" s="434">
        <v>1</v>
      </c>
      <c r="G674" s="434">
        <v>27</v>
      </c>
      <c r="H674" s="434">
        <v>1</v>
      </c>
      <c r="I674" s="434">
        <v>27</v>
      </c>
      <c r="J674" s="434">
        <v>1</v>
      </c>
      <c r="K674" s="434">
        <v>27</v>
      </c>
      <c r="L674" s="434">
        <v>1</v>
      </c>
      <c r="M674" s="434">
        <v>27</v>
      </c>
      <c r="N674" s="434">
        <v>2</v>
      </c>
      <c r="O674" s="434">
        <v>54</v>
      </c>
      <c r="P674" s="456">
        <v>2</v>
      </c>
      <c r="Q674" s="435">
        <v>27</v>
      </c>
    </row>
    <row r="675" spans="1:17" ht="14.4" customHeight="1" x14ac:dyDescent="0.3">
      <c r="A675" s="430" t="s">
        <v>1520</v>
      </c>
      <c r="B675" s="431" t="s">
        <v>1346</v>
      </c>
      <c r="C675" s="431" t="s">
        <v>1347</v>
      </c>
      <c r="D675" s="431" t="s">
        <v>1456</v>
      </c>
      <c r="E675" s="431" t="s">
        <v>1457</v>
      </c>
      <c r="F675" s="434">
        <v>3</v>
      </c>
      <c r="G675" s="434">
        <v>983</v>
      </c>
      <c r="H675" s="434">
        <v>1</v>
      </c>
      <c r="I675" s="434">
        <v>327.66666666666669</v>
      </c>
      <c r="J675" s="434">
        <v>7</v>
      </c>
      <c r="K675" s="434">
        <v>2296</v>
      </c>
      <c r="L675" s="434">
        <v>2.335707019328586</v>
      </c>
      <c r="M675" s="434">
        <v>328</v>
      </c>
      <c r="N675" s="434">
        <v>7</v>
      </c>
      <c r="O675" s="434">
        <v>2303</v>
      </c>
      <c r="P675" s="456">
        <v>2.3428280773143437</v>
      </c>
      <c r="Q675" s="435">
        <v>329</v>
      </c>
    </row>
    <row r="676" spans="1:17" ht="14.4" customHeight="1" x14ac:dyDescent="0.3">
      <c r="A676" s="430" t="s">
        <v>1520</v>
      </c>
      <c r="B676" s="431" t="s">
        <v>1346</v>
      </c>
      <c r="C676" s="431" t="s">
        <v>1347</v>
      </c>
      <c r="D676" s="431" t="s">
        <v>1458</v>
      </c>
      <c r="E676" s="431" t="s">
        <v>1459</v>
      </c>
      <c r="F676" s="434"/>
      <c r="G676" s="434"/>
      <c r="H676" s="434"/>
      <c r="I676" s="434"/>
      <c r="J676" s="434"/>
      <c r="K676" s="434"/>
      <c r="L676" s="434"/>
      <c r="M676" s="434"/>
      <c r="N676" s="434">
        <v>2</v>
      </c>
      <c r="O676" s="434">
        <v>60</v>
      </c>
      <c r="P676" s="456"/>
      <c r="Q676" s="435">
        <v>30</v>
      </c>
    </row>
    <row r="677" spans="1:17" ht="14.4" customHeight="1" x14ac:dyDescent="0.3">
      <c r="A677" s="430" t="s">
        <v>1521</v>
      </c>
      <c r="B677" s="431" t="s">
        <v>1346</v>
      </c>
      <c r="C677" s="431" t="s">
        <v>1347</v>
      </c>
      <c r="D677" s="431" t="s">
        <v>1348</v>
      </c>
      <c r="E677" s="431" t="s">
        <v>1349</v>
      </c>
      <c r="F677" s="434">
        <v>721</v>
      </c>
      <c r="G677" s="434">
        <v>115125</v>
      </c>
      <c r="H677" s="434">
        <v>1</v>
      </c>
      <c r="I677" s="434">
        <v>159.67406380027739</v>
      </c>
      <c r="J677" s="434">
        <v>774</v>
      </c>
      <c r="K677" s="434">
        <v>124614</v>
      </c>
      <c r="L677" s="434">
        <v>1.0824234527687295</v>
      </c>
      <c r="M677" s="434">
        <v>161</v>
      </c>
      <c r="N677" s="434">
        <v>796</v>
      </c>
      <c r="O677" s="434">
        <v>137708</v>
      </c>
      <c r="P677" s="456">
        <v>1.1961606948968513</v>
      </c>
      <c r="Q677" s="435">
        <v>173</v>
      </c>
    </row>
    <row r="678" spans="1:17" ht="14.4" customHeight="1" x14ac:dyDescent="0.3">
      <c r="A678" s="430" t="s">
        <v>1521</v>
      </c>
      <c r="B678" s="431" t="s">
        <v>1346</v>
      </c>
      <c r="C678" s="431" t="s">
        <v>1347</v>
      </c>
      <c r="D678" s="431" t="s">
        <v>1362</v>
      </c>
      <c r="E678" s="431" t="s">
        <v>1363</v>
      </c>
      <c r="F678" s="434"/>
      <c r="G678" s="434"/>
      <c r="H678" s="434"/>
      <c r="I678" s="434"/>
      <c r="J678" s="434">
        <v>2</v>
      </c>
      <c r="K678" s="434">
        <v>2338</v>
      </c>
      <c r="L678" s="434"/>
      <c r="M678" s="434">
        <v>1169</v>
      </c>
      <c r="N678" s="434">
        <v>3</v>
      </c>
      <c r="O678" s="434">
        <v>3519</v>
      </c>
      <c r="P678" s="456"/>
      <c r="Q678" s="435">
        <v>1173</v>
      </c>
    </row>
    <row r="679" spans="1:17" ht="14.4" customHeight="1" x14ac:dyDescent="0.3">
      <c r="A679" s="430" t="s">
        <v>1521</v>
      </c>
      <c r="B679" s="431" t="s">
        <v>1346</v>
      </c>
      <c r="C679" s="431" t="s">
        <v>1347</v>
      </c>
      <c r="D679" s="431" t="s">
        <v>1364</v>
      </c>
      <c r="E679" s="431" t="s">
        <v>1365</v>
      </c>
      <c r="F679" s="434">
        <v>93</v>
      </c>
      <c r="G679" s="434">
        <v>3695</v>
      </c>
      <c r="H679" s="434">
        <v>1</v>
      </c>
      <c r="I679" s="434">
        <v>39.731182795698928</v>
      </c>
      <c r="J679" s="434">
        <v>58</v>
      </c>
      <c r="K679" s="434">
        <v>2320</v>
      </c>
      <c r="L679" s="434">
        <v>0.62787550744248988</v>
      </c>
      <c r="M679" s="434">
        <v>40</v>
      </c>
      <c r="N679" s="434">
        <v>35</v>
      </c>
      <c r="O679" s="434">
        <v>1435</v>
      </c>
      <c r="P679" s="456">
        <v>0.38836265223274696</v>
      </c>
      <c r="Q679" s="435">
        <v>41</v>
      </c>
    </row>
    <row r="680" spans="1:17" ht="14.4" customHeight="1" x14ac:dyDescent="0.3">
      <c r="A680" s="430" t="s">
        <v>1521</v>
      </c>
      <c r="B680" s="431" t="s">
        <v>1346</v>
      </c>
      <c r="C680" s="431" t="s">
        <v>1347</v>
      </c>
      <c r="D680" s="431" t="s">
        <v>1366</v>
      </c>
      <c r="E680" s="431" t="s">
        <v>1367</v>
      </c>
      <c r="F680" s="434">
        <v>9</v>
      </c>
      <c r="G680" s="434">
        <v>3444</v>
      </c>
      <c r="H680" s="434">
        <v>1</v>
      </c>
      <c r="I680" s="434">
        <v>382.66666666666669</v>
      </c>
      <c r="J680" s="434">
        <v>20</v>
      </c>
      <c r="K680" s="434">
        <v>7660</v>
      </c>
      <c r="L680" s="434">
        <v>2.2241579558652731</v>
      </c>
      <c r="M680" s="434">
        <v>383</v>
      </c>
      <c r="N680" s="434">
        <v>13</v>
      </c>
      <c r="O680" s="434">
        <v>4992</v>
      </c>
      <c r="P680" s="456">
        <v>1.4494773519163764</v>
      </c>
      <c r="Q680" s="435">
        <v>384</v>
      </c>
    </row>
    <row r="681" spans="1:17" ht="14.4" customHeight="1" x14ac:dyDescent="0.3">
      <c r="A681" s="430" t="s">
        <v>1521</v>
      </c>
      <c r="B681" s="431" t="s">
        <v>1346</v>
      </c>
      <c r="C681" s="431" t="s">
        <v>1347</v>
      </c>
      <c r="D681" s="431" t="s">
        <v>1372</v>
      </c>
      <c r="E681" s="431" t="s">
        <v>1373</v>
      </c>
      <c r="F681" s="434">
        <v>3</v>
      </c>
      <c r="G681" s="434">
        <v>1335</v>
      </c>
      <c r="H681" s="434">
        <v>1</v>
      </c>
      <c r="I681" s="434">
        <v>445</v>
      </c>
      <c r="J681" s="434">
        <v>6</v>
      </c>
      <c r="K681" s="434">
        <v>2670</v>
      </c>
      <c r="L681" s="434">
        <v>2</v>
      </c>
      <c r="M681" s="434">
        <v>445</v>
      </c>
      <c r="N681" s="434"/>
      <c r="O681" s="434"/>
      <c r="P681" s="456"/>
      <c r="Q681" s="435"/>
    </row>
    <row r="682" spans="1:17" ht="14.4" customHeight="1" x14ac:dyDescent="0.3">
      <c r="A682" s="430" t="s">
        <v>1521</v>
      </c>
      <c r="B682" s="431" t="s">
        <v>1346</v>
      </c>
      <c r="C682" s="431" t="s">
        <v>1347</v>
      </c>
      <c r="D682" s="431" t="s">
        <v>1374</v>
      </c>
      <c r="E682" s="431" t="s">
        <v>1375</v>
      </c>
      <c r="F682" s="434">
        <v>318</v>
      </c>
      <c r="G682" s="434">
        <v>13038</v>
      </c>
      <c r="H682" s="434">
        <v>1</v>
      </c>
      <c r="I682" s="434">
        <v>41</v>
      </c>
      <c r="J682" s="434">
        <v>133</v>
      </c>
      <c r="K682" s="434">
        <v>5453</v>
      </c>
      <c r="L682" s="434">
        <v>0.41823899371069184</v>
      </c>
      <c r="M682" s="434">
        <v>41</v>
      </c>
      <c r="N682" s="434">
        <v>27</v>
      </c>
      <c r="O682" s="434">
        <v>1134</v>
      </c>
      <c r="P682" s="456">
        <v>8.6976530142659922E-2</v>
      </c>
      <c r="Q682" s="435">
        <v>42</v>
      </c>
    </row>
    <row r="683" spans="1:17" ht="14.4" customHeight="1" x14ac:dyDescent="0.3">
      <c r="A683" s="430" t="s">
        <v>1521</v>
      </c>
      <c r="B683" s="431" t="s">
        <v>1346</v>
      </c>
      <c r="C683" s="431" t="s">
        <v>1347</v>
      </c>
      <c r="D683" s="431" t="s">
        <v>1376</v>
      </c>
      <c r="E683" s="431" t="s">
        <v>1377</v>
      </c>
      <c r="F683" s="434">
        <v>28</v>
      </c>
      <c r="G683" s="434">
        <v>13735</v>
      </c>
      <c r="H683" s="434">
        <v>1</v>
      </c>
      <c r="I683" s="434">
        <v>490.53571428571428</v>
      </c>
      <c r="J683" s="434">
        <v>55</v>
      </c>
      <c r="K683" s="434">
        <v>27005</v>
      </c>
      <c r="L683" s="434">
        <v>1.9661448853294503</v>
      </c>
      <c r="M683" s="434">
        <v>491</v>
      </c>
      <c r="N683" s="434">
        <v>18</v>
      </c>
      <c r="O683" s="434">
        <v>8856</v>
      </c>
      <c r="P683" s="456">
        <v>0.64477611940298507</v>
      </c>
      <c r="Q683" s="435">
        <v>492</v>
      </c>
    </row>
    <row r="684" spans="1:17" ht="14.4" customHeight="1" x14ac:dyDescent="0.3">
      <c r="A684" s="430" t="s">
        <v>1521</v>
      </c>
      <c r="B684" s="431" t="s">
        <v>1346</v>
      </c>
      <c r="C684" s="431" t="s">
        <v>1347</v>
      </c>
      <c r="D684" s="431" t="s">
        <v>1378</v>
      </c>
      <c r="E684" s="431" t="s">
        <v>1379</v>
      </c>
      <c r="F684" s="434">
        <v>9</v>
      </c>
      <c r="G684" s="434">
        <v>279</v>
      </c>
      <c r="H684" s="434">
        <v>1</v>
      </c>
      <c r="I684" s="434">
        <v>31</v>
      </c>
      <c r="J684" s="434">
        <v>6</v>
      </c>
      <c r="K684" s="434">
        <v>186</v>
      </c>
      <c r="L684" s="434">
        <v>0.66666666666666663</v>
      </c>
      <c r="M684" s="434">
        <v>31</v>
      </c>
      <c r="N684" s="434">
        <v>22</v>
      </c>
      <c r="O684" s="434">
        <v>682</v>
      </c>
      <c r="P684" s="456">
        <v>2.4444444444444446</v>
      </c>
      <c r="Q684" s="435">
        <v>31</v>
      </c>
    </row>
    <row r="685" spans="1:17" ht="14.4" customHeight="1" x14ac:dyDescent="0.3">
      <c r="A685" s="430" t="s">
        <v>1521</v>
      </c>
      <c r="B685" s="431" t="s">
        <v>1346</v>
      </c>
      <c r="C685" s="431" t="s">
        <v>1347</v>
      </c>
      <c r="D685" s="431" t="s">
        <v>1392</v>
      </c>
      <c r="E685" s="431" t="s">
        <v>1393</v>
      </c>
      <c r="F685" s="434">
        <v>407</v>
      </c>
      <c r="G685" s="434">
        <v>6512</v>
      </c>
      <c r="H685" s="434">
        <v>1</v>
      </c>
      <c r="I685" s="434">
        <v>16</v>
      </c>
      <c r="J685" s="434">
        <v>281</v>
      </c>
      <c r="K685" s="434">
        <v>4496</v>
      </c>
      <c r="L685" s="434">
        <v>0.69041769041769041</v>
      </c>
      <c r="M685" s="434">
        <v>16</v>
      </c>
      <c r="N685" s="434">
        <v>84</v>
      </c>
      <c r="O685" s="434">
        <v>1428</v>
      </c>
      <c r="P685" s="456">
        <v>0.21928746928746928</v>
      </c>
      <c r="Q685" s="435">
        <v>17</v>
      </c>
    </row>
    <row r="686" spans="1:17" ht="14.4" customHeight="1" x14ac:dyDescent="0.3">
      <c r="A686" s="430" t="s">
        <v>1521</v>
      </c>
      <c r="B686" s="431" t="s">
        <v>1346</v>
      </c>
      <c r="C686" s="431" t="s">
        <v>1347</v>
      </c>
      <c r="D686" s="431" t="s">
        <v>1394</v>
      </c>
      <c r="E686" s="431" t="s">
        <v>1395</v>
      </c>
      <c r="F686" s="434">
        <v>5</v>
      </c>
      <c r="G686" s="434">
        <v>673</v>
      </c>
      <c r="H686" s="434">
        <v>1</v>
      </c>
      <c r="I686" s="434">
        <v>134.6</v>
      </c>
      <c r="J686" s="434">
        <v>4</v>
      </c>
      <c r="K686" s="434">
        <v>544</v>
      </c>
      <c r="L686" s="434">
        <v>0.80832095096582468</v>
      </c>
      <c r="M686" s="434">
        <v>136</v>
      </c>
      <c r="N686" s="434"/>
      <c r="O686" s="434"/>
      <c r="P686" s="456"/>
      <c r="Q686" s="435"/>
    </row>
    <row r="687" spans="1:17" ht="14.4" customHeight="1" x14ac:dyDescent="0.3">
      <c r="A687" s="430" t="s">
        <v>1521</v>
      </c>
      <c r="B687" s="431" t="s">
        <v>1346</v>
      </c>
      <c r="C687" s="431" t="s">
        <v>1347</v>
      </c>
      <c r="D687" s="431" t="s">
        <v>1396</v>
      </c>
      <c r="E687" s="431" t="s">
        <v>1397</v>
      </c>
      <c r="F687" s="434">
        <v>27</v>
      </c>
      <c r="G687" s="434">
        <v>2774</v>
      </c>
      <c r="H687" s="434">
        <v>1</v>
      </c>
      <c r="I687" s="434">
        <v>102.74074074074075</v>
      </c>
      <c r="J687" s="434">
        <v>36</v>
      </c>
      <c r="K687" s="434">
        <v>3708</v>
      </c>
      <c r="L687" s="434">
        <v>1.3366979091564528</v>
      </c>
      <c r="M687" s="434">
        <v>103</v>
      </c>
      <c r="N687" s="434">
        <v>3</v>
      </c>
      <c r="O687" s="434">
        <v>309</v>
      </c>
      <c r="P687" s="456">
        <v>0.11139149242970439</v>
      </c>
      <c r="Q687" s="435">
        <v>103</v>
      </c>
    </row>
    <row r="688" spans="1:17" ht="14.4" customHeight="1" x14ac:dyDescent="0.3">
      <c r="A688" s="430" t="s">
        <v>1521</v>
      </c>
      <c r="B688" s="431" t="s">
        <v>1346</v>
      </c>
      <c r="C688" s="431" t="s">
        <v>1347</v>
      </c>
      <c r="D688" s="431" t="s">
        <v>1402</v>
      </c>
      <c r="E688" s="431" t="s">
        <v>1403</v>
      </c>
      <c r="F688" s="434">
        <v>491</v>
      </c>
      <c r="G688" s="434">
        <v>56191</v>
      </c>
      <c r="H688" s="434">
        <v>1</v>
      </c>
      <c r="I688" s="434">
        <v>114.44195519348268</v>
      </c>
      <c r="J688" s="434">
        <v>511</v>
      </c>
      <c r="K688" s="434">
        <v>59276</v>
      </c>
      <c r="L688" s="434">
        <v>1.0549020305742913</v>
      </c>
      <c r="M688" s="434">
        <v>116</v>
      </c>
      <c r="N688" s="434">
        <v>450</v>
      </c>
      <c r="O688" s="434">
        <v>52650</v>
      </c>
      <c r="P688" s="456">
        <v>0.93698279083839053</v>
      </c>
      <c r="Q688" s="435">
        <v>117</v>
      </c>
    </row>
    <row r="689" spans="1:17" ht="14.4" customHeight="1" x14ac:dyDescent="0.3">
      <c r="A689" s="430" t="s">
        <v>1521</v>
      </c>
      <c r="B689" s="431" t="s">
        <v>1346</v>
      </c>
      <c r="C689" s="431" t="s">
        <v>1347</v>
      </c>
      <c r="D689" s="431" t="s">
        <v>1404</v>
      </c>
      <c r="E689" s="431" t="s">
        <v>1405</v>
      </c>
      <c r="F689" s="434">
        <v>147</v>
      </c>
      <c r="G689" s="434">
        <v>12452</v>
      </c>
      <c r="H689" s="434">
        <v>1</v>
      </c>
      <c r="I689" s="434">
        <v>84.707482993197274</v>
      </c>
      <c r="J689" s="434">
        <v>152</v>
      </c>
      <c r="K689" s="434">
        <v>12920</v>
      </c>
      <c r="L689" s="434">
        <v>1.037584323803405</v>
      </c>
      <c r="M689" s="434">
        <v>85</v>
      </c>
      <c r="N689" s="434">
        <v>141</v>
      </c>
      <c r="O689" s="434">
        <v>12831</v>
      </c>
      <c r="P689" s="456">
        <v>1.0304368776100226</v>
      </c>
      <c r="Q689" s="435">
        <v>91</v>
      </c>
    </row>
    <row r="690" spans="1:17" ht="14.4" customHeight="1" x14ac:dyDescent="0.3">
      <c r="A690" s="430" t="s">
        <v>1521</v>
      </c>
      <c r="B690" s="431" t="s">
        <v>1346</v>
      </c>
      <c r="C690" s="431" t="s">
        <v>1347</v>
      </c>
      <c r="D690" s="431" t="s">
        <v>1406</v>
      </c>
      <c r="E690" s="431" t="s">
        <v>1407</v>
      </c>
      <c r="F690" s="434">
        <v>4</v>
      </c>
      <c r="G690" s="434">
        <v>388</v>
      </c>
      <c r="H690" s="434">
        <v>1</v>
      </c>
      <c r="I690" s="434">
        <v>97</v>
      </c>
      <c r="J690" s="434">
        <v>3</v>
      </c>
      <c r="K690" s="434">
        <v>294</v>
      </c>
      <c r="L690" s="434">
        <v>0.75773195876288657</v>
      </c>
      <c r="M690" s="434">
        <v>98</v>
      </c>
      <c r="N690" s="434">
        <v>2</v>
      </c>
      <c r="O690" s="434">
        <v>198</v>
      </c>
      <c r="P690" s="456">
        <v>0.51030927835051543</v>
      </c>
      <c r="Q690" s="435">
        <v>99</v>
      </c>
    </row>
    <row r="691" spans="1:17" ht="14.4" customHeight="1" x14ac:dyDescent="0.3">
      <c r="A691" s="430" t="s">
        <v>1521</v>
      </c>
      <c r="B691" s="431" t="s">
        <v>1346</v>
      </c>
      <c r="C691" s="431" t="s">
        <v>1347</v>
      </c>
      <c r="D691" s="431" t="s">
        <v>1408</v>
      </c>
      <c r="E691" s="431" t="s">
        <v>1409</v>
      </c>
      <c r="F691" s="434">
        <v>57</v>
      </c>
      <c r="G691" s="434">
        <v>1197</v>
      </c>
      <c r="H691" s="434">
        <v>1</v>
      </c>
      <c r="I691" s="434">
        <v>21</v>
      </c>
      <c r="J691" s="434">
        <v>64</v>
      </c>
      <c r="K691" s="434">
        <v>1344</v>
      </c>
      <c r="L691" s="434">
        <v>1.1228070175438596</v>
      </c>
      <c r="M691" s="434">
        <v>21</v>
      </c>
      <c r="N691" s="434">
        <v>39</v>
      </c>
      <c r="O691" s="434">
        <v>819</v>
      </c>
      <c r="P691" s="456">
        <v>0.68421052631578949</v>
      </c>
      <c r="Q691" s="435">
        <v>21</v>
      </c>
    </row>
    <row r="692" spans="1:17" ht="14.4" customHeight="1" x14ac:dyDescent="0.3">
      <c r="A692" s="430" t="s">
        <v>1521</v>
      </c>
      <c r="B692" s="431" t="s">
        <v>1346</v>
      </c>
      <c r="C692" s="431" t="s">
        <v>1347</v>
      </c>
      <c r="D692" s="431" t="s">
        <v>1410</v>
      </c>
      <c r="E692" s="431" t="s">
        <v>1411</v>
      </c>
      <c r="F692" s="434">
        <v>75</v>
      </c>
      <c r="G692" s="434">
        <v>36496</v>
      </c>
      <c r="H692" s="434">
        <v>1</v>
      </c>
      <c r="I692" s="434">
        <v>486.61333333333334</v>
      </c>
      <c r="J692" s="434">
        <v>99</v>
      </c>
      <c r="K692" s="434">
        <v>48213</v>
      </c>
      <c r="L692" s="434">
        <v>1.3210488820692678</v>
      </c>
      <c r="M692" s="434">
        <v>487</v>
      </c>
      <c r="N692" s="434">
        <v>39</v>
      </c>
      <c r="O692" s="434">
        <v>19032</v>
      </c>
      <c r="P692" s="456">
        <v>0.52148180622533979</v>
      </c>
      <c r="Q692" s="435">
        <v>488</v>
      </c>
    </row>
    <row r="693" spans="1:17" ht="14.4" customHeight="1" x14ac:dyDescent="0.3">
      <c r="A693" s="430" t="s">
        <v>1521</v>
      </c>
      <c r="B693" s="431" t="s">
        <v>1346</v>
      </c>
      <c r="C693" s="431" t="s">
        <v>1347</v>
      </c>
      <c r="D693" s="431" t="s">
        <v>1418</v>
      </c>
      <c r="E693" s="431" t="s">
        <v>1419</v>
      </c>
      <c r="F693" s="434">
        <v>69</v>
      </c>
      <c r="G693" s="434">
        <v>2811</v>
      </c>
      <c r="H693" s="434">
        <v>1</v>
      </c>
      <c r="I693" s="434">
        <v>40.739130434782609</v>
      </c>
      <c r="J693" s="434">
        <v>93</v>
      </c>
      <c r="K693" s="434">
        <v>3813</v>
      </c>
      <c r="L693" s="434">
        <v>1.3564567769477054</v>
      </c>
      <c r="M693" s="434">
        <v>41</v>
      </c>
      <c r="N693" s="434">
        <v>56</v>
      </c>
      <c r="O693" s="434">
        <v>2296</v>
      </c>
      <c r="P693" s="456">
        <v>0.81679117751689789</v>
      </c>
      <c r="Q693" s="435">
        <v>41</v>
      </c>
    </row>
    <row r="694" spans="1:17" ht="14.4" customHeight="1" x14ac:dyDescent="0.3">
      <c r="A694" s="430" t="s">
        <v>1521</v>
      </c>
      <c r="B694" s="431" t="s">
        <v>1346</v>
      </c>
      <c r="C694" s="431" t="s">
        <v>1347</v>
      </c>
      <c r="D694" s="431" t="s">
        <v>1426</v>
      </c>
      <c r="E694" s="431" t="s">
        <v>1427</v>
      </c>
      <c r="F694" s="434"/>
      <c r="G694" s="434"/>
      <c r="H694" s="434"/>
      <c r="I694" s="434"/>
      <c r="J694" s="434">
        <v>2</v>
      </c>
      <c r="K694" s="434">
        <v>438</v>
      </c>
      <c r="L694" s="434"/>
      <c r="M694" s="434">
        <v>219</v>
      </c>
      <c r="N694" s="434">
        <v>3</v>
      </c>
      <c r="O694" s="434">
        <v>669</v>
      </c>
      <c r="P694" s="456"/>
      <c r="Q694" s="435">
        <v>223</v>
      </c>
    </row>
    <row r="695" spans="1:17" ht="14.4" customHeight="1" x14ac:dyDescent="0.3">
      <c r="A695" s="430" t="s">
        <v>1521</v>
      </c>
      <c r="B695" s="431" t="s">
        <v>1346</v>
      </c>
      <c r="C695" s="431" t="s">
        <v>1347</v>
      </c>
      <c r="D695" s="431" t="s">
        <v>1430</v>
      </c>
      <c r="E695" s="431" t="s">
        <v>1431</v>
      </c>
      <c r="F695" s="434">
        <v>1</v>
      </c>
      <c r="G695" s="434">
        <v>2029</v>
      </c>
      <c r="H695" s="434">
        <v>1</v>
      </c>
      <c r="I695" s="434">
        <v>2029</v>
      </c>
      <c r="J695" s="434"/>
      <c r="K695" s="434"/>
      <c r="L695" s="434"/>
      <c r="M695" s="434"/>
      <c r="N695" s="434"/>
      <c r="O695" s="434"/>
      <c r="P695" s="456"/>
      <c r="Q695" s="435"/>
    </row>
    <row r="696" spans="1:17" ht="14.4" customHeight="1" x14ac:dyDescent="0.3">
      <c r="A696" s="430" t="s">
        <v>1521</v>
      </c>
      <c r="B696" s="431" t="s">
        <v>1346</v>
      </c>
      <c r="C696" s="431" t="s">
        <v>1347</v>
      </c>
      <c r="D696" s="431" t="s">
        <v>1432</v>
      </c>
      <c r="E696" s="431" t="s">
        <v>1433</v>
      </c>
      <c r="F696" s="434">
        <v>4</v>
      </c>
      <c r="G696" s="434">
        <v>2425</v>
      </c>
      <c r="H696" s="434">
        <v>1</v>
      </c>
      <c r="I696" s="434">
        <v>606.25</v>
      </c>
      <c r="J696" s="434">
        <v>7</v>
      </c>
      <c r="K696" s="434">
        <v>4256</v>
      </c>
      <c r="L696" s="434">
        <v>1.7550515463917526</v>
      </c>
      <c r="M696" s="434">
        <v>608</v>
      </c>
      <c r="N696" s="434">
        <v>5</v>
      </c>
      <c r="O696" s="434">
        <v>3070</v>
      </c>
      <c r="P696" s="456">
        <v>1.2659793814432989</v>
      </c>
      <c r="Q696" s="435">
        <v>614</v>
      </c>
    </row>
    <row r="697" spans="1:17" ht="14.4" customHeight="1" x14ac:dyDescent="0.3">
      <c r="A697" s="430" t="s">
        <v>1521</v>
      </c>
      <c r="B697" s="431" t="s">
        <v>1346</v>
      </c>
      <c r="C697" s="431" t="s">
        <v>1347</v>
      </c>
      <c r="D697" s="431" t="s">
        <v>1434</v>
      </c>
      <c r="E697" s="431" t="s">
        <v>1435</v>
      </c>
      <c r="F697" s="434"/>
      <c r="G697" s="434"/>
      <c r="H697" s="434"/>
      <c r="I697" s="434"/>
      <c r="J697" s="434">
        <v>1</v>
      </c>
      <c r="K697" s="434">
        <v>962</v>
      </c>
      <c r="L697" s="434"/>
      <c r="M697" s="434">
        <v>962</v>
      </c>
      <c r="N697" s="434">
        <v>1</v>
      </c>
      <c r="O697" s="434">
        <v>963</v>
      </c>
      <c r="P697" s="456"/>
      <c r="Q697" s="435">
        <v>963</v>
      </c>
    </row>
    <row r="698" spans="1:17" ht="14.4" customHeight="1" x14ac:dyDescent="0.3">
      <c r="A698" s="430" t="s">
        <v>1521</v>
      </c>
      <c r="B698" s="431" t="s">
        <v>1346</v>
      </c>
      <c r="C698" s="431" t="s">
        <v>1347</v>
      </c>
      <c r="D698" s="431" t="s">
        <v>1436</v>
      </c>
      <c r="E698" s="431" t="s">
        <v>1437</v>
      </c>
      <c r="F698" s="434">
        <v>4</v>
      </c>
      <c r="G698" s="434">
        <v>2024</v>
      </c>
      <c r="H698" s="434">
        <v>1</v>
      </c>
      <c r="I698" s="434">
        <v>506</v>
      </c>
      <c r="J698" s="434">
        <v>1</v>
      </c>
      <c r="K698" s="434">
        <v>509</v>
      </c>
      <c r="L698" s="434">
        <v>0.25148221343873517</v>
      </c>
      <c r="M698" s="434">
        <v>509</v>
      </c>
      <c r="N698" s="434"/>
      <c r="O698" s="434"/>
      <c r="P698" s="456"/>
      <c r="Q698" s="435"/>
    </row>
    <row r="699" spans="1:17" ht="14.4" customHeight="1" x14ac:dyDescent="0.3">
      <c r="A699" s="430" t="s">
        <v>1522</v>
      </c>
      <c r="B699" s="431" t="s">
        <v>1346</v>
      </c>
      <c r="C699" s="431" t="s">
        <v>1347</v>
      </c>
      <c r="D699" s="431" t="s">
        <v>1348</v>
      </c>
      <c r="E699" s="431" t="s">
        <v>1349</v>
      </c>
      <c r="F699" s="434">
        <v>1482</v>
      </c>
      <c r="G699" s="434">
        <v>236647</v>
      </c>
      <c r="H699" s="434">
        <v>1</v>
      </c>
      <c r="I699" s="434">
        <v>159.68083670715251</v>
      </c>
      <c r="J699" s="434">
        <v>1683</v>
      </c>
      <c r="K699" s="434">
        <v>270963</v>
      </c>
      <c r="L699" s="434">
        <v>1.1450092331616288</v>
      </c>
      <c r="M699" s="434">
        <v>161</v>
      </c>
      <c r="N699" s="434">
        <v>1760</v>
      </c>
      <c r="O699" s="434">
        <v>304480</v>
      </c>
      <c r="P699" s="456">
        <v>1.2866421294163881</v>
      </c>
      <c r="Q699" s="435">
        <v>173</v>
      </c>
    </row>
    <row r="700" spans="1:17" ht="14.4" customHeight="1" x14ac:dyDescent="0.3">
      <c r="A700" s="430" t="s">
        <v>1522</v>
      </c>
      <c r="B700" s="431" t="s">
        <v>1346</v>
      </c>
      <c r="C700" s="431" t="s">
        <v>1347</v>
      </c>
      <c r="D700" s="431" t="s">
        <v>1362</v>
      </c>
      <c r="E700" s="431" t="s">
        <v>1363</v>
      </c>
      <c r="F700" s="434">
        <v>4</v>
      </c>
      <c r="G700" s="434">
        <v>4672</v>
      </c>
      <c r="H700" s="434">
        <v>1</v>
      </c>
      <c r="I700" s="434">
        <v>1168</v>
      </c>
      <c r="J700" s="434">
        <v>10</v>
      </c>
      <c r="K700" s="434">
        <v>11690</v>
      </c>
      <c r="L700" s="434">
        <v>2.502140410958904</v>
      </c>
      <c r="M700" s="434">
        <v>1169</v>
      </c>
      <c r="N700" s="434">
        <v>23</v>
      </c>
      <c r="O700" s="434">
        <v>26979</v>
      </c>
      <c r="P700" s="456">
        <v>5.774614726027397</v>
      </c>
      <c r="Q700" s="435">
        <v>1173</v>
      </c>
    </row>
    <row r="701" spans="1:17" ht="14.4" customHeight="1" x14ac:dyDescent="0.3">
      <c r="A701" s="430" t="s">
        <v>1522</v>
      </c>
      <c r="B701" s="431" t="s">
        <v>1346</v>
      </c>
      <c r="C701" s="431" t="s">
        <v>1347</v>
      </c>
      <c r="D701" s="431" t="s">
        <v>1364</v>
      </c>
      <c r="E701" s="431" t="s">
        <v>1365</v>
      </c>
      <c r="F701" s="434">
        <v>232</v>
      </c>
      <c r="G701" s="434">
        <v>9178</v>
      </c>
      <c r="H701" s="434">
        <v>1</v>
      </c>
      <c r="I701" s="434">
        <v>39.560344827586206</v>
      </c>
      <c r="J701" s="434">
        <v>129</v>
      </c>
      <c r="K701" s="434">
        <v>5160</v>
      </c>
      <c r="L701" s="434">
        <v>0.56221398997602967</v>
      </c>
      <c r="M701" s="434">
        <v>40</v>
      </c>
      <c r="N701" s="434">
        <v>84</v>
      </c>
      <c r="O701" s="434">
        <v>3444</v>
      </c>
      <c r="P701" s="456">
        <v>0.37524515144911746</v>
      </c>
      <c r="Q701" s="435">
        <v>41</v>
      </c>
    </row>
    <row r="702" spans="1:17" ht="14.4" customHeight="1" x14ac:dyDescent="0.3">
      <c r="A702" s="430" t="s">
        <v>1522</v>
      </c>
      <c r="B702" s="431" t="s">
        <v>1346</v>
      </c>
      <c r="C702" s="431" t="s">
        <v>1347</v>
      </c>
      <c r="D702" s="431" t="s">
        <v>1366</v>
      </c>
      <c r="E702" s="431" t="s">
        <v>1367</v>
      </c>
      <c r="F702" s="434">
        <v>28</v>
      </c>
      <c r="G702" s="434">
        <v>10716</v>
      </c>
      <c r="H702" s="434">
        <v>1</v>
      </c>
      <c r="I702" s="434">
        <v>382.71428571428572</v>
      </c>
      <c r="J702" s="434">
        <v>15</v>
      </c>
      <c r="K702" s="434">
        <v>5745</v>
      </c>
      <c r="L702" s="434">
        <v>0.53611422172452405</v>
      </c>
      <c r="M702" s="434">
        <v>383</v>
      </c>
      <c r="N702" s="434">
        <v>15</v>
      </c>
      <c r="O702" s="434">
        <v>5760</v>
      </c>
      <c r="P702" s="456">
        <v>0.53751399776035835</v>
      </c>
      <c r="Q702" s="435">
        <v>384</v>
      </c>
    </row>
    <row r="703" spans="1:17" ht="14.4" customHeight="1" x14ac:dyDescent="0.3">
      <c r="A703" s="430" t="s">
        <v>1522</v>
      </c>
      <c r="B703" s="431" t="s">
        <v>1346</v>
      </c>
      <c r="C703" s="431" t="s">
        <v>1347</v>
      </c>
      <c r="D703" s="431" t="s">
        <v>1368</v>
      </c>
      <c r="E703" s="431" t="s">
        <v>1369</v>
      </c>
      <c r="F703" s="434">
        <v>11</v>
      </c>
      <c r="G703" s="434">
        <v>407</v>
      </c>
      <c r="H703" s="434">
        <v>1</v>
      </c>
      <c r="I703" s="434">
        <v>37</v>
      </c>
      <c r="J703" s="434">
        <v>79</v>
      </c>
      <c r="K703" s="434">
        <v>2923</v>
      </c>
      <c r="L703" s="434">
        <v>7.1818181818181817</v>
      </c>
      <c r="M703" s="434">
        <v>37</v>
      </c>
      <c r="N703" s="434">
        <v>46</v>
      </c>
      <c r="O703" s="434">
        <v>1702</v>
      </c>
      <c r="P703" s="456">
        <v>4.1818181818181817</v>
      </c>
      <c r="Q703" s="435">
        <v>37</v>
      </c>
    </row>
    <row r="704" spans="1:17" ht="14.4" customHeight="1" x14ac:dyDescent="0.3">
      <c r="A704" s="430" t="s">
        <v>1522</v>
      </c>
      <c r="B704" s="431" t="s">
        <v>1346</v>
      </c>
      <c r="C704" s="431" t="s">
        <v>1347</v>
      </c>
      <c r="D704" s="431" t="s">
        <v>1372</v>
      </c>
      <c r="E704" s="431" t="s">
        <v>1373</v>
      </c>
      <c r="F704" s="434">
        <v>24</v>
      </c>
      <c r="G704" s="434">
        <v>10671</v>
      </c>
      <c r="H704" s="434">
        <v>1</v>
      </c>
      <c r="I704" s="434">
        <v>444.625</v>
      </c>
      <c r="J704" s="434">
        <v>9</v>
      </c>
      <c r="K704" s="434">
        <v>4005</v>
      </c>
      <c r="L704" s="434">
        <v>0.37531627776215915</v>
      </c>
      <c r="M704" s="434">
        <v>445</v>
      </c>
      <c r="N704" s="434">
        <v>15</v>
      </c>
      <c r="O704" s="434">
        <v>6690</v>
      </c>
      <c r="P704" s="456">
        <v>0.626932808546528</v>
      </c>
      <c r="Q704" s="435">
        <v>446</v>
      </c>
    </row>
    <row r="705" spans="1:17" ht="14.4" customHeight="1" x14ac:dyDescent="0.3">
      <c r="A705" s="430" t="s">
        <v>1522</v>
      </c>
      <c r="B705" s="431" t="s">
        <v>1346</v>
      </c>
      <c r="C705" s="431" t="s">
        <v>1347</v>
      </c>
      <c r="D705" s="431" t="s">
        <v>1374</v>
      </c>
      <c r="E705" s="431" t="s">
        <v>1375</v>
      </c>
      <c r="F705" s="434">
        <v>6</v>
      </c>
      <c r="G705" s="434">
        <v>246</v>
      </c>
      <c r="H705" s="434">
        <v>1</v>
      </c>
      <c r="I705" s="434">
        <v>41</v>
      </c>
      <c r="J705" s="434">
        <v>1</v>
      </c>
      <c r="K705" s="434">
        <v>41</v>
      </c>
      <c r="L705" s="434">
        <v>0.16666666666666666</v>
      </c>
      <c r="M705" s="434">
        <v>41</v>
      </c>
      <c r="N705" s="434">
        <v>2</v>
      </c>
      <c r="O705" s="434">
        <v>84</v>
      </c>
      <c r="P705" s="456">
        <v>0.34146341463414637</v>
      </c>
      <c r="Q705" s="435">
        <v>42</v>
      </c>
    </row>
    <row r="706" spans="1:17" ht="14.4" customHeight="1" x14ac:dyDescent="0.3">
      <c r="A706" s="430" t="s">
        <v>1522</v>
      </c>
      <c r="B706" s="431" t="s">
        <v>1346</v>
      </c>
      <c r="C706" s="431" t="s">
        <v>1347</v>
      </c>
      <c r="D706" s="431" t="s">
        <v>1376</v>
      </c>
      <c r="E706" s="431" t="s">
        <v>1377</v>
      </c>
      <c r="F706" s="434">
        <v>24</v>
      </c>
      <c r="G706" s="434">
        <v>11775</v>
      </c>
      <c r="H706" s="434">
        <v>1</v>
      </c>
      <c r="I706" s="434">
        <v>490.625</v>
      </c>
      <c r="J706" s="434">
        <v>23</v>
      </c>
      <c r="K706" s="434">
        <v>11293</v>
      </c>
      <c r="L706" s="434">
        <v>0.95906581740976649</v>
      </c>
      <c r="M706" s="434">
        <v>491</v>
      </c>
      <c r="N706" s="434">
        <v>30</v>
      </c>
      <c r="O706" s="434">
        <v>14760</v>
      </c>
      <c r="P706" s="456">
        <v>1.2535031847133757</v>
      </c>
      <c r="Q706" s="435">
        <v>492</v>
      </c>
    </row>
    <row r="707" spans="1:17" ht="14.4" customHeight="1" x14ac:dyDescent="0.3">
      <c r="A707" s="430" t="s">
        <v>1522</v>
      </c>
      <c r="B707" s="431" t="s">
        <v>1346</v>
      </c>
      <c r="C707" s="431" t="s">
        <v>1347</v>
      </c>
      <c r="D707" s="431" t="s">
        <v>1378</v>
      </c>
      <c r="E707" s="431" t="s">
        <v>1379</v>
      </c>
      <c r="F707" s="434">
        <v>26</v>
      </c>
      <c r="G707" s="434">
        <v>806</v>
      </c>
      <c r="H707" s="434">
        <v>1</v>
      </c>
      <c r="I707" s="434">
        <v>31</v>
      </c>
      <c r="J707" s="434">
        <v>27</v>
      </c>
      <c r="K707" s="434">
        <v>837</v>
      </c>
      <c r="L707" s="434">
        <v>1.0384615384615385</v>
      </c>
      <c r="M707" s="434">
        <v>31</v>
      </c>
      <c r="N707" s="434">
        <v>19</v>
      </c>
      <c r="O707" s="434">
        <v>589</v>
      </c>
      <c r="P707" s="456">
        <v>0.73076923076923073</v>
      </c>
      <c r="Q707" s="435">
        <v>31</v>
      </c>
    </row>
    <row r="708" spans="1:17" ht="14.4" customHeight="1" x14ac:dyDescent="0.3">
      <c r="A708" s="430" t="s">
        <v>1522</v>
      </c>
      <c r="B708" s="431" t="s">
        <v>1346</v>
      </c>
      <c r="C708" s="431" t="s">
        <v>1347</v>
      </c>
      <c r="D708" s="431" t="s">
        <v>1380</v>
      </c>
      <c r="E708" s="431" t="s">
        <v>1381</v>
      </c>
      <c r="F708" s="434">
        <v>5</v>
      </c>
      <c r="G708" s="434">
        <v>1030</v>
      </c>
      <c r="H708" s="434">
        <v>1</v>
      </c>
      <c r="I708" s="434">
        <v>206</v>
      </c>
      <c r="J708" s="434">
        <v>6</v>
      </c>
      <c r="K708" s="434">
        <v>1242</v>
      </c>
      <c r="L708" s="434">
        <v>1.2058252427184466</v>
      </c>
      <c r="M708" s="434">
        <v>207</v>
      </c>
      <c r="N708" s="434">
        <v>6</v>
      </c>
      <c r="O708" s="434">
        <v>1248</v>
      </c>
      <c r="P708" s="456">
        <v>1.2116504854368932</v>
      </c>
      <c r="Q708" s="435">
        <v>208</v>
      </c>
    </row>
    <row r="709" spans="1:17" ht="14.4" customHeight="1" x14ac:dyDescent="0.3">
      <c r="A709" s="430" t="s">
        <v>1522</v>
      </c>
      <c r="B709" s="431" t="s">
        <v>1346</v>
      </c>
      <c r="C709" s="431" t="s">
        <v>1347</v>
      </c>
      <c r="D709" s="431" t="s">
        <v>1382</v>
      </c>
      <c r="E709" s="431" t="s">
        <v>1383</v>
      </c>
      <c r="F709" s="434">
        <v>5</v>
      </c>
      <c r="G709" s="434">
        <v>1895</v>
      </c>
      <c r="H709" s="434">
        <v>1</v>
      </c>
      <c r="I709" s="434">
        <v>379</v>
      </c>
      <c r="J709" s="434">
        <v>6</v>
      </c>
      <c r="K709" s="434">
        <v>2280</v>
      </c>
      <c r="L709" s="434">
        <v>1.2031662269129288</v>
      </c>
      <c r="M709" s="434">
        <v>380</v>
      </c>
      <c r="N709" s="434">
        <v>6</v>
      </c>
      <c r="O709" s="434">
        <v>2304</v>
      </c>
      <c r="P709" s="456">
        <v>1.2158311345646438</v>
      </c>
      <c r="Q709" s="435">
        <v>384</v>
      </c>
    </row>
    <row r="710" spans="1:17" ht="14.4" customHeight="1" x14ac:dyDescent="0.3">
      <c r="A710" s="430" t="s">
        <v>1522</v>
      </c>
      <c r="B710" s="431" t="s">
        <v>1346</v>
      </c>
      <c r="C710" s="431" t="s">
        <v>1347</v>
      </c>
      <c r="D710" s="431" t="s">
        <v>1384</v>
      </c>
      <c r="E710" s="431" t="s">
        <v>1385</v>
      </c>
      <c r="F710" s="434"/>
      <c r="G710" s="434"/>
      <c r="H710" s="434"/>
      <c r="I710" s="434"/>
      <c r="J710" s="434">
        <v>2</v>
      </c>
      <c r="K710" s="434">
        <v>468</v>
      </c>
      <c r="L710" s="434"/>
      <c r="M710" s="434">
        <v>234</v>
      </c>
      <c r="N710" s="434"/>
      <c r="O710" s="434"/>
      <c r="P710" s="456"/>
      <c r="Q710" s="435"/>
    </row>
    <row r="711" spans="1:17" ht="14.4" customHeight="1" x14ac:dyDescent="0.3">
      <c r="A711" s="430" t="s">
        <v>1522</v>
      </c>
      <c r="B711" s="431" t="s">
        <v>1346</v>
      </c>
      <c r="C711" s="431" t="s">
        <v>1347</v>
      </c>
      <c r="D711" s="431" t="s">
        <v>1392</v>
      </c>
      <c r="E711" s="431" t="s">
        <v>1393</v>
      </c>
      <c r="F711" s="434">
        <v>93</v>
      </c>
      <c r="G711" s="434">
        <v>1488</v>
      </c>
      <c r="H711" s="434">
        <v>1</v>
      </c>
      <c r="I711" s="434">
        <v>16</v>
      </c>
      <c r="J711" s="434">
        <v>91</v>
      </c>
      <c r="K711" s="434">
        <v>1456</v>
      </c>
      <c r="L711" s="434">
        <v>0.978494623655914</v>
      </c>
      <c r="M711" s="434">
        <v>16</v>
      </c>
      <c r="N711" s="434">
        <v>106</v>
      </c>
      <c r="O711" s="434">
        <v>1802</v>
      </c>
      <c r="P711" s="456">
        <v>1.211021505376344</v>
      </c>
      <c r="Q711" s="435">
        <v>17</v>
      </c>
    </row>
    <row r="712" spans="1:17" ht="14.4" customHeight="1" x14ac:dyDescent="0.3">
      <c r="A712" s="430" t="s">
        <v>1522</v>
      </c>
      <c r="B712" s="431" t="s">
        <v>1346</v>
      </c>
      <c r="C712" s="431" t="s">
        <v>1347</v>
      </c>
      <c r="D712" s="431" t="s">
        <v>1394</v>
      </c>
      <c r="E712" s="431" t="s">
        <v>1395</v>
      </c>
      <c r="F712" s="434">
        <v>8</v>
      </c>
      <c r="G712" s="434">
        <v>1076</v>
      </c>
      <c r="H712" s="434">
        <v>1</v>
      </c>
      <c r="I712" s="434">
        <v>134.5</v>
      </c>
      <c r="J712" s="434">
        <v>4</v>
      </c>
      <c r="K712" s="434">
        <v>544</v>
      </c>
      <c r="L712" s="434">
        <v>0.50557620817843862</v>
      </c>
      <c r="M712" s="434">
        <v>136</v>
      </c>
      <c r="N712" s="434">
        <v>5</v>
      </c>
      <c r="O712" s="434">
        <v>695</v>
      </c>
      <c r="P712" s="456">
        <v>0.64591078066914498</v>
      </c>
      <c r="Q712" s="435">
        <v>139</v>
      </c>
    </row>
    <row r="713" spans="1:17" ht="14.4" customHeight="1" x14ac:dyDescent="0.3">
      <c r="A713" s="430" t="s">
        <v>1522</v>
      </c>
      <c r="B713" s="431" t="s">
        <v>1346</v>
      </c>
      <c r="C713" s="431" t="s">
        <v>1347</v>
      </c>
      <c r="D713" s="431" t="s">
        <v>1396</v>
      </c>
      <c r="E713" s="431" t="s">
        <v>1397</v>
      </c>
      <c r="F713" s="434">
        <v>107</v>
      </c>
      <c r="G713" s="434">
        <v>10993</v>
      </c>
      <c r="H713" s="434">
        <v>1</v>
      </c>
      <c r="I713" s="434">
        <v>102.73831775700934</v>
      </c>
      <c r="J713" s="434">
        <v>113</v>
      </c>
      <c r="K713" s="434">
        <v>11639</v>
      </c>
      <c r="L713" s="434">
        <v>1.0587646684253615</v>
      </c>
      <c r="M713" s="434">
        <v>103</v>
      </c>
      <c r="N713" s="434">
        <v>31</v>
      </c>
      <c r="O713" s="434">
        <v>3193</v>
      </c>
      <c r="P713" s="456">
        <v>0.29045756390430272</v>
      </c>
      <c r="Q713" s="435">
        <v>103</v>
      </c>
    </row>
    <row r="714" spans="1:17" ht="14.4" customHeight="1" x14ac:dyDescent="0.3">
      <c r="A714" s="430" t="s">
        <v>1522</v>
      </c>
      <c r="B714" s="431" t="s">
        <v>1346</v>
      </c>
      <c r="C714" s="431" t="s">
        <v>1347</v>
      </c>
      <c r="D714" s="431" t="s">
        <v>1402</v>
      </c>
      <c r="E714" s="431" t="s">
        <v>1403</v>
      </c>
      <c r="F714" s="434">
        <v>962</v>
      </c>
      <c r="G714" s="434">
        <v>110016</v>
      </c>
      <c r="H714" s="434">
        <v>1</v>
      </c>
      <c r="I714" s="434">
        <v>114.36174636174636</v>
      </c>
      <c r="J714" s="434">
        <v>1231</v>
      </c>
      <c r="K714" s="434">
        <v>142796</v>
      </c>
      <c r="L714" s="434">
        <v>1.2979566608493309</v>
      </c>
      <c r="M714" s="434">
        <v>116</v>
      </c>
      <c r="N714" s="434">
        <v>1230</v>
      </c>
      <c r="O714" s="434">
        <v>143910</v>
      </c>
      <c r="P714" s="456">
        <v>1.3080824607329844</v>
      </c>
      <c r="Q714" s="435">
        <v>117</v>
      </c>
    </row>
    <row r="715" spans="1:17" ht="14.4" customHeight="1" x14ac:dyDescent="0.3">
      <c r="A715" s="430" t="s">
        <v>1522</v>
      </c>
      <c r="B715" s="431" t="s">
        <v>1346</v>
      </c>
      <c r="C715" s="431" t="s">
        <v>1347</v>
      </c>
      <c r="D715" s="431" t="s">
        <v>1404</v>
      </c>
      <c r="E715" s="431" t="s">
        <v>1405</v>
      </c>
      <c r="F715" s="434">
        <v>609</v>
      </c>
      <c r="G715" s="434">
        <v>51574</v>
      </c>
      <c r="H715" s="434">
        <v>1</v>
      </c>
      <c r="I715" s="434">
        <v>84.686371100164209</v>
      </c>
      <c r="J715" s="434">
        <v>707</v>
      </c>
      <c r="K715" s="434">
        <v>60095</v>
      </c>
      <c r="L715" s="434">
        <v>1.1652189087524722</v>
      </c>
      <c r="M715" s="434">
        <v>85</v>
      </c>
      <c r="N715" s="434">
        <v>719</v>
      </c>
      <c r="O715" s="434">
        <v>65429</v>
      </c>
      <c r="P715" s="456">
        <v>1.2686431147477411</v>
      </c>
      <c r="Q715" s="435">
        <v>91</v>
      </c>
    </row>
    <row r="716" spans="1:17" ht="14.4" customHeight="1" x14ac:dyDescent="0.3">
      <c r="A716" s="430" t="s">
        <v>1522</v>
      </c>
      <c r="B716" s="431" t="s">
        <v>1346</v>
      </c>
      <c r="C716" s="431" t="s">
        <v>1347</v>
      </c>
      <c r="D716" s="431" t="s">
        <v>1406</v>
      </c>
      <c r="E716" s="431" t="s">
        <v>1407</v>
      </c>
      <c r="F716" s="434">
        <v>1</v>
      </c>
      <c r="G716" s="434">
        <v>97</v>
      </c>
      <c r="H716" s="434">
        <v>1</v>
      </c>
      <c r="I716" s="434">
        <v>97</v>
      </c>
      <c r="J716" s="434">
        <v>6</v>
      </c>
      <c r="K716" s="434">
        <v>588</v>
      </c>
      <c r="L716" s="434">
        <v>6.0618556701030926</v>
      </c>
      <c r="M716" s="434">
        <v>98</v>
      </c>
      <c r="N716" s="434">
        <v>1</v>
      </c>
      <c r="O716" s="434">
        <v>99</v>
      </c>
      <c r="P716" s="456">
        <v>1.0206185567010309</v>
      </c>
      <c r="Q716" s="435">
        <v>99</v>
      </c>
    </row>
    <row r="717" spans="1:17" ht="14.4" customHeight="1" x14ac:dyDescent="0.3">
      <c r="A717" s="430" t="s">
        <v>1522</v>
      </c>
      <c r="B717" s="431" t="s">
        <v>1346</v>
      </c>
      <c r="C717" s="431" t="s">
        <v>1347</v>
      </c>
      <c r="D717" s="431" t="s">
        <v>1408</v>
      </c>
      <c r="E717" s="431" t="s">
        <v>1409</v>
      </c>
      <c r="F717" s="434">
        <v>89</v>
      </c>
      <c r="G717" s="434">
        <v>1869</v>
      </c>
      <c r="H717" s="434">
        <v>1</v>
      </c>
      <c r="I717" s="434">
        <v>21</v>
      </c>
      <c r="J717" s="434">
        <v>181</v>
      </c>
      <c r="K717" s="434">
        <v>3801</v>
      </c>
      <c r="L717" s="434">
        <v>2.0337078651685392</v>
      </c>
      <c r="M717" s="434">
        <v>21</v>
      </c>
      <c r="N717" s="434">
        <v>71</v>
      </c>
      <c r="O717" s="434">
        <v>1491</v>
      </c>
      <c r="P717" s="456">
        <v>0.797752808988764</v>
      </c>
      <c r="Q717" s="435">
        <v>21</v>
      </c>
    </row>
    <row r="718" spans="1:17" ht="14.4" customHeight="1" x14ac:dyDescent="0.3">
      <c r="A718" s="430" t="s">
        <v>1522</v>
      </c>
      <c r="B718" s="431" t="s">
        <v>1346</v>
      </c>
      <c r="C718" s="431" t="s">
        <v>1347</v>
      </c>
      <c r="D718" s="431" t="s">
        <v>1410</v>
      </c>
      <c r="E718" s="431" t="s">
        <v>1411</v>
      </c>
      <c r="F718" s="434">
        <v>60</v>
      </c>
      <c r="G718" s="434">
        <v>29199</v>
      </c>
      <c r="H718" s="434">
        <v>1</v>
      </c>
      <c r="I718" s="434">
        <v>486.65</v>
      </c>
      <c r="J718" s="434">
        <v>103</v>
      </c>
      <c r="K718" s="434">
        <v>50161</v>
      </c>
      <c r="L718" s="434">
        <v>1.7179012979896571</v>
      </c>
      <c r="M718" s="434">
        <v>487</v>
      </c>
      <c r="N718" s="434">
        <v>139</v>
      </c>
      <c r="O718" s="434">
        <v>67832</v>
      </c>
      <c r="P718" s="456">
        <v>2.3230932566183773</v>
      </c>
      <c r="Q718" s="435">
        <v>488</v>
      </c>
    </row>
    <row r="719" spans="1:17" ht="14.4" customHeight="1" x14ac:dyDescent="0.3">
      <c r="A719" s="430" t="s">
        <v>1522</v>
      </c>
      <c r="B719" s="431" t="s">
        <v>1346</v>
      </c>
      <c r="C719" s="431" t="s">
        <v>1347</v>
      </c>
      <c r="D719" s="431" t="s">
        <v>1418</v>
      </c>
      <c r="E719" s="431" t="s">
        <v>1419</v>
      </c>
      <c r="F719" s="434">
        <v>162</v>
      </c>
      <c r="G719" s="434">
        <v>6597</v>
      </c>
      <c r="H719" s="434">
        <v>1</v>
      </c>
      <c r="I719" s="434">
        <v>40.722222222222221</v>
      </c>
      <c r="J719" s="434">
        <v>226</v>
      </c>
      <c r="K719" s="434">
        <v>9266</v>
      </c>
      <c r="L719" s="434">
        <v>1.4045778384113992</v>
      </c>
      <c r="M719" s="434">
        <v>41</v>
      </c>
      <c r="N719" s="434">
        <v>144</v>
      </c>
      <c r="O719" s="434">
        <v>5904</v>
      </c>
      <c r="P719" s="456">
        <v>0.89495225102319231</v>
      </c>
      <c r="Q719" s="435">
        <v>41</v>
      </c>
    </row>
    <row r="720" spans="1:17" ht="14.4" customHeight="1" x14ac:dyDescent="0.3">
      <c r="A720" s="430" t="s">
        <v>1522</v>
      </c>
      <c r="B720" s="431" t="s">
        <v>1346</v>
      </c>
      <c r="C720" s="431" t="s">
        <v>1347</v>
      </c>
      <c r="D720" s="431" t="s">
        <v>1426</v>
      </c>
      <c r="E720" s="431" t="s">
        <v>1427</v>
      </c>
      <c r="F720" s="434"/>
      <c r="G720" s="434"/>
      <c r="H720" s="434"/>
      <c r="I720" s="434"/>
      <c r="J720" s="434">
        <v>4</v>
      </c>
      <c r="K720" s="434">
        <v>876</v>
      </c>
      <c r="L720" s="434"/>
      <c r="M720" s="434">
        <v>219</v>
      </c>
      <c r="N720" s="434">
        <v>11</v>
      </c>
      <c r="O720" s="434">
        <v>2453</v>
      </c>
      <c r="P720" s="456"/>
      <c r="Q720" s="435">
        <v>223</v>
      </c>
    </row>
    <row r="721" spans="1:17" ht="14.4" customHeight="1" x14ac:dyDescent="0.3">
      <c r="A721" s="430" t="s">
        <v>1522</v>
      </c>
      <c r="B721" s="431" t="s">
        <v>1346</v>
      </c>
      <c r="C721" s="431" t="s">
        <v>1347</v>
      </c>
      <c r="D721" s="431" t="s">
        <v>1430</v>
      </c>
      <c r="E721" s="431" t="s">
        <v>1431</v>
      </c>
      <c r="F721" s="434"/>
      <c r="G721" s="434"/>
      <c r="H721" s="434"/>
      <c r="I721" s="434"/>
      <c r="J721" s="434">
        <v>1</v>
      </c>
      <c r="K721" s="434">
        <v>2072</v>
      </c>
      <c r="L721" s="434"/>
      <c r="M721" s="434">
        <v>2072</v>
      </c>
      <c r="N721" s="434">
        <v>1</v>
      </c>
      <c r="O721" s="434">
        <v>2112</v>
      </c>
      <c r="P721" s="456"/>
      <c r="Q721" s="435">
        <v>2112</v>
      </c>
    </row>
    <row r="722" spans="1:17" ht="14.4" customHeight="1" x14ac:dyDescent="0.3">
      <c r="A722" s="430" t="s">
        <v>1522</v>
      </c>
      <c r="B722" s="431" t="s">
        <v>1346</v>
      </c>
      <c r="C722" s="431" t="s">
        <v>1347</v>
      </c>
      <c r="D722" s="431" t="s">
        <v>1432</v>
      </c>
      <c r="E722" s="431" t="s">
        <v>1433</v>
      </c>
      <c r="F722" s="434">
        <v>22</v>
      </c>
      <c r="G722" s="434">
        <v>13327</v>
      </c>
      <c r="H722" s="434">
        <v>1</v>
      </c>
      <c r="I722" s="434">
        <v>605.77272727272725</v>
      </c>
      <c r="J722" s="434">
        <v>23</v>
      </c>
      <c r="K722" s="434">
        <v>13984</v>
      </c>
      <c r="L722" s="434">
        <v>1.0492984167479553</v>
      </c>
      <c r="M722" s="434">
        <v>608</v>
      </c>
      <c r="N722" s="434">
        <v>23</v>
      </c>
      <c r="O722" s="434">
        <v>14122</v>
      </c>
      <c r="P722" s="456">
        <v>1.0596533353342839</v>
      </c>
      <c r="Q722" s="435">
        <v>614</v>
      </c>
    </row>
    <row r="723" spans="1:17" ht="14.4" customHeight="1" x14ac:dyDescent="0.3">
      <c r="A723" s="430" t="s">
        <v>1522</v>
      </c>
      <c r="B723" s="431" t="s">
        <v>1346</v>
      </c>
      <c r="C723" s="431" t="s">
        <v>1347</v>
      </c>
      <c r="D723" s="431" t="s">
        <v>1434</v>
      </c>
      <c r="E723" s="431" t="s">
        <v>1435</v>
      </c>
      <c r="F723" s="434"/>
      <c r="G723" s="434"/>
      <c r="H723" s="434"/>
      <c r="I723" s="434"/>
      <c r="J723" s="434">
        <v>1</v>
      </c>
      <c r="K723" s="434">
        <v>962</v>
      </c>
      <c r="L723" s="434"/>
      <c r="M723" s="434">
        <v>962</v>
      </c>
      <c r="N723" s="434"/>
      <c r="O723" s="434"/>
      <c r="P723" s="456"/>
      <c r="Q723" s="435"/>
    </row>
    <row r="724" spans="1:17" ht="14.4" customHeight="1" x14ac:dyDescent="0.3">
      <c r="A724" s="430" t="s">
        <v>1522</v>
      </c>
      <c r="B724" s="431" t="s">
        <v>1346</v>
      </c>
      <c r="C724" s="431" t="s">
        <v>1347</v>
      </c>
      <c r="D724" s="431" t="s">
        <v>1436</v>
      </c>
      <c r="E724" s="431" t="s">
        <v>1437</v>
      </c>
      <c r="F724" s="434">
        <v>66</v>
      </c>
      <c r="G724" s="434">
        <v>33474</v>
      </c>
      <c r="H724" s="434">
        <v>1</v>
      </c>
      <c r="I724" s="434">
        <v>507.18181818181819</v>
      </c>
      <c r="J724" s="434">
        <v>2</v>
      </c>
      <c r="K724" s="434">
        <v>1018</v>
      </c>
      <c r="L724" s="434">
        <v>3.0411662783055505E-2</v>
      </c>
      <c r="M724" s="434">
        <v>509</v>
      </c>
      <c r="N724" s="434"/>
      <c r="O724" s="434"/>
      <c r="P724" s="456"/>
      <c r="Q724" s="435"/>
    </row>
    <row r="725" spans="1:17" ht="14.4" customHeight="1" x14ac:dyDescent="0.3">
      <c r="A725" s="430" t="s">
        <v>1522</v>
      </c>
      <c r="B725" s="431" t="s">
        <v>1346</v>
      </c>
      <c r="C725" s="431" t="s">
        <v>1347</v>
      </c>
      <c r="D725" s="431" t="s">
        <v>1438</v>
      </c>
      <c r="E725" s="431" t="s">
        <v>1439</v>
      </c>
      <c r="F725" s="434"/>
      <c r="G725" s="434"/>
      <c r="H725" s="434"/>
      <c r="I725" s="434"/>
      <c r="J725" s="434"/>
      <c r="K725" s="434"/>
      <c r="L725" s="434"/>
      <c r="M725" s="434"/>
      <c r="N725" s="434">
        <v>2</v>
      </c>
      <c r="O725" s="434">
        <v>3520</v>
      </c>
      <c r="P725" s="456"/>
      <c r="Q725" s="435">
        <v>1760</v>
      </c>
    </row>
    <row r="726" spans="1:17" ht="14.4" customHeight="1" x14ac:dyDescent="0.3">
      <c r="A726" s="430" t="s">
        <v>1522</v>
      </c>
      <c r="B726" s="431" t="s">
        <v>1346</v>
      </c>
      <c r="C726" s="431" t="s">
        <v>1347</v>
      </c>
      <c r="D726" s="431" t="s">
        <v>1444</v>
      </c>
      <c r="E726" s="431" t="s">
        <v>1445</v>
      </c>
      <c r="F726" s="434"/>
      <c r="G726" s="434"/>
      <c r="H726" s="434"/>
      <c r="I726" s="434"/>
      <c r="J726" s="434">
        <v>2</v>
      </c>
      <c r="K726" s="434">
        <v>496</v>
      </c>
      <c r="L726" s="434"/>
      <c r="M726" s="434">
        <v>248</v>
      </c>
      <c r="N726" s="434"/>
      <c r="O726" s="434"/>
      <c r="P726" s="456"/>
      <c r="Q726" s="435"/>
    </row>
    <row r="727" spans="1:17" ht="14.4" customHeight="1" thickBot="1" x14ac:dyDescent="0.35">
      <c r="A727" s="436" t="s">
        <v>1522</v>
      </c>
      <c r="B727" s="437" t="s">
        <v>1346</v>
      </c>
      <c r="C727" s="437" t="s">
        <v>1347</v>
      </c>
      <c r="D727" s="437" t="s">
        <v>1456</v>
      </c>
      <c r="E727" s="437" t="s">
        <v>1457</v>
      </c>
      <c r="F727" s="440"/>
      <c r="G727" s="440"/>
      <c r="H727" s="440"/>
      <c r="I727" s="440"/>
      <c r="J727" s="440">
        <v>1</v>
      </c>
      <c r="K727" s="440">
        <v>328</v>
      </c>
      <c r="L727" s="440"/>
      <c r="M727" s="440">
        <v>328</v>
      </c>
      <c r="N727" s="440">
        <v>4</v>
      </c>
      <c r="O727" s="440">
        <v>1316</v>
      </c>
      <c r="P727" s="448"/>
      <c r="Q727" s="441">
        <v>329</v>
      </c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H23"/>
  <sheetViews>
    <sheetView showGridLines="0" showRowColHeaders="0" zoomScaleNormal="100" workbookViewId="0">
      <selection sqref="A1:H1"/>
    </sheetView>
  </sheetViews>
  <sheetFormatPr defaultRowHeight="14.4" customHeight="1" x14ac:dyDescent="0.3"/>
  <cols>
    <col min="1" max="1" width="34.21875" style="116" bestFit="1" customWidth="1"/>
    <col min="2" max="3" width="9.5546875" style="116" customWidth="1"/>
    <col min="4" max="4" width="2.21875" style="116" customWidth="1"/>
    <col min="5" max="8" width="9.5546875" style="116" customWidth="1"/>
    <col min="9" max="16384" width="8.88671875" style="116"/>
  </cols>
  <sheetData>
    <row r="1" spans="1:8" ht="18.600000000000001" customHeight="1" thickBot="1" x14ac:dyDescent="0.4">
      <c r="A1" s="305" t="s">
        <v>122</v>
      </c>
      <c r="B1" s="305"/>
      <c r="C1" s="305"/>
      <c r="D1" s="305"/>
      <c r="E1" s="305"/>
      <c r="F1" s="305"/>
      <c r="G1" s="306"/>
      <c r="H1" s="306"/>
    </row>
    <row r="2" spans="1:8" ht="14.4" customHeight="1" thickBot="1" x14ac:dyDescent="0.35">
      <c r="A2" s="214" t="s">
        <v>231</v>
      </c>
      <c r="B2" s="97"/>
      <c r="C2" s="97"/>
      <c r="D2" s="97"/>
      <c r="E2" s="97"/>
      <c r="F2" s="97"/>
    </row>
    <row r="3" spans="1:8" ht="14.4" customHeight="1" x14ac:dyDescent="0.3">
      <c r="A3" s="307"/>
      <c r="B3" s="93">
        <v>2014</v>
      </c>
      <c r="C3" s="40">
        <v>2015</v>
      </c>
      <c r="D3" s="7"/>
      <c r="E3" s="311">
        <v>2016</v>
      </c>
      <c r="F3" s="312"/>
      <c r="G3" s="312"/>
      <c r="H3" s="313"/>
    </row>
    <row r="4" spans="1:8" ht="14.4" customHeight="1" thickBot="1" x14ac:dyDescent="0.35">
      <c r="A4" s="308"/>
      <c r="B4" s="309" t="s">
        <v>60</v>
      </c>
      <c r="C4" s="310"/>
      <c r="D4" s="7"/>
      <c r="E4" s="114" t="s">
        <v>60</v>
      </c>
      <c r="F4" s="95" t="s">
        <v>61</v>
      </c>
      <c r="G4" s="95" t="s">
        <v>55</v>
      </c>
      <c r="H4" s="96" t="s">
        <v>62</v>
      </c>
    </row>
    <row r="5" spans="1:8" ht="14.4" customHeight="1" x14ac:dyDescent="0.3">
      <c r="A5" s="98" t="str">
        <f>HYPERLINK("#'Léky Žádanky'!A1","Léky (Kč)")</f>
        <v>Léky (Kč)</v>
      </c>
      <c r="B5" s="27">
        <v>47.931309999999996</v>
      </c>
      <c r="C5" s="29">
        <v>27.378449999999997</v>
      </c>
      <c r="D5" s="8"/>
      <c r="E5" s="103">
        <v>34.675869999999996</v>
      </c>
      <c r="F5" s="28">
        <v>44.957854058771254</v>
      </c>
      <c r="G5" s="102">
        <f>E5-F5</f>
        <v>-10.281984058771258</v>
      </c>
      <c r="H5" s="108">
        <f>IF(F5&lt;0.00000001,"",E5/F5)</f>
        <v>0.77129726776260021</v>
      </c>
    </row>
    <row r="6" spans="1:8" ht="14.4" customHeight="1" x14ac:dyDescent="0.3">
      <c r="A6" s="98" t="str">
        <f>HYPERLINK("#'Materiál Žádanky'!A1","Materiál - SZM (Kč)")</f>
        <v>Materiál - SZM (Kč)</v>
      </c>
      <c r="B6" s="10">
        <v>12534.8845</v>
      </c>
      <c r="C6" s="31">
        <v>13973.88615</v>
      </c>
      <c r="D6" s="8"/>
      <c r="E6" s="104">
        <v>15638.211220000001</v>
      </c>
      <c r="F6" s="30">
        <v>14248.631458414875</v>
      </c>
      <c r="G6" s="105">
        <f>E6-F6</f>
        <v>1389.5797615851261</v>
      </c>
      <c r="H6" s="109">
        <f>IF(F6&lt;0.00000001,"",E6/F6)</f>
        <v>1.0975237352191094</v>
      </c>
    </row>
    <row r="7" spans="1:8" ht="14.4" customHeight="1" x14ac:dyDescent="0.3">
      <c r="A7" s="98" t="str">
        <f>HYPERLINK("#'Osobní náklady'!A1","Osobní náklady (Kč) *")</f>
        <v>Osobní náklady (Kč) *</v>
      </c>
      <c r="B7" s="10">
        <v>13163.681900000011</v>
      </c>
      <c r="C7" s="31">
        <v>13731.276309999999</v>
      </c>
      <c r="D7" s="8"/>
      <c r="E7" s="104">
        <v>14381.615430000002</v>
      </c>
      <c r="F7" s="30">
        <v>13646.25123197655</v>
      </c>
      <c r="G7" s="105">
        <f>E7-F7</f>
        <v>735.36419802345154</v>
      </c>
      <c r="H7" s="109">
        <f>IF(F7&lt;0.00000001,"",E7/F7)</f>
        <v>1.0538876344516002</v>
      </c>
    </row>
    <row r="8" spans="1:8" ht="14.4" customHeight="1" thickBot="1" x14ac:dyDescent="0.35">
      <c r="A8" s="1" t="s">
        <v>63</v>
      </c>
      <c r="B8" s="11">
        <v>816.87203999999838</v>
      </c>
      <c r="C8" s="33">
        <v>1854.0043900000092</v>
      </c>
      <c r="D8" s="8"/>
      <c r="E8" s="106">
        <v>2250.5528500000073</v>
      </c>
      <c r="F8" s="32">
        <v>1933.3652387921993</v>
      </c>
      <c r="G8" s="107">
        <f>E8-F8</f>
        <v>317.187611207808</v>
      </c>
      <c r="H8" s="110">
        <f>IF(F8&lt;0.00000001,"",E8/F8)</f>
        <v>1.1640598500705224</v>
      </c>
    </row>
    <row r="9" spans="1:8" ht="14.4" customHeight="1" thickBot="1" x14ac:dyDescent="0.35">
      <c r="A9" s="2" t="s">
        <v>64</v>
      </c>
      <c r="B9" s="3">
        <v>26563.369750000009</v>
      </c>
      <c r="C9" s="35">
        <v>29586.545300000009</v>
      </c>
      <c r="D9" s="8"/>
      <c r="E9" s="3">
        <v>32305.055370000009</v>
      </c>
      <c r="F9" s="34">
        <v>29873.205783242396</v>
      </c>
      <c r="G9" s="34">
        <f>E9-F9</f>
        <v>2431.849586757613</v>
      </c>
      <c r="H9" s="111">
        <f>IF(F9&lt;0.00000001,"",E9/F9)</f>
        <v>1.0814057120083771</v>
      </c>
    </row>
    <row r="10" spans="1:8" ht="14.4" customHeight="1" thickBot="1" x14ac:dyDescent="0.35">
      <c r="A10" s="12"/>
      <c r="B10" s="12"/>
      <c r="C10" s="94"/>
      <c r="D10" s="8"/>
      <c r="E10" s="12"/>
      <c r="F10" s="13"/>
    </row>
    <row r="11" spans="1:8" ht="14.4" customHeight="1" x14ac:dyDescent="0.3">
      <c r="A11" s="119" t="str">
        <f>HYPERLINK("#'ZV Vykáz.-A'!A1","Ambulance *")</f>
        <v>Ambulance *</v>
      </c>
      <c r="B11" s="9">
        <f>IF(ISERROR(VLOOKUP("Celkem:",'ZV Vykáz.-A'!A:F,2,0)),0,VLOOKUP("Celkem:",'ZV Vykáz.-A'!A:F,2,0)/1000)</f>
        <v>24153.754000000001</v>
      </c>
      <c r="C11" s="29">
        <f>IF(ISERROR(VLOOKUP("Celkem:",'ZV Vykáz.-A'!A:F,4,0)),0,VLOOKUP("Celkem:",'ZV Vykáz.-A'!A:F,4,0)/1000)</f>
        <v>25857.308000000001</v>
      </c>
      <c r="D11" s="8"/>
      <c r="E11" s="103">
        <f>IF(ISERROR(VLOOKUP("Celkem:",'ZV Vykáz.-A'!A:F,6,0)),0,VLOOKUP("Celkem:",'ZV Vykáz.-A'!A:F,6,0)/1000)</f>
        <v>31422.481</v>
      </c>
      <c r="F11" s="28">
        <f>B11</f>
        <v>24153.754000000001</v>
      </c>
      <c r="G11" s="102">
        <f>E11-F11</f>
        <v>7268.726999999999</v>
      </c>
      <c r="H11" s="108">
        <f>IF(F11&lt;0.00000001,"",E11/F11)</f>
        <v>1.3009357054808126</v>
      </c>
    </row>
    <row r="12" spans="1:8" ht="14.4" customHeight="1" thickBot="1" x14ac:dyDescent="0.35">
      <c r="A12" s="120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106">
        <f>IF(ISERROR(VLOOKUP("Celkem",#REF!,4,0)),0,VLOOKUP("Celkem",#REF!,4,0)*30)</f>
        <v>0</v>
      </c>
      <c r="F12" s="32">
        <f>B12</f>
        <v>0</v>
      </c>
      <c r="G12" s="107">
        <f>E12-F12</f>
        <v>0</v>
      </c>
      <c r="H12" s="110" t="str">
        <f>IF(F12&lt;0.00000001,"",E12/F12)</f>
        <v/>
      </c>
    </row>
    <row r="13" spans="1:8" ht="14.4" customHeight="1" thickBot="1" x14ac:dyDescent="0.35">
      <c r="A13" s="4" t="s">
        <v>67</v>
      </c>
      <c r="B13" s="5">
        <f>SUM(B11:B12)</f>
        <v>24153.754000000001</v>
      </c>
      <c r="C13" s="37">
        <f>SUM(C11:C12)</f>
        <v>25857.308000000001</v>
      </c>
      <c r="D13" s="8"/>
      <c r="E13" s="5">
        <f>SUM(E11:E12)</f>
        <v>31422.481</v>
      </c>
      <c r="F13" s="36">
        <f>SUM(F11:F12)</f>
        <v>24153.754000000001</v>
      </c>
      <c r="G13" s="36">
        <f>E13-F13</f>
        <v>7268.726999999999</v>
      </c>
      <c r="H13" s="112">
        <f>IF(F13&lt;0.00000001,"",E13/F13)</f>
        <v>1.3009357054808126</v>
      </c>
    </row>
    <row r="14" spans="1:8" ht="14.4" customHeight="1" thickBot="1" x14ac:dyDescent="0.35">
      <c r="A14" s="12"/>
      <c r="B14" s="12"/>
      <c r="C14" s="94"/>
      <c r="D14" s="8"/>
      <c r="E14" s="12"/>
      <c r="F14" s="13"/>
    </row>
    <row r="15" spans="1:8" ht="14.4" customHeight="1" thickBot="1" x14ac:dyDescent="0.35">
      <c r="A15" s="121" t="str">
        <f>HYPERLINK("#'HI Graf'!A1","Hospodářský index (Výnosy / Náklady) *")</f>
        <v>Hospodářský index (Výnosy / Náklady) *</v>
      </c>
      <c r="B15" s="6">
        <f>IF(B9=0,"",B13/B9)</f>
        <v>0.90928802434788958</v>
      </c>
      <c r="C15" s="39">
        <f>IF(C9=0,"",C13/C9)</f>
        <v>0.87395495952006241</v>
      </c>
      <c r="D15" s="8"/>
      <c r="E15" s="6">
        <f>IF(E9=0,"",E13/E9)</f>
        <v>0.97267999203556199</v>
      </c>
      <c r="F15" s="38">
        <f>IF(F9=0,"",F13/F9)</f>
        <v>0.8085424167482298</v>
      </c>
      <c r="G15" s="38">
        <f>IF(ISERROR(F15-E15),"",E15-F15)</f>
        <v>0.16413757528733219</v>
      </c>
      <c r="H15" s="113">
        <f>IF(ISERROR(F15-E15),"",IF(F15&lt;0.00000001,"",E15/F15))</f>
        <v>1.2030042851028837</v>
      </c>
    </row>
    <row r="17" spans="1:8" ht="14.4" customHeight="1" x14ac:dyDescent="0.3">
      <c r="A17" s="99" t="s">
        <v>139</v>
      </c>
    </row>
    <row r="18" spans="1:8" ht="14.4" customHeight="1" x14ac:dyDescent="0.3">
      <c r="A18" s="267" t="s">
        <v>173</v>
      </c>
      <c r="B18" s="268"/>
      <c r="C18" s="268"/>
      <c r="D18" s="268"/>
      <c r="E18" s="268"/>
      <c r="F18" s="268"/>
      <c r="G18" s="268"/>
      <c r="H18" s="268"/>
    </row>
    <row r="19" spans="1:8" x14ac:dyDescent="0.3">
      <c r="A19" s="266" t="s">
        <v>172</v>
      </c>
      <c r="B19" s="268"/>
      <c r="C19" s="268"/>
      <c r="D19" s="268"/>
      <c r="E19" s="268"/>
      <c r="F19" s="268"/>
      <c r="G19" s="268"/>
      <c r="H19" s="268"/>
    </row>
    <row r="20" spans="1:8" ht="14.4" customHeight="1" x14ac:dyDescent="0.3">
      <c r="A20" s="100" t="s">
        <v>200</v>
      </c>
    </row>
    <row r="21" spans="1:8" ht="14.4" customHeight="1" x14ac:dyDescent="0.3">
      <c r="A21" s="100" t="s">
        <v>140</v>
      </c>
    </row>
    <row r="22" spans="1:8" ht="14.4" customHeight="1" x14ac:dyDescent="0.3">
      <c r="A22" s="101" t="s">
        <v>230</v>
      </c>
    </row>
    <row r="23" spans="1:8" ht="14.4" customHeight="1" x14ac:dyDescent="0.3">
      <c r="A23" s="101" t="s">
        <v>141</v>
      </c>
    </row>
  </sheetData>
  <mergeCells count="4">
    <mergeCell ref="A3:A4"/>
    <mergeCell ref="B4:C4"/>
    <mergeCell ref="E3:H3"/>
    <mergeCell ref="A1:H1"/>
  </mergeCells>
  <conditionalFormatting sqref="F11:F12">
    <cfRule type="dataBar" priority="5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6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47" priority="4" operator="greaterThan">
      <formula>0</formula>
    </cfRule>
  </conditionalFormatting>
  <conditionalFormatting sqref="G11:G13 G15">
    <cfRule type="cellIs" dxfId="46" priority="3" operator="lessThan">
      <formula>0</formula>
    </cfRule>
  </conditionalFormatting>
  <conditionalFormatting sqref="H5:H9">
    <cfRule type="cellIs" dxfId="45" priority="2" operator="greaterThan">
      <formula>1</formula>
    </cfRule>
  </conditionalFormatting>
  <conditionalFormatting sqref="H11:H13 H15">
    <cfRule type="cellIs" dxfId="44" priority="1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16"/>
    <col min="2" max="13" width="8.88671875" style="116" customWidth="1"/>
    <col min="14" max="16384" width="8.88671875" style="116"/>
  </cols>
  <sheetData>
    <row r="1" spans="1:13" ht="18.600000000000001" customHeight="1" thickBot="1" x14ac:dyDescent="0.4">
      <c r="A1" s="305" t="s">
        <v>91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</row>
    <row r="2" spans="1:13" ht="14.4" customHeight="1" x14ac:dyDescent="0.3">
      <c r="A2" s="214" t="s">
        <v>231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</row>
    <row r="3" spans="1:13" ht="14.4" customHeight="1" x14ac:dyDescent="0.3">
      <c r="A3" s="182"/>
      <c r="B3" s="183" t="s">
        <v>69</v>
      </c>
      <c r="C3" s="184" t="s">
        <v>70</v>
      </c>
      <c r="D3" s="184" t="s">
        <v>71</v>
      </c>
      <c r="E3" s="183" t="s">
        <v>72</v>
      </c>
      <c r="F3" s="184" t="s">
        <v>73</v>
      </c>
      <c r="G3" s="184" t="s">
        <v>74</v>
      </c>
      <c r="H3" s="184" t="s">
        <v>75</v>
      </c>
      <c r="I3" s="184" t="s">
        <v>76</v>
      </c>
      <c r="J3" s="184" t="s">
        <v>77</v>
      </c>
      <c r="K3" s="184" t="s">
        <v>78</v>
      </c>
      <c r="L3" s="184" t="s">
        <v>79</v>
      </c>
      <c r="M3" s="184" t="s">
        <v>80</v>
      </c>
    </row>
    <row r="4" spans="1:13" ht="14.4" customHeight="1" x14ac:dyDescent="0.3">
      <c r="A4" s="182" t="s">
        <v>68</v>
      </c>
      <c r="B4" s="185">
        <f>(B10+B8)/B6</f>
        <v>0.91685119805029625</v>
      </c>
      <c r="C4" s="185">
        <f t="shared" ref="C4:M4" si="0">(C10+C8)/C6</f>
        <v>0.98081368859415485</v>
      </c>
      <c r="D4" s="185">
        <f t="shared" si="0"/>
        <v>1.0075964522838705</v>
      </c>
      <c r="E4" s="185">
        <f t="shared" si="0"/>
        <v>1.0470755271739771</v>
      </c>
      <c r="F4" s="185">
        <f t="shared" si="0"/>
        <v>1.0552355529984774</v>
      </c>
      <c r="G4" s="185">
        <f t="shared" si="0"/>
        <v>1.0204299833528578</v>
      </c>
      <c r="H4" s="185">
        <f t="shared" si="0"/>
        <v>0.98059498919666921</v>
      </c>
      <c r="I4" s="185">
        <f t="shared" si="0"/>
        <v>0.98106030415731427</v>
      </c>
      <c r="J4" s="185">
        <f t="shared" si="0"/>
        <v>0.97267999203556199</v>
      </c>
      <c r="K4" s="185">
        <f t="shared" si="0"/>
        <v>0.97267999203556199</v>
      </c>
      <c r="L4" s="185">
        <f t="shared" si="0"/>
        <v>0.97267999203556199</v>
      </c>
      <c r="M4" s="185">
        <f t="shared" si="0"/>
        <v>0.97267999203556199</v>
      </c>
    </row>
    <row r="5" spans="1:13" ht="14.4" customHeight="1" x14ac:dyDescent="0.3">
      <c r="A5" s="186" t="s">
        <v>40</v>
      </c>
      <c r="B5" s="185">
        <f>IF(ISERROR(VLOOKUP($A5,'Man Tab'!$A:$Q,COLUMN()+2,0)),0,VLOOKUP($A5,'Man Tab'!$A:$Q,COLUMN()+2,0))</f>
        <v>3535.3065000000001</v>
      </c>
      <c r="C5" s="185">
        <f>IF(ISERROR(VLOOKUP($A5,'Man Tab'!$A:$Q,COLUMN()+2,0)),0,VLOOKUP($A5,'Man Tab'!$A:$Q,COLUMN()+2,0))</f>
        <v>3498.6114400000001</v>
      </c>
      <c r="D5" s="185">
        <f>IF(ISERROR(VLOOKUP($A5,'Man Tab'!$A:$Q,COLUMN()+2,0)),0,VLOOKUP($A5,'Man Tab'!$A:$Q,COLUMN()+2,0))</f>
        <v>3902.116</v>
      </c>
      <c r="E5" s="185">
        <f>IF(ISERROR(VLOOKUP($A5,'Man Tab'!$A:$Q,COLUMN()+2,0)),0,VLOOKUP($A5,'Man Tab'!$A:$Q,COLUMN()+2,0))</f>
        <v>3460.8100399999998</v>
      </c>
      <c r="F5" s="185">
        <f>IF(ISERROR(VLOOKUP($A5,'Man Tab'!$A:$Q,COLUMN()+2,0)),0,VLOOKUP($A5,'Man Tab'!$A:$Q,COLUMN()+2,0))</f>
        <v>3647.0135700000001</v>
      </c>
      <c r="G5" s="185">
        <f>IF(ISERROR(VLOOKUP($A5,'Man Tab'!$A:$Q,COLUMN()+2,0)),0,VLOOKUP($A5,'Man Tab'!$A:$Q,COLUMN()+2,0))</f>
        <v>4092.1766400000101</v>
      </c>
      <c r="H5" s="185">
        <f>IF(ISERROR(VLOOKUP($A5,'Man Tab'!$A:$Q,COLUMN()+2,0)),0,VLOOKUP($A5,'Man Tab'!$A:$Q,COLUMN()+2,0))</f>
        <v>3556.87601</v>
      </c>
      <c r="I5" s="185">
        <f>IF(ISERROR(VLOOKUP($A5,'Man Tab'!$A:$Q,COLUMN()+2,0)),0,VLOOKUP($A5,'Man Tab'!$A:$Q,COLUMN()+2,0))</f>
        <v>3255.5029399999999</v>
      </c>
      <c r="J5" s="185">
        <f>IF(ISERROR(VLOOKUP($A5,'Man Tab'!$A:$Q,COLUMN()+2,0)),0,VLOOKUP($A5,'Man Tab'!$A:$Q,COLUMN()+2,0))</f>
        <v>3356.6422299999999</v>
      </c>
      <c r="K5" s="185">
        <f>IF(ISERROR(VLOOKUP($A5,'Man Tab'!$A:$Q,COLUMN()+2,0)),0,VLOOKUP($A5,'Man Tab'!$A:$Q,COLUMN()+2,0))</f>
        <v>0</v>
      </c>
      <c r="L5" s="185">
        <f>IF(ISERROR(VLOOKUP($A5,'Man Tab'!$A:$Q,COLUMN()+2,0)),0,VLOOKUP($A5,'Man Tab'!$A:$Q,COLUMN()+2,0))</f>
        <v>0</v>
      </c>
      <c r="M5" s="185">
        <f>IF(ISERROR(VLOOKUP($A5,'Man Tab'!$A:$Q,COLUMN()+2,0)),0,VLOOKUP($A5,'Man Tab'!$A:$Q,COLUMN()+2,0))</f>
        <v>0</v>
      </c>
    </row>
    <row r="6" spans="1:13" ht="14.4" customHeight="1" x14ac:dyDescent="0.3">
      <c r="A6" s="186" t="s">
        <v>64</v>
      </c>
      <c r="B6" s="187">
        <f>B5</f>
        <v>3535.3065000000001</v>
      </c>
      <c r="C6" s="187">
        <f t="shared" ref="C6:M6" si="1">C5+B6</f>
        <v>7033.9179400000003</v>
      </c>
      <c r="D6" s="187">
        <f t="shared" si="1"/>
        <v>10936.033940000001</v>
      </c>
      <c r="E6" s="187">
        <f t="shared" si="1"/>
        <v>14396.843980000001</v>
      </c>
      <c r="F6" s="187">
        <f t="shared" si="1"/>
        <v>18043.857550000001</v>
      </c>
      <c r="G6" s="187">
        <f t="shared" si="1"/>
        <v>22136.034190000009</v>
      </c>
      <c r="H6" s="187">
        <f t="shared" si="1"/>
        <v>25692.910200000009</v>
      </c>
      <c r="I6" s="187">
        <f t="shared" si="1"/>
        <v>28948.413140000008</v>
      </c>
      <c r="J6" s="187">
        <f t="shared" si="1"/>
        <v>32305.055370000009</v>
      </c>
      <c r="K6" s="187">
        <f t="shared" si="1"/>
        <v>32305.055370000009</v>
      </c>
      <c r="L6" s="187">
        <f t="shared" si="1"/>
        <v>32305.055370000009</v>
      </c>
      <c r="M6" s="187">
        <f t="shared" si="1"/>
        <v>32305.055370000009</v>
      </c>
    </row>
    <row r="7" spans="1:13" ht="14.4" customHeight="1" x14ac:dyDescent="0.3">
      <c r="A7" s="186" t="s">
        <v>89</v>
      </c>
      <c r="B7" s="186"/>
      <c r="C7" s="186"/>
      <c r="D7" s="186"/>
      <c r="E7" s="186"/>
      <c r="F7" s="186"/>
      <c r="G7" s="186"/>
      <c r="H7" s="186"/>
      <c r="I7" s="186"/>
      <c r="J7" s="186"/>
      <c r="K7" s="186"/>
      <c r="L7" s="186"/>
      <c r="M7" s="186"/>
    </row>
    <row r="8" spans="1:13" ht="14.4" customHeight="1" x14ac:dyDescent="0.3">
      <c r="A8" s="186" t="s">
        <v>65</v>
      </c>
      <c r="B8" s="187">
        <f>B7*30</f>
        <v>0</v>
      </c>
      <c r="C8" s="187">
        <f t="shared" ref="C8:M8" si="2">C7*30</f>
        <v>0</v>
      </c>
      <c r="D8" s="187">
        <f t="shared" si="2"/>
        <v>0</v>
      </c>
      <c r="E8" s="187">
        <f t="shared" si="2"/>
        <v>0</v>
      </c>
      <c r="F8" s="187">
        <f t="shared" si="2"/>
        <v>0</v>
      </c>
      <c r="G8" s="187">
        <f t="shared" si="2"/>
        <v>0</v>
      </c>
      <c r="H8" s="187">
        <f t="shared" si="2"/>
        <v>0</v>
      </c>
      <c r="I8" s="187">
        <f t="shared" si="2"/>
        <v>0</v>
      </c>
      <c r="J8" s="187">
        <f t="shared" si="2"/>
        <v>0</v>
      </c>
      <c r="K8" s="187">
        <f t="shared" si="2"/>
        <v>0</v>
      </c>
      <c r="L8" s="187">
        <f t="shared" si="2"/>
        <v>0</v>
      </c>
      <c r="M8" s="187">
        <f t="shared" si="2"/>
        <v>0</v>
      </c>
    </row>
    <row r="9" spans="1:13" ht="14.4" customHeight="1" x14ac:dyDescent="0.3">
      <c r="A9" s="186" t="s">
        <v>90</v>
      </c>
      <c r="B9" s="186">
        <v>3241350</v>
      </c>
      <c r="C9" s="186">
        <v>3657613</v>
      </c>
      <c r="D9" s="186">
        <v>4120146</v>
      </c>
      <c r="E9" s="186">
        <v>4055474</v>
      </c>
      <c r="F9" s="186">
        <v>3965937</v>
      </c>
      <c r="G9" s="186">
        <v>3547753</v>
      </c>
      <c r="H9" s="186">
        <v>2606066</v>
      </c>
      <c r="I9" s="186">
        <v>3205800</v>
      </c>
      <c r="J9" s="186">
        <v>3022342</v>
      </c>
      <c r="K9" s="186">
        <v>0</v>
      </c>
      <c r="L9" s="186">
        <v>0</v>
      </c>
      <c r="M9" s="186">
        <v>0</v>
      </c>
    </row>
    <row r="10" spans="1:13" ht="14.4" customHeight="1" x14ac:dyDescent="0.3">
      <c r="A10" s="186" t="s">
        <v>66</v>
      </c>
      <c r="B10" s="187">
        <f>B9/1000</f>
        <v>3241.35</v>
      </c>
      <c r="C10" s="187">
        <f t="shared" ref="C10:M10" si="3">C9/1000+B10</f>
        <v>6898.9629999999997</v>
      </c>
      <c r="D10" s="187">
        <f t="shared" si="3"/>
        <v>11019.109</v>
      </c>
      <c r="E10" s="187">
        <f t="shared" si="3"/>
        <v>15074.583000000001</v>
      </c>
      <c r="F10" s="187">
        <f t="shared" si="3"/>
        <v>19040.52</v>
      </c>
      <c r="G10" s="187">
        <f t="shared" si="3"/>
        <v>22588.273000000001</v>
      </c>
      <c r="H10" s="187">
        <f t="shared" si="3"/>
        <v>25194.339</v>
      </c>
      <c r="I10" s="187">
        <f t="shared" si="3"/>
        <v>28400.138999999999</v>
      </c>
      <c r="J10" s="187">
        <f t="shared" si="3"/>
        <v>31422.481</v>
      </c>
      <c r="K10" s="187">
        <f t="shared" si="3"/>
        <v>31422.481</v>
      </c>
      <c r="L10" s="187">
        <f t="shared" si="3"/>
        <v>31422.481</v>
      </c>
      <c r="M10" s="187">
        <f t="shared" si="3"/>
        <v>31422.481</v>
      </c>
    </row>
    <row r="11" spans="1:13" ht="14.4" customHeight="1" x14ac:dyDescent="0.3">
      <c r="A11" s="182"/>
      <c r="B11" s="182" t="s">
        <v>81</v>
      </c>
      <c r="C11" s="182">
        <f ca="1">IF(MONTH(TODAY())=1,12,MONTH(TODAY())-1)</f>
        <v>9</v>
      </c>
      <c r="D11" s="182"/>
      <c r="E11" s="182"/>
      <c r="F11" s="182"/>
      <c r="G11" s="182"/>
      <c r="H11" s="182"/>
      <c r="I11" s="182"/>
      <c r="J11" s="182"/>
      <c r="K11" s="182"/>
      <c r="L11" s="182"/>
      <c r="M11" s="182"/>
    </row>
    <row r="12" spans="1:13" ht="14.4" customHeight="1" x14ac:dyDescent="0.3">
      <c r="A12" s="182">
        <v>0</v>
      </c>
      <c r="B12" s="185">
        <f>IF(ISERROR(HI!F15),#REF!,HI!F15)</f>
        <v>0.8085424167482298</v>
      </c>
      <c r="C12" s="182"/>
      <c r="D12" s="182"/>
      <c r="E12" s="182"/>
      <c r="F12" s="182"/>
      <c r="G12" s="182"/>
      <c r="H12" s="182"/>
      <c r="I12" s="182"/>
      <c r="J12" s="182"/>
      <c r="K12" s="182"/>
      <c r="L12" s="182"/>
      <c r="M12" s="182"/>
    </row>
    <row r="13" spans="1:13" ht="14.4" customHeight="1" x14ac:dyDescent="0.3">
      <c r="A13" s="182">
        <v>1</v>
      </c>
      <c r="B13" s="185">
        <f>IF(ISERROR(HI!F15),#REF!,HI!F15)</f>
        <v>0.8085424167482298</v>
      </c>
      <c r="C13" s="182"/>
      <c r="D13" s="182"/>
      <c r="E13" s="182"/>
      <c r="F13" s="182"/>
      <c r="G13" s="182"/>
      <c r="H13" s="182"/>
      <c r="I13" s="182"/>
      <c r="J13" s="182"/>
      <c r="K13" s="182"/>
      <c r="L13" s="182"/>
      <c r="M13" s="182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16" bestFit="1" customWidth="1"/>
    <col min="2" max="2" width="12.77734375" style="116" bestFit="1" customWidth="1"/>
    <col min="3" max="3" width="13.6640625" style="116" bestFit="1" customWidth="1"/>
    <col min="4" max="15" width="7.77734375" style="116" bestFit="1" customWidth="1"/>
    <col min="16" max="16" width="8.88671875" style="116" customWidth="1"/>
    <col min="17" max="17" width="6.6640625" style="116" bestFit="1" customWidth="1"/>
    <col min="18" max="16384" width="8.88671875" style="116"/>
  </cols>
  <sheetData>
    <row r="1" spans="1:17" s="188" customFormat="1" ht="18.600000000000001" customHeight="1" thickBot="1" x14ac:dyDescent="0.4">
      <c r="A1" s="314" t="s">
        <v>233</v>
      </c>
      <c r="B1" s="314"/>
      <c r="C1" s="314"/>
      <c r="D1" s="314"/>
      <c r="E1" s="314"/>
      <c r="F1" s="314"/>
      <c r="G1" s="314"/>
      <c r="H1" s="305"/>
      <c r="I1" s="305"/>
      <c r="J1" s="305"/>
      <c r="K1" s="305"/>
      <c r="L1" s="305"/>
      <c r="M1" s="305"/>
      <c r="N1" s="305"/>
      <c r="O1" s="305"/>
      <c r="P1" s="305"/>
      <c r="Q1" s="305"/>
    </row>
    <row r="2" spans="1:17" s="188" customFormat="1" ht="14.4" customHeight="1" thickBot="1" x14ac:dyDescent="0.3">
      <c r="A2" s="214" t="s">
        <v>231</v>
      </c>
      <c r="B2" s="189"/>
      <c r="C2" s="189"/>
      <c r="D2" s="189"/>
      <c r="E2" s="189"/>
      <c r="F2" s="189"/>
      <c r="G2" s="189"/>
      <c r="H2" s="189"/>
      <c r="I2" s="189"/>
      <c r="J2" s="189"/>
      <c r="K2" s="189"/>
      <c r="L2" s="189"/>
      <c r="M2" s="189"/>
      <c r="N2" s="189"/>
      <c r="O2" s="189"/>
      <c r="P2" s="189"/>
      <c r="Q2" s="189"/>
    </row>
    <row r="3" spans="1:17" ht="14.4" customHeight="1" x14ac:dyDescent="0.3">
      <c r="A3" s="68"/>
      <c r="B3" s="315" t="s">
        <v>16</v>
      </c>
      <c r="C3" s="316"/>
      <c r="D3" s="316"/>
      <c r="E3" s="316"/>
      <c r="F3" s="316"/>
      <c r="G3" s="316"/>
      <c r="H3" s="316"/>
      <c r="I3" s="316"/>
      <c r="J3" s="316"/>
      <c r="K3" s="316"/>
      <c r="L3" s="316"/>
      <c r="M3" s="316"/>
      <c r="N3" s="316"/>
      <c r="O3" s="316"/>
      <c r="P3" s="124"/>
      <c r="Q3" s="126"/>
    </row>
    <row r="4" spans="1:17" ht="14.4" customHeight="1" x14ac:dyDescent="0.3">
      <c r="A4" s="69"/>
      <c r="B4" s="20">
        <v>2016</v>
      </c>
      <c r="C4" s="125" t="s">
        <v>17</v>
      </c>
      <c r="D4" s="115" t="s">
        <v>210</v>
      </c>
      <c r="E4" s="115" t="s">
        <v>211</v>
      </c>
      <c r="F4" s="115" t="s">
        <v>212</v>
      </c>
      <c r="G4" s="115" t="s">
        <v>213</v>
      </c>
      <c r="H4" s="115" t="s">
        <v>214</v>
      </c>
      <c r="I4" s="115" t="s">
        <v>215</v>
      </c>
      <c r="J4" s="115" t="s">
        <v>216</v>
      </c>
      <c r="K4" s="115" t="s">
        <v>217</v>
      </c>
      <c r="L4" s="115" t="s">
        <v>218</v>
      </c>
      <c r="M4" s="115" t="s">
        <v>219</v>
      </c>
      <c r="N4" s="115" t="s">
        <v>220</v>
      </c>
      <c r="O4" s="115" t="s">
        <v>221</v>
      </c>
      <c r="P4" s="317" t="s">
        <v>3</v>
      </c>
      <c r="Q4" s="318"/>
    </row>
    <row r="5" spans="1:17" ht="14.4" customHeight="1" thickBot="1" x14ac:dyDescent="0.35">
      <c r="A5" s="70"/>
      <c r="B5" s="21" t="s">
        <v>18</v>
      </c>
      <c r="C5" s="22" t="s">
        <v>18</v>
      </c>
      <c r="D5" s="22" t="s">
        <v>19</v>
      </c>
      <c r="E5" s="22" t="s">
        <v>19</v>
      </c>
      <c r="F5" s="22" t="s">
        <v>19</v>
      </c>
      <c r="G5" s="22" t="s">
        <v>19</v>
      </c>
      <c r="H5" s="22" t="s">
        <v>19</v>
      </c>
      <c r="I5" s="22" t="s">
        <v>19</v>
      </c>
      <c r="J5" s="22" t="s">
        <v>19</v>
      </c>
      <c r="K5" s="22" t="s">
        <v>19</v>
      </c>
      <c r="L5" s="22" t="s">
        <v>19</v>
      </c>
      <c r="M5" s="22" t="s">
        <v>19</v>
      </c>
      <c r="N5" s="22" t="s">
        <v>19</v>
      </c>
      <c r="O5" s="22" t="s">
        <v>19</v>
      </c>
      <c r="P5" s="22" t="s">
        <v>19</v>
      </c>
      <c r="Q5" s="23" t="s">
        <v>20</v>
      </c>
    </row>
    <row r="6" spans="1:17" ht="14.4" customHeight="1" x14ac:dyDescent="0.3">
      <c r="A6" s="14" t="s">
        <v>21</v>
      </c>
      <c r="B6" s="48">
        <v>0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0</v>
      </c>
      <c r="O6" s="49">
        <v>0</v>
      </c>
      <c r="P6" s="50">
        <v>0</v>
      </c>
      <c r="Q6" s="80" t="s">
        <v>232</v>
      </c>
    </row>
    <row r="7" spans="1:17" ht="14.4" customHeight="1" x14ac:dyDescent="0.3">
      <c r="A7" s="15" t="s">
        <v>22</v>
      </c>
      <c r="B7" s="51">
        <v>59.943805411695003</v>
      </c>
      <c r="C7" s="52">
        <v>4.9953171176410001</v>
      </c>
      <c r="D7" s="52">
        <v>2.9134699999999998</v>
      </c>
      <c r="E7" s="52">
        <v>2.0285500000000001</v>
      </c>
      <c r="F7" s="52">
        <v>4.10501</v>
      </c>
      <c r="G7" s="52">
        <v>2.6742699999999999</v>
      </c>
      <c r="H7" s="52">
        <v>0.73116000000000003</v>
      </c>
      <c r="I7" s="52">
        <v>15.637689999999999</v>
      </c>
      <c r="J7" s="52">
        <v>0.91615999999999997</v>
      </c>
      <c r="K7" s="52">
        <v>1.8562700000000001</v>
      </c>
      <c r="L7" s="52">
        <v>3.8132899999999998</v>
      </c>
      <c r="M7" s="52">
        <v>0</v>
      </c>
      <c r="N7" s="52">
        <v>0</v>
      </c>
      <c r="O7" s="52">
        <v>0</v>
      </c>
      <c r="P7" s="53">
        <v>34.675870000000003</v>
      </c>
      <c r="Q7" s="81">
        <v>0.77129726776200003</v>
      </c>
    </row>
    <row r="8" spans="1:17" ht="14.4" customHeight="1" x14ac:dyDescent="0.3">
      <c r="A8" s="15" t="s">
        <v>23</v>
      </c>
      <c r="B8" s="51">
        <v>0</v>
      </c>
      <c r="C8" s="52">
        <v>0</v>
      </c>
      <c r="D8" s="52">
        <v>0</v>
      </c>
      <c r="E8" s="52">
        <v>0</v>
      </c>
      <c r="F8" s="52">
        <v>0</v>
      </c>
      <c r="G8" s="52">
        <v>0</v>
      </c>
      <c r="H8" s="52">
        <v>0</v>
      </c>
      <c r="I8" s="52">
        <v>0</v>
      </c>
      <c r="J8" s="52">
        <v>0</v>
      </c>
      <c r="K8" s="52">
        <v>0</v>
      </c>
      <c r="L8" s="52">
        <v>0</v>
      </c>
      <c r="M8" s="52">
        <v>0</v>
      </c>
      <c r="N8" s="52">
        <v>0</v>
      </c>
      <c r="O8" s="52">
        <v>0</v>
      </c>
      <c r="P8" s="53">
        <v>0</v>
      </c>
      <c r="Q8" s="81" t="s">
        <v>232</v>
      </c>
    </row>
    <row r="9" spans="1:17" ht="14.4" customHeight="1" x14ac:dyDescent="0.3">
      <c r="A9" s="15" t="s">
        <v>24</v>
      </c>
      <c r="B9" s="51">
        <v>18998.175277886501</v>
      </c>
      <c r="C9" s="52">
        <v>1583.1812731572099</v>
      </c>
      <c r="D9" s="52">
        <v>1700.2692</v>
      </c>
      <c r="E9" s="52">
        <v>1773.5816600000001</v>
      </c>
      <c r="F9" s="52">
        <v>2104.4804899999999</v>
      </c>
      <c r="G9" s="52">
        <v>1720.30144</v>
      </c>
      <c r="H9" s="52">
        <v>1775.8803600000001</v>
      </c>
      <c r="I9" s="52">
        <v>2305.7641600000002</v>
      </c>
      <c r="J9" s="52">
        <v>1197.1663699999999</v>
      </c>
      <c r="K9" s="52">
        <v>1463.9396300000001</v>
      </c>
      <c r="L9" s="52">
        <v>1596.82791</v>
      </c>
      <c r="M9" s="52">
        <v>0</v>
      </c>
      <c r="N9" s="52">
        <v>0</v>
      </c>
      <c r="O9" s="52">
        <v>0</v>
      </c>
      <c r="P9" s="53">
        <v>15638.211219999999</v>
      </c>
      <c r="Q9" s="81">
        <v>1.0975237352189999</v>
      </c>
    </row>
    <row r="10" spans="1:17" ht="14.4" customHeight="1" x14ac:dyDescent="0.3">
      <c r="A10" s="15" t="s">
        <v>25</v>
      </c>
      <c r="B10" s="51">
        <v>0</v>
      </c>
      <c r="C10" s="52">
        <v>0</v>
      </c>
      <c r="D10" s="52">
        <v>0</v>
      </c>
      <c r="E10" s="52">
        <v>0</v>
      </c>
      <c r="F10" s="52">
        <v>0</v>
      </c>
      <c r="G10" s="52">
        <v>0</v>
      </c>
      <c r="H10" s="52">
        <v>0</v>
      </c>
      <c r="I10" s="52">
        <v>0</v>
      </c>
      <c r="J10" s="52">
        <v>0</v>
      </c>
      <c r="K10" s="52">
        <v>0</v>
      </c>
      <c r="L10" s="52">
        <v>0</v>
      </c>
      <c r="M10" s="52">
        <v>0</v>
      </c>
      <c r="N10" s="52">
        <v>0</v>
      </c>
      <c r="O10" s="52">
        <v>0</v>
      </c>
      <c r="P10" s="53">
        <v>0</v>
      </c>
      <c r="Q10" s="81" t="s">
        <v>232</v>
      </c>
    </row>
    <row r="11" spans="1:17" ht="14.4" customHeight="1" x14ac:dyDescent="0.3">
      <c r="A11" s="15" t="s">
        <v>26</v>
      </c>
      <c r="B11" s="51">
        <v>213.671911650917</v>
      </c>
      <c r="C11" s="52">
        <v>17.805992637576001</v>
      </c>
      <c r="D11" s="52">
        <v>9.5602499999999999</v>
      </c>
      <c r="E11" s="52">
        <v>63.069209999999998</v>
      </c>
      <c r="F11" s="52">
        <v>13.36182</v>
      </c>
      <c r="G11" s="52">
        <v>9.9796499999999995</v>
      </c>
      <c r="H11" s="52">
        <v>16.544920000000001</v>
      </c>
      <c r="I11" s="52">
        <v>10.535030000000001</v>
      </c>
      <c r="J11" s="52">
        <v>27.016449999999999</v>
      </c>
      <c r="K11" s="52">
        <v>9.5052800000000008</v>
      </c>
      <c r="L11" s="52">
        <v>11.76568</v>
      </c>
      <c r="M11" s="52">
        <v>0</v>
      </c>
      <c r="N11" s="52">
        <v>0</v>
      </c>
      <c r="O11" s="52">
        <v>0</v>
      </c>
      <c r="P11" s="53">
        <v>171.33829</v>
      </c>
      <c r="Q11" s="81">
        <v>1.0691674519509999</v>
      </c>
    </row>
    <row r="12" spans="1:17" ht="14.4" customHeight="1" x14ac:dyDescent="0.3">
      <c r="A12" s="15" t="s">
        <v>27</v>
      </c>
      <c r="B12" s="51">
        <v>0.435697506904</v>
      </c>
      <c r="C12" s="52">
        <v>3.6308125575000003E-2</v>
      </c>
      <c r="D12" s="52">
        <v>0</v>
      </c>
      <c r="E12" s="52">
        <v>0</v>
      </c>
      <c r="F12" s="52">
        <v>0</v>
      </c>
      <c r="G12" s="52">
        <v>0</v>
      </c>
      <c r="H12" s="52">
        <v>0</v>
      </c>
      <c r="I12" s="52">
        <v>0</v>
      </c>
      <c r="J12" s="52">
        <v>0</v>
      </c>
      <c r="K12" s="52">
        <v>0</v>
      </c>
      <c r="L12" s="52">
        <v>0</v>
      </c>
      <c r="M12" s="52">
        <v>0</v>
      </c>
      <c r="N12" s="52">
        <v>0</v>
      </c>
      <c r="O12" s="52">
        <v>0</v>
      </c>
      <c r="P12" s="53">
        <v>0</v>
      </c>
      <c r="Q12" s="81">
        <v>0</v>
      </c>
    </row>
    <row r="13" spans="1:17" ht="14.4" customHeight="1" x14ac:dyDescent="0.3">
      <c r="A13" s="15" t="s">
        <v>28</v>
      </c>
      <c r="B13" s="51">
        <v>3.777938033746</v>
      </c>
      <c r="C13" s="52">
        <v>0.31482816947800002</v>
      </c>
      <c r="D13" s="52">
        <v>0.65700000000000003</v>
      </c>
      <c r="E13" s="52">
        <v>1.40205</v>
      </c>
      <c r="F13" s="52">
        <v>0.55193000000000003</v>
      </c>
      <c r="G13" s="52">
        <v>5.3947099999999999</v>
      </c>
      <c r="H13" s="52">
        <v>2.6196199999999998</v>
      </c>
      <c r="I13" s="52">
        <v>1.1141099999999999</v>
      </c>
      <c r="J13" s="52">
        <v>0.88846999999999998</v>
      </c>
      <c r="K13" s="52">
        <v>0.22989999999999999</v>
      </c>
      <c r="L13" s="52">
        <v>1.68466</v>
      </c>
      <c r="M13" s="52">
        <v>0</v>
      </c>
      <c r="N13" s="52">
        <v>0</v>
      </c>
      <c r="O13" s="52">
        <v>0</v>
      </c>
      <c r="P13" s="53">
        <v>14.542450000000001</v>
      </c>
      <c r="Q13" s="81">
        <v>5.1324116912799997</v>
      </c>
    </row>
    <row r="14" spans="1:17" ht="14.4" customHeight="1" x14ac:dyDescent="0.3">
      <c r="A14" s="15" t="s">
        <v>29</v>
      </c>
      <c r="B14" s="51">
        <v>0</v>
      </c>
      <c r="C14" s="52">
        <v>0</v>
      </c>
      <c r="D14" s="52">
        <v>0</v>
      </c>
      <c r="E14" s="52">
        <v>0</v>
      </c>
      <c r="F14" s="52">
        <v>0</v>
      </c>
      <c r="G14" s="52">
        <v>0</v>
      </c>
      <c r="H14" s="52">
        <v>0</v>
      </c>
      <c r="I14" s="52">
        <v>0</v>
      </c>
      <c r="J14" s="52">
        <v>0</v>
      </c>
      <c r="K14" s="52">
        <v>0</v>
      </c>
      <c r="L14" s="52">
        <v>0</v>
      </c>
      <c r="M14" s="52">
        <v>0</v>
      </c>
      <c r="N14" s="52">
        <v>0</v>
      </c>
      <c r="O14" s="52">
        <v>0</v>
      </c>
      <c r="P14" s="53">
        <v>0</v>
      </c>
      <c r="Q14" s="81" t="s">
        <v>232</v>
      </c>
    </row>
    <row r="15" spans="1:17" ht="14.4" customHeight="1" x14ac:dyDescent="0.3">
      <c r="A15" s="15" t="s">
        <v>30</v>
      </c>
      <c r="B15" s="51">
        <v>0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3">
        <v>0</v>
      </c>
      <c r="Q15" s="81" t="s">
        <v>232</v>
      </c>
    </row>
    <row r="16" spans="1:17" ht="14.4" customHeight="1" x14ac:dyDescent="0.3">
      <c r="A16" s="15" t="s">
        <v>31</v>
      </c>
      <c r="B16" s="51">
        <v>0</v>
      </c>
      <c r="C16" s="52">
        <v>0</v>
      </c>
      <c r="D16" s="52">
        <v>0</v>
      </c>
      <c r="E16" s="52">
        <v>0</v>
      </c>
      <c r="F16" s="52">
        <v>0</v>
      </c>
      <c r="G16" s="52">
        <v>0</v>
      </c>
      <c r="H16" s="52">
        <v>0</v>
      </c>
      <c r="I16" s="52">
        <v>0</v>
      </c>
      <c r="J16" s="52">
        <v>0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53">
        <v>0</v>
      </c>
      <c r="Q16" s="81" t="s">
        <v>232</v>
      </c>
    </row>
    <row r="17" spans="1:17" ht="14.4" customHeight="1" x14ac:dyDescent="0.3">
      <c r="A17" s="15" t="s">
        <v>32</v>
      </c>
      <c r="B17" s="51">
        <v>36.245180572568003</v>
      </c>
      <c r="C17" s="52">
        <v>3.0204317143799999</v>
      </c>
      <c r="D17" s="52">
        <v>4.6796699999999998</v>
      </c>
      <c r="E17" s="52">
        <v>0</v>
      </c>
      <c r="F17" s="52">
        <v>0</v>
      </c>
      <c r="G17" s="52">
        <v>0</v>
      </c>
      <c r="H17" s="52">
        <v>0</v>
      </c>
      <c r="I17" s="52">
        <v>0</v>
      </c>
      <c r="J17" s="52">
        <v>0</v>
      </c>
      <c r="K17" s="52">
        <v>3.0855000000000001</v>
      </c>
      <c r="L17" s="52">
        <v>0</v>
      </c>
      <c r="M17" s="52">
        <v>0</v>
      </c>
      <c r="N17" s="52">
        <v>0</v>
      </c>
      <c r="O17" s="52">
        <v>0</v>
      </c>
      <c r="P17" s="53">
        <v>7.7651700000000003</v>
      </c>
      <c r="Q17" s="81">
        <v>0.285653425819</v>
      </c>
    </row>
    <row r="18" spans="1:17" ht="14.4" customHeight="1" x14ac:dyDescent="0.3">
      <c r="A18" s="15" t="s">
        <v>33</v>
      </c>
      <c r="B18" s="51">
        <v>0</v>
      </c>
      <c r="C18" s="52">
        <v>0</v>
      </c>
      <c r="D18" s="52">
        <v>0</v>
      </c>
      <c r="E18" s="52">
        <v>0.48099999999999998</v>
      </c>
      <c r="F18" s="52">
        <v>6.048</v>
      </c>
      <c r="G18" s="52">
        <v>5.8979999999999997</v>
      </c>
      <c r="H18" s="52">
        <v>0.61</v>
      </c>
      <c r="I18" s="52">
        <v>1.258</v>
      </c>
      <c r="J18" s="52">
        <v>0</v>
      </c>
      <c r="K18" s="52">
        <v>0</v>
      </c>
      <c r="L18" s="52">
        <v>2.637</v>
      </c>
      <c r="M18" s="52">
        <v>0</v>
      </c>
      <c r="N18" s="52">
        <v>0</v>
      </c>
      <c r="O18" s="52">
        <v>0</v>
      </c>
      <c r="P18" s="53">
        <v>16.931999999999999</v>
      </c>
      <c r="Q18" s="81" t="s">
        <v>232</v>
      </c>
    </row>
    <row r="19" spans="1:17" ht="14.4" customHeight="1" x14ac:dyDescent="0.3">
      <c r="A19" s="15" t="s">
        <v>34</v>
      </c>
      <c r="B19" s="51">
        <v>542.68549168954496</v>
      </c>
      <c r="C19" s="52">
        <v>45.223790974128001</v>
      </c>
      <c r="D19" s="52">
        <v>46.867370000000001</v>
      </c>
      <c r="E19" s="52">
        <v>-0.341229999999</v>
      </c>
      <c r="F19" s="52">
        <v>123.7247</v>
      </c>
      <c r="G19" s="52">
        <v>30.715129999999998</v>
      </c>
      <c r="H19" s="52">
        <v>184.59998999999999</v>
      </c>
      <c r="I19" s="52">
        <v>12.526899999999999</v>
      </c>
      <c r="J19" s="52">
        <v>21.478860000000001</v>
      </c>
      <c r="K19" s="52">
        <v>61.281289999999998</v>
      </c>
      <c r="L19" s="52">
        <v>10.19176</v>
      </c>
      <c r="M19" s="52">
        <v>0</v>
      </c>
      <c r="N19" s="52">
        <v>0</v>
      </c>
      <c r="O19" s="52">
        <v>0</v>
      </c>
      <c r="P19" s="53">
        <v>491.04477000000003</v>
      </c>
      <c r="Q19" s="81">
        <v>1.206456354603</v>
      </c>
    </row>
    <row r="20" spans="1:17" ht="14.4" customHeight="1" x14ac:dyDescent="0.3">
      <c r="A20" s="15" t="s">
        <v>35</v>
      </c>
      <c r="B20" s="51">
        <v>18195.001642635401</v>
      </c>
      <c r="C20" s="52">
        <v>1516.25013688628</v>
      </c>
      <c r="D20" s="52">
        <v>1580.3928699999999</v>
      </c>
      <c r="E20" s="52">
        <v>1501.8677499999999</v>
      </c>
      <c r="F20" s="52">
        <v>1501.06945</v>
      </c>
      <c r="G20" s="52">
        <v>1528.6507099999999</v>
      </c>
      <c r="H20" s="52">
        <v>1516.0168100000001</v>
      </c>
      <c r="I20" s="52">
        <v>1552.3477499999999</v>
      </c>
      <c r="J20" s="52">
        <v>2132.3766999999998</v>
      </c>
      <c r="K20" s="52">
        <v>1531.4210800000001</v>
      </c>
      <c r="L20" s="52">
        <v>1537.4723100000001</v>
      </c>
      <c r="M20" s="52">
        <v>0</v>
      </c>
      <c r="N20" s="52">
        <v>0</v>
      </c>
      <c r="O20" s="52">
        <v>0</v>
      </c>
      <c r="P20" s="53">
        <v>14381.61543</v>
      </c>
      <c r="Q20" s="81">
        <v>1.053887634451</v>
      </c>
    </row>
    <row r="21" spans="1:17" ht="14.4" customHeight="1" x14ac:dyDescent="0.3">
      <c r="A21" s="16" t="s">
        <v>36</v>
      </c>
      <c r="B21" s="51">
        <v>1775.0040989358899</v>
      </c>
      <c r="C21" s="52">
        <v>147.91700824465701</v>
      </c>
      <c r="D21" s="52">
        <v>148.60499999999999</v>
      </c>
      <c r="E21" s="52">
        <v>156.02199999999999</v>
      </c>
      <c r="F21" s="52">
        <v>148.47200000000001</v>
      </c>
      <c r="G21" s="52">
        <v>148.47200000000001</v>
      </c>
      <c r="H21" s="52">
        <v>150.011</v>
      </c>
      <c r="I21" s="52">
        <v>177.03299999999999</v>
      </c>
      <c r="J21" s="52">
        <v>177.03299999999999</v>
      </c>
      <c r="K21" s="52">
        <v>184.184</v>
      </c>
      <c r="L21" s="52">
        <v>184.18899999999999</v>
      </c>
      <c r="M21" s="52">
        <v>0</v>
      </c>
      <c r="N21" s="52">
        <v>0</v>
      </c>
      <c r="O21" s="52">
        <v>0</v>
      </c>
      <c r="P21" s="53">
        <v>1474.021</v>
      </c>
      <c r="Q21" s="81">
        <v>1.107243264684</v>
      </c>
    </row>
    <row r="22" spans="1:17" ht="14.4" customHeight="1" x14ac:dyDescent="0.3">
      <c r="A22" s="15" t="s">
        <v>37</v>
      </c>
      <c r="B22" s="51">
        <v>6</v>
      </c>
      <c r="C22" s="52">
        <v>0.5</v>
      </c>
      <c r="D22" s="52">
        <v>41.361669999999997</v>
      </c>
      <c r="E22" s="52">
        <v>0</v>
      </c>
      <c r="F22" s="52">
        <v>0</v>
      </c>
      <c r="G22" s="52">
        <v>6.1239999999999997</v>
      </c>
      <c r="H22" s="52">
        <v>0</v>
      </c>
      <c r="I22" s="52">
        <v>0</v>
      </c>
      <c r="J22" s="52">
        <v>0</v>
      </c>
      <c r="K22" s="52">
        <v>0</v>
      </c>
      <c r="L22" s="52">
        <v>0</v>
      </c>
      <c r="M22" s="52">
        <v>0</v>
      </c>
      <c r="N22" s="52">
        <v>0</v>
      </c>
      <c r="O22" s="52">
        <v>0</v>
      </c>
      <c r="P22" s="53">
        <v>47.485669999999999</v>
      </c>
      <c r="Q22" s="81">
        <v>10.552371111111</v>
      </c>
    </row>
    <row r="23" spans="1:17" ht="14.4" customHeight="1" x14ac:dyDescent="0.3">
      <c r="A23" s="16" t="s">
        <v>38</v>
      </c>
      <c r="B23" s="51">
        <v>0</v>
      </c>
      <c r="C23" s="52">
        <v>0</v>
      </c>
      <c r="D23" s="52">
        <v>0</v>
      </c>
      <c r="E23" s="52">
        <v>0</v>
      </c>
      <c r="F23" s="52">
        <v>0</v>
      </c>
      <c r="G23" s="52">
        <v>0</v>
      </c>
      <c r="H23" s="52">
        <v>0</v>
      </c>
      <c r="I23" s="52">
        <v>0</v>
      </c>
      <c r="J23" s="52">
        <v>0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P23" s="53">
        <v>0</v>
      </c>
      <c r="Q23" s="81" t="s">
        <v>232</v>
      </c>
    </row>
    <row r="24" spans="1:17" ht="14.4" customHeight="1" x14ac:dyDescent="0.3">
      <c r="A24" s="16" t="s">
        <v>39</v>
      </c>
      <c r="B24" s="51">
        <v>1.45519152283669E-11</v>
      </c>
      <c r="C24" s="52">
        <v>9.0949470177292804E-13</v>
      </c>
      <c r="D24" s="52">
        <v>-9.0949470177292804E-13</v>
      </c>
      <c r="E24" s="52">
        <v>0.50044999999999995</v>
      </c>
      <c r="F24" s="52">
        <v>0.302599999999</v>
      </c>
      <c r="G24" s="52">
        <v>2.600129999999</v>
      </c>
      <c r="H24" s="52">
        <v>-2.8999999900000001E-4</v>
      </c>
      <c r="I24" s="52">
        <v>15.960000000000999</v>
      </c>
      <c r="J24" s="52">
        <v>9.0949470177292804E-13</v>
      </c>
      <c r="K24" s="52">
        <v>-9.9999992926314007E-6</v>
      </c>
      <c r="L24" s="52">
        <v>8.060619999999</v>
      </c>
      <c r="M24" s="52">
        <v>0</v>
      </c>
      <c r="N24" s="52">
        <v>0</v>
      </c>
      <c r="O24" s="52">
        <v>0</v>
      </c>
      <c r="P24" s="53">
        <v>27.423500000000999</v>
      </c>
      <c r="Q24" s="81"/>
    </row>
    <row r="25" spans="1:17" ht="14.4" customHeight="1" x14ac:dyDescent="0.3">
      <c r="A25" s="17" t="s">
        <v>40</v>
      </c>
      <c r="B25" s="54">
        <v>39830.941044323197</v>
      </c>
      <c r="C25" s="55">
        <v>3319.2450870269299</v>
      </c>
      <c r="D25" s="55">
        <v>3535.3065000000001</v>
      </c>
      <c r="E25" s="55">
        <v>3498.6114400000001</v>
      </c>
      <c r="F25" s="55">
        <v>3902.116</v>
      </c>
      <c r="G25" s="55">
        <v>3460.8100399999998</v>
      </c>
      <c r="H25" s="55">
        <v>3647.0135700000001</v>
      </c>
      <c r="I25" s="55">
        <v>4092.1766400000101</v>
      </c>
      <c r="J25" s="55">
        <v>3556.87601</v>
      </c>
      <c r="K25" s="55">
        <v>3255.5029399999999</v>
      </c>
      <c r="L25" s="55">
        <v>3356.6422299999999</v>
      </c>
      <c r="M25" s="55">
        <v>0</v>
      </c>
      <c r="N25" s="55">
        <v>0</v>
      </c>
      <c r="O25" s="55">
        <v>0</v>
      </c>
      <c r="P25" s="56">
        <v>32305.055369999998</v>
      </c>
      <c r="Q25" s="82">
        <v>1.0814057120080001</v>
      </c>
    </row>
    <row r="26" spans="1:17" ht="14.4" customHeight="1" x14ac:dyDescent="0.3">
      <c r="A26" s="15" t="s">
        <v>41</v>
      </c>
      <c r="B26" s="51">
        <v>3024.02521590266</v>
      </c>
      <c r="C26" s="52">
        <v>252.00210132522199</v>
      </c>
      <c r="D26" s="52">
        <v>236.10416000000001</v>
      </c>
      <c r="E26" s="52">
        <v>206.57416000000001</v>
      </c>
      <c r="F26" s="52">
        <v>221.27249</v>
      </c>
      <c r="G26" s="52">
        <v>225.67750000000001</v>
      </c>
      <c r="H26" s="52">
        <v>200.25809000000001</v>
      </c>
      <c r="I26" s="52">
        <v>326.36748</v>
      </c>
      <c r="J26" s="52">
        <v>261.64078000000001</v>
      </c>
      <c r="K26" s="52">
        <v>238.12447</v>
      </c>
      <c r="L26" s="52">
        <v>239.48721</v>
      </c>
      <c r="M26" s="52">
        <v>0</v>
      </c>
      <c r="N26" s="52">
        <v>0</v>
      </c>
      <c r="O26" s="52">
        <v>0</v>
      </c>
      <c r="P26" s="53">
        <v>2155.5063399999999</v>
      </c>
      <c r="Q26" s="81">
        <v>0.95039169588200001</v>
      </c>
    </row>
    <row r="27" spans="1:17" ht="14.4" customHeight="1" x14ac:dyDescent="0.3">
      <c r="A27" s="18" t="s">
        <v>42</v>
      </c>
      <c r="B27" s="54">
        <v>42854.966260225803</v>
      </c>
      <c r="C27" s="55">
        <v>3571.2471883521498</v>
      </c>
      <c r="D27" s="55">
        <v>3771.41066</v>
      </c>
      <c r="E27" s="55">
        <v>3705.1855999999998</v>
      </c>
      <c r="F27" s="55">
        <v>4123.3884900000003</v>
      </c>
      <c r="G27" s="55">
        <v>3686.4875400000001</v>
      </c>
      <c r="H27" s="55">
        <v>3847.2716599999999</v>
      </c>
      <c r="I27" s="55">
        <v>4418.5441200000096</v>
      </c>
      <c r="J27" s="55">
        <v>3818.5167900000001</v>
      </c>
      <c r="K27" s="55">
        <v>3493.6274100000001</v>
      </c>
      <c r="L27" s="55">
        <v>3596.1294400000002</v>
      </c>
      <c r="M27" s="55">
        <v>0</v>
      </c>
      <c r="N27" s="55">
        <v>0</v>
      </c>
      <c r="O27" s="55">
        <v>0</v>
      </c>
      <c r="P27" s="56">
        <v>34460.561710000002</v>
      </c>
      <c r="Q27" s="82">
        <v>1.072160816422</v>
      </c>
    </row>
    <row r="28" spans="1:17" ht="14.4" customHeight="1" x14ac:dyDescent="0.3">
      <c r="A28" s="16" t="s">
        <v>43</v>
      </c>
      <c r="B28" s="51">
        <v>508.01466284533302</v>
      </c>
      <c r="C28" s="52">
        <v>42.334555237110997</v>
      </c>
      <c r="D28" s="52">
        <v>20.2212</v>
      </c>
      <c r="E28" s="52">
        <v>27.0458</v>
      </c>
      <c r="F28" s="52">
        <v>27.627220000000001</v>
      </c>
      <c r="G28" s="52">
        <v>56.412260000000003</v>
      </c>
      <c r="H28" s="52">
        <v>62.288359999999997</v>
      </c>
      <c r="I28" s="52">
        <v>81.596519999999998</v>
      </c>
      <c r="J28" s="52">
        <v>49.232300000000002</v>
      </c>
      <c r="K28" s="52">
        <v>47.84834</v>
      </c>
      <c r="L28" s="52">
        <v>32.944000000000003</v>
      </c>
      <c r="M28" s="52">
        <v>0</v>
      </c>
      <c r="N28" s="52">
        <v>0</v>
      </c>
      <c r="O28" s="52">
        <v>0</v>
      </c>
      <c r="P28" s="53">
        <v>405.21600000000001</v>
      </c>
      <c r="Q28" s="81">
        <v>1.0635283575750001</v>
      </c>
    </row>
    <row r="29" spans="1:17" ht="14.4" customHeight="1" x14ac:dyDescent="0.3">
      <c r="A29" s="16" t="s">
        <v>44</v>
      </c>
      <c r="B29" s="51">
        <v>0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3">
        <v>0</v>
      </c>
      <c r="Q29" s="81" t="s">
        <v>232</v>
      </c>
    </row>
    <row r="30" spans="1:17" ht="14.4" customHeight="1" x14ac:dyDescent="0.3">
      <c r="A30" s="16" t="s">
        <v>45</v>
      </c>
      <c r="B30" s="51">
        <v>0</v>
      </c>
      <c r="C30" s="52">
        <v>0</v>
      </c>
      <c r="D30" s="52">
        <v>0</v>
      </c>
      <c r="E30" s="52">
        <v>0</v>
      </c>
      <c r="F30" s="52">
        <v>0</v>
      </c>
      <c r="G30" s="52">
        <v>0</v>
      </c>
      <c r="H30" s="52">
        <v>0</v>
      </c>
      <c r="I30" s="52">
        <v>0</v>
      </c>
      <c r="J30" s="52">
        <v>0</v>
      </c>
      <c r="K30" s="52">
        <v>0</v>
      </c>
      <c r="L30" s="52">
        <v>0</v>
      </c>
      <c r="M30" s="52">
        <v>0</v>
      </c>
      <c r="N30" s="52">
        <v>0</v>
      </c>
      <c r="O30" s="52">
        <v>0</v>
      </c>
      <c r="P30" s="53">
        <v>0</v>
      </c>
      <c r="Q30" s="81">
        <v>0</v>
      </c>
    </row>
    <row r="31" spans="1:17" ht="14.4" customHeight="1" thickBot="1" x14ac:dyDescent="0.35">
      <c r="A31" s="19" t="s">
        <v>46</v>
      </c>
      <c r="B31" s="57">
        <v>0</v>
      </c>
      <c r="C31" s="58">
        <v>0</v>
      </c>
      <c r="D31" s="58">
        <v>0</v>
      </c>
      <c r="E31" s="58">
        <v>0</v>
      </c>
      <c r="F31" s="58">
        <v>0</v>
      </c>
      <c r="G31" s="58">
        <v>0</v>
      </c>
      <c r="H31" s="58">
        <v>0</v>
      </c>
      <c r="I31" s="58">
        <v>0</v>
      </c>
      <c r="J31" s="58">
        <v>0</v>
      </c>
      <c r="K31" s="58">
        <v>0</v>
      </c>
      <c r="L31" s="58">
        <v>0</v>
      </c>
      <c r="M31" s="58">
        <v>0</v>
      </c>
      <c r="N31" s="58">
        <v>0</v>
      </c>
      <c r="O31" s="58">
        <v>0</v>
      </c>
      <c r="P31" s="59">
        <v>0</v>
      </c>
      <c r="Q31" s="83" t="s">
        <v>232</v>
      </c>
    </row>
    <row r="32" spans="1:17" ht="14.4" customHeight="1" x14ac:dyDescent="0.3">
      <c r="B32" s="117"/>
      <c r="C32" s="117"/>
      <c r="D32" s="117"/>
      <c r="E32" s="117"/>
      <c r="F32" s="117"/>
      <c r="G32" s="117"/>
      <c r="H32" s="117"/>
      <c r="I32" s="117"/>
      <c r="J32" s="117"/>
      <c r="K32" s="117"/>
      <c r="L32" s="117"/>
      <c r="M32" s="117"/>
      <c r="N32" s="117"/>
      <c r="O32" s="117"/>
      <c r="P32" s="117"/>
      <c r="Q32" s="117"/>
    </row>
    <row r="33" spans="1:17" ht="14.4" customHeight="1" x14ac:dyDescent="0.3">
      <c r="A33" s="99" t="s">
        <v>139</v>
      </c>
      <c r="B33" s="118"/>
      <c r="C33" s="118"/>
      <c r="D33" s="118"/>
      <c r="E33" s="118"/>
      <c r="F33" s="118"/>
      <c r="G33" s="118"/>
      <c r="H33" s="118"/>
      <c r="I33" s="118"/>
      <c r="J33" s="118"/>
      <c r="K33" s="118"/>
      <c r="L33" s="118"/>
      <c r="M33" s="118"/>
      <c r="N33" s="118"/>
      <c r="O33" s="118"/>
      <c r="P33" s="118"/>
      <c r="Q33" s="118"/>
    </row>
    <row r="34" spans="1:17" ht="14.4" customHeight="1" x14ac:dyDescent="0.3">
      <c r="A34" s="122" t="s">
        <v>222</v>
      </c>
      <c r="B34" s="118"/>
      <c r="C34" s="118"/>
      <c r="D34" s="118"/>
      <c r="E34" s="118"/>
      <c r="F34" s="118"/>
      <c r="G34" s="118"/>
      <c r="H34" s="118"/>
      <c r="I34" s="118"/>
      <c r="J34" s="118"/>
      <c r="K34" s="118"/>
      <c r="L34" s="118"/>
      <c r="M34" s="118"/>
      <c r="N34" s="118"/>
      <c r="O34" s="118"/>
      <c r="P34" s="118"/>
      <c r="Q34" s="118"/>
    </row>
    <row r="35" spans="1:17" ht="14.4" customHeight="1" x14ac:dyDescent="0.3">
      <c r="A35" s="123" t="s">
        <v>47</v>
      </c>
      <c r="B35" s="118"/>
      <c r="C35" s="118"/>
      <c r="D35" s="118"/>
      <c r="E35" s="118"/>
      <c r="F35" s="118"/>
      <c r="G35" s="118"/>
      <c r="H35" s="118"/>
      <c r="I35" s="118"/>
      <c r="J35" s="118"/>
      <c r="K35" s="118"/>
      <c r="L35" s="118"/>
      <c r="M35" s="118"/>
      <c r="N35" s="118"/>
      <c r="O35" s="118"/>
      <c r="P35" s="118"/>
      <c r="Q35" s="118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174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16" customWidth="1"/>
    <col min="2" max="11" width="10" style="116" customWidth="1"/>
    <col min="12" max="16384" width="8.88671875" style="116"/>
  </cols>
  <sheetData>
    <row r="1" spans="1:11" s="60" customFormat="1" ht="18.600000000000001" customHeight="1" thickBot="1" x14ac:dyDescent="0.4">
      <c r="A1" s="314" t="s">
        <v>48</v>
      </c>
      <c r="B1" s="314"/>
      <c r="C1" s="314"/>
      <c r="D1" s="314"/>
      <c r="E1" s="314"/>
      <c r="F1" s="314"/>
      <c r="G1" s="314"/>
      <c r="H1" s="319"/>
      <c r="I1" s="319"/>
      <c r="J1" s="319"/>
      <c r="K1" s="319"/>
    </row>
    <row r="2" spans="1:11" s="60" customFormat="1" ht="14.4" customHeight="1" thickBot="1" x14ac:dyDescent="0.35">
      <c r="A2" s="214" t="s">
        <v>231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1" ht="14.4" customHeight="1" x14ac:dyDescent="0.3">
      <c r="A3" s="68"/>
      <c r="B3" s="315" t="s">
        <v>49</v>
      </c>
      <c r="C3" s="316"/>
      <c r="D3" s="316"/>
      <c r="E3" s="316"/>
      <c r="F3" s="322" t="s">
        <v>50</v>
      </c>
      <c r="G3" s="316"/>
      <c r="H3" s="316"/>
      <c r="I3" s="316"/>
      <c r="J3" s="316"/>
      <c r="K3" s="323"/>
    </row>
    <row r="4" spans="1:11" ht="14.4" customHeight="1" x14ac:dyDescent="0.3">
      <c r="A4" s="69"/>
      <c r="B4" s="320"/>
      <c r="C4" s="321"/>
      <c r="D4" s="321"/>
      <c r="E4" s="321"/>
      <c r="F4" s="324" t="s">
        <v>227</v>
      </c>
      <c r="G4" s="326" t="s">
        <v>51</v>
      </c>
      <c r="H4" s="127" t="s">
        <v>126</v>
      </c>
      <c r="I4" s="324" t="s">
        <v>52</v>
      </c>
      <c r="J4" s="326" t="s">
        <v>203</v>
      </c>
      <c r="K4" s="327" t="s">
        <v>229</v>
      </c>
    </row>
    <row r="5" spans="1:11" ht="42" thickBot="1" x14ac:dyDescent="0.35">
      <c r="A5" s="70"/>
      <c r="B5" s="24" t="s">
        <v>223</v>
      </c>
      <c r="C5" s="25" t="s">
        <v>224</v>
      </c>
      <c r="D5" s="26" t="s">
        <v>225</v>
      </c>
      <c r="E5" s="26" t="s">
        <v>226</v>
      </c>
      <c r="F5" s="325"/>
      <c r="G5" s="325"/>
      <c r="H5" s="25" t="s">
        <v>228</v>
      </c>
      <c r="I5" s="325"/>
      <c r="J5" s="325"/>
      <c r="K5" s="328"/>
    </row>
    <row r="6" spans="1:11" ht="14.4" customHeight="1" thickBot="1" x14ac:dyDescent="0.35">
      <c r="A6" s="401" t="s">
        <v>234</v>
      </c>
      <c r="B6" s="383">
        <v>39229.225758858403</v>
      </c>
      <c r="C6" s="383">
        <v>40196.785640000002</v>
      </c>
      <c r="D6" s="384">
        <v>967.55988114156196</v>
      </c>
      <c r="E6" s="385">
        <v>1.0246642614629999</v>
      </c>
      <c r="F6" s="383">
        <v>39830.941044323197</v>
      </c>
      <c r="G6" s="384">
        <v>29873.2057832424</v>
      </c>
      <c r="H6" s="386">
        <v>3356.6422299999999</v>
      </c>
      <c r="I6" s="383">
        <v>32305.055369999998</v>
      </c>
      <c r="J6" s="384">
        <v>2431.8495867576298</v>
      </c>
      <c r="K6" s="387">
        <v>0.81105428400599999</v>
      </c>
    </row>
    <row r="7" spans="1:11" ht="14.4" customHeight="1" thickBot="1" x14ac:dyDescent="0.35">
      <c r="A7" s="402" t="s">
        <v>235</v>
      </c>
      <c r="B7" s="383">
        <v>19220.539021268902</v>
      </c>
      <c r="C7" s="383">
        <v>18954.048299999999</v>
      </c>
      <c r="D7" s="384">
        <v>-266.49072126888501</v>
      </c>
      <c r="E7" s="385">
        <v>0.98613510677399996</v>
      </c>
      <c r="F7" s="383">
        <v>19276.004630489799</v>
      </c>
      <c r="G7" s="384">
        <v>14457.0034728673</v>
      </c>
      <c r="H7" s="386">
        <v>1614.0911599999999</v>
      </c>
      <c r="I7" s="383">
        <v>15858.767830000001</v>
      </c>
      <c r="J7" s="384">
        <v>1401.7643571326701</v>
      </c>
      <c r="K7" s="387">
        <v>0.82272068999699999</v>
      </c>
    </row>
    <row r="8" spans="1:11" ht="14.4" customHeight="1" thickBot="1" x14ac:dyDescent="0.35">
      <c r="A8" s="403" t="s">
        <v>236</v>
      </c>
      <c r="B8" s="383">
        <v>19220.539021268902</v>
      </c>
      <c r="C8" s="383">
        <v>18954.048299999999</v>
      </c>
      <c r="D8" s="384">
        <v>-266.49072126888501</v>
      </c>
      <c r="E8" s="385">
        <v>0.98613510677399996</v>
      </c>
      <c r="F8" s="383">
        <v>19276.004630489799</v>
      </c>
      <c r="G8" s="384">
        <v>14457.0034728673</v>
      </c>
      <c r="H8" s="386">
        <v>1614.0911599999999</v>
      </c>
      <c r="I8" s="383">
        <v>15858.767830000001</v>
      </c>
      <c r="J8" s="384">
        <v>1401.7643571326701</v>
      </c>
      <c r="K8" s="387">
        <v>0.82272068999699999</v>
      </c>
    </row>
    <row r="9" spans="1:11" ht="14.4" customHeight="1" thickBot="1" x14ac:dyDescent="0.35">
      <c r="A9" s="404" t="s">
        <v>237</v>
      </c>
      <c r="B9" s="388">
        <v>0</v>
      </c>
      <c r="C9" s="388">
        <v>4.0000000000000403E-5</v>
      </c>
      <c r="D9" s="389">
        <v>4.0000000000000403E-5</v>
      </c>
      <c r="E9" s="390" t="s">
        <v>232</v>
      </c>
      <c r="F9" s="388">
        <v>0</v>
      </c>
      <c r="G9" s="389">
        <v>0</v>
      </c>
      <c r="H9" s="391">
        <v>-3.8000000000000002E-4</v>
      </c>
      <c r="I9" s="388">
        <v>-5.4210108624275198E-20</v>
      </c>
      <c r="J9" s="389">
        <v>-5.4210108624275198E-20</v>
      </c>
      <c r="K9" s="392" t="s">
        <v>232</v>
      </c>
    </row>
    <row r="10" spans="1:11" ht="14.4" customHeight="1" thickBot="1" x14ac:dyDescent="0.35">
      <c r="A10" s="405" t="s">
        <v>238</v>
      </c>
      <c r="B10" s="383">
        <v>0</v>
      </c>
      <c r="C10" s="383">
        <v>4.0000000000000403E-5</v>
      </c>
      <c r="D10" s="384">
        <v>4.0000000000000403E-5</v>
      </c>
      <c r="E10" s="393" t="s">
        <v>232</v>
      </c>
      <c r="F10" s="383">
        <v>0</v>
      </c>
      <c r="G10" s="384">
        <v>0</v>
      </c>
      <c r="H10" s="386">
        <v>-3.8000000000000002E-4</v>
      </c>
      <c r="I10" s="383">
        <v>-5.4210108624275198E-20</v>
      </c>
      <c r="J10" s="384">
        <v>-5.4210108624275198E-20</v>
      </c>
      <c r="K10" s="394" t="s">
        <v>232</v>
      </c>
    </row>
    <row r="11" spans="1:11" ht="14.4" customHeight="1" thickBot="1" x14ac:dyDescent="0.35">
      <c r="A11" s="404" t="s">
        <v>239</v>
      </c>
      <c r="B11" s="388">
        <v>59.392721637416003</v>
      </c>
      <c r="C11" s="388">
        <v>36.585160000000002</v>
      </c>
      <c r="D11" s="389">
        <v>-22.807561637416001</v>
      </c>
      <c r="E11" s="395">
        <v>0.61598726226599998</v>
      </c>
      <c r="F11" s="388">
        <v>59.943805411695003</v>
      </c>
      <c r="G11" s="389">
        <v>44.957854058770998</v>
      </c>
      <c r="H11" s="391">
        <v>3.8132899999999998</v>
      </c>
      <c r="I11" s="388">
        <v>34.675870000000003</v>
      </c>
      <c r="J11" s="389">
        <v>-10.281984058771</v>
      </c>
      <c r="K11" s="396">
        <v>0.57847295082100003</v>
      </c>
    </row>
    <row r="12" spans="1:11" ht="14.4" customHeight="1" thickBot="1" x14ac:dyDescent="0.35">
      <c r="A12" s="405" t="s">
        <v>240</v>
      </c>
      <c r="B12" s="383">
        <v>35.391383570933002</v>
      </c>
      <c r="C12" s="383">
        <v>29.922499999999999</v>
      </c>
      <c r="D12" s="384">
        <v>-5.4688835709330004</v>
      </c>
      <c r="E12" s="385">
        <v>0.84547415163899997</v>
      </c>
      <c r="F12" s="383">
        <v>37.000003340340001</v>
      </c>
      <c r="G12" s="384">
        <v>27.750002505255001</v>
      </c>
      <c r="H12" s="386">
        <v>2.8586900000000002</v>
      </c>
      <c r="I12" s="383">
        <v>20.62557</v>
      </c>
      <c r="J12" s="384">
        <v>-7.1244325052550002</v>
      </c>
      <c r="K12" s="387">
        <v>0.55744778751099999</v>
      </c>
    </row>
    <row r="13" spans="1:11" ht="14.4" customHeight="1" thickBot="1" x14ac:dyDescent="0.35">
      <c r="A13" s="405" t="s">
        <v>241</v>
      </c>
      <c r="B13" s="383">
        <v>22.955850681914001</v>
      </c>
      <c r="C13" s="383">
        <v>5.7188600000000003</v>
      </c>
      <c r="D13" s="384">
        <v>-17.236990681914001</v>
      </c>
      <c r="E13" s="385">
        <v>0.249124289892</v>
      </c>
      <c r="F13" s="383">
        <v>22.000001986148</v>
      </c>
      <c r="G13" s="384">
        <v>16.500001489611002</v>
      </c>
      <c r="H13" s="386">
        <v>0.9546</v>
      </c>
      <c r="I13" s="383">
        <v>14.0503</v>
      </c>
      <c r="J13" s="384">
        <v>-2.4497014896109999</v>
      </c>
      <c r="K13" s="387">
        <v>0.63864994234299999</v>
      </c>
    </row>
    <row r="14" spans="1:11" ht="14.4" customHeight="1" thickBot="1" x14ac:dyDescent="0.35">
      <c r="A14" s="405" t="s">
        <v>242</v>
      </c>
      <c r="B14" s="383">
        <v>1.0454873845679999</v>
      </c>
      <c r="C14" s="383">
        <v>0.94379999999999997</v>
      </c>
      <c r="D14" s="384">
        <v>-0.101687384568</v>
      </c>
      <c r="E14" s="385">
        <v>0.90273686122899999</v>
      </c>
      <c r="F14" s="383">
        <v>0.94380008520500003</v>
      </c>
      <c r="G14" s="384">
        <v>0.70785006390399996</v>
      </c>
      <c r="H14" s="386">
        <v>0</v>
      </c>
      <c r="I14" s="383">
        <v>0</v>
      </c>
      <c r="J14" s="384">
        <v>-0.70785006390399996</v>
      </c>
      <c r="K14" s="387">
        <v>0</v>
      </c>
    </row>
    <row r="15" spans="1:11" ht="14.4" customHeight="1" thickBot="1" x14ac:dyDescent="0.35">
      <c r="A15" s="404" t="s">
        <v>243</v>
      </c>
      <c r="B15" s="388">
        <v>18953.177543185</v>
      </c>
      <c r="C15" s="388">
        <v>18709.127229999998</v>
      </c>
      <c r="D15" s="389">
        <v>-244.05031318502699</v>
      </c>
      <c r="E15" s="395">
        <v>0.98712351463799997</v>
      </c>
      <c r="F15" s="388">
        <v>18998.175277886501</v>
      </c>
      <c r="G15" s="389">
        <v>14248.6314584149</v>
      </c>
      <c r="H15" s="391">
        <v>1596.82791</v>
      </c>
      <c r="I15" s="388">
        <v>15638.211219999999</v>
      </c>
      <c r="J15" s="389">
        <v>1389.57976158512</v>
      </c>
      <c r="K15" s="396">
        <v>0.82314280141399998</v>
      </c>
    </row>
    <row r="16" spans="1:11" ht="14.4" customHeight="1" thickBot="1" x14ac:dyDescent="0.35">
      <c r="A16" s="405" t="s">
        <v>244</v>
      </c>
      <c r="B16" s="383">
        <v>18699.999551159501</v>
      </c>
      <c r="C16" s="383">
        <v>18463.274109999998</v>
      </c>
      <c r="D16" s="384">
        <v>-236.72544115951999</v>
      </c>
      <c r="E16" s="385">
        <v>0.98734088519499996</v>
      </c>
      <c r="F16" s="383">
        <v>18700.001688226399</v>
      </c>
      <c r="G16" s="384">
        <v>14025.0012661698</v>
      </c>
      <c r="H16" s="386">
        <v>1579.93976</v>
      </c>
      <c r="I16" s="383">
        <v>15458.07509</v>
      </c>
      <c r="J16" s="384">
        <v>1433.0738238302399</v>
      </c>
      <c r="K16" s="387">
        <v>0.82663495692199995</v>
      </c>
    </row>
    <row r="17" spans="1:11" ht="14.4" customHeight="1" thickBot="1" x14ac:dyDescent="0.35">
      <c r="A17" s="405" t="s">
        <v>245</v>
      </c>
      <c r="B17" s="383">
        <v>102.99999675575</v>
      </c>
      <c r="C17" s="383">
        <v>141.35559000000001</v>
      </c>
      <c r="D17" s="384">
        <v>38.355593244250002</v>
      </c>
      <c r="E17" s="385">
        <v>1.372384412158</v>
      </c>
      <c r="F17" s="383">
        <v>129.71225379648001</v>
      </c>
      <c r="G17" s="384">
        <v>97.284190347359996</v>
      </c>
      <c r="H17" s="386">
        <v>11.09497</v>
      </c>
      <c r="I17" s="383">
        <v>102.61048</v>
      </c>
      <c r="J17" s="384">
        <v>5.3262896526399999</v>
      </c>
      <c r="K17" s="387">
        <v>0.79106234759399996</v>
      </c>
    </row>
    <row r="18" spans="1:11" ht="14.4" customHeight="1" thickBot="1" x14ac:dyDescent="0.35">
      <c r="A18" s="405" t="s">
        <v>246</v>
      </c>
      <c r="B18" s="383">
        <v>15.999999496038001</v>
      </c>
      <c r="C18" s="383">
        <v>14.51263</v>
      </c>
      <c r="D18" s="384">
        <v>-1.4873694960379999</v>
      </c>
      <c r="E18" s="385">
        <v>0.90703940356900004</v>
      </c>
      <c r="F18" s="383">
        <v>19.964250360605998</v>
      </c>
      <c r="G18" s="384">
        <v>14.973187770455</v>
      </c>
      <c r="H18" s="386">
        <v>1.3938200000000001</v>
      </c>
      <c r="I18" s="383">
        <v>10.83897</v>
      </c>
      <c r="J18" s="384">
        <v>-4.1342177704549998</v>
      </c>
      <c r="K18" s="387">
        <v>0.54291895784800004</v>
      </c>
    </row>
    <row r="19" spans="1:11" ht="14.4" customHeight="1" thickBot="1" x14ac:dyDescent="0.35">
      <c r="A19" s="405" t="s">
        <v>247</v>
      </c>
      <c r="B19" s="383">
        <v>106.999996629759</v>
      </c>
      <c r="C19" s="383">
        <v>69.604900000000001</v>
      </c>
      <c r="D19" s="384">
        <v>-37.395096629759003</v>
      </c>
      <c r="E19" s="385">
        <v>0.65051310460099998</v>
      </c>
      <c r="F19" s="383">
        <v>116.76953946995</v>
      </c>
      <c r="G19" s="384">
        <v>87.577154602462002</v>
      </c>
      <c r="H19" s="386">
        <v>3.1853600000000002</v>
      </c>
      <c r="I19" s="383">
        <v>53.399679999999996</v>
      </c>
      <c r="J19" s="384">
        <v>-34.177474602461999</v>
      </c>
      <c r="K19" s="387">
        <v>0.457308303538</v>
      </c>
    </row>
    <row r="20" spans="1:11" ht="14.4" customHeight="1" thickBot="1" x14ac:dyDescent="0.35">
      <c r="A20" s="405" t="s">
        <v>248</v>
      </c>
      <c r="B20" s="383">
        <v>1.177999962895</v>
      </c>
      <c r="C20" s="383">
        <v>1.206</v>
      </c>
      <c r="D20" s="384">
        <v>2.8000037104000002E-2</v>
      </c>
      <c r="E20" s="385">
        <v>1.0237691324160001</v>
      </c>
      <c r="F20" s="383">
        <v>1.0000000902790001</v>
      </c>
      <c r="G20" s="384">
        <v>0.75000006770899996</v>
      </c>
      <c r="H20" s="386">
        <v>7.8E-2</v>
      </c>
      <c r="I20" s="383">
        <v>1.075</v>
      </c>
      <c r="J20" s="384">
        <v>0.32499993229000002</v>
      </c>
      <c r="K20" s="387">
        <v>1.0749999029490001</v>
      </c>
    </row>
    <row r="21" spans="1:11" ht="14.4" customHeight="1" thickBot="1" x14ac:dyDescent="0.35">
      <c r="A21" s="405" t="s">
        <v>249</v>
      </c>
      <c r="B21" s="383">
        <v>25.999999181063</v>
      </c>
      <c r="C21" s="383">
        <v>19.173999999999999</v>
      </c>
      <c r="D21" s="384">
        <v>-6.8259991810629996</v>
      </c>
      <c r="E21" s="385">
        <v>0.73746156168900001</v>
      </c>
      <c r="F21" s="383">
        <v>30.727545942833</v>
      </c>
      <c r="G21" s="384">
        <v>23.045659457125002</v>
      </c>
      <c r="H21" s="386">
        <v>1.1359999999999999</v>
      </c>
      <c r="I21" s="383">
        <v>12.212</v>
      </c>
      <c r="J21" s="384">
        <v>-10.833659457125</v>
      </c>
      <c r="K21" s="387">
        <v>0.397428418876</v>
      </c>
    </row>
    <row r="22" spans="1:11" ht="14.4" customHeight="1" thickBot="1" x14ac:dyDescent="0.35">
      <c r="A22" s="404" t="s">
        <v>250</v>
      </c>
      <c r="B22" s="388">
        <v>189.96875701339701</v>
      </c>
      <c r="C22" s="388">
        <v>188.98050000000001</v>
      </c>
      <c r="D22" s="389">
        <v>-0.98825701339600003</v>
      </c>
      <c r="E22" s="395">
        <v>0.99479779186299999</v>
      </c>
      <c r="F22" s="388">
        <v>213.671911650917</v>
      </c>
      <c r="G22" s="389">
        <v>160.25393373818801</v>
      </c>
      <c r="H22" s="391">
        <v>11.76568</v>
      </c>
      <c r="I22" s="388">
        <v>171.33829</v>
      </c>
      <c r="J22" s="389">
        <v>11.084356261811999</v>
      </c>
      <c r="K22" s="396">
        <v>0.80187558896300004</v>
      </c>
    </row>
    <row r="23" spans="1:11" ht="14.4" customHeight="1" thickBot="1" x14ac:dyDescent="0.35">
      <c r="A23" s="405" t="s">
        <v>251</v>
      </c>
      <c r="B23" s="383">
        <v>1.0245104252399999</v>
      </c>
      <c r="C23" s="383">
        <v>2.4159999999999999</v>
      </c>
      <c r="D23" s="384">
        <v>1.3914895747589999</v>
      </c>
      <c r="E23" s="385">
        <v>2.358199526795</v>
      </c>
      <c r="F23" s="383">
        <v>2.246395742432</v>
      </c>
      <c r="G23" s="384">
        <v>1.684796806824</v>
      </c>
      <c r="H23" s="386">
        <v>0</v>
      </c>
      <c r="I23" s="383">
        <v>1.996</v>
      </c>
      <c r="J23" s="384">
        <v>0.311203193175</v>
      </c>
      <c r="K23" s="387">
        <v>0.88853444755800004</v>
      </c>
    </row>
    <row r="24" spans="1:11" ht="14.4" customHeight="1" thickBot="1" x14ac:dyDescent="0.35">
      <c r="A24" s="405" t="s">
        <v>252</v>
      </c>
      <c r="B24" s="383">
        <v>8.9999997165209997</v>
      </c>
      <c r="C24" s="383">
        <v>7.8468600000000004</v>
      </c>
      <c r="D24" s="384">
        <v>-1.153139716521</v>
      </c>
      <c r="E24" s="385">
        <v>0.871873360795</v>
      </c>
      <c r="F24" s="383">
        <v>8.7394249604330003</v>
      </c>
      <c r="G24" s="384">
        <v>6.5545687203250003</v>
      </c>
      <c r="H24" s="386">
        <v>0.19585</v>
      </c>
      <c r="I24" s="383">
        <v>2.4872000000000001</v>
      </c>
      <c r="J24" s="384">
        <v>-4.0673687203249997</v>
      </c>
      <c r="K24" s="387">
        <v>0.28459538370699999</v>
      </c>
    </row>
    <row r="25" spans="1:11" ht="14.4" customHeight="1" thickBot="1" x14ac:dyDescent="0.35">
      <c r="A25" s="405" t="s">
        <v>253</v>
      </c>
      <c r="B25" s="383">
        <v>27.953636151640001</v>
      </c>
      <c r="C25" s="383">
        <v>27.978159999999999</v>
      </c>
      <c r="D25" s="384">
        <v>2.4523848359000001E-2</v>
      </c>
      <c r="E25" s="385">
        <v>1.0008773044129999</v>
      </c>
      <c r="F25" s="383">
        <v>26.634703401917999</v>
      </c>
      <c r="G25" s="384">
        <v>19.976027551439</v>
      </c>
      <c r="H25" s="386">
        <v>2.70852</v>
      </c>
      <c r="I25" s="383">
        <v>19.121179999999999</v>
      </c>
      <c r="J25" s="384">
        <v>-0.85484755143900004</v>
      </c>
      <c r="K25" s="387">
        <v>0.71790474673000004</v>
      </c>
    </row>
    <row r="26" spans="1:11" ht="14.4" customHeight="1" thickBot="1" x14ac:dyDescent="0.35">
      <c r="A26" s="405" t="s">
        <v>254</v>
      </c>
      <c r="B26" s="383">
        <v>37.999998803091998</v>
      </c>
      <c r="C26" s="383">
        <v>54.195320000000002</v>
      </c>
      <c r="D26" s="384">
        <v>16.195321196906999</v>
      </c>
      <c r="E26" s="385">
        <v>1.4261926764999999</v>
      </c>
      <c r="F26" s="383">
        <v>50.865209842178999</v>
      </c>
      <c r="G26" s="384">
        <v>38.148907381633997</v>
      </c>
      <c r="H26" s="386">
        <v>5.8465100000000003</v>
      </c>
      <c r="I26" s="383">
        <v>39.535600000000002</v>
      </c>
      <c r="J26" s="384">
        <v>1.3866926183649999</v>
      </c>
      <c r="K26" s="387">
        <v>0.77726210356000003</v>
      </c>
    </row>
    <row r="27" spans="1:11" ht="14.4" customHeight="1" thickBot="1" x14ac:dyDescent="0.35">
      <c r="A27" s="405" t="s">
        <v>255</v>
      </c>
      <c r="B27" s="383">
        <v>11.999999622029</v>
      </c>
      <c r="C27" s="383">
        <v>5.1432200000000003</v>
      </c>
      <c r="D27" s="384">
        <v>-6.8567796220290003</v>
      </c>
      <c r="E27" s="385">
        <v>0.42860168016599998</v>
      </c>
      <c r="F27" s="383">
        <v>6.6508381158710002</v>
      </c>
      <c r="G27" s="384">
        <v>4.9881285869029997</v>
      </c>
      <c r="H27" s="386">
        <v>1.331</v>
      </c>
      <c r="I27" s="383">
        <v>6.9545899999999996</v>
      </c>
      <c r="J27" s="384">
        <v>1.9664614130960001</v>
      </c>
      <c r="K27" s="387">
        <v>1.0456712189999999</v>
      </c>
    </row>
    <row r="28" spans="1:11" ht="14.4" customHeight="1" thickBot="1" x14ac:dyDescent="0.35">
      <c r="A28" s="405" t="s">
        <v>256</v>
      </c>
      <c r="B28" s="383">
        <v>7.9906138697509999</v>
      </c>
      <c r="C28" s="383">
        <v>3.3296600000000001</v>
      </c>
      <c r="D28" s="384">
        <v>-4.6609538697510002</v>
      </c>
      <c r="E28" s="385">
        <v>0.41669639583000001</v>
      </c>
      <c r="F28" s="383">
        <v>4.5816384097049996</v>
      </c>
      <c r="G28" s="384">
        <v>3.4362288072789999</v>
      </c>
      <c r="H28" s="386">
        <v>0</v>
      </c>
      <c r="I28" s="383">
        <v>2.2215600000000002</v>
      </c>
      <c r="J28" s="384">
        <v>-1.214668807279</v>
      </c>
      <c r="K28" s="387">
        <v>0.48488331058400003</v>
      </c>
    </row>
    <row r="29" spans="1:11" ht="14.4" customHeight="1" thickBot="1" x14ac:dyDescent="0.35">
      <c r="A29" s="405" t="s">
        <v>257</v>
      </c>
      <c r="B29" s="383">
        <v>0</v>
      </c>
      <c r="C29" s="383">
        <v>0</v>
      </c>
      <c r="D29" s="384">
        <v>0</v>
      </c>
      <c r="E29" s="385">
        <v>1</v>
      </c>
      <c r="F29" s="383">
        <v>0</v>
      </c>
      <c r="G29" s="384">
        <v>0</v>
      </c>
      <c r="H29" s="386">
        <v>0</v>
      </c>
      <c r="I29" s="383">
        <v>3.5468000000000002</v>
      </c>
      <c r="J29" s="384">
        <v>3.5468000000000002</v>
      </c>
      <c r="K29" s="394" t="s">
        <v>258</v>
      </c>
    </row>
    <row r="30" spans="1:11" ht="14.4" customHeight="1" thickBot="1" x14ac:dyDescent="0.35">
      <c r="A30" s="405" t="s">
        <v>259</v>
      </c>
      <c r="B30" s="383">
        <v>44</v>
      </c>
      <c r="C30" s="383">
        <v>31.05124</v>
      </c>
      <c r="D30" s="384">
        <v>-12.94876</v>
      </c>
      <c r="E30" s="385">
        <v>0.70570999999999995</v>
      </c>
      <c r="F30" s="383">
        <v>21.128812463397999</v>
      </c>
      <c r="G30" s="384">
        <v>15.846609347548</v>
      </c>
      <c r="H30" s="386">
        <v>1.6838</v>
      </c>
      <c r="I30" s="383">
        <v>21.193760000000001</v>
      </c>
      <c r="J30" s="384">
        <v>5.347150652451</v>
      </c>
      <c r="K30" s="387">
        <v>1.0030738848530001</v>
      </c>
    </row>
    <row r="31" spans="1:11" ht="14.4" customHeight="1" thickBot="1" x14ac:dyDescent="0.35">
      <c r="A31" s="405" t="s">
        <v>260</v>
      </c>
      <c r="B31" s="383">
        <v>49.999998425120999</v>
      </c>
      <c r="C31" s="383">
        <v>57.020040000000002</v>
      </c>
      <c r="D31" s="384">
        <v>7.0200415748780003</v>
      </c>
      <c r="E31" s="385">
        <v>1.1404008359190001</v>
      </c>
      <c r="F31" s="383">
        <v>92.824888714977007</v>
      </c>
      <c r="G31" s="384">
        <v>69.618666536232993</v>
      </c>
      <c r="H31" s="386">
        <v>0</v>
      </c>
      <c r="I31" s="383">
        <v>73.4709</v>
      </c>
      <c r="J31" s="384">
        <v>3.8522334637659998</v>
      </c>
      <c r="K31" s="387">
        <v>0.79150000626999995</v>
      </c>
    </row>
    <row r="32" spans="1:11" ht="14.4" customHeight="1" thickBot="1" x14ac:dyDescent="0.35">
      <c r="A32" s="405" t="s">
        <v>261</v>
      </c>
      <c r="B32" s="383">
        <v>0</v>
      </c>
      <c r="C32" s="383">
        <v>0</v>
      </c>
      <c r="D32" s="384">
        <v>0</v>
      </c>
      <c r="E32" s="385">
        <v>1</v>
      </c>
      <c r="F32" s="383">
        <v>0</v>
      </c>
      <c r="G32" s="384">
        <v>0</v>
      </c>
      <c r="H32" s="386">
        <v>0</v>
      </c>
      <c r="I32" s="383">
        <v>0.81069999999999998</v>
      </c>
      <c r="J32" s="384">
        <v>0.81069999999999998</v>
      </c>
      <c r="K32" s="394" t="s">
        <v>258</v>
      </c>
    </row>
    <row r="33" spans="1:11" ht="14.4" customHeight="1" thickBot="1" x14ac:dyDescent="0.35">
      <c r="A33" s="404" t="s">
        <v>262</v>
      </c>
      <c r="B33" s="388">
        <v>0</v>
      </c>
      <c r="C33" s="388">
        <v>0.66549999999999998</v>
      </c>
      <c r="D33" s="389">
        <v>0.66549999999999998</v>
      </c>
      <c r="E33" s="390" t="s">
        <v>258</v>
      </c>
      <c r="F33" s="388">
        <v>0.435697506904</v>
      </c>
      <c r="G33" s="389">
        <v>0.32677313017800003</v>
      </c>
      <c r="H33" s="391">
        <v>0</v>
      </c>
      <c r="I33" s="388">
        <v>0</v>
      </c>
      <c r="J33" s="389">
        <v>-0.32677313017800003</v>
      </c>
      <c r="K33" s="396">
        <v>0</v>
      </c>
    </row>
    <row r="34" spans="1:11" ht="14.4" customHeight="1" thickBot="1" x14ac:dyDescent="0.35">
      <c r="A34" s="405" t="s">
        <v>263</v>
      </c>
      <c r="B34" s="383">
        <v>0</v>
      </c>
      <c r="C34" s="383">
        <v>0.36058000000000001</v>
      </c>
      <c r="D34" s="384">
        <v>0.36058000000000001</v>
      </c>
      <c r="E34" s="393" t="s">
        <v>258</v>
      </c>
      <c r="F34" s="383">
        <v>0.435697506904</v>
      </c>
      <c r="G34" s="384">
        <v>0.32677313017800003</v>
      </c>
      <c r="H34" s="386">
        <v>0</v>
      </c>
      <c r="I34" s="383">
        <v>0</v>
      </c>
      <c r="J34" s="384">
        <v>-0.32677313017800003</v>
      </c>
      <c r="K34" s="387">
        <v>0</v>
      </c>
    </row>
    <row r="35" spans="1:11" ht="14.4" customHeight="1" thickBot="1" x14ac:dyDescent="0.35">
      <c r="A35" s="405" t="s">
        <v>264</v>
      </c>
      <c r="B35" s="383">
        <v>0</v>
      </c>
      <c r="C35" s="383">
        <v>0.30492000000000002</v>
      </c>
      <c r="D35" s="384">
        <v>0.30492000000000002</v>
      </c>
      <c r="E35" s="393" t="s">
        <v>258</v>
      </c>
      <c r="F35" s="383">
        <v>0</v>
      </c>
      <c r="G35" s="384">
        <v>0</v>
      </c>
      <c r="H35" s="386">
        <v>0</v>
      </c>
      <c r="I35" s="383">
        <v>0</v>
      </c>
      <c r="J35" s="384">
        <v>0</v>
      </c>
      <c r="K35" s="394" t="s">
        <v>232</v>
      </c>
    </row>
    <row r="36" spans="1:11" ht="14.4" customHeight="1" thickBot="1" x14ac:dyDescent="0.35">
      <c r="A36" s="404" t="s">
        <v>265</v>
      </c>
      <c r="B36" s="388">
        <v>17.999999433043001</v>
      </c>
      <c r="C36" s="388">
        <v>16.6021</v>
      </c>
      <c r="D36" s="389">
        <v>-1.3978994330429999</v>
      </c>
      <c r="E36" s="395">
        <v>0.92233891794</v>
      </c>
      <c r="F36" s="388">
        <v>3.777938033746</v>
      </c>
      <c r="G36" s="389">
        <v>2.8334535253089999</v>
      </c>
      <c r="H36" s="391">
        <v>1.68466</v>
      </c>
      <c r="I36" s="388">
        <v>14.542450000000001</v>
      </c>
      <c r="J36" s="389">
        <v>11.70899647469</v>
      </c>
      <c r="K36" s="396">
        <v>3.8493087684599998</v>
      </c>
    </row>
    <row r="37" spans="1:11" ht="14.4" customHeight="1" thickBot="1" x14ac:dyDescent="0.35">
      <c r="A37" s="405" t="s">
        <v>266</v>
      </c>
      <c r="B37" s="383">
        <v>11.999999622028</v>
      </c>
      <c r="C37" s="383">
        <v>13.804930000000001</v>
      </c>
      <c r="D37" s="384">
        <v>1.804930377971</v>
      </c>
      <c r="E37" s="385">
        <v>1.150410869568</v>
      </c>
      <c r="F37" s="383">
        <v>0</v>
      </c>
      <c r="G37" s="384">
        <v>0</v>
      </c>
      <c r="H37" s="386">
        <v>1.37337</v>
      </c>
      <c r="I37" s="383">
        <v>12.150880000000001</v>
      </c>
      <c r="J37" s="384">
        <v>12.150880000000001</v>
      </c>
      <c r="K37" s="394" t="s">
        <v>232</v>
      </c>
    </row>
    <row r="38" spans="1:11" ht="14.4" customHeight="1" thickBot="1" x14ac:dyDescent="0.35">
      <c r="A38" s="405" t="s">
        <v>267</v>
      </c>
      <c r="B38" s="383">
        <v>0.99999996850200001</v>
      </c>
      <c r="C38" s="383">
        <v>0</v>
      </c>
      <c r="D38" s="384">
        <v>-0.99999996850200001</v>
      </c>
      <c r="E38" s="385">
        <v>0</v>
      </c>
      <c r="F38" s="383">
        <v>0</v>
      </c>
      <c r="G38" s="384">
        <v>0</v>
      </c>
      <c r="H38" s="386">
        <v>0</v>
      </c>
      <c r="I38" s="383">
        <v>0</v>
      </c>
      <c r="J38" s="384">
        <v>0</v>
      </c>
      <c r="K38" s="387">
        <v>0</v>
      </c>
    </row>
    <row r="39" spans="1:11" ht="14.4" customHeight="1" thickBot="1" x14ac:dyDescent="0.35">
      <c r="A39" s="405" t="s">
        <v>268</v>
      </c>
      <c r="B39" s="383">
        <v>0.99999996850200001</v>
      </c>
      <c r="C39" s="383">
        <v>0.29520000000000002</v>
      </c>
      <c r="D39" s="384">
        <v>-0.704799968502</v>
      </c>
      <c r="E39" s="385">
        <v>0.295200009298</v>
      </c>
      <c r="F39" s="383">
        <v>0.29614412028499998</v>
      </c>
      <c r="G39" s="384">
        <v>0.22210809021399999</v>
      </c>
      <c r="H39" s="386">
        <v>5.543E-2</v>
      </c>
      <c r="I39" s="383">
        <v>0.24723000000000001</v>
      </c>
      <c r="J39" s="384">
        <v>2.5121909785E-2</v>
      </c>
      <c r="K39" s="387">
        <v>0.83483001371499999</v>
      </c>
    </row>
    <row r="40" spans="1:11" ht="14.4" customHeight="1" thickBot="1" x14ac:dyDescent="0.35">
      <c r="A40" s="405" t="s">
        <v>269</v>
      </c>
      <c r="B40" s="383">
        <v>2.9999999055069999</v>
      </c>
      <c r="C40" s="383">
        <v>1.7926599999999999</v>
      </c>
      <c r="D40" s="384">
        <v>-1.207339905507</v>
      </c>
      <c r="E40" s="385">
        <v>0.59755335215399996</v>
      </c>
      <c r="F40" s="383">
        <v>3.4508882549409998</v>
      </c>
      <c r="G40" s="384">
        <v>2.5881661912060001</v>
      </c>
      <c r="H40" s="386">
        <v>0.25585999999999998</v>
      </c>
      <c r="I40" s="383">
        <v>2.08081</v>
      </c>
      <c r="J40" s="384">
        <v>-0.50735619120599995</v>
      </c>
      <c r="K40" s="387">
        <v>0.60297808745899995</v>
      </c>
    </row>
    <row r="41" spans="1:11" ht="14.4" customHeight="1" thickBot="1" x14ac:dyDescent="0.35">
      <c r="A41" s="405" t="s">
        <v>270</v>
      </c>
      <c r="B41" s="383">
        <v>0.99999996850200001</v>
      </c>
      <c r="C41" s="383">
        <v>0.70931</v>
      </c>
      <c r="D41" s="384">
        <v>-0.29068996850200002</v>
      </c>
      <c r="E41" s="385">
        <v>0.70931002234100005</v>
      </c>
      <c r="F41" s="383">
        <v>3.0905658518E-2</v>
      </c>
      <c r="G41" s="384">
        <v>2.3179243887999999E-2</v>
      </c>
      <c r="H41" s="386">
        <v>0</v>
      </c>
      <c r="I41" s="383">
        <v>6.3530000000000003E-2</v>
      </c>
      <c r="J41" s="384">
        <v>4.0350756111000002E-2</v>
      </c>
      <c r="K41" s="387">
        <v>2.055610624237</v>
      </c>
    </row>
    <row r="42" spans="1:11" ht="14.4" customHeight="1" thickBot="1" x14ac:dyDescent="0.35">
      <c r="A42" s="404" t="s">
        <v>271</v>
      </c>
      <c r="B42" s="388">
        <v>0</v>
      </c>
      <c r="C42" s="388">
        <v>2.0877699999999999</v>
      </c>
      <c r="D42" s="389">
        <v>2.0877699999999999</v>
      </c>
      <c r="E42" s="390" t="s">
        <v>232</v>
      </c>
      <c r="F42" s="388">
        <v>0</v>
      </c>
      <c r="G42" s="389">
        <v>0</v>
      </c>
      <c r="H42" s="391">
        <v>0</v>
      </c>
      <c r="I42" s="388">
        <v>0</v>
      </c>
      <c r="J42" s="389">
        <v>0</v>
      </c>
      <c r="K42" s="392" t="s">
        <v>232</v>
      </c>
    </row>
    <row r="43" spans="1:11" ht="14.4" customHeight="1" thickBot="1" x14ac:dyDescent="0.35">
      <c r="A43" s="405" t="s">
        <v>272</v>
      </c>
      <c r="B43" s="383">
        <v>0</v>
      </c>
      <c r="C43" s="383">
        <v>2.0877699999999999</v>
      </c>
      <c r="D43" s="384">
        <v>2.0877699999999999</v>
      </c>
      <c r="E43" s="393" t="s">
        <v>232</v>
      </c>
      <c r="F43" s="383">
        <v>0</v>
      </c>
      <c r="G43" s="384">
        <v>0</v>
      </c>
      <c r="H43" s="386">
        <v>0</v>
      </c>
      <c r="I43" s="383">
        <v>0</v>
      </c>
      <c r="J43" s="384">
        <v>0</v>
      </c>
      <c r="K43" s="394" t="s">
        <v>232</v>
      </c>
    </row>
    <row r="44" spans="1:11" ht="14.4" customHeight="1" thickBot="1" x14ac:dyDescent="0.35">
      <c r="A44" s="406" t="s">
        <v>273</v>
      </c>
      <c r="B44" s="388">
        <v>519.39345651222902</v>
      </c>
      <c r="C44" s="388">
        <v>605.35109</v>
      </c>
      <c r="D44" s="389">
        <v>85.957633487769996</v>
      </c>
      <c r="E44" s="395">
        <v>1.1654961809969999</v>
      </c>
      <c r="F44" s="388">
        <v>578.93067226211303</v>
      </c>
      <c r="G44" s="389">
        <v>434.19800419658498</v>
      </c>
      <c r="H44" s="391">
        <v>12.828760000000001</v>
      </c>
      <c r="I44" s="388">
        <v>515.74194</v>
      </c>
      <c r="J44" s="389">
        <v>81.543935803414996</v>
      </c>
      <c r="K44" s="396">
        <v>0.890852678412</v>
      </c>
    </row>
    <row r="45" spans="1:11" ht="14.4" customHeight="1" thickBot="1" x14ac:dyDescent="0.35">
      <c r="A45" s="403" t="s">
        <v>32</v>
      </c>
      <c r="B45" s="383">
        <v>18.405723420929</v>
      </c>
      <c r="C45" s="383">
        <v>46.503729999999997</v>
      </c>
      <c r="D45" s="384">
        <v>28.098006579069999</v>
      </c>
      <c r="E45" s="385">
        <v>2.526590720532</v>
      </c>
      <c r="F45" s="383">
        <v>36.245180572568003</v>
      </c>
      <c r="G45" s="384">
        <v>27.183885429425999</v>
      </c>
      <c r="H45" s="386">
        <v>0</v>
      </c>
      <c r="I45" s="383">
        <v>7.7651700000000003</v>
      </c>
      <c r="J45" s="384">
        <v>-19.418715429426001</v>
      </c>
      <c r="K45" s="387">
        <v>0.214240069364</v>
      </c>
    </row>
    <row r="46" spans="1:11" ht="14.4" customHeight="1" thickBot="1" x14ac:dyDescent="0.35">
      <c r="A46" s="407" t="s">
        <v>274</v>
      </c>
      <c r="B46" s="383">
        <v>18.405723420929</v>
      </c>
      <c r="C46" s="383">
        <v>46.503729999999997</v>
      </c>
      <c r="D46" s="384">
        <v>28.098006579069999</v>
      </c>
      <c r="E46" s="385">
        <v>2.526590720532</v>
      </c>
      <c r="F46" s="383">
        <v>36.245180572568003</v>
      </c>
      <c r="G46" s="384">
        <v>27.183885429425999</v>
      </c>
      <c r="H46" s="386">
        <v>0</v>
      </c>
      <c r="I46" s="383">
        <v>7.7651700000000003</v>
      </c>
      <c r="J46" s="384">
        <v>-19.418715429426001</v>
      </c>
      <c r="K46" s="387">
        <v>0.214240069364</v>
      </c>
    </row>
    <row r="47" spans="1:11" ht="14.4" customHeight="1" thickBot="1" x14ac:dyDescent="0.35">
      <c r="A47" s="405" t="s">
        <v>275</v>
      </c>
      <c r="B47" s="383">
        <v>12.69999959998</v>
      </c>
      <c r="C47" s="383">
        <v>44.084319999999998</v>
      </c>
      <c r="D47" s="384">
        <v>31.384320400019</v>
      </c>
      <c r="E47" s="385">
        <v>3.4712064085469998</v>
      </c>
      <c r="F47" s="383">
        <v>33.099117420966003</v>
      </c>
      <c r="G47" s="384">
        <v>24.824338065724</v>
      </c>
      <c r="H47" s="386">
        <v>0</v>
      </c>
      <c r="I47" s="383">
        <v>7.0305</v>
      </c>
      <c r="J47" s="384">
        <v>-17.793838065724</v>
      </c>
      <c r="K47" s="387">
        <v>0.21240747632500001</v>
      </c>
    </row>
    <row r="48" spans="1:11" ht="14.4" customHeight="1" thickBot="1" x14ac:dyDescent="0.35">
      <c r="A48" s="405" t="s">
        <v>276</v>
      </c>
      <c r="B48" s="383">
        <v>0</v>
      </c>
      <c r="C48" s="383">
        <v>1.4275</v>
      </c>
      <c r="D48" s="384">
        <v>1.4275</v>
      </c>
      <c r="E48" s="393" t="s">
        <v>258</v>
      </c>
      <c r="F48" s="383">
        <v>2.4330105093030001</v>
      </c>
      <c r="G48" s="384">
        <v>1.8247578819770001</v>
      </c>
      <c r="H48" s="386">
        <v>0</v>
      </c>
      <c r="I48" s="383">
        <v>0</v>
      </c>
      <c r="J48" s="384">
        <v>-1.8247578819770001</v>
      </c>
      <c r="K48" s="387">
        <v>0</v>
      </c>
    </row>
    <row r="49" spans="1:11" ht="14.4" customHeight="1" thickBot="1" x14ac:dyDescent="0.35">
      <c r="A49" s="405" t="s">
        <v>277</v>
      </c>
      <c r="B49" s="383">
        <v>5.7057238209480001</v>
      </c>
      <c r="C49" s="383">
        <v>0.99190999999999996</v>
      </c>
      <c r="D49" s="384">
        <v>-4.7138138209480003</v>
      </c>
      <c r="E49" s="385">
        <v>0.17384472700100001</v>
      </c>
      <c r="F49" s="383">
        <v>0.71305264229800003</v>
      </c>
      <c r="G49" s="384">
        <v>0.53478948172399998</v>
      </c>
      <c r="H49" s="386">
        <v>0</v>
      </c>
      <c r="I49" s="383">
        <v>0.73467000000000005</v>
      </c>
      <c r="J49" s="384">
        <v>0.199880518275</v>
      </c>
      <c r="K49" s="387">
        <v>1.030316636414</v>
      </c>
    </row>
    <row r="50" spans="1:11" ht="14.4" customHeight="1" thickBot="1" x14ac:dyDescent="0.35">
      <c r="A50" s="408" t="s">
        <v>33</v>
      </c>
      <c r="B50" s="388">
        <v>0</v>
      </c>
      <c r="C50" s="388">
        <v>27.87</v>
      </c>
      <c r="D50" s="389">
        <v>27.87</v>
      </c>
      <c r="E50" s="390" t="s">
        <v>232</v>
      </c>
      <c r="F50" s="388">
        <v>0</v>
      </c>
      <c r="G50" s="389">
        <v>0</v>
      </c>
      <c r="H50" s="391">
        <v>2.637</v>
      </c>
      <c r="I50" s="388">
        <v>16.931999999999999</v>
      </c>
      <c r="J50" s="389">
        <v>16.931999999999999</v>
      </c>
      <c r="K50" s="392" t="s">
        <v>232</v>
      </c>
    </row>
    <row r="51" spans="1:11" ht="14.4" customHeight="1" thickBot="1" x14ac:dyDescent="0.35">
      <c r="A51" s="404" t="s">
        <v>278</v>
      </c>
      <c r="B51" s="388">
        <v>0</v>
      </c>
      <c r="C51" s="388">
        <v>27.87</v>
      </c>
      <c r="D51" s="389">
        <v>27.87</v>
      </c>
      <c r="E51" s="390" t="s">
        <v>232</v>
      </c>
      <c r="F51" s="388">
        <v>0</v>
      </c>
      <c r="G51" s="389">
        <v>0</v>
      </c>
      <c r="H51" s="391">
        <v>2.637</v>
      </c>
      <c r="I51" s="388">
        <v>16.931999999999999</v>
      </c>
      <c r="J51" s="389">
        <v>16.931999999999999</v>
      </c>
      <c r="K51" s="392" t="s">
        <v>232</v>
      </c>
    </row>
    <row r="52" spans="1:11" ht="14.4" customHeight="1" thickBot="1" x14ac:dyDescent="0.35">
      <c r="A52" s="405" t="s">
        <v>279</v>
      </c>
      <c r="B52" s="383">
        <v>0</v>
      </c>
      <c r="C52" s="383">
        <v>21.49</v>
      </c>
      <c r="D52" s="384">
        <v>21.49</v>
      </c>
      <c r="E52" s="393" t="s">
        <v>232</v>
      </c>
      <c r="F52" s="383">
        <v>0</v>
      </c>
      <c r="G52" s="384">
        <v>0</v>
      </c>
      <c r="H52" s="386">
        <v>0.97699999999999998</v>
      </c>
      <c r="I52" s="383">
        <v>14.442</v>
      </c>
      <c r="J52" s="384">
        <v>14.442</v>
      </c>
      <c r="K52" s="394" t="s">
        <v>232</v>
      </c>
    </row>
    <row r="53" spans="1:11" ht="14.4" customHeight="1" thickBot="1" x14ac:dyDescent="0.35">
      <c r="A53" s="405" t="s">
        <v>280</v>
      </c>
      <c r="B53" s="383">
        <v>0</v>
      </c>
      <c r="C53" s="383">
        <v>6.38</v>
      </c>
      <c r="D53" s="384">
        <v>6.38</v>
      </c>
      <c r="E53" s="393" t="s">
        <v>232</v>
      </c>
      <c r="F53" s="383">
        <v>0</v>
      </c>
      <c r="G53" s="384">
        <v>0</v>
      </c>
      <c r="H53" s="386">
        <v>1.66</v>
      </c>
      <c r="I53" s="383">
        <v>2.4900000000000002</v>
      </c>
      <c r="J53" s="384">
        <v>2.4900000000000002</v>
      </c>
      <c r="K53" s="394" t="s">
        <v>232</v>
      </c>
    </row>
    <row r="54" spans="1:11" ht="14.4" customHeight="1" thickBot="1" x14ac:dyDescent="0.35">
      <c r="A54" s="403" t="s">
        <v>34</v>
      </c>
      <c r="B54" s="383">
        <v>500.98773309130002</v>
      </c>
      <c r="C54" s="383">
        <v>530.97735999999998</v>
      </c>
      <c r="D54" s="384">
        <v>29.9896269087</v>
      </c>
      <c r="E54" s="385">
        <v>1.059861000435</v>
      </c>
      <c r="F54" s="383">
        <v>542.68549168954496</v>
      </c>
      <c r="G54" s="384">
        <v>407.014118767159</v>
      </c>
      <c r="H54" s="386">
        <v>10.19176</v>
      </c>
      <c r="I54" s="383">
        <v>491.04477000000003</v>
      </c>
      <c r="J54" s="384">
        <v>84.030651232840995</v>
      </c>
      <c r="K54" s="387">
        <v>0.90484226595200001</v>
      </c>
    </row>
    <row r="55" spans="1:11" ht="14.4" customHeight="1" thickBot="1" x14ac:dyDescent="0.35">
      <c r="A55" s="404" t="s">
        <v>281</v>
      </c>
      <c r="B55" s="388">
        <v>0.42588980111199998</v>
      </c>
      <c r="C55" s="388">
        <v>0</v>
      </c>
      <c r="D55" s="389">
        <v>-0.42588980111199998</v>
      </c>
      <c r="E55" s="395">
        <v>0</v>
      </c>
      <c r="F55" s="388">
        <v>0</v>
      </c>
      <c r="G55" s="389">
        <v>0</v>
      </c>
      <c r="H55" s="391">
        <v>0</v>
      </c>
      <c r="I55" s="388">
        <v>5.4329700000000001</v>
      </c>
      <c r="J55" s="389">
        <v>5.4329700000000001</v>
      </c>
      <c r="K55" s="392" t="s">
        <v>258</v>
      </c>
    </row>
    <row r="56" spans="1:11" ht="14.4" customHeight="1" thickBot="1" x14ac:dyDescent="0.35">
      <c r="A56" s="405" t="s">
        <v>282</v>
      </c>
      <c r="B56" s="383">
        <v>0.42588980111199998</v>
      </c>
      <c r="C56" s="383">
        <v>0</v>
      </c>
      <c r="D56" s="384">
        <v>-0.42588980111199998</v>
      </c>
      <c r="E56" s="385">
        <v>0</v>
      </c>
      <c r="F56" s="383">
        <v>0</v>
      </c>
      <c r="G56" s="384">
        <v>0</v>
      </c>
      <c r="H56" s="386">
        <v>0</v>
      </c>
      <c r="I56" s="383">
        <v>5.4329700000000001</v>
      </c>
      <c r="J56" s="384">
        <v>5.4329700000000001</v>
      </c>
      <c r="K56" s="394" t="s">
        <v>258</v>
      </c>
    </row>
    <row r="57" spans="1:11" ht="14.4" customHeight="1" thickBot="1" x14ac:dyDescent="0.35">
      <c r="A57" s="404" t="s">
        <v>283</v>
      </c>
      <c r="B57" s="388">
        <v>17.027024499804</v>
      </c>
      <c r="C57" s="388">
        <v>17.063179999999999</v>
      </c>
      <c r="D57" s="389">
        <v>3.6155500195000002E-2</v>
      </c>
      <c r="E57" s="395">
        <v>1.0021234185800001</v>
      </c>
      <c r="F57" s="388">
        <v>16.788461891922999</v>
      </c>
      <c r="G57" s="389">
        <v>12.591346418942001</v>
      </c>
      <c r="H57" s="391">
        <v>1.1501399999999999</v>
      </c>
      <c r="I57" s="388">
        <v>10.94824</v>
      </c>
      <c r="J57" s="389">
        <v>-1.6431064189419999</v>
      </c>
      <c r="K57" s="396">
        <v>0.65212882934000005</v>
      </c>
    </row>
    <row r="58" spans="1:11" ht="14.4" customHeight="1" thickBot="1" x14ac:dyDescent="0.35">
      <c r="A58" s="405" t="s">
        <v>284</v>
      </c>
      <c r="B58" s="383">
        <v>5.2762009394730001</v>
      </c>
      <c r="C58" s="383">
        <v>4.8982999999999999</v>
      </c>
      <c r="D58" s="384">
        <v>-0.37790093947300002</v>
      </c>
      <c r="E58" s="385">
        <v>0.92837631776899998</v>
      </c>
      <c r="F58" s="383">
        <v>3.4050166997379998</v>
      </c>
      <c r="G58" s="384">
        <v>2.5537625248040001</v>
      </c>
      <c r="H58" s="386">
        <v>0.40510000000000002</v>
      </c>
      <c r="I58" s="383">
        <v>3.5644999999999998</v>
      </c>
      <c r="J58" s="384">
        <v>1.010737475195</v>
      </c>
      <c r="K58" s="387">
        <v>1.0468377439300001</v>
      </c>
    </row>
    <row r="59" spans="1:11" ht="14.4" customHeight="1" thickBot="1" x14ac:dyDescent="0.35">
      <c r="A59" s="405" t="s">
        <v>285</v>
      </c>
      <c r="B59" s="383">
        <v>11.75082356033</v>
      </c>
      <c r="C59" s="383">
        <v>12.16488</v>
      </c>
      <c r="D59" s="384">
        <v>0.41405643966900002</v>
      </c>
      <c r="E59" s="385">
        <v>1.0352363762029999</v>
      </c>
      <c r="F59" s="383">
        <v>13.383445192184</v>
      </c>
      <c r="G59" s="384">
        <v>10.037583894138001</v>
      </c>
      <c r="H59" s="386">
        <v>0.74504000000000004</v>
      </c>
      <c r="I59" s="383">
        <v>7.3837400000000004</v>
      </c>
      <c r="J59" s="384">
        <v>-2.6538438941379998</v>
      </c>
      <c r="K59" s="387">
        <v>0.55170697036299998</v>
      </c>
    </row>
    <row r="60" spans="1:11" ht="14.4" customHeight="1" thickBot="1" x14ac:dyDescent="0.35">
      <c r="A60" s="404" t="s">
        <v>286</v>
      </c>
      <c r="B60" s="388">
        <v>69.999997795167999</v>
      </c>
      <c r="C60" s="388">
        <v>103.62258</v>
      </c>
      <c r="D60" s="389">
        <v>33.622582204830998</v>
      </c>
      <c r="E60" s="395">
        <v>1.480322618055</v>
      </c>
      <c r="F60" s="388">
        <v>40.435461879633998</v>
      </c>
      <c r="G60" s="389">
        <v>30.326596409724999</v>
      </c>
      <c r="H60" s="391">
        <v>0</v>
      </c>
      <c r="I60" s="388">
        <v>-35.74973</v>
      </c>
      <c r="J60" s="389">
        <v>-66.076326409724999</v>
      </c>
      <c r="K60" s="396">
        <v>-0.88411825506999997</v>
      </c>
    </row>
    <row r="61" spans="1:11" ht="14.4" customHeight="1" thickBot="1" x14ac:dyDescent="0.35">
      <c r="A61" s="405" t="s">
        <v>287</v>
      </c>
      <c r="B61" s="383">
        <v>69.999997795167999</v>
      </c>
      <c r="C61" s="383">
        <v>103.62258</v>
      </c>
      <c r="D61" s="384">
        <v>33.622582204830998</v>
      </c>
      <c r="E61" s="385">
        <v>1.480322618055</v>
      </c>
      <c r="F61" s="383">
        <v>40.435461879633998</v>
      </c>
      <c r="G61" s="384">
        <v>30.326596409724999</v>
      </c>
      <c r="H61" s="386">
        <v>0</v>
      </c>
      <c r="I61" s="383">
        <v>-35.74973</v>
      </c>
      <c r="J61" s="384">
        <v>-66.076326409724999</v>
      </c>
      <c r="K61" s="387">
        <v>-0.88411825506999997</v>
      </c>
    </row>
    <row r="62" spans="1:11" ht="14.4" customHeight="1" thickBot="1" x14ac:dyDescent="0.35">
      <c r="A62" s="404" t="s">
        <v>288</v>
      </c>
      <c r="B62" s="388">
        <v>109.94057117001999</v>
      </c>
      <c r="C62" s="388">
        <v>132.54253</v>
      </c>
      <c r="D62" s="389">
        <v>22.601958829979999</v>
      </c>
      <c r="E62" s="395">
        <v>1.205583421929</v>
      </c>
      <c r="F62" s="388">
        <v>114.403815136723</v>
      </c>
      <c r="G62" s="389">
        <v>85.802861352541996</v>
      </c>
      <c r="H62" s="391">
        <v>9.04162</v>
      </c>
      <c r="I62" s="388">
        <v>86.409040000000005</v>
      </c>
      <c r="J62" s="389">
        <v>0.60617864745700001</v>
      </c>
      <c r="K62" s="396">
        <v>0.75529858769699998</v>
      </c>
    </row>
    <row r="63" spans="1:11" ht="14.4" customHeight="1" thickBot="1" x14ac:dyDescent="0.35">
      <c r="A63" s="405" t="s">
        <v>289</v>
      </c>
      <c r="B63" s="383">
        <v>0</v>
      </c>
      <c r="C63" s="383">
        <v>0.372</v>
      </c>
      <c r="D63" s="384">
        <v>0.372</v>
      </c>
      <c r="E63" s="393" t="s">
        <v>258</v>
      </c>
      <c r="F63" s="383">
        <v>0.41070779633799998</v>
      </c>
      <c r="G63" s="384">
        <v>0.30803084725300001</v>
      </c>
      <c r="H63" s="386">
        <v>0</v>
      </c>
      <c r="I63" s="383">
        <v>0</v>
      </c>
      <c r="J63" s="384">
        <v>-0.30803084725300001</v>
      </c>
      <c r="K63" s="387">
        <v>0</v>
      </c>
    </row>
    <row r="64" spans="1:11" ht="14.4" customHeight="1" thickBot="1" x14ac:dyDescent="0.35">
      <c r="A64" s="405" t="s">
        <v>290</v>
      </c>
      <c r="B64" s="383">
        <v>109.63783046930099</v>
      </c>
      <c r="C64" s="383">
        <v>132.17053000000001</v>
      </c>
      <c r="D64" s="384">
        <v>22.532699530698999</v>
      </c>
      <c r="E64" s="385">
        <v>1.2055193853640001</v>
      </c>
      <c r="F64" s="383">
        <v>113.993107340385</v>
      </c>
      <c r="G64" s="384">
        <v>85.494830505287993</v>
      </c>
      <c r="H64" s="386">
        <v>9.04162</v>
      </c>
      <c r="I64" s="383">
        <v>86.409040000000005</v>
      </c>
      <c r="J64" s="384">
        <v>0.91420949471099999</v>
      </c>
      <c r="K64" s="387">
        <v>0.75801986642899999</v>
      </c>
    </row>
    <row r="65" spans="1:11" ht="14.4" customHeight="1" thickBot="1" x14ac:dyDescent="0.35">
      <c r="A65" s="405" t="s">
        <v>291</v>
      </c>
      <c r="B65" s="383">
        <v>0.302740700719</v>
      </c>
      <c r="C65" s="383">
        <v>0</v>
      </c>
      <c r="D65" s="384">
        <v>-0.302740700719</v>
      </c>
      <c r="E65" s="385">
        <v>0</v>
      </c>
      <c r="F65" s="383">
        <v>0</v>
      </c>
      <c r="G65" s="384">
        <v>0</v>
      </c>
      <c r="H65" s="386">
        <v>0</v>
      </c>
      <c r="I65" s="383">
        <v>0</v>
      </c>
      <c r="J65" s="384">
        <v>0</v>
      </c>
      <c r="K65" s="387">
        <v>9</v>
      </c>
    </row>
    <row r="66" spans="1:11" ht="14.4" customHeight="1" thickBot="1" x14ac:dyDescent="0.35">
      <c r="A66" s="404" t="s">
        <v>292</v>
      </c>
      <c r="B66" s="388">
        <v>133.59425517978201</v>
      </c>
      <c r="C66" s="388">
        <v>141.77306999999999</v>
      </c>
      <c r="D66" s="389">
        <v>8.1788148202169992</v>
      </c>
      <c r="E66" s="395">
        <v>1.0612213063289999</v>
      </c>
      <c r="F66" s="388">
        <v>81.848263479739998</v>
      </c>
      <c r="G66" s="389">
        <v>61.386197609805002</v>
      </c>
      <c r="H66" s="391">
        <v>0</v>
      </c>
      <c r="I66" s="388">
        <v>187.74625</v>
      </c>
      <c r="J66" s="389">
        <v>126.36005239019499</v>
      </c>
      <c r="K66" s="396">
        <v>2.2938330273359999</v>
      </c>
    </row>
    <row r="67" spans="1:11" ht="14.4" customHeight="1" thickBot="1" x14ac:dyDescent="0.35">
      <c r="A67" s="405" t="s">
        <v>293</v>
      </c>
      <c r="B67" s="383">
        <v>109.46054516504201</v>
      </c>
      <c r="C67" s="383">
        <v>110.99861</v>
      </c>
      <c r="D67" s="384">
        <v>1.5380648349579999</v>
      </c>
      <c r="E67" s="385">
        <v>1.014051317144</v>
      </c>
      <c r="F67" s="383">
        <v>64.567858537674994</v>
      </c>
      <c r="G67" s="384">
        <v>48.425893903255997</v>
      </c>
      <c r="H67" s="386">
        <v>0</v>
      </c>
      <c r="I67" s="383">
        <v>142.24870000000001</v>
      </c>
      <c r="J67" s="384">
        <v>93.822806096742994</v>
      </c>
      <c r="K67" s="387">
        <v>2.2030883975650002</v>
      </c>
    </row>
    <row r="68" spans="1:11" ht="14.4" customHeight="1" thickBot="1" x14ac:dyDescent="0.35">
      <c r="A68" s="405" t="s">
        <v>294</v>
      </c>
      <c r="B68" s="383">
        <v>24.13371001474</v>
      </c>
      <c r="C68" s="383">
        <v>30.774460000000001</v>
      </c>
      <c r="D68" s="384">
        <v>6.6407499852590002</v>
      </c>
      <c r="E68" s="385">
        <v>1.2751649034150001</v>
      </c>
      <c r="F68" s="383">
        <v>17.280404942065001</v>
      </c>
      <c r="G68" s="384">
        <v>12.960303706548</v>
      </c>
      <c r="H68" s="386">
        <v>0</v>
      </c>
      <c r="I68" s="383">
        <v>31.275099999999998</v>
      </c>
      <c r="J68" s="384">
        <v>18.314796293451</v>
      </c>
      <c r="K68" s="387">
        <v>1.809859207863</v>
      </c>
    </row>
    <row r="69" spans="1:11" ht="14.4" customHeight="1" thickBot="1" x14ac:dyDescent="0.35">
      <c r="A69" s="405" t="s">
        <v>295</v>
      </c>
      <c r="B69" s="383">
        <v>0</v>
      </c>
      <c r="C69" s="383">
        <v>0</v>
      </c>
      <c r="D69" s="384">
        <v>0</v>
      </c>
      <c r="E69" s="385">
        <v>1</v>
      </c>
      <c r="F69" s="383">
        <v>0</v>
      </c>
      <c r="G69" s="384">
        <v>0</v>
      </c>
      <c r="H69" s="386">
        <v>0</v>
      </c>
      <c r="I69" s="383">
        <v>14.22245</v>
      </c>
      <c r="J69" s="384">
        <v>14.22245</v>
      </c>
      <c r="K69" s="394" t="s">
        <v>258</v>
      </c>
    </row>
    <row r="70" spans="1:11" ht="14.4" customHeight="1" thickBot="1" x14ac:dyDescent="0.35">
      <c r="A70" s="404" t="s">
        <v>296</v>
      </c>
      <c r="B70" s="388">
        <v>0</v>
      </c>
      <c r="C70" s="388">
        <v>0.01</v>
      </c>
      <c r="D70" s="389">
        <v>0.01</v>
      </c>
      <c r="E70" s="390" t="s">
        <v>258</v>
      </c>
      <c r="F70" s="388">
        <v>0</v>
      </c>
      <c r="G70" s="389">
        <v>0</v>
      </c>
      <c r="H70" s="391">
        <v>0</v>
      </c>
      <c r="I70" s="388">
        <v>0</v>
      </c>
      <c r="J70" s="389">
        <v>0</v>
      </c>
      <c r="K70" s="392" t="s">
        <v>232</v>
      </c>
    </row>
    <row r="71" spans="1:11" ht="14.4" customHeight="1" thickBot="1" x14ac:dyDescent="0.35">
      <c r="A71" s="405" t="s">
        <v>297</v>
      </c>
      <c r="B71" s="383">
        <v>0</v>
      </c>
      <c r="C71" s="383">
        <v>0.01</v>
      </c>
      <c r="D71" s="384">
        <v>0.01</v>
      </c>
      <c r="E71" s="393" t="s">
        <v>258</v>
      </c>
      <c r="F71" s="383">
        <v>0</v>
      </c>
      <c r="G71" s="384">
        <v>0</v>
      </c>
      <c r="H71" s="386">
        <v>0</v>
      </c>
      <c r="I71" s="383">
        <v>0</v>
      </c>
      <c r="J71" s="384">
        <v>0</v>
      </c>
      <c r="K71" s="394" t="s">
        <v>232</v>
      </c>
    </row>
    <row r="72" spans="1:11" ht="14.4" customHeight="1" thickBot="1" x14ac:dyDescent="0.35">
      <c r="A72" s="404" t="s">
        <v>298</v>
      </c>
      <c r="B72" s="388">
        <v>169.99999464541199</v>
      </c>
      <c r="C72" s="388">
        <v>135.96600000000001</v>
      </c>
      <c r="D72" s="389">
        <v>-34.033994645410999</v>
      </c>
      <c r="E72" s="395">
        <v>0.79980002519100002</v>
      </c>
      <c r="F72" s="388">
        <v>289.209489301524</v>
      </c>
      <c r="G72" s="389">
        <v>216.90711697614299</v>
      </c>
      <c r="H72" s="391">
        <v>0</v>
      </c>
      <c r="I72" s="388">
        <v>236.25800000000001</v>
      </c>
      <c r="J72" s="389">
        <v>19.350883023857001</v>
      </c>
      <c r="K72" s="396">
        <v>0.81690957157199995</v>
      </c>
    </row>
    <row r="73" spans="1:11" ht="14.4" customHeight="1" thickBot="1" x14ac:dyDescent="0.35">
      <c r="A73" s="405" t="s">
        <v>299</v>
      </c>
      <c r="B73" s="383">
        <v>0</v>
      </c>
      <c r="C73" s="383">
        <v>58.081000000000003</v>
      </c>
      <c r="D73" s="384">
        <v>58.081000000000003</v>
      </c>
      <c r="E73" s="393" t="s">
        <v>258</v>
      </c>
      <c r="F73" s="383">
        <v>30.613485633524</v>
      </c>
      <c r="G73" s="384">
        <v>22.960114225142998</v>
      </c>
      <c r="H73" s="386">
        <v>0</v>
      </c>
      <c r="I73" s="383">
        <v>6.9359999999999999</v>
      </c>
      <c r="J73" s="384">
        <v>-16.024114225142998</v>
      </c>
      <c r="K73" s="387">
        <v>0.22656681708900001</v>
      </c>
    </row>
    <row r="74" spans="1:11" ht="14.4" customHeight="1" thickBot="1" x14ac:dyDescent="0.35">
      <c r="A74" s="405" t="s">
        <v>300</v>
      </c>
      <c r="B74" s="383">
        <v>69.999997795168994</v>
      </c>
      <c r="C74" s="383">
        <v>4.5670000000000002</v>
      </c>
      <c r="D74" s="384">
        <v>-65.432997795169001</v>
      </c>
      <c r="E74" s="385">
        <v>6.5242859197E-2</v>
      </c>
      <c r="F74" s="383">
        <v>83.596282186712997</v>
      </c>
      <c r="G74" s="384">
        <v>62.697211640035</v>
      </c>
      <c r="H74" s="386">
        <v>0</v>
      </c>
      <c r="I74" s="383">
        <v>60.058</v>
      </c>
      <c r="J74" s="384">
        <v>-2.6392116400350001</v>
      </c>
      <c r="K74" s="387">
        <v>0.71842907876999995</v>
      </c>
    </row>
    <row r="75" spans="1:11" ht="14.4" customHeight="1" thickBot="1" x14ac:dyDescent="0.35">
      <c r="A75" s="405" t="s">
        <v>301</v>
      </c>
      <c r="B75" s="383">
        <v>99.999996850241999</v>
      </c>
      <c r="C75" s="383">
        <v>73.317999999999998</v>
      </c>
      <c r="D75" s="384">
        <v>-26.681996850242001</v>
      </c>
      <c r="E75" s="385">
        <v>0.73318002309300001</v>
      </c>
      <c r="F75" s="383">
        <v>174.999721481286</v>
      </c>
      <c r="G75" s="384">
        <v>131.249791110964</v>
      </c>
      <c r="H75" s="386">
        <v>0</v>
      </c>
      <c r="I75" s="383">
        <v>169.26400000000001</v>
      </c>
      <c r="J75" s="384">
        <v>38.014208889034997</v>
      </c>
      <c r="K75" s="387">
        <v>0.96722439651400005</v>
      </c>
    </row>
    <row r="76" spans="1:11" ht="14.4" customHeight="1" thickBot="1" x14ac:dyDescent="0.35">
      <c r="A76" s="402" t="s">
        <v>35</v>
      </c>
      <c r="B76" s="383">
        <v>17876.2932199692</v>
      </c>
      <c r="C76" s="383">
        <v>18931.279750000002</v>
      </c>
      <c r="D76" s="384">
        <v>1054.9865300307599</v>
      </c>
      <c r="E76" s="385">
        <v>1.0590159557709999</v>
      </c>
      <c r="F76" s="383">
        <v>18195.001642635401</v>
      </c>
      <c r="G76" s="384">
        <v>13646.251231976499</v>
      </c>
      <c r="H76" s="386">
        <v>1537.4723100000001</v>
      </c>
      <c r="I76" s="383">
        <v>14381.61543</v>
      </c>
      <c r="J76" s="384">
        <v>735.36419802346802</v>
      </c>
      <c r="K76" s="387">
        <v>0.79041572583800002</v>
      </c>
    </row>
    <row r="77" spans="1:11" ht="14.4" customHeight="1" thickBot="1" x14ac:dyDescent="0.35">
      <c r="A77" s="408" t="s">
        <v>302</v>
      </c>
      <c r="B77" s="388">
        <v>13256.293365488</v>
      </c>
      <c r="C77" s="388">
        <v>14033.950999999999</v>
      </c>
      <c r="D77" s="389">
        <v>777.65763451196301</v>
      </c>
      <c r="E77" s="395">
        <v>1.0586632788720001</v>
      </c>
      <c r="F77" s="388">
        <v>13438.001213175799</v>
      </c>
      <c r="G77" s="389">
        <v>10078.500909881899</v>
      </c>
      <c r="H77" s="391">
        <v>1134.6690000000001</v>
      </c>
      <c r="I77" s="388">
        <v>10618.013000000001</v>
      </c>
      <c r="J77" s="389">
        <v>539.51209011812705</v>
      </c>
      <c r="K77" s="396">
        <v>0.79014823942599999</v>
      </c>
    </row>
    <row r="78" spans="1:11" ht="14.4" customHeight="1" thickBot="1" x14ac:dyDescent="0.35">
      <c r="A78" s="404" t="s">
        <v>303</v>
      </c>
      <c r="B78" s="388">
        <v>13199.999584232</v>
      </c>
      <c r="C78" s="388">
        <v>13970.64</v>
      </c>
      <c r="D78" s="389">
        <v>770.64041576801401</v>
      </c>
      <c r="E78" s="395">
        <v>1.0583818515179999</v>
      </c>
      <c r="F78" s="388">
        <v>13400.0012097452</v>
      </c>
      <c r="G78" s="389">
        <v>10050.0009073089</v>
      </c>
      <c r="H78" s="391">
        <v>1134.6690000000001</v>
      </c>
      <c r="I78" s="388">
        <v>10581.618</v>
      </c>
      <c r="J78" s="389">
        <v>531.61709269109303</v>
      </c>
      <c r="K78" s="396">
        <v>0.78967291378299997</v>
      </c>
    </row>
    <row r="79" spans="1:11" ht="14.4" customHeight="1" thickBot="1" x14ac:dyDescent="0.35">
      <c r="A79" s="405" t="s">
        <v>304</v>
      </c>
      <c r="B79" s="383">
        <v>13199.999584232</v>
      </c>
      <c r="C79" s="383">
        <v>13970.64</v>
      </c>
      <c r="D79" s="384">
        <v>770.64041576801401</v>
      </c>
      <c r="E79" s="385">
        <v>1.0583818515179999</v>
      </c>
      <c r="F79" s="383">
        <v>13400.0012097452</v>
      </c>
      <c r="G79" s="384">
        <v>10050.0009073089</v>
      </c>
      <c r="H79" s="386">
        <v>1134.6690000000001</v>
      </c>
      <c r="I79" s="383">
        <v>10581.618</v>
      </c>
      <c r="J79" s="384">
        <v>531.61709269109303</v>
      </c>
      <c r="K79" s="387">
        <v>0.78967291378299997</v>
      </c>
    </row>
    <row r="80" spans="1:11" ht="14.4" customHeight="1" thickBot="1" x14ac:dyDescent="0.35">
      <c r="A80" s="404" t="s">
        <v>305</v>
      </c>
      <c r="B80" s="388">
        <v>14.999999527536</v>
      </c>
      <c r="C80" s="388">
        <v>21.1</v>
      </c>
      <c r="D80" s="389">
        <v>6.1000004724629999</v>
      </c>
      <c r="E80" s="395">
        <v>1.406666710973</v>
      </c>
      <c r="F80" s="388">
        <v>0</v>
      </c>
      <c r="G80" s="389">
        <v>0</v>
      </c>
      <c r="H80" s="391">
        <v>0</v>
      </c>
      <c r="I80" s="388">
        <v>20.3</v>
      </c>
      <c r="J80" s="389">
        <v>20.3</v>
      </c>
      <c r="K80" s="392" t="s">
        <v>232</v>
      </c>
    </row>
    <row r="81" spans="1:11" ht="14.4" customHeight="1" thickBot="1" x14ac:dyDescent="0.35">
      <c r="A81" s="405" t="s">
        <v>306</v>
      </c>
      <c r="B81" s="383">
        <v>14.999999527536</v>
      </c>
      <c r="C81" s="383">
        <v>21.1</v>
      </c>
      <c r="D81" s="384">
        <v>6.1000004724629999</v>
      </c>
      <c r="E81" s="385">
        <v>1.406666710973</v>
      </c>
      <c r="F81" s="383">
        <v>0</v>
      </c>
      <c r="G81" s="384">
        <v>0</v>
      </c>
      <c r="H81" s="386">
        <v>0</v>
      </c>
      <c r="I81" s="383">
        <v>20.3</v>
      </c>
      <c r="J81" s="384">
        <v>20.3</v>
      </c>
      <c r="K81" s="394" t="s">
        <v>232</v>
      </c>
    </row>
    <row r="82" spans="1:11" ht="14.4" customHeight="1" thickBot="1" x14ac:dyDescent="0.35">
      <c r="A82" s="404" t="s">
        <v>307</v>
      </c>
      <c r="B82" s="388">
        <v>41.293781728513999</v>
      </c>
      <c r="C82" s="388">
        <v>42.210999999999999</v>
      </c>
      <c r="D82" s="389">
        <v>0.91721827148500001</v>
      </c>
      <c r="E82" s="395">
        <v>1.022212019173</v>
      </c>
      <c r="F82" s="388">
        <v>38.000003430619998</v>
      </c>
      <c r="G82" s="389">
        <v>28.500002572964998</v>
      </c>
      <c r="H82" s="391">
        <v>0</v>
      </c>
      <c r="I82" s="388">
        <v>16.094999999999999</v>
      </c>
      <c r="J82" s="389">
        <v>-12.405002572965</v>
      </c>
      <c r="K82" s="396">
        <v>0.42355259334000001</v>
      </c>
    </row>
    <row r="83" spans="1:11" ht="14.4" customHeight="1" thickBot="1" x14ac:dyDescent="0.35">
      <c r="A83" s="405" t="s">
        <v>308</v>
      </c>
      <c r="B83" s="383">
        <v>41.293781728513999</v>
      </c>
      <c r="C83" s="383">
        <v>42.210999999999999</v>
      </c>
      <c r="D83" s="384">
        <v>0.91721827148500001</v>
      </c>
      <c r="E83" s="385">
        <v>1.022212019173</v>
      </c>
      <c r="F83" s="383">
        <v>38.000003430619998</v>
      </c>
      <c r="G83" s="384">
        <v>28.500002572964998</v>
      </c>
      <c r="H83" s="386">
        <v>0</v>
      </c>
      <c r="I83" s="383">
        <v>16.094999999999999</v>
      </c>
      <c r="J83" s="384">
        <v>-12.405002572965</v>
      </c>
      <c r="K83" s="387">
        <v>0.42355259334000001</v>
      </c>
    </row>
    <row r="84" spans="1:11" ht="14.4" customHeight="1" thickBot="1" x14ac:dyDescent="0.35">
      <c r="A84" s="403" t="s">
        <v>309</v>
      </c>
      <c r="B84" s="383">
        <v>4487.9998586388801</v>
      </c>
      <c r="C84" s="383">
        <v>4757.2007999999996</v>
      </c>
      <c r="D84" s="384">
        <v>269.20094136112499</v>
      </c>
      <c r="E84" s="385">
        <v>1.059982386328</v>
      </c>
      <c r="F84" s="383">
        <v>4556.00041131337</v>
      </c>
      <c r="G84" s="384">
        <v>3417.00030848503</v>
      </c>
      <c r="H84" s="386">
        <v>385.78426000000002</v>
      </c>
      <c r="I84" s="383">
        <v>3604.6390000000001</v>
      </c>
      <c r="J84" s="384">
        <v>187.63869151497099</v>
      </c>
      <c r="K84" s="387">
        <v>0.79118495929999999</v>
      </c>
    </row>
    <row r="85" spans="1:11" ht="14.4" customHeight="1" thickBot="1" x14ac:dyDescent="0.35">
      <c r="A85" s="404" t="s">
        <v>310</v>
      </c>
      <c r="B85" s="388">
        <v>1187.99996258088</v>
      </c>
      <c r="C85" s="388">
        <v>1259.2658799999999</v>
      </c>
      <c r="D85" s="389">
        <v>71.265917419120996</v>
      </c>
      <c r="E85" s="395">
        <v>1.059988147865</v>
      </c>
      <c r="F85" s="388">
        <v>1206.00010887707</v>
      </c>
      <c r="G85" s="389">
        <v>904.50008165780196</v>
      </c>
      <c r="H85" s="391">
        <v>102.11700999999999</v>
      </c>
      <c r="I85" s="388">
        <v>954.15953000000002</v>
      </c>
      <c r="J85" s="389">
        <v>49.659448342197997</v>
      </c>
      <c r="K85" s="396">
        <v>0.79117698495699995</v>
      </c>
    </row>
    <row r="86" spans="1:11" ht="14.4" customHeight="1" thickBot="1" x14ac:dyDescent="0.35">
      <c r="A86" s="405" t="s">
        <v>311</v>
      </c>
      <c r="B86" s="383">
        <v>1187.99996258088</v>
      </c>
      <c r="C86" s="383">
        <v>1259.2658799999999</v>
      </c>
      <c r="D86" s="384">
        <v>71.265917419120996</v>
      </c>
      <c r="E86" s="385">
        <v>1.059988147865</v>
      </c>
      <c r="F86" s="383">
        <v>1206.00010887707</v>
      </c>
      <c r="G86" s="384">
        <v>904.50008165780196</v>
      </c>
      <c r="H86" s="386">
        <v>102.11700999999999</v>
      </c>
      <c r="I86" s="383">
        <v>954.15953000000002</v>
      </c>
      <c r="J86" s="384">
        <v>49.659448342197997</v>
      </c>
      <c r="K86" s="387">
        <v>0.79117698495699995</v>
      </c>
    </row>
    <row r="87" spans="1:11" ht="14.4" customHeight="1" thickBot="1" x14ac:dyDescent="0.35">
      <c r="A87" s="404" t="s">
        <v>312</v>
      </c>
      <c r="B87" s="388">
        <v>3299.9998960580001</v>
      </c>
      <c r="C87" s="388">
        <v>3497.9349200000001</v>
      </c>
      <c r="D87" s="389">
        <v>197.93502394200399</v>
      </c>
      <c r="E87" s="395">
        <v>1.0599803121739999</v>
      </c>
      <c r="F87" s="388">
        <v>3350.0003024363</v>
      </c>
      <c r="G87" s="389">
        <v>2512.5002268272301</v>
      </c>
      <c r="H87" s="391">
        <v>283.66725000000002</v>
      </c>
      <c r="I87" s="388">
        <v>2650.4794700000002</v>
      </c>
      <c r="J87" s="389">
        <v>137.97924317277301</v>
      </c>
      <c r="K87" s="396">
        <v>0.79118783006399995</v>
      </c>
    </row>
    <row r="88" spans="1:11" ht="14.4" customHeight="1" thickBot="1" x14ac:dyDescent="0.35">
      <c r="A88" s="405" t="s">
        <v>313</v>
      </c>
      <c r="B88" s="383">
        <v>3299.9998960580001</v>
      </c>
      <c r="C88" s="383">
        <v>3497.9349200000001</v>
      </c>
      <c r="D88" s="384">
        <v>197.93502394200399</v>
      </c>
      <c r="E88" s="385">
        <v>1.0599803121739999</v>
      </c>
      <c r="F88" s="383">
        <v>3350.0003024363</v>
      </c>
      <c r="G88" s="384">
        <v>2512.5002268272301</v>
      </c>
      <c r="H88" s="386">
        <v>283.66725000000002</v>
      </c>
      <c r="I88" s="383">
        <v>2650.4794700000002</v>
      </c>
      <c r="J88" s="384">
        <v>137.97924317277301</v>
      </c>
      <c r="K88" s="387">
        <v>0.79118783006399995</v>
      </c>
    </row>
    <row r="89" spans="1:11" ht="14.4" customHeight="1" thickBot="1" x14ac:dyDescent="0.35">
      <c r="A89" s="403" t="s">
        <v>314</v>
      </c>
      <c r="B89" s="383">
        <v>131.99999584232</v>
      </c>
      <c r="C89" s="383">
        <v>140.12795</v>
      </c>
      <c r="D89" s="384">
        <v>8.1279541576799996</v>
      </c>
      <c r="E89" s="385">
        <v>1.061575412224</v>
      </c>
      <c r="F89" s="383">
        <v>201.00001814617801</v>
      </c>
      <c r="G89" s="384">
        <v>150.75001360963401</v>
      </c>
      <c r="H89" s="386">
        <v>17.01905</v>
      </c>
      <c r="I89" s="383">
        <v>158.96342999999999</v>
      </c>
      <c r="J89" s="384">
        <v>8.2134163903659996</v>
      </c>
      <c r="K89" s="387">
        <v>0.79086276442199999</v>
      </c>
    </row>
    <row r="90" spans="1:11" ht="14.4" customHeight="1" thickBot="1" x14ac:dyDescent="0.35">
      <c r="A90" s="404" t="s">
        <v>315</v>
      </c>
      <c r="B90" s="388">
        <v>131.99999584232</v>
      </c>
      <c r="C90" s="388">
        <v>140.12795</v>
      </c>
      <c r="D90" s="389">
        <v>8.1279541576799996</v>
      </c>
      <c r="E90" s="395">
        <v>1.061575412224</v>
      </c>
      <c r="F90" s="388">
        <v>201.00001814617801</v>
      </c>
      <c r="G90" s="389">
        <v>150.75001360963401</v>
      </c>
      <c r="H90" s="391">
        <v>17.01905</v>
      </c>
      <c r="I90" s="388">
        <v>158.96342999999999</v>
      </c>
      <c r="J90" s="389">
        <v>8.2134163903659996</v>
      </c>
      <c r="K90" s="396">
        <v>0.79086276442199999</v>
      </c>
    </row>
    <row r="91" spans="1:11" ht="14.4" customHeight="1" thickBot="1" x14ac:dyDescent="0.35">
      <c r="A91" s="405" t="s">
        <v>316</v>
      </c>
      <c r="B91" s="383">
        <v>131.99999584232</v>
      </c>
      <c r="C91" s="383">
        <v>140.12795</v>
      </c>
      <c r="D91" s="384">
        <v>8.1279541576799996</v>
      </c>
      <c r="E91" s="385">
        <v>1.061575412224</v>
      </c>
      <c r="F91" s="383">
        <v>201.00001814617801</v>
      </c>
      <c r="G91" s="384">
        <v>150.75001360963401</v>
      </c>
      <c r="H91" s="386">
        <v>17.01905</v>
      </c>
      <c r="I91" s="383">
        <v>158.96342999999999</v>
      </c>
      <c r="J91" s="384">
        <v>8.2134163903659996</v>
      </c>
      <c r="K91" s="387">
        <v>0.79086276442199999</v>
      </c>
    </row>
    <row r="92" spans="1:11" ht="14.4" customHeight="1" thickBot="1" x14ac:dyDescent="0.35">
      <c r="A92" s="402" t="s">
        <v>317</v>
      </c>
      <c r="B92" s="383">
        <v>0</v>
      </c>
      <c r="C92" s="383">
        <v>9.9999999999989999</v>
      </c>
      <c r="D92" s="384">
        <v>9.9999999999989999</v>
      </c>
      <c r="E92" s="393" t="s">
        <v>258</v>
      </c>
      <c r="F92" s="383">
        <v>0</v>
      </c>
      <c r="G92" s="384">
        <v>0</v>
      </c>
      <c r="H92" s="386">
        <v>0</v>
      </c>
      <c r="I92" s="383">
        <v>0</v>
      </c>
      <c r="J92" s="384">
        <v>0</v>
      </c>
      <c r="K92" s="394" t="s">
        <v>232</v>
      </c>
    </row>
    <row r="93" spans="1:11" ht="14.4" customHeight="1" thickBot="1" x14ac:dyDescent="0.35">
      <c r="A93" s="403" t="s">
        <v>318</v>
      </c>
      <c r="B93" s="383">
        <v>0</v>
      </c>
      <c r="C93" s="383">
        <v>9.9999999999989999</v>
      </c>
      <c r="D93" s="384">
        <v>9.9999999999989999</v>
      </c>
      <c r="E93" s="393" t="s">
        <v>258</v>
      </c>
      <c r="F93" s="383">
        <v>0</v>
      </c>
      <c r="G93" s="384">
        <v>0</v>
      </c>
      <c r="H93" s="386">
        <v>0</v>
      </c>
      <c r="I93" s="383">
        <v>0</v>
      </c>
      <c r="J93" s="384">
        <v>0</v>
      </c>
      <c r="K93" s="394" t="s">
        <v>232</v>
      </c>
    </row>
    <row r="94" spans="1:11" ht="14.4" customHeight="1" thickBot="1" x14ac:dyDescent="0.35">
      <c r="A94" s="404" t="s">
        <v>319</v>
      </c>
      <c r="B94" s="388">
        <v>0</v>
      </c>
      <c r="C94" s="388">
        <v>9.9999999999989999</v>
      </c>
      <c r="D94" s="389">
        <v>9.9999999999989999</v>
      </c>
      <c r="E94" s="390" t="s">
        <v>258</v>
      </c>
      <c r="F94" s="388">
        <v>0</v>
      </c>
      <c r="G94" s="389">
        <v>0</v>
      </c>
      <c r="H94" s="391">
        <v>0</v>
      </c>
      <c r="I94" s="388">
        <v>0</v>
      </c>
      <c r="J94" s="389">
        <v>0</v>
      </c>
      <c r="K94" s="392" t="s">
        <v>232</v>
      </c>
    </row>
    <row r="95" spans="1:11" ht="14.4" customHeight="1" thickBot="1" x14ac:dyDescent="0.35">
      <c r="A95" s="405" t="s">
        <v>320</v>
      </c>
      <c r="B95" s="383">
        <v>0</v>
      </c>
      <c r="C95" s="383">
        <v>9.9999999999989999</v>
      </c>
      <c r="D95" s="384">
        <v>9.9999999999989999</v>
      </c>
      <c r="E95" s="393" t="s">
        <v>258</v>
      </c>
      <c r="F95" s="383">
        <v>0</v>
      </c>
      <c r="G95" s="384">
        <v>0</v>
      </c>
      <c r="H95" s="386">
        <v>0</v>
      </c>
      <c r="I95" s="383">
        <v>0</v>
      </c>
      <c r="J95" s="384">
        <v>0</v>
      </c>
      <c r="K95" s="394" t="s">
        <v>232</v>
      </c>
    </row>
    <row r="96" spans="1:11" ht="14.4" customHeight="1" thickBot="1" x14ac:dyDescent="0.35">
      <c r="A96" s="402" t="s">
        <v>321</v>
      </c>
      <c r="B96" s="383">
        <v>0</v>
      </c>
      <c r="C96" s="383">
        <v>40.029000000000003</v>
      </c>
      <c r="D96" s="384">
        <v>40.029000000000003</v>
      </c>
      <c r="E96" s="393" t="s">
        <v>232</v>
      </c>
      <c r="F96" s="383">
        <v>0</v>
      </c>
      <c r="G96" s="384">
        <v>0</v>
      </c>
      <c r="H96" s="386">
        <v>8.0609999999999999</v>
      </c>
      <c r="I96" s="383">
        <v>27.423500000000001</v>
      </c>
      <c r="J96" s="384">
        <v>27.423500000000001</v>
      </c>
      <c r="K96" s="394" t="s">
        <v>232</v>
      </c>
    </row>
    <row r="97" spans="1:11" ht="14.4" customHeight="1" thickBot="1" x14ac:dyDescent="0.35">
      <c r="A97" s="403" t="s">
        <v>322</v>
      </c>
      <c r="B97" s="383">
        <v>0</v>
      </c>
      <c r="C97" s="383">
        <v>40.029000000000003</v>
      </c>
      <c r="D97" s="384">
        <v>40.029000000000003</v>
      </c>
      <c r="E97" s="393" t="s">
        <v>232</v>
      </c>
      <c r="F97" s="383">
        <v>0</v>
      </c>
      <c r="G97" s="384">
        <v>0</v>
      </c>
      <c r="H97" s="386">
        <v>8.0609999999999999</v>
      </c>
      <c r="I97" s="383">
        <v>27.423500000000001</v>
      </c>
      <c r="J97" s="384">
        <v>27.423500000000001</v>
      </c>
      <c r="K97" s="394" t="s">
        <v>232</v>
      </c>
    </row>
    <row r="98" spans="1:11" ht="14.4" customHeight="1" thickBot="1" x14ac:dyDescent="0.35">
      <c r="A98" s="404" t="s">
        <v>323</v>
      </c>
      <c r="B98" s="388">
        <v>0</v>
      </c>
      <c r="C98" s="388">
        <v>37.779000000000003</v>
      </c>
      <c r="D98" s="389">
        <v>37.779000000000003</v>
      </c>
      <c r="E98" s="390" t="s">
        <v>232</v>
      </c>
      <c r="F98" s="388">
        <v>0</v>
      </c>
      <c r="G98" s="389">
        <v>0</v>
      </c>
      <c r="H98" s="391">
        <v>8.0609999999999999</v>
      </c>
      <c r="I98" s="388">
        <v>26.823499999999999</v>
      </c>
      <c r="J98" s="389">
        <v>26.823499999999999</v>
      </c>
      <c r="K98" s="392" t="s">
        <v>232</v>
      </c>
    </row>
    <row r="99" spans="1:11" ht="14.4" customHeight="1" thickBot="1" x14ac:dyDescent="0.35">
      <c r="A99" s="405" t="s">
        <v>324</v>
      </c>
      <c r="B99" s="383">
        <v>0</v>
      </c>
      <c r="C99" s="383">
        <v>10.1</v>
      </c>
      <c r="D99" s="384">
        <v>10.1</v>
      </c>
      <c r="E99" s="393" t="s">
        <v>232</v>
      </c>
      <c r="F99" s="383">
        <v>0</v>
      </c>
      <c r="G99" s="384">
        <v>0</v>
      </c>
      <c r="H99" s="386">
        <v>2.85</v>
      </c>
      <c r="I99" s="383">
        <v>12</v>
      </c>
      <c r="J99" s="384">
        <v>12</v>
      </c>
      <c r="K99" s="394" t="s">
        <v>232</v>
      </c>
    </row>
    <row r="100" spans="1:11" ht="14.4" customHeight="1" thickBot="1" x14ac:dyDescent="0.35">
      <c r="A100" s="405" t="s">
        <v>325</v>
      </c>
      <c r="B100" s="383">
        <v>0</v>
      </c>
      <c r="C100" s="383">
        <v>27.579000000000001</v>
      </c>
      <c r="D100" s="384">
        <v>27.579000000000001</v>
      </c>
      <c r="E100" s="393" t="s">
        <v>232</v>
      </c>
      <c r="F100" s="383">
        <v>0</v>
      </c>
      <c r="G100" s="384">
        <v>0</v>
      </c>
      <c r="H100" s="386">
        <v>5.2110000000000003</v>
      </c>
      <c r="I100" s="383">
        <v>14.521000000000001</v>
      </c>
      <c r="J100" s="384">
        <v>14.521000000000001</v>
      </c>
      <c r="K100" s="394" t="s">
        <v>232</v>
      </c>
    </row>
    <row r="101" spans="1:11" ht="14.4" customHeight="1" thickBot="1" x14ac:dyDescent="0.35">
      <c r="A101" s="405" t="s">
        <v>326</v>
      </c>
      <c r="B101" s="383">
        <v>0</v>
      </c>
      <c r="C101" s="383">
        <v>0.1</v>
      </c>
      <c r="D101" s="384">
        <v>0.1</v>
      </c>
      <c r="E101" s="393" t="s">
        <v>258</v>
      </c>
      <c r="F101" s="383">
        <v>0</v>
      </c>
      <c r="G101" s="384">
        <v>0</v>
      </c>
      <c r="H101" s="386">
        <v>0</v>
      </c>
      <c r="I101" s="383">
        <v>0.30249999999999999</v>
      </c>
      <c r="J101" s="384">
        <v>0.30249999999999999</v>
      </c>
      <c r="K101" s="394" t="s">
        <v>232</v>
      </c>
    </row>
    <row r="102" spans="1:11" ht="14.4" customHeight="1" thickBot="1" x14ac:dyDescent="0.35">
      <c r="A102" s="407" t="s">
        <v>327</v>
      </c>
      <c r="B102" s="383">
        <v>0</v>
      </c>
      <c r="C102" s="383">
        <v>1</v>
      </c>
      <c r="D102" s="384">
        <v>1</v>
      </c>
      <c r="E102" s="393" t="s">
        <v>258</v>
      </c>
      <c r="F102" s="383">
        <v>0</v>
      </c>
      <c r="G102" s="384">
        <v>0</v>
      </c>
      <c r="H102" s="386">
        <v>0</v>
      </c>
      <c r="I102" s="383">
        <v>0.6</v>
      </c>
      <c r="J102" s="384">
        <v>0.6</v>
      </c>
      <c r="K102" s="394" t="s">
        <v>232</v>
      </c>
    </row>
    <row r="103" spans="1:11" ht="14.4" customHeight="1" thickBot="1" x14ac:dyDescent="0.35">
      <c r="A103" s="405" t="s">
        <v>328</v>
      </c>
      <c r="B103" s="383">
        <v>0</v>
      </c>
      <c r="C103" s="383">
        <v>1</v>
      </c>
      <c r="D103" s="384">
        <v>1</v>
      </c>
      <c r="E103" s="393" t="s">
        <v>258</v>
      </c>
      <c r="F103" s="383">
        <v>0</v>
      </c>
      <c r="G103" s="384">
        <v>0</v>
      </c>
      <c r="H103" s="386">
        <v>0</v>
      </c>
      <c r="I103" s="383">
        <v>0.6</v>
      </c>
      <c r="J103" s="384">
        <v>0.6</v>
      </c>
      <c r="K103" s="394" t="s">
        <v>232</v>
      </c>
    </row>
    <row r="104" spans="1:11" ht="14.4" customHeight="1" thickBot="1" x14ac:dyDescent="0.35">
      <c r="A104" s="407" t="s">
        <v>329</v>
      </c>
      <c r="B104" s="383">
        <v>0</v>
      </c>
      <c r="C104" s="383">
        <v>1.25</v>
      </c>
      <c r="D104" s="384">
        <v>1.25</v>
      </c>
      <c r="E104" s="393" t="s">
        <v>232</v>
      </c>
      <c r="F104" s="383">
        <v>0</v>
      </c>
      <c r="G104" s="384">
        <v>0</v>
      </c>
      <c r="H104" s="386">
        <v>0</v>
      </c>
      <c r="I104" s="383">
        <v>0</v>
      </c>
      <c r="J104" s="384">
        <v>0</v>
      </c>
      <c r="K104" s="394" t="s">
        <v>232</v>
      </c>
    </row>
    <row r="105" spans="1:11" ht="14.4" customHeight="1" thickBot="1" x14ac:dyDescent="0.35">
      <c r="A105" s="405" t="s">
        <v>330</v>
      </c>
      <c r="B105" s="383">
        <v>0</v>
      </c>
      <c r="C105" s="383">
        <v>1.25</v>
      </c>
      <c r="D105" s="384">
        <v>1.25</v>
      </c>
      <c r="E105" s="393" t="s">
        <v>232</v>
      </c>
      <c r="F105" s="383">
        <v>0</v>
      </c>
      <c r="G105" s="384">
        <v>0</v>
      </c>
      <c r="H105" s="386">
        <v>0</v>
      </c>
      <c r="I105" s="383">
        <v>0</v>
      </c>
      <c r="J105" s="384">
        <v>0</v>
      </c>
      <c r="K105" s="394" t="s">
        <v>232</v>
      </c>
    </row>
    <row r="106" spans="1:11" ht="14.4" customHeight="1" thickBot="1" x14ac:dyDescent="0.35">
      <c r="A106" s="402" t="s">
        <v>331</v>
      </c>
      <c r="B106" s="383">
        <v>1613.00006110808</v>
      </c>
      <c r="C106" s="383">
        <v>1656.0775000000001</v>
      </c>
      <c r="D106" s="384">
        <v>43.077438891916998</v>
      </c>
      <c r="E106" s="385">
        <v>1.0267064087160001</v>
      </c>
      <c r="F106" s="383">
        <v>1781.0040989358899</v>
      </c>
      <c r="G106" s="384">
        <v>1335.7530742019101</v>
      </c>
      <c r="H106" s="386">
        <v>184.18899999999999</v>
      </c>
      <c r="I106" s="383">
        <v>1521.50667</v>
      </c>
      <c r="J106" s="384">
        <v>185.753595798086</v>
      </c>
      <c r="K106" s="387">
        <v>0.854297118636</v>
      </c>
    </row>
    <row r="107" spans="1:11" ht="14.4" customHeight="1" thickBot="1" x14ac:dyDescent="0.35">
      <c r="A107" s="403" t="s">
        <v>332</v>
      </c>
      <c r="B107" s="383">
        <v>1513.00006110808</v>
      </c>
      <c r="C107" s="383">
        <v>1551.7470000000001</v>
      </c>
      <c r="D107" s="384">
        <v>38.746938891916997</v>
      </c>
      <c r="E107" s="385">
        <v>1.0256093439039999</v>
      </c>
      <c r="F107" s="383">
        <v>1775.0040989358899</v>
      </c>
      <c r="G107" s="384">
        <v>1331.2530742019101</v>
      </c>
      <c r="H107" s="386">
        <v>184.18899999999999</v>
      </c>
      <c r="I107" s="383">
        <v>1474.021</v>
      </c>
      <c r="J107" s="384">
        <v>142.767925798086</v>
      </c>
      <c r="K107" s="387">
        <v>0.83043244851300002</v>
      </c>
    </row>
    <row r="108" spans="1:11" ht="14.4" customHeight="1" thickBot="1" x14ac:dyDescent="0.35">
      <c r="A108" s="404" t="s">
        <v>333</v>
      </c>
      <c r="B108" s="388">
        <v>1513.00006110808</v>
      </c>
      <c r="C108" s="388">
        <v>1551.7470000000001</v>
      </c>
      <c r="D108" s="389">
        <v>38.746938891916997</v>
      </c>
      <c r="E108" s="395">
        <v>1.0256093439039999</v>
      </c>
      <c r="F108" s="388">
        <v>1775.0040989358899</v>
      </c>
      <c r="G108" s="389">
        <v>1331.2530742019101</v>
      </c>
      <c r="H108" s="391">
        <v>184.18899999999999</v>
      </c>
      <c r="I108" s="388">
        <v>1466.471</v>
      </c>
      <c r="J108" s="389">
        <v>135.21792579808599</v>
      </c>
      <c r="K108" s="396">
        <v>0.82617893720799995</v>
      </c>
    </row>
    <row r="109" spans="1:11" ht="14.4" customHeight="1" thickBot="1" x14ac:dyDescent="0.35">
      <c r="A109" s="405" t="s">
        <v>334</v>
      </c>
      <c r="B109" s="383">
        <v>157.99999502338</v>
      </c>
      <c r="C109" s="383">
        <v>173.196</v>
      </c>
      <c r="D109" s="384">
        <v>15.196004976619999</v>
      </c>
      <c r="E109" s="385">
        <v>1.0961772497160001</v>
      </c>
      <c r="F109" s="383">
        <v>343.00079207606097</v>
      </c>
      <c r="G109" s="384">
        <v>257.25059405704599</v>
      </c>
      <c r="H109" s="386">
        <v>63.823999999999998</v>
      </c>
      <c r="I109" s="383">
        <v>383.86900000000003</v>
      </c>
      <c r="J109" s="384">
        <v>126.618405942954</v>
      </c>
      <c r="K109" s="387">
        <v>1.1191490190919999</v>
      </c>
    </row>
    <row r="110" spans="1:11" ht="14.4" customHeight="1" thickBot="1" x14ac:dyDescent="0.35">
      <c r="A110" s="405" t="s">
        <v>335</v>
      </c>
      <c r="B110" s="383">
        <v>26.999999149564001</v>
      </c>
      <c r="C110" s="383">
        <v>10.005000000000001</v>
      </c>
      <c r="D110" s="384">
        <v>-16.994999149563998</v>
      </c>
      <c r="E110" s="385">
        <v>0.370555567227</v>
      </c>
      <c r="F110" s="383">
        <v>8.0000184740770006</v>
      </c>
      <c r="G110" s="384">
        <v>6.0000138555570004</v>
      </c>
      <c r="H110" s="386">
        <v>0.72</v>
      </c>
      <c r="I110" s="383">
        <v>6.4320000000000004</v>
      </c>
      <c r="J110" s="384">
        <v>0.43198614444200001</v>
      </c>
      <c r="K110" s="387">
        <v>0.80399814335899999</v>
      </c>
    </row>
    <row r="111" spans="1:11" ht="14.4" customHeight="1" thickBot="1" x14ac:dyDescent="0.35">
      <c r="A111" s="405" t="s">
        <v>336</v>
      </c>
      <c r="B111" s="383">
        <v>1304.99995889564</v>
      </c>
      <c r="C111" s="383">
        <v>1352.1010000000001</v>
      </c>
      <c r="D111" s="384">
        <v>47.101041104361002</v>
      </c>
      <c r="E111" s="385">
        <v>1.0360927529399999</v>
      </c>
      <c r="F111" s="383">
        <v>1416.00326991167</v>
      </c>
      <c r="G111" s="384">
        <v>1062.00245243375</v>
      </c>
      <c r="H111" s="386">
        <v>117.857</v>
      </c>
      <c r="I111" s="383">
        <v>1060.854</v>
      </c>
      <c r="J111" s="384">
        <v>-1.1484524337519999</v>
      </c>
      <c r="K111" s="387">
        <v>0.74918894789400003</v>
      </c>
    </row>
    <row r="112" spans="1:11" ht="14.4" customHeight="1" thickBot="1" x14ac:dyDescent="0.35">
      <c r="A112" s="405" t="s">
        <v>337</v>
      </c>
      <c r="B112" s="383">
        <v>13.000108354475</v>
      </c>
      <c r="C112" s="383">
        <v>12.933999999999999</v>
      </c>
      <c r="D112" s="384">
        <v>-6.6108354475000006E-2</v>
      </c>
      <c r="E112" s="385">
        <v>0.99491478434799996</v>
      </c>
      <c r="F112" s="383">
        <v>5.0000115462980004</v>
      </c>
      <c r="G112" s="384">
        <v>3.750008659723</v>
      </c>
      <c r="H112" s="386">
        <v>1.5389999999999999</v>
      </c>
      <c r="I112" s="383">
        <v>13.074999999999999</v>
      </c>
      <c r="J112" s="384">
        <v>9.3249913402760001</v>
      </c>
      <c r="K112" s="387">
        <v>2.6149939612990001</v>
      </c>
    </row>
    <row r="113" spans="1:11" ht="14.4" customHeight="1" thickBot="1" x14ac:dyDescent="0.35">
      <c r="A113" s="405" t="s">
        <v>338</v>
      </c>
      <c r="B113" s="383">
        <v>9.9999996850239992</v>
      </c>
      <c r="C113" s="383">
        <v>3.5110000000000001</v>
      </c>
      <c r="D113" s="384">
        <v>-6.4889996850239999</v>
      </c>
      <c r="E113" s="385">
        <v>0.35110001105799998</v>
      </c>
      <c r="F113" s="383">
        <v>3.0000069277780002</v>
      </c>
      <c r="G113" s="384">
        <v>2.2500051958339999</v>
      </c>
      <c r="H113" s="386">
        <v>0.249</v>
      </c>
      <c r="I113" s="383">
        <v>2.2410000000000001</v>
      </c>
      <c r="J113" s="384">
        <v>-9.0051958339999998E-3</v>
      </c>
      <c r="K113" s="387">
        <v>0.746998274987</v>
      </c>
    </row>
    <row r="114" spans="1:11" ht="14.4" customHeight="1" thickBot="1" x14ac:dyDescent="0.35">
      <c r="A114" s="404" t="s">
        <v>339</v>
      </c>
      <c r="B114" s="388">
        <v>0</v>
      </c>
      <c r="C114" s="388">
        <v>0</v>
      </c>
      <c r="D114" s="389">
        <v>0</v>
      </c>
      <c r="E114" s="395">
        <v>1</v>
      </c>
      <c r="F114" s="388">
        <v>0</v>
      </c>
      <c r="G114" s="389">
        <v>0</v>
      </c>
      <c r="H114" s="391">
        <v>0</v>
      </c>
      <c r="I114" s="388">
        <v>7.55</v>
      </c>
      <c r="J114" s="389">
        <v>7.55</v>
      </c>
      <c r="K114" s="392" t="s">
        <v>258</v>
      </c>
    </row>
    <row r="115" spans="1:11" ht="14.4" customHeight="1" thickBot="1" x14ac:dyDescent="0.35">
      <c r="A115" s="405" t="s">
        <v>340</v>
      </c>
      <c r="B115" s="383">
        <v>0</v>
      </c>
      <c r="C115" s="383">
        <v>0</v>
      </c>
      <c r="D115" s="384">
        <v>0</v>
      </c>
      <c r="E115" s="385">
        <v>1</v>
      </c>
      <c r="F115" s="383">
        <v>0</v>
      </c>
      <c r="G115" s="384">
        <v>0</v>
      </c>
      <c r="H115" s="386">
        <v>0</v>
      </c>
      <c r="I115" s="383">
        <v>7.55</v>
      </c>
      <c r="J115" s="384">
        <v>7.55</v>
      </c>
      <c r="K115" s="394" t="s">
        <v>258</v>
      </c>
    </row>
    <row r="116" spans="1:11" ht="14.4" customHeight="1" thickBot="1" x14ac:dyDescent="0.35">
      <c r="A116" s="403" t="s">
        <v>341</v>
      </c>
      <c r="B116" s="383">
        <v>100</v>
      </c>
      <c r="C116" s="383">
        <v>104.3305</v>
      </c>
      <c r="D116" s="384">
        <v>4.3304999999999998</v>
      </c>
      <c r="E116" s="385">
        <v>1.0433049999999999</v>
      </c>
      <c r="F116" s="383">
        <v>6</v>
      </c>
      <c r="G116" s="384">
        <v>4.5</v>
      </c>
      <c r="H116" s="386">
        <v>0</v>
      </c>
      <c r="I116" s="383">
        <v>47.485669999999999</v>
      </c>
      <c r="J116" s="384">
        <v>42.985669999999999</v>
      </c>
      <c r="K116" s="387">
        <v>7.9142783333329998</v>
      </c>
    </row>
    <row r="117" spans="1:11" ht="14.4" customHeight="1" thickBot="1" x14ac:dyDescent="0.35">
      <c r="A117" s="404" t="s">
        <v>342</v>
      </c>
      <c r="B117" s="388">
        <v>100</v>
      </c>
      <c r="C117" s="388">
        <v>104.3305</v>
      </c>
      <c r="D117" s="389">
        <v>4.3304999999999998</v>
      </c>
      <c r="E117" s="395">
        <v>1.0433049999999999</v>
      </c>
      <c r="F117" s="388">
        <v>6</v>
      </c>
      <c r="G117" s="389">
        <v>4.5</v>
      </c>
      <c r="H117" s="391">
        <v>0</v>
      </c>
      <c r="I117" s="388">
        <v>47.485669999999999</v>
      </c>
      <c r="J117" s="389">
        <v>42.985669999999999</v>
      </c>
      <c r="K117" s="396">
        <v>7.9142783333329998</v>
      </c>
    </row>
    <row r="118" spans="1:11" ht="14.4" customHeight="1" thickBot="1" x14ac:dyDescent="0.35">
      <c r="A118" s="405" t="s">
        <v>343</v>
      </c>
      <c r="B118" s="383">
        <v>100</v>
      </c>
      <c r="C118" s="383">
        <v>104.3305</v>
      </c>
      <c r="D118" s="384">
        <v>4.3304999999999998</v>
      </c>
      <c r="E118" s="385">
        <v>1.0433049999999999</v>
      </c>
      <c r="F118" s="383">
        <v>6</v>
      </c>
      <c r="G118" s="384">
        <v>4.5</v>
      </c>
      <c r="H118" s="386">
        <v>0</v>
      </c>
      <c r="I118" s="383">
        <v>47.485669999999999</v>
      </c>
      <c r="J118" s="384">
        <v>42.985669999999999</v>
      </c>
      <c r="K118" s="387">
        <v>7.9142783333329998</v>
      </c>
    </row>
    <row r="119" spans="1:11" ht="14.4" customHeight="1" thickBot="1" x14ac:dyDescent="0.35">
      <c r="A119" s="401" t="s">
        <v>344</v>
      </c>
      <c r="B119" s="383">
        <v>64020.709772621703</v>
      </c>
      <c r="C119" s="383">
        <v>70387.524890000001</v>
      </c>
      <c r="D119" s="384">
        <v>6366.8151173782699</v>
      </c>
      <c r="E119" s="385">
        <v>1.0994493053879999</v>
      </c>
      <c r="F119" s="383">
        <v>73818.701445480096</v>
      </c>
      <c r="G119" s="384">
        <v>55364.026084110097</v>
      </c>
      <c r="H119" s="386">
        <v>5986.7897599999997</v>
      </c>
      <c r="I119" s="383">
        <v>59439.466439999997</v>
      </c>
      <c r="J119" s="384">
        <v>4075.4403558899298</v>
      </c>
      <c r="K119" s="387">
        <v>0.80520877875200003</v>
      </c>
    </row>
    <row r="120" spans="1:11" ht="14.4" customHeight="1" thickBot="1" x14ac:dyDescent="0.35">
      <c r="A120" s="402" t="s">
        <v>345</v>
      </c>
      <c r="B120" s="383">
        <v>63979.709772621703</v>
      </c>
      <c r="C120" s="383">
        <v>70347.586450000003</v>
      </c>
      <c r="D120" s="384">
        <v>6367.87667737827</v>
      </c>
      <c r="E120" s="385">
        <v>1.0995296274390001</v>
      </c>
      <c r="F120" s="383">
        <v>73790.726691591495</v>
      </c>
      <c r="G120" s="384">
        <v>55343.0450186936</v>
      </c>
      <c r="H120" s="386">
        <v>5986.7897599999997</v>
      </c>
      <c r="I120" s="383">
        <v>59434.343459999996</v>
      </c>
      <c r="J120" s="384">
        <v>4091.29844130635</v>
      </c>
      <c r="K120" s="387">
        <v>0.80544461512599996</v>
      </c>
    </row>
    <row r="121" spans="1:11" ht="14.4" customHeight="1" thickBot="1" x14ac:dyDescent="0.35">
      <c r="A121" s="403" t="s">
        <v>346</v>
      </c>
      <c r="B121" s="383">
        <v>63979.709772621703</v>
      </c>
      <c r="C121" s="383">
        <v>70347.586450000003</v>
      </c>
      <c r="D121" s="384">
        <v>6367.87667737827</v>
      </c>
      <c r="E121" s="385">
        <v>1.0995296274390001</v>
      </c>
      <c r="F121" s="383">
        <v>73790.726691591495</v>
      </c>
      <c r="G121" s="384">
        <v>55343.0450186936</v>
      </c>
      <c r="H121" s="386">
        <v>5986.7897599999997</v>
      </c>
      <c r="I121" s="383">
        <v>59434.343459999996</v>
      </c>
      <c r="J121" s="384">
        <v>4091.29844130635</v>
      </c>
      <c r="K121" s="387">
        <v>0.80544461512599996</v>
      </c>
    </row>
    <row r="122" spans="1:11" ht="14.4" customHeight="1" thickBot="1" x14ac:dyDescent="0.35">
      <c r="A122" s="404" t="s">
        <v>347</v>
      </c>
      <c r="B122" s="388">
        <v>534.509772605433</v>
      </c>
      <c r="C122" s="388">
        <v>508.91102000000001</v>
      </c>
      <c r="D122" s="389">
        <v>-25.598752605432001</v>
      </c>
      <c r="E122" s="395">
        <v>0.95210798021300003</v>
      </c>
      <c r="F122" s="388">
        <v>508.01466284533302</v>
      </c>
      <c r="G122" s="389">
        <v>381.01099713399998</v>
      </c>
      <c r="H122" s="391">
        <v>32.944000000000003</v>
      </c>
      <c r="I122" s="388">
        <v>405.21600000000001</v>
      </c>
      <c r="J122" s="389">
        <v>24.205002865998999</v>
      </c>
      <c r="K122" s="396">
        <v>0.79764626818100004</v>
      </c>
    </row>
    <row r="123" spans="1:11" ht="14.4" customHeight="1" thickBot="1" x14ac:dyDescent="0.35">
      <c r="A123" s="405" t="s">
        <v>348</v>
      </c>
      <c r="B123" s="383">
        <v>400</v>
      </c>
      <c r="C123" s="383">
        <v>337.58819999999997</v>
      </c>
      <c r="D123" s="384">
        <v>-62.411799999998998</v>
      </c>
      <c r="E123" s="385">
        <v>0.84397049999999996</v>
      </c>
      <c r="F123" s="383">
        <v>345.88301037053299</v>
      </c>
      <c r="G123" s="384">
        <v>259.41225777789998</v>
      </c>
      <c r="H123" s="386">
        <v>25.540600000000001</v>
      </c>
      <c r="I123" s="383">
        <v>288.72899999999998</v>
      </c>
      <c r="J123" s="384">
        <v>29.3167422221</v>
      </c>
      <c r="K123" s="387">
        <v>0.83475912763299998</v>
      </c>
    </row>
    <row r="124" spans="1:11" ht="14.4" customHeight="1" thickBot="1" x14ac:dyDescent="0.35">
      <c r="A124" s="405" t="s">
        <v>349</v>
      </c>
      <c r="B124" s="383">
        <v>11</v>
      </c>
      <c r="C124" s="383">
        <v>64.937039999999996</v>
      </c>
      <c r="D124" s="384">
        <v>53.937040000000003</v>
      </c>
      <c r="E124" s="385">
        <v>5.9033672727270003</v>
      </c>
      <c r="F124" s="383">
        <v>54.095319286303003</v>
      </c>
      <c r="G124" s="384">
        <v>40.571489464727001</v>
      </c>
      <c r="H124" s="386">
        <v>1.4575</v>
      </c>
      <c r="I124" s="383">
        <v>9.6786999999999992</v>
      </c>
      <c r="J124" s="384">
        <v>-30.892789464726999</v>
      </c>
      <c r="K124" s="387">
        <v>0.17891936174299999</v>
      </c>
    </row>
    <row r="125" spans="1:11" ht="14.4" customHeight="1" thickBot="1" x14ac:dyDescent="0.35">
      <c r="A125" s="405" t="s">
        <v>350</v>
      </c>
      <c r="B125" s="383">
        <v>121</v>
      </c>
      <c r="C125" s="383">
        <v>100.59598</v>
      </c>
      <c r="D125" s="384">
        <v>-20.404019999999001</v>
      </c>
      <c r="E125" s="385">
        <v>0.83137173553699995</v>
      </c>
      <c r="F125" s="383">
        <v>101.427207576642</v>
      </c>
      <c r="G125" s="384">
        <v>76.070405682480995</v>
      </c>
      <c r="H125" s="386">
        <v>5.9459</v>
      </c>
      <c r="I125" s="383">
        <v>97.302279999999996</v>
      </c>
      <c r="J125" s="384">
        <v>21.231874317517999</v>
      </c>
      <c r="K125" s="387">
        <v>0.95933115309700001</v>
      </c>
    </row>
    <row r="126" spans="1:11" ht="14.4" customHeight="1" thickBot="1" x14ac:dyDescent="0.35">
      <c r="A126" s="405" t="s">
        <v>351</v>
      </c>
      <c r="B126" s="383">
        <v>2.5097726054330001</v>
      </c>
      <c r="C126" s="383">
        <v>5.7897999999999996</v>
      </c>
      <c r="D126" s="384">
        <v>3.2800273945659999</v>
      </c>
      <c r="E126" s="385">
        <v>2.3069022219240001</v>
      </c>
      <c r="F126" s="383">
        <v>6.6091256118550001</v>
      </c>
      <c r="G126" s="384">
        <v>4.9568442088909999</v>
      </c>
      <c r="H126" s="386">
        <v>0</v>
      </c>
      <c r="I126" s="383">
        <v>9.5060199999999995</v>
      </c>
      <c r="J126" s="384">
        <v>4.5491757911080004</v>
      </c>
      <c r="K126" s="387">
        <v>1.4383173445740001</v>
      </c>
    </row>
    <row r="127" spans="1:11" ht="14.4" customHeight="1" thickBot="1" x14ac:dyDescent="0.35">
      <c r="A127" s="404" t="s">
        <v>352</v>
      </c>
      <c r="B127" s="388">
        <v>156.00000000004101</v>
      </c>
      <c r="C127" s="388">
        <v>108.28336</v>
      </c>
      <c r="D127" s="389">
        <v>-47.716640000040002</v>
      </c>
      <c r="E127" s="395">
        <v>0.69412410256299995</v>
      </c>
      <c r="F127" s="388">
        <v>97.763167697317002</v>
      </c>
      <c r="G127" s="389">
        <v>73.322375772987996</v>
      </c>
      <c r="H127" s="391">
        <v>17.713940000000001</v>
      </c>
      <c r="I127" s="388">
        <v>143.8176</v>
      </c>
      <c r="J127" s="389">
        <v>70.495224227012002</v>
      </c>
      <c r="K127" s="396">
        <v>1.471081629078</v>
      </c>
    </row>
    <row r="128" spans="1:11" ht="14.4" customHeight="1" thickBot="1" x14ac:dyDescent="0.35">
      <c r="A128" s="405" t="s">
        <v>353</v>
      </c>
      <c r="B128" s="383">
        <v>124.000000000032</v>
      </c>
      <c r="C128" s="383">
        <v>103.61166</v>
      </c>
      <c r="D128" s="384">
        <v>-20.388340000031999</v>
      </c>
      <c r="E128" s="385">
        <v>0.83557790322500003</v>
      </c>
      <c r="F128" s="383">
        <v>85.000008522835003</v>
      </c>
      <c r="G128" s="384">
        <v>63.750006392125997</v>
      </c>
      <c r="H128" s="386">
        <v>17.26624</v>
      </c>
      <c r="I128" s="383">
        <v>140.52860000000001</v>
      </c>
      <c r="J128" s="384">
        <v>76.778593607873006</v>
      </c>
      <c r="K128" s="387">
        <v>1.6532774812860001</v>
      </c>
    </row>
    <row r="129" spans="1:11" ht="14.4" customHeight="1" thickBot="1" x14ac:dyDescent="0.35">
      <c r="A129" s="405" t="s">
        <v>354</v>
      </c>
      <c r="B129" s="383">
        <v>32.000000000008001</v>
      </c>
      <c r="C129" s="383">
        <v>4.6717000000000004</v>
      </c>
      <c r="D129" s="384">
        <v>-27.328300000007999</v>
      </c>
      <c r="E129" s="385">
        <v>0.14599062499900001</v>
      </c>
      <c r="F129" s="383">
        <v>12.763159174481</v>
      </c>
      <c r="G129" s="384">
        <v>9.5723693808609998</v>
      </c>
      <c r="H129" s="386">
        <v>0.44769999999999999</v>
      </c>
      <c r="I129" s="383">
        <v>3.2890000000000001</v>
      </c>
      <c r="J129" s="384">
        <v>-6.2833693808610001</v>
      </c>
      <c r="K129" s="387">
        <v>0.25769481952200002</v>
      </c>
    </row>
    <row r="130" spans="1:11" ht="14.4" customHeight="1" thickBot="1" x14ac:dyDescent="0.35">
      <c r="A130" s="404" t="s">
        <v>355</v>
      </c>
      <c r="B130" s="388">
        <v>68.000000000016996</v>
      </c>
      <c r="C130" s="388">
        <v>37.475749999999998</v>
      </c>
      <c r="D130" s="389">
        <v>-30.524250000016998</v>
      </c>
      <c r="E130" s="395">
        <v>0.55111397058800005</v>
      </c>
      <c r="F130" s="388">
        <v>89.980570954320001</v>
      </c>
      <c r="G130" s="389">
        <v>67.485428215740001</v>
      </c>
      <c r="H130" s="391">
        <v>11.196999999999999</v>
      </c>
      <c r="I130" s="388">
        <v>68.338639999999998</v>
      </c>
      <c r="J130" s="389">
        <v>0.85321178425900002</v>
      </c>
      <c r="K130" s="396">
        <v>0.75948217793200001</v>
      </c>
    </row>
    <row r="131" spans="1:11" ht="14.4" customHeight="1" thickBot="1" x14ac:dyDescent="0.35">
      <c r="A131" s="405" t="s">
        <v>356</v>
      </c>
      <c r="B131" s="383">
        <v>9.0000000000020002</v>
      </c>
      <c r="C131" s="383">
        <v>17.97475</v>
      </c>
      <c r="D131" s="384">
        <v>8.974749999997</v>
      </c>
      <c r="E131" s="385">
        <v>1.9971944444430001</v>
      </c>
      <c r="F131" s="383">
        <v>13.980563333901999</v>
      </c>
      <c r="G131" s="384">
        <v>10.485422500426999</v>
      </c>
      <c r="H131" s="386">
        <v>0</v>
      </c>
      <c r="I131" s="383">
        <v>21.752780000000001</v>
      </c>
      <c r="J131" s="384">
        <v>11.267357499572</v>
      </c>
      <c r="K131" s="387">
        <v>1.5559301496269999</v>
      </c>
    </row>
    <row r="132" spans="1:11" ht="14.4" customHeight="1" thickBot="1" x14ac:dyDescent="0.35">
      <c r="A132" s="405" t="s">
        <v>357</v>
      </c>
      <c r="B132" s="383">
        <v>59.000000000015</v>
      </c>
      <c r="C132" s="383">
        <v>19.501000000000001</v>
      </c>
      <c r="D132" s="384">
        <v>-39.499000000015002</v>
      </c>
      <c r="E132" s="385">
        <v>0.33052542372799998</v>
      </c>
      <c r="F132" s="383">
        <v>76.000007620416994</v>
      </c>
      <c r="G132" s="384">
        <v>57.000005715313002</v>
      </c>
      <c r="H132" s="386">
        <v>11.196999999999999</v>
      </c>
      <c r="I132" s="383">
        <v>46.585859999999997</v>
      </c>
      <c r="J132" s="384">
        <v>-10.414145715312999</v>
      </c>
      <c r="K132" s="387">
        <v>0.61297178064299995</v>
      </c>
    </row>
    <row r="133" spans="1:11" ht="14.4" customHeight="1" thickBot="1" x14ac:dyDescent="0.35">
      <c r="A133" s="404" t="s">
        <v>358</v>
      </c>
      <c r="B133" s="388">
        <v>963.2</v>
      </c>
      <c r="C133" s="388">
        <v>864.01800000000003</v>
      </c>
      <c r="D133" s="389">
        <v>-99.181999999998993</v>
      </c>
      <c r="E133" s="395">
        <v>0.89702865448500002</v>
      </c>
      <c r="F133" s="388">
        <v>960.96105731522596</v>
      </c>
      <c r="G133" s="389">
        <v>720.72079298641995</v>
      </c>
      <c r="H133" s="391">
        <v>101.81699999999999</v>
      </c>
      <c r="I133" s="388">
        <v>743.57449999999994</v>
      </c>
      <c r="J133" s="389">
        <v>22.853707013579999</v>
      </c>
      <c r="K133" s="396">
        <v>0.77378213647600003</v>
      </c>
    </row>
    <row r="134" spans="1:11" ht="14.4" customHeight="1" thickBot="1" x14ac:dyDescent="0.35">
      <c r="A134" s="405" t="s">
        <v>359</v>
      </c>
      <c r="B134" s="383">
        <v>963.2</v>
      </c>
      <c r="C134" s="383">
        <v>864.01800000000003</v>
      </c>
      <c r="D134" s="384">
        <v>-99.181999999998993</v>
      </c>
      <c r="E134" s="385">
        <v>0.89702865448500002</v>
      </c>
      <c r="F134" s="383">
        <v>960.96105731522596</v>
      </c>
      <c r="G134" s="384">
        <v>720.72079298641995</v>
      </c>
      <c r="H134" s="386">
        <v>101.81699999999999</v>
      </c>
      <c r="I134" s="383">
        <v>743.57449999999994</v>
      </c>
      <c r="J134" s="384">
        <v>22.853707013579999</v>
      </c>
      <c r="K134" s="387">
        <v>0.77378213647600003</v>
      </c>
    </row>
    <row r="135" spans="1:11" ht="14.4" customHeight="1" thickBot="1" x14ac:dyDescent="0.35">
      <c r="A135" s="404" t="s">
        <v>360</v>
      </c>
      <c r="B135" s="388">
        <v>62258.000000016298</v>
      </c>
      <c r="C135" s="388">
        <v>65671.784780000002</v>
      </c>
      <c r="D135" s="389">
        <v>3413.78477998376</v>
      </c>
      <c r="E135" s="395">
        <v>1.0548328693489999</v>
      </c>
      <c r="F135" s="388">
        <v>72134.007232779302</v>
      </c>
      <c r="G135" s="389">
        <v>54100.505424584502</v>
      </c>
      <c r="H135" s="391">
        <v>5814.1815699999997</v>
      </c>
      <c r="I135" s="388">
        <v>55134.799610000002</v>
      </c>
      <c r="J135" s="389">
        <v>1034.2941854155099</v>
      </c>
      <c r="K135" s="396">
        <v>0.76433851001800002</v>
      </c>
    </row>
    <row r="136" spans="1:11" ht="14.4" customHeight="1" thickBot="1" x14ac:dyDescent="0.35">
      <c r="A136" s="405" t="s">
        <v>361</v>
      </c>
      <c r="B136" s="383">
        <v>24709.000000006501</v>
      </c>
      <c r="C136" s="383">
        <v>23616.417109999999</v>
      </c>
      <c r="D136" s="384">
        <v>-1092.58289000644</v>
      </c>
      <c r="E136" s="385">
        <v>0.95578198672500003</v>
      </c>
      <c r="F136" s="383">
        <v>28608.002868485699</v>
      </c>
      <c r="G136" s="384">
        <v>21456.002151364301</v>
      </c>
      <c r="H136" s="386">
        <v>2081.3657899999998</v>
      </c>
      <c r="I136" s="383">
        <v>19605.551459999999</v>
      </c>
      <c r="J136" s="384">
        <v>-1850.4506913642999</v>
      </c>
      <c r="K136" s="387">
        <v>0.68531702650199999</v>
      </c>
    </row>
    <row r="137" spans="1:11" ht="14.4" customHeight="1" thickBot="1" x14ac:dyDescent="0.35">
      <c r="A137" s="405" t="s">
        <v>362</v>
      </c>
      <c r="B137" s="383">
        <v>37549.000000009801</v>
      </c>
      <c r="C137" s="383">
        <v>42055.36767</v>
      </c>
      <c r="D137" s="384">
        <v>4506.3676699901998</v>
      </c>
      <c r="E137" s="385">
        <v>1.120012987562</v>
      </c>
      <c r="F137" s="383">
        <v>43526.0043642936</v>
      </c>
      <c r="G137" s="384">
        <v>32644.503273220202</v>
      </c>
      <c r="H137" s="386">
        <v>3732.8157799999999</v>
      </c>
      <c r="I137" s="383">
        <v>35529.248149999999</v>
      </c>
      <c r="J137" s="384">
        <v>2884.7448767798101</v>
      </c>
      <c r="K137" s="387">
        <v>0.81627635407599997</v>
      </c>
    </row>
    <row r="138" spans="1:11" ht="14.4" customHeight="1" thickBot="1" x14ac:dyDescent="0.35">
      <c r="A138" s="404" t="s">
        <v>363</v>
      </c>
      <c r="B138" s="388">
        <v>0</v>
      </c>
      <c r="C138" s="388">
        <v>3157.1135399999998</v>
      </c>
      <c r="D138" s="389">
        <v>3157.1135399999998</v>
      </c>
      <c r="E138" s="390" t="s">
        <v>232</v>
      </c>
      <c r="F138" s="388">
        <v>0</v>
      </c>
      <c r="G138" s="389">
        <v>0</v>
      </c>
      <c r="H138" s="391">
        <v>8.9362499999999994</v>
      </c>
      <c r="I138" s="388">
        <v>2938.5971100000002</v>
      </c>
      <c r="J138" s="389">
        <v>2938.5971100000002</v>
      </c>
      <c r="K138" s="392" t="s">
        <v>232</v>
      </c>
    </row>
    <row r="139" spans="1:11" ht="14.4" customHeight="1" thickBot="1" x14ac:dyDescent="0.35">
      <c r="A139" s="405" t="s">
        <v>364</v>
      </c>
      <c r="B139" s="383">
        <v>0</v>
      </c>
      <c r="C139" s="383">
        <v>604.36782000000005</v>
      </c>
      <c r="D139" s="384">
        <v>604.36782000000005</v>
      </c>
      <c r="E139" s="393" t="s">
        <v>232</v>
      </c>
      <c r="F139" s="383">
        <v>0</v>
      </c>
      <c r="G139" s="384">
        <v>0</v>
      </c>
      <c r="H139" s="386">
        <v>0</v>
      </c>
      <c r="I139" s="383">
        <v>454.67532</v>
      </c>
      <c r="J139" s="384">
        <v>454.67532</v>
      </c>
      <c r="K139" s="394" t="s">
        <v>232</v>
      </c>
    </row>
    <row r="140" spans="1:11" ht="14.4" customHeight="1" thickBot="1" x14ac:dyDescent="0.35">
      <c r="A140" s="405" t="s">
        <v>365</v>
      </c>
      <c r="B140" s="383">
        <v>0</v>
      </c>
      <c r="C140" s="383">
        <v>2552.7457199999999</v>
      </c>
      <c r="D140" s="384">
        <v>2552.7457199999999</v>
      </c>
      <c r="E140" s="393" t="s">
        <v>232</v>
      </c>
      <c r="F140" s="383">
        <v>0</v>
      </c>
      <c r="G140" s="384">
        <v>0</v>
      </c>
      <c r="H140" s="386">
        <v>8.9362499999999994</v>
      </c>
      <c r="I140" s="383">
        <v>2483.9217899999999</v>
      </c>
      <c r="J140" s="384">
        <v>2483.9217899999999</v>
      </c>
      <c r="K140" s="394" t="s">
        <v>232</v>
      </c>
    </row>
    <row r="141" spans="1:11" ht="14.4" customHeight="1" thickBot="1" x14ac:dyDescent="0.35">
      <c r="A141" s="402" t="s">
        <v>366</v>
      </c>
      <c r="B141" s="383">
        <v>41</v>
      </c>
      <c r="C141" s="383">
        <v>39.93844</v>
      </c>
      <c r="D141" s="384">
        <v>-1.0615600000000001</v>
      </c>
      <c r="E141" s="385">
        <v>0.97410829268200005</v>
      </c>
      <c r="F141" s="383">
        <v>27.974753888555998</v>
      </c>
      <c r="G141" s="384">
        <v>20.981065416417</v>
      </c>
      <c r="H141" s="386">
        <v>0</v>
      </c>
      <c r="I141" s="383">
        <v>5.1229800000000001</v>
      </c>
      <c r="J141" s="384">
        <v>-15.858085416417</v>
      </c>
      <c r="K141" s="387">
        <v>0.183128688831</v>
      </c>
    </row>
    <row r="142" spans="1:11" ht="14.4" customHeight="1" thickBot="1" x14ac:dyDescent="0.35">
      <c r="A142" s="403" t="s">
        <v>367</v>
      </c>
      <c r="B142" s="383">
        <v>0</v>
      </c>
      <c r="C142" s="383">
        <v>2.0877699999999999</v>
      </c>
      <c r="D142" s="384">
        <v>2.0877699999999999</v>
      </c>
      <c r="E142" s="393" t="s">
        <v>232</v>
      </c>
      <c r="F142" s="383">
        <v>0</v>
      </c>
      <c r="G142" s="384">
        <v>0</v>
      </c>
      <c r="H142" s="386">
        <v>0</v>
      </c>
      <c r="I142" s="383">
        <v>0</v>
      </c>
      <c r="J142" s="384">
        <v>0</v>
      </c>
      <c r="K142" s="394" t="s">
        <v>232</v>
      </c>
    </row>
    <row r="143" spans="1:11" ht="14.4" customHeight="1" thickBot="1" x14ac:dyDescent="0.35">
      <c r="A143" s="404" t="s">
        <v>368</v>
      </c>
      <c r="B143" s="388">
        <v>0</v>
      </c>
      <c r="C143" s="388">
        <v>2.0877699999999999</v>
      </c>
      <c r="D143" s="389">
        <v>2.0877699999999999</v>
      </c>
      <c r="E143" s="390" t="s">
        <v>232</v>
      </c>
      <c r="F143" s="388">
        <v>0</v>
      </c>
      <c r="G143" s="389">
        <v>0</v>
      </c>
      <c r="H143" s="391">
        <v>0</v>
      </c>
      <c r="I143" s="388">
        <v>0</v>
      </c>
      <c r="J143" s="389">
        <v>0</v>
      </c>
      <c r="K143" s="392" t="s">
        <v>232</v>
      </c>
    </row>
    <row r="144" spans="1:11" ht="14.4" customHeight="1" thickBot="1" x14ac:dyDescent="0.35">
      <c r="A144" s="405" t="s">
        <v>369</v>
      </c>
      <c r="B144" s="383">
        <v>0</v>
      </c>
      <c r="C144" s="383">
        <v>2.0877699999999999</v>
      </c>
      <c r="D144" s="384">
        <v>2.0877699999999999</v>
      </c>
      <c r="E144" s="393" t="s">
        <v>232</v>
      </c>
      <c r="F144" s="383">
        <v>0</v>
      </c>
      <c r="G144" s="384">
        <v>0</v>
      </c>
      <c r="H144" s="386">
        <v>0</v>
      </c>
      <c r="I144" s="383">
        <v>0</v>
      </c>
      <c r="J144" s="384">
        <v>0</v>
      </c>
      <c r="K144" s="394" t="s">
        <v>232</v>
      </c>
    </row>
    <row r="145" spans="1:11" ht="14.4" customHeight="1" thickBot="1" x14ac:dyDescent="0.35">
      <c r="A145" s="408" t="s">
        <v>370</v>
      </c>
      <c r="B145" s="388">
        <v>41</v>
      </c>
      <c r="C145" s="388">
        <v>37.850670000000001</v>
      </c>
      <c r="D145" s="389">
        <v>-3.14933</v>
      </c>
      <c r="E145" s="395">
        <v>0.92318707317000004</v>
      </c>
      <c r="F145" s="388">
        <v>27.974753888555998</v>
      </c>
      <c r="G145" s="389">
        <v>20.981065416417</v>
      </c>
      <c r="H145" s="391">
        <v>0</v>
      </c>
      <c r="I145" s="388">
        <v>5.1229800000000001</v>
      </c>
      <c r="J145" s="389">
        <v>-15.858085416417</v>
      </c>
      <c r="K145" s="396">
        <v>0.183128688831</v>
      </c>
    </row>
    <row r="146" spans="1:11" ht="14.4" customHeight="1" thickBot="1" x14ac:dyDescent="0.35">
      <c r="A146" s="404" t="s">
        <v>371</v>
      </c>
      <c r="B146" s="388">
        <v>0</v>
      </c>
      <c r="C146" s="388">
        <v>4.9991399999999997</v>
      </c>
      <c r="D146" s="389">
        <v>4.9991399999999997</v>
      </c>
      <c r="E146" s="390" t="s">
        <v>232</v>
      </c>
      <c r="F146" s="388">
        <v>0</v>
      </c>
      <c r="G146" s="389">
        <v>0</v>
      </c>
      <c r="H146" s="391">
        <v>0</v>
      </c>
      <c r="I146" s="388">
        <v>-7.3999999999999999E-4</v>
      </c>
      <c r="J146" s="389">
        <v>-7.3999999999999999E-4</v>
      </c>
      <c r="K146" s="392" t="s">
        <v>232</v>
      </c>
    </row>
    <row r="147" spans="1:11" ht="14.4" customHeight="1" thickBot="1" x14ac:dyDescent="0.35">
      <c r="A147" s="405" t="s">
        <v>372</v>
      </c>
      <c r="B147" s="383">
        <v>0</v>
      </c>
      <c r="C147" s="383">
        <v>-8.5999999999999998E-4</v>
      </c>
      <c r="D147" s="384">
        <v>-8.5999999999999998E-4</v>
      </c>
      <c r="E147" s="393" t="s">
        <v>232</v>
      </c>
      <c r="F147" s="383">
        <v>0</v>
      </c>
      <c r="G147" s="384">
        <v>0</v>
      </c>
      <c r="H147" s="386">
        <v>0</v>
      </c>
      <c r="I147" s="383">
        <v>-7.3999999999999999E-4</v>
      </c>
      <c r="J147" s="384">
        <v>-7.3999999999999999E-4</v>
      </c>
      <c r="K147" s="394" t="s">
        <v>232</v>
      </c>
    </row>
    <row r="148" spans="1:11" ht="14.4" customHeight="1" thickBot="1" x14ac:dyDescent="0.35">
      <c r="A148" s="405" t="s">
        <v>373</v>
      </c>
      <c r="B148" s="383">
        <v>0</v>
      </c>
      <c r="C148" s="383">
        <v>5</v>
      </c>
      <c r="D148" s="384">
        <v>5</v>
      </c>
      <c r="E148" s="393" t="s">
        <v>258</v>
      </c>
      <c r="F148" s="383">
        <v>0</v>
      </c>
      <c r="G148" s="384">
        <v>0</v>
      </c>
      <c r="H148" s="386">
        <v>0</v>
      </c>
      <c r="I148" s="383">
        <v>0</v>
      </c>
      <c r="J148" s="384">
        <v>0</v>
      </c>
      <c r="K148" s="394" t="s">
        <v>232</v>
      </c>
    </row>
    <row r="149" spans="1:11" ht="14.4" customHeight="1" thickBot="1" x14ac:dyDescent="0.35">
      <c r="A149" s="404" t="s">
        <v>374</v>
      </c>
      <c r="B149" s="388">
        <v>41</v>
      </c>
      <c r="C149" s="388">
        <v>32.851529999999997</v>
      </c>
      <c r="D149" s="389">
        <v>-8.1484699999999997</v>
      </c>
      <c r="E149" s="395">
        <v>0.80125682926800001</v>
      </c>
      <c r="F149" s="388">
        <v>27.974753888555998</v>
      </c>
      <c r="G149" s="389">
        <v>20.981065416417</v>
      </c>
      <c r="H149" s="391">
        <v>0</v>
      </c>
      <c r="I149" s="388">
        <v>5.1237199999999996</v>
      </c>
      <c r="J149" s="389">
        <v>-15.857345416416999</v>
      </c>
      <c r="K149" s="396">
        <v>0.183155141253</v>
      </c>
    </row>
    <row r="150" spans="1:11" ht="14.4" customHeight="1" thickBot="1" x14ac:dyDescent="0.35">
      <c r="A150" s="405" t="s">
        <v>375</v>
      </c>
      <c r="B150" s="383">
        <v>41</v>
      </c>
      <c r="C150" s="383">
        <v>32.851529999999997</v>
      </c>
      <c r="D150" s="384">
        <v>-8.1484699999999997</v>
      </c>
      <c r="E150" s="385">
        <v>0.80125682926800001</v>
      </c>
      <c r="F150" s="383">
        <v>27.974753888555998</v>
      </c>
      <c r="G150" s="384">
        <v>20.981065416417</v>
      </c>
      <c r="H150" s="386">
        <v>0</v>
      </c>
      <c r="I150" s="383">
        <v>5.1237199999999996</v>
      </c>
      <c r="J150" s="384">
        <v>-15.857345416416999</v>
      </c>
      <c r="K150" s="387">
        <v>0.183155141253</v>
      </c>
    </row>
    <row r="151" spans="1:11" ht="14.4" customHeight="1" thickBot="1" x14ac:dyDescent="0.35">
      <c r="A151" s="401" t="s">
        <v>376</v>
      </c>
      <c r="B151" s="383">
        <v>3099.9675596324</v>
      </c>
      <c r="C151" s="383">
        <v>3009.40101</v>
      </c>
      <c r="D151" s="384">
        <v>-90.566549632393006</v>
      </c>
      <c r="E151" s="385">
        <v>0.97078467826100001</v>
      </c>
      <c r="F151" s="383">
        <v>3024.02521590266</v>
      </c>
      <c r="G151" s="384">
        <v>2268.0189119269999</v>
      </c>
      <c r="H151" s="386">
        <v>239.48721</v>
      </c>
      <c r="I151" s="383">
        <v>2155.5063399999999</v>
      </c>
      <c r="J151" s="384">
        <v>-112.51257192699801</v>
      </c>
      <c r="K151" s="387">
        <v>0.71279377191100002</v>
      </c>
    </row>
    <row r="152" spans="1:11" ht="14.4" customHeight="1" thickBot="1" x14ac:dyDescent="0.35">
      <c r="A152" s="406" t="s">
        <v>377</v>
      </c>
      <c r="B152" s="388">
        <v>3099.9675596324</v>
      </c>
      <c r="C152" s="388">
        <v>3009.40101</v>
      </c>
      <c r="D152" s="389">
        <v>-90.566549632393006</v>
      </c>
      <c r="E152" s="395">
        <v>0.97078467826100001</v>
      </c>
      <c r="F152" s="388">
        <v>3024.02521590266</v>
      </c>
      <c r="G152" s="389">
        <v>2268.0189119269999</v>
      </c>
      <c r="H152" s="391">
        <v>239.48721</v>
      </c>
      <c r="I152" s="388">
        <v>2155.5063399999999</v>
      </c>
      <c r="J152" s="389">
        <v>-112.51257192699801</v>
      </c>
      <c r="K152" s="396">
        <v>0.71279377191100002</v>
      </c>
    </row>
    <row r="153" spans="1:11" ht="14.4" customHeight="1" thickBot="1" x14ac:dyDescent="0.35">
      <c r="A153" s="408" t="s">
        <v>41</v>
      </c>
      <c r="B153" s="388">
        <v>3099.9675596324</v>
      </c>
      <c r="C153" s="388">
        <v>3009.40101</v>
      </c>
      <c r="D153" s="389">
        <v>-90.566549632393006</v>
      </c>
      <c r="E153" s="395">
        <v>0.97078467826100001</v>
      </c>
      <c r="F153" s="388">
        <v>3024.02521590266</v>
      </c>
      <c r="G153" s="389">
        <v>2268.0189119269999</v>
      </c>
      <c r="H153" s="391">
        <v>239.48721</v>
      </c>
      <c r="I153" s="388">
        <v>2155.5063399999999</v>
      </c>
      <c r="J153" s="389">
        <v>-112.51257192699801</v>
      </c>
      <c r="K153" s="396">
        <v>0.71279377191100002</v>
      </c>
    </row>
    <row r="154" spans="1:11" ht="14.4" customHeight="1" thickBot="1" x14ac:dyDescent="0.35">
      <c r="A154" s="404" t="s">
        <v>378</v>
      </c>
      <c r="B154" s="388">
        <v>62.959004879368003</v>
      </c>
      <c r="C154" s="388">
        <v>52.2607</v>
      </c>
      <c r="D154" s="389">
        <v>-10.698304879367999</v>
      </c>
      <c r="E154" s="395">
        <v>0.83007506392599995</v>
      </c>
      <c r="F154" s="388">
        <v>70.220120224297006</v>
      </c>
      <c r="G154" s="389">
        <v>52.665090168223003</v>
      </c>
      <c r="H154" s="391">
        <v>0.33529999999999999</v>
      </c>
      <c r="I154" s="388">
        <v>25.187840000000001</v>
      </c>
      <c r="J154" s="389">
        <v>-27.477250168223001</v>
      </c>
      <c r="K154" s="396">
        <v>0.358698332038</v>
      </c>
    </row>
    <row r="155" spans="1:11" ht="14.4" customHeight="1" thickBot="1" x14ac:dyDescent="0.35">
      <c r="A155" s="405" t="s">
        <v>379</v>
      </c>
      <c r="B155" s="383">
        <v>19.413484021822999</v>
      </c>
      <c r="C155" s="383">
        <v>18.920000000000002</v>
      </c>
      <c r="D155" s="384">
        <v>-0.493484021823</v>
      </c>
      <c r="E155" s="385">
        <v>0.974580347284</v>
      </c>
      <c r="F155" s="383">
        <v>0.95173613292699999</v>
      </c>
      <c r="G155" s="384">
        <v>0.71380209969499997</v>
      </c>
      <c r="H155" s="386">
        <v>0</v>
      </c>
      <c r="I155" s="383">
        <v>0.37</v>
      </c>
      <c r="J155" s="384">
        <v>-0.34380209969499997</v>
      </c>
      <c r="K155" s="387">
        <v>0.38876321618800003</v>
      </c>
    </row>
    <row r="156" spans="1:11" ht="14.4" customHeight="1" thickBot="1" x14ac:dyDescent="0.35">
      <c r="A156" s="405" t="s">
        <v>380</v>
      </c>
      <c r="B156" s="383">
        <v>2.4363767074039999</v>
      </c>
      <c r="C156" s="383">
        <v>8.9499999999999996E-2</v>
      </c>
      <c r="D156" s="384">
        <v>-2.3468767074039998</v>
      </c>
      <c r="E156" s="385">
        <v>3.6734877543999997E-2</v>
      </c>
      <c r="F156" s="383">
        <v>39.418304728041001</v>
      </c>
      <c r="G156" s="384">
        <v>29.563728546029999</v>
      </c>
      <c r="H156" s="386">
        <v>0.26179999999999998</v>
      </c>
      <c r="I156" s="383">
        <v>12.186199999999999</v>
      </c>
      <c r="J156" s="384">
        <v>-17.37752854603</v>
      </c>
      <c r="K156" s="387">
        <v>0.30915078880399999</v>
      </c>
    </row>
    <row r="157" spans="1:11" ht="14.4" customHeight="1" thickBot="1" x14ac:dyDescent="0.35">
      <c r="A157" s="405" t="s">
        <v>381</v>
      </c>
      <c r="B157" s="383">
        <v>41.109144150139002</v>
      </c>
      <c r="C157" s="383">
        <v>33.251199999999997</v>
      </c>
      <c r="D157" s="384">
        <v>-7.8579441501389997</v>
      </c>
      <c r="E157" s="385">
        <v>0.80885167247800005</v>
      </c>
      <c r="F157" s="383">
        <v>29.850079363328</v>
      </c>
      <c r="G157" s="384">
        <v>22.387559522496002</v>
      </c>
      <c r="H157" s="386">
        <v>7.3499999999999996E-2</v>
      </c>
      <c r="I157" s="383">
        <v>12.631640000000001</v>
      </c>
      <c r="J157" s="384">
        <v>-9.7559195224960007</v>
      </c>
      <c r="K157" s="387">
        <v>0.42316939416600002</v>
      </c>
    </row>
    <row r="158" spans="1:11" ht="14.4" customHeight="1" thickBot="1" x14ac:dyDescent="0.35">
      <c r="A158" s="404" t="s">
        <v>382</v>
      </c>
      <c r="B158" s="388">
        <v>39.658340838737999</v>
      </c>
      <c r="C158" s="388">
        <v>38.590260000000001</v>
      </c>
      <c r="D158" s="389">
        <v>-1.0680808387380001</v>
      </c>
      <c r="E158" s="395">
        <v>0.97306793940000003</v>
      </c>
      <c r="F158" s="388">
        <v>40.141520262036998</v>
      </c>
      <c r="G158" s="389">
        <v>30.106140196527999</v>
      </c>
      <c r="H158" s="391">
        <v>3.3346</v>
      </c>
      <c r="I158" s="388">
        <v>29.475300000000001</v>
      </c>
      <c r="J158" s="389">
        <v>-0.63084019652800005</v>
      </c>
      <c r="K158" s="396">
        <v>0.73428459628800002</v>
      </c>
    </row>
    <row r="159" spans="1:11" ht="14.4" customHeight="1" thickBot="1" x14ac:dyDescent="0.35">
      <c r="A159" s="405" t="s">
        <v>383</v>
      </c>
      <c r="B159" s="383">
        <v>39.658340838737999</v>
      </c>
      <c r="C159" s="383">
        <v>38.590260000000001</v>
      </c>
      <c r="D159" s="384">
        <v>-1.0680808387380001</v>
      </c>
      <c r="E159" s="385">
        <v>0.97306793940000003</v>
      </c>
      <c r="F159" s="383">
        <v>40.141520262036998</v>
      </c>
      <c r="G159" s="384">
        <v>30.106140196527999</v>
      </c>
      <c r="H159" s="386">
        <v>3.3346</v>
      </c>
      <c r="I159" s="383">
        <v>29.475300000000001</v>
      </c>
      <c r="J159" s="384">
        <v>-0.63084019652800005</v>
      </c>
      <c r="K159" s="387">
        <v>0.73428459628800002</v>
      </c>
    </row>
    <row r="160" spans="1:11" ht="14.4" customHeight="1" thickBot="1" x14ac:dyDescent="0.35">
      <c r="A160" s="404" t="s">
        <v>384</v>
      </c>
      <c r="B160" s="388">
        <v>1001</v>
      </c>
      <c r="C160" s="388">
        <v>914.38341000000105</v>
      </c>
      <c r="D160" s="389">
        <v>-86.616589999998993</v>
      </c>
      <c r="E160" s="395">
        <v>0.91346994005899995</v>
      </c>
      <c r="F160" s="388">
        <v>893.04118137365504</v>
      </c>
      <c r="G160" s="389">
        <v>669.78088603024105</v>
      </c>
      <c r="H160" s="391">
        <v>72.411559999999994</v>
      </c>
      <c r="I160" s="388">
        <v>598.58819000000005</v>
      </c>
      <c r="J160" s="389">
        <v>-71.19269603024</v>
      </c>
      <c r="K160" s="396">
        <v>0.67028061245600001</v>
      </c>
    </row>
    <row r="161" spans="1:11" ht="14.4" customHeight="1" thickBot="1" x14ac:dyDescent="0.35">
      <c r="A161" s="405" t="s">
        <v>385</v>
      </c>
      <c r="B161" s="383">
        <v>1001</v>
      </c>
      <c r="C161" s="383">
        <v>914.38341000000105</v>
      </c>
      <c r="D161" s="384">
        <v>-86.616589999998993</v>
      </c>
      <c r="E161" s="385">
        <v>0.91346994005899995</v>
      </c>
      <c r="F161" s="383">
        <v>893.04118137365504</v>
      </c>
      <c r="G161" s="384">
        <v>669.78088603024105</v>
      </c>
      <c r="H161" s="386">
        <v>72.411559999999994</v>
      </c>
      <c r="I161" s="383">
        <v>598.58819000000005</v>
      </c>
      <c r="J161" s="384">
        <v>-71.19269603024</v>
      </c>
      <c r="K161" s="387">
        <v>0.67028061245600001</v>
      </c>
    </row>
    <row r="162" spans="1:11" ht="14.4" customHeight="1" thickBot="1" x14ac:dyDescent="0.35">
      <c r="A162" s="404" t="s">
        <v>386</v>
      </c>
      <c r="B162" s="388">
        <v>0</v>
      </c>
      <c r="C162" s="388">
        <v>18.375</v>
      </c>
      <c r="D162" s="389">
        <v>18.375</v>
      </c>
      <c r="E162" s="390" t="s">
        <v>232</v>
      </c>
      <c r="F162" s="388">
        <v>0</v>
      </c>
      <c r="G162" s="389">
        <v>0</v>
      </c>
      <c r="H162" s="391">
        <v>0</v>
      </c>
      <c r="I162" s="388">
        <v>14.595000000000001</v>
      </c>
      <c r="J162" s="389">
        <v>14.595000000000001</v>
      </c>
      <c r="K162" s="392" t="s">
        <v>258</v>
      </c>
    </row>
    <row r="163" spans="1:11" ht="14.4" customHeight="1" thickBot="1" x14ac:dyDescent="0.35">
      <c r="A163" s="405" t="s">
        <v>387</v>
      </c>
      <c r="B163" s="383">
        <v>0</v>
      </c>
      <c r="C163" s="383">
        <v>18.375</v>
      </c>
      <c r="D163" s="384">
        <v>18.375</v>
      </c>
      <c r="E163" s="393" t="s">
        <v>232</v>
      </c>
      <c r="F163" s="383">
        <v>0</v>
      </c>
      <c r="G163" s="384">
        <v>0</v>
      </c>
      <c r="H163" s="386">
        <v>0</v>
      </c>
      <c r="I163" s="383">
        <v>14.595000000000001</v>
      </c>
      <c r="J163" s="384">
        <v>14.595000000000001</v>
      </c>
      <c r="K163" s="394" t="s">
        <v>258</v>
      </c>
    </row>
    <row r="164" spans="1:11" ht="14.4" customHeight="1" thickBot="1" x14ac:dyDescent="0.35">
      <c r="A164" s="404" t="s">
        <v>388</v>
      </c>
      <c r="B164" s="388">
        <v>1996.35021391429</v>
      </c>
      <c r="C164" s="388">
        <v>1985.7916399999999</v>
      </c>
      <c r="D164" s="389">
        <v>-10.558573914287001</v>
      </c>
      <c r="E164" s="395">
        <v>0.99471106129499998</v>
      </c>
      <c r="F164" s="388">
        <v>2020.6223940426701</v>
      </c>
      <c r="G164" s="389">
        <v>1515.4667955320101</v>
      </c>
      <c r="H164" s="391">
        <v>163.40575000000001</v>
      </c>
      <c r="I164" s="388">
        <v>1487.6600100000001</v>
      </c>
      <c r="J164" s="389">
        <v>-27.806785532005001</v>
      </c>
      <c r="K164" s="396">
        <v>0.73623850472300001</v>
      </c>
    </row>
    <row r="165" spans="1:11" ht="14.4" customHeight="1" thickBot="1" x14ac:dyDescent="0.35">
      <c r="A165" s="405" t="s">
        <v>389</v>
      </c>
      <c r="B165" s="383">
        <v>1996.35021391429</v>
      </c>
      <c r="C165" s="383">
        <v>1985.7916399999999</v>
      </c>
      <c r="D165" s="384">
        <v>-10.558573914287001</v>
      </c>
      <c r="E165" s="385">
        <v>0.99471106129499998</v>
      </c>
      <c r="F165" s="383">
        <v>2020.6223940426701</v>
      </c>
      <c r="G165" s="384">
        <v>1515.4667955320101</v>
      </c>
      <c r="H165" s="386">
        <v>163.40575000000001</v>
      </c>
      <c r="I165" s="383">
        <v>1487.6600100000001</v>
      </c>
      <c r="J165" s="384">
        <v>-27.806785532005001</v>
      </c>
      <c r="K165" s="387">
        <v>0.73623850472300001</v>
      </c>
    </row>
    <row r="166" spans="1:11" ht="14.4" customHeight="1" thickBot="1" x14ac:dyDescent="0.35">
      <c r="A166" s="409" t="s">
        <v>390</v>
      </c>
      <c r="B166" s="388">
        <v>0</v>
      </c>
      <c r="C166" s="388">
        <v>17337.158049999998</v>
      </c>
      <c r="D166" s="389">
        <v>17337.158049999998</v>
      </c>
      <c r="E166" s="390" t="s">
        <v>232</v>
      </c>
      <c r="F166" s="388">
        <v>0</v>
      </c>
      <c r="G166" s="389">
        <v>0</v>
      </c>
      <c r="H166" s="391">
        <v>1308.9615899999999</v>
      </c>
      <c r="I166" s="388">
        <v>12539.79356</v>
      </c>
      <c r="J166" s="389">
        <v>12539.79356</v>
      </c>
      <c r="K166" s="392" t="s">
        <v>258</v>
      </c>
    </row>
    <row r="167" spans="1:11" ht="14.4" customHeight="1" thickBot="1" x14ac:dyDescent="0.35">
      <c r="A167" s="406" t="s">
        <v>391</v>
      </c>
      <c r="B167" s="388">
        <v>0</v>
      </c>
      <c r="C167" s="388">
        <v>17337.158049999998</v>
      </c>
      <c r="D167" s="389">
        <v>17337.158049999998</v>
      </c>
      <c r="E167" s="390" t="s">
        <v>232</v>
      </c>
      <c r="F167" s="388">
        <v>0</v>
      </c>
      <c r="G167" s="389">
        <v>0</v>
      </c>
      <c r="H167" s="391">
        <v>1308.9615899999999</v>
      </c>
      <c r="I167" s="388">
        <v>12539.79356</v>
      </c>
      <c r="J167" s="389">
        <v>12539.79356</v>
      </c>
      <c r="K167" s="392" t="s">
        <v>258</v>
      </c>
    </row>
    <row r="168" spans="1:11" ht="14.4" customHeight="1" thickBot="1" x14ac:dyDescent="0.35">
      <c r="A168" s="408" t="s">
        <v>392</v>
      </c>
      <c r="B168" s="388">
        <v>0</v>
      </c>
      <c r="C168" s="388">
        <v>17337.158049999998</v>
      </c>
      <c r="D168" s="389">
        <v>17337.158049999998</v>
      </c>
      <c r="E168" s="390" t="s">
        <v>232</v>
      </c>
      <c r="F168" s="388">
        <v>0</v>
      </c>
      <c r="G168" s="389">
        <v>0</v>
      </c>
      <c r="H168" s="391">
        <v>1308.9615899999999</v>
      </c>
      <c r="I168" s="388">
        <v>12539.79356</v>
      </c>
      <c r="J168" s="389">
        <v>12539.79356</v>
      </c>
      <c r="K168" s="392" t="s">
        <v>258</v>
      </c>
    </row>
    <row r="169" spans="1:11" ht="14.4" customHeight="1" thickBot="1" x14ac:dyDescent="0.35">
      <c r="A169" s="404" t="s">
        <v>393</v>
      </c>
      <c r="B169" s="388">
        <v>0</v>
      </c>
      <c r="C169" s="388">
        <v>17337.158049999998</v>
      </c>
      <c r="D169" s="389">
        <v>17337.158049999998</v>
      </c>
      <c r="E169" s="390" t="s">
        <v>232</v>
      </c>
      <c r="F169" s="388">
        <v>0</v>
      </c>
      <c r="G169" s="389">
        <v>0</v>
      </c>
      <c r="H169" s="391">
        <v>1308.9615899999999</v>
      </c>
      <c r="I169" s="388">
        <v>12539.79356</v>
      </c>
      <c r="J169" s="389">
        <v>12539.79356</v>
      </c>
      <c r="K169" s="392" t="s">
        <v>258</v>
      </c>
    </row>
    <row r="170" spans="1:11" ht="14.4" customHeight="1" thickBot="1" x14ac:dyDescent="0.35">
      <c r="A170" s="405" t="s">
        <v>394</v>
      </c>
      <c r="B170" s="383">
        <v>0</v>
      </c>
      <c r="C170" s="383">
        <v>99.233999999999995</v>
      </c>
      <c r="D170" s="384">
        <v>99.233999999999995</v>
      </c>
      <c r="E170" s="393" t="s">
        <v>232</v>
      </c>
      <c r="F170" s="383">
        <v>0</v>
      </c>
      <c r="G170" s="384">
        <v>0</v>
      </c>
      <c r="H170" s="386">
        <v>35.618000000000002</v>
      </c>
      <c r="I170" s="383">
        <v>39.655000000000001</v>
      </c>
      <c r="J170" s="384">
        <v>39.655000000000001</v>
      </c>
      <c r="K170" s="394" t="s">
        <v>258</v>
      </c>
    </row>
    <row r="171" spans="1:11" ht="14.4" customHeight="1" thickBot="1" x14ac:dyDescent="0.35">
      <c r="A171" s="405" t="s">
        <v>395</v>
      </c>
      <c r="B171" s="383">
        <v>0</v>
      </c>
      <c r="C171" s="383">
        <v>17137.670289999998</v>
      </c>
      <c r="D171" s="384">
        <v>17137.670289999998</v>
      </c>
      <c r="E171" s="393" t="s">
        <v>232</v>
      </c>
      <c r="F171" s="383">
        <v>0</v>
      </c>
      <c r="G171" s="384">
        <v>0</v>
      </c>
      <c r="H171" s="386">
        <v>1262.08359</v>
      </c>
      <c r="I171" s="383">
        <v>12409.15976</v>
      </c>
      <c r="J171" s="384">
        <v>12409.15976</v>
      </c>
      <c r="K171" s="394" t="s">
        <v>258</v>
      </c>
    </row>
    <row r="172" spans="1:11" ht="14.4" customHeight="1" thickBot="1" x14ac:dyDescent="0.35">
      <c r="A172" s="405" t="s">
        <v>396</v>
      </c>
      <c r="B172" s="383">
        <v>0</v>
      </c>
      <c r="C172" s="383">
        <v>100.25376</v>
      </c>
      <c r="D172" s="384">
        <v>100.25376</v>
      </c>
      <c r="E172" s="393" t="s">
        <v>232</v>
      </c>
      <c r="F172" s="383">
        <v>0</v>
      </c>
      <c r="G172" s="384">
        <v>0</v>
      </c>
      <c r="H172" s="386">
        <v>11.26</v>
      </c>
      <c r="I172" s="383">
        <v>90.978800000000007</v>
      </c>
      <c r="J172" s="384">
        <v>90.978800000000007</v>
      </c>
      <c r="K172" s="394" t="s">
        <v>258</v>
      </c>
    </row>
    <row r="173" spans="1:11" ht="14.4" customHeight="1" thickBot="1" x14ac:dyDescent="0.35">
      <c r="A173" s="410"/>
      <c r="B173" s="383">
        <v>21691.516454130899</v>
      </c>
      <c r="C173" s="383">
        <v>44518.496290000003</v>
      </c>
      <c r="D173" s="384">
        <v>22826.9798358691</v>
      </c>
      <c r="E173" s="385">
        <v>2.0523459659509999</v>
      </c>
      <c r="F173" s="383">
        <v>30963.735185254201</v>
      </c>
      <c r="G173" s="384">
        <v>23222.801388940701</v>
      </c>
      <c r="H173" s="386">
        <v>3699.6219099999998</v>
      </c>
      <c r="I173" s="383">
        <v>37518.69829</v>
      </c>
      <c r="J173" s="384">
        <v>14295.896901059299</v>
      </c>
      <c r="K173" s="387">
        <v>1.2116980740700001</v>
      </c>
    </row>
    <row r="174" spans="1:11" ht="14.4" customHeight="1" thickBot="1" x14ac:dyDescent="0.35">
      <c r="A174" s="411" t="s">
        <v>53</v>
      </c>
      <c r="B174" s="397">
        <v>21691.516454130899</v>
      </c>
      <c r="C174" s="397">
        <v>44518.496290000003</v>
      </c>
      <c r="D174" s="398">
        <v>22826.9798358691</v>
      </c>
      <c r="E174" s="399" t="s">
        <v>232</v>
      </c>
      <c r="F174" s="397">
        <v>30963.735185254201</v>
      </c>
      <c r="G174" s="398">
        <v>23222.801388940701</v>
      </c>
      <c r="H174" s="397">
        <v>3699.6219099999998</v>
      </c>
      <c r="I174" s="397">
        <v>37518.69829</v>
      </c>
      <c r="J174" s="398">
        <v>14295.896901059299</v>
      </c>
      <c r="K174" s="400">
        <v>1.2116980740700001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18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192" customWidth="1"/>
    <col min="2" max="2" width="61.109375" style="192" customWidth="1"/>
    <col min="3" max="3" width="9.5546875" style="116" customWidth="1"/>
    <col min="4" max="4" width="9.5546875" style="193" customWidth="1"/>
    <col min="5" max="5" width="2.21875" style="193" customWidth="1"/>
    <col min="6" max="6" width="9.5546875" style="194" customWidth="1"/>
    <col min="7" max="7" width="9.5546875" style="191" customWidth="1"/>
    <col min="8" max="9" width="9.5546875" style="116" customWidth="1"/>
    <col min="10" max="10" width="0" style="116" hidden="1" customWidth="1"/>
    <col min="11" max="16384" width="8.88671875" style="116"/>
  </cols>
  <sheetData>
    <row r="1" spans="1:10" ht="18.600000000000001" customHeight="1" thickBot="1" x14ac:dyDescent="0.4">
      <c r="A1" s="334" t="s">
        <v>123</v>
      </c>
      <c r="B1" s="335"/>
      <c r="C1" s="335"/>
      <c r="D1" s="335"/>
      <c r="E1" s="335"/>
      <c r="F1" s="335"/>
      <c r="G1" s="306"/>
      <c r="H1" s="336"/>
      <c r="I1" s="336"/>
    </row>
    <row r="2" spans="1:10" ht="14.4" customHeight="1" thickBot="1" x14ac:dyDescent="0.35">
      <c r="A2" s="214" t="s">
        <v>231</v>
      </c>
      <c r="B2" s="190"/>
      <c r="C2" s="190"/>
      <c r="D2" s="190"/>
      <c r="E2" s="190"/>
      <c r="F2" s="190"/>
    </row>
    <row r="3" spans="1:10" ht="14.4" customHeight="1" thickBot="1" x14ac:dyDescent="0.35">
      <c r="A3" s="214"/>
      <c r="B3" s="190"/>
      <c r="C3" s="272">
        <v>2014</v>
      </c>
      <c r="D3" s="273">
        <v>2015</v>
      </c>
      <c r="E3" s="7"/>
      <c r="F3" s="329">
        <v>2016</v>
      </c>
      <c r="G3" s="330"/>
      <c r="H3" s="330"/>
      <c r="I3" s="331"/>
    </row>
    <row r="4" spans="1:10" ht="14.4" customHeight="1" thickBot="1" x14ac:dyDescent="0.35">
      <c r="A4" s="277" t="s">
        <v>0</v>
      </c>
      <c r="B4" s="278" t="s">
        <v>188</v>
      </c>
      <c r="C4" s="332" t="s">
        <v>60</v>
      </c>
      <c r="D4" s="333"/>
      <c r="E4" s="279"/>
      <c r="F4" s="274" t="s">
        <v>60</v>
      </c>
      <c r="G4" s="275" t="s">
        <v>61</v>
      </c>
      <c r="H4" s="275" t="s">
        <v>55</v>
      </c>
      <c r="I4" s="276" t="s">
        <v>62</v>
      </c>
    </row>
    <row r="5" spans="1:10" ht="14.4" customHeight="1" x14ac:dyDescent="0.3">
      <c r="A5" s="412" t="s">
        <v>397</v>
      </c>
      <c r="B5" s="413" t="s">
        <v>398</v>
      </c>
      <c r="C5" s="414" t="s">
        <v>399</v>
      </c>
      <c r="D5" s="414" t="s">
        <v>399</v>
      </c>
      <c r="E5" s="414"/>
      <c r="F5" s="414" t="s">
        <v>399</v>
      </c>
      <c r="G5" s="414" t="s">
        <v>399</v>
      </c>
      <c r="H5" s="414" t="s">
        <v>399</v>
      </c>
      <c r="I5" s="415" t="s">
        <v>399</v>
      </c>
      <c r="J5" s="416" t="s">
        <v>56</v>
      </c>
    </row>
    <row r="6" spans="1:10" ht="14.4" customHeight="1" x14ac:dyDescent="0.3">
      <c r="A6" s="412" t="s">
        <v>397</v>
      </c>
      <c r="B6" s="413" t="s">
        <v>240</v>
      </c>
      <c r="C6" s="414">
        <v>29.319609999999997</v>
      </c>
      <c r="D6" s="414">
        <v>21.586670000000002</v>
      </c>
      <c r="E6" s="414"/>
      <c r="F6" s="414">
        <v>20.62557</v>
      </c>
      <c r="G6" s="414">
        <v>27.750002505255001</v>
      </c>
      <c r="H6" s="414">
        <v>-7.124432505255001</v>
      </c>
      <c r="I6" s="415">
        <v>0.74326371668233715</v>
      </c>
      <c r="J6" s="416" t="s">
        <v>1</v>
      </c>
    </row>
    <row r="7" spans="1:10" ht="14.4" customHeight="1" x14ac:dyDescent="0.3">
      <c r="A7" s="412" t="s">
        <v>397</v>
      </c>
      <c r="B7" s="413" t="s">
        <v>241</v>
      </c>
      <c r="C7" s="414">
        <v>18.611700000000003</v>
      </c>
      <c r="D7" s="414">
        <v>4.8479800000000006</v>
      </c>
      <c r="E7" s="414"/>
      <c r="F7" s="414">
        <v>14.0503</v>
      </c>
      <c r="G7" s="414">
        <v>16.500001489611002</v>
      </c>
      <c r="H7" s="414">
        <v>-2.4497014896110016</v>
      </c>
      <c r="I7" s="415">
        <v>0.85153325645737532</v>
      </c>
      <c r="J7" s="416" t="s">
        <v>1</v>
      </c>
    </row>
    <row r="8" spans="1:10" ht="14.4" customHeight="1" x14ac:dyDescent="0.3">
      <c r="A8" s="412" t="s">
        <v>397</v>
      </c>
      <c r="B8" s="413" t="s">
        <v>242</v>
      </c>
      <c r="C8" s="414">
        <v>0</v>
      </c>
      <c r="D8" s="414">
        <v>0.94379999999999997</v>
      </c>
      <c r="E8" s="414"/>
      <c r="F8" s="414">
        <v>0</v>
      </c>
      <c r="G8" s="414">
        <v>0.70785006390375005</v>
      </c>
      <c r="H8" s="414">
        <v>-0.70785006390375005</v>
      </c>
      <c r="I8" s="415">
        <v>0</v>
      </c>
      <c r="J8" s="416" t="s">
        <v>1</v>
      </c>
    </row>
    <row r="9" spans="1:10" ht="14.4" customHeight="1" x14ac:dyDescent="0.3">
      <c r="A9" s="412" t="s">
        <v>397</v>
      </c>
      <c r="B9" s="413" t="s">
        <v>400</v>
      </c>
      <c r="C9" s="414">
        <v>47.931309999999996</v>
      </c>
      <c r="D9" s="414">
        <v>27.378450000000001</v>
      </c>
      <c r="E9" s="414"/>
      <c r="F9" s="414">
        <v>34.675870000000003</v>
      </c>
      <c r="G9" s="414">
        <v>44.957854058769755</v>
      </c>
      <c r="H9" s="414">
        <v>-10.281984058769751</v>
      </c>
      <c r="I9" s="415">
        <v>0.77129726776262608</v>
      </c>
      <c r="J9" s="416" t="s">
        <v>401</v>
      </c>
    </row>
    <row r="11" spans="1:10" ht="14.4" customHeight="1" x14ac:dyDescent="0.3">
      <c r="A11" s="412" t="s">
        <v>397</v>
      </c>
      <c r="B11" s="413" t="s">
        <v>398</v>
      </c>
      <c r="C11" s="414" t="s">
        <v>399</v>
      </c>
      <c r="D11" s="414" t="s">
        <v>399</v>
      </c>
      <c r="E11" s="414"/>
      <c r="F11" s="414" t="s">
        <v>399</v>
      </c>
      <c r="G11" s="414" t="s">
        <v>399</v>
      </c>
      <c r="H11" s="414" t="s">
        <v>399</v>
      </c>
      <c r="I11" s="415" t="s">
        <v>399</v>
      </c>
      <c r="J11" s="416" t="s">
        <v>56</v>
      </c>
    </row>
    <row r="12" spans="1:10" ht="14.4" customHeight="1" x14ac:dyDescent="0.3">
      <c r="A12" s="412" t="s">
        <v>402</v>
      </c>
      <c r="B12" s="413" t="s">
        <v>403</v>
      </c>
      <c r="C12" s="414" t="s">
        <v>399</v>
      </c>
      <c r="D12" s="414" t="s">
        <v>399</v>
      </c>
      <c r="E12" s="414"/>
      <c r="F12" s="414" t="s">
        <v>399</v>
      </c>
      <c r="G12" s="414" t="s">
        <v>399</v>
      </c>
      <c r="H12" s="414" t="s">
        <v>399</v>
      </c>
      <c r="I12" s="415" t="s">
        <v>399</v>
      </c>
      <c r="J12" s="416" t="s">
        <v>0</v>
      </c>
    </row>
    <row r="13" spans="1:10" ht="14.4" customHeight="1" x14ac:dyDescent="0.3">
      <c r="A13" s="412" t="s">
        <v>402</v>
      </c>
      <c r="B13" s="413" t="s">
        <v>240</v>
      </c>
      <c r="C13" s="414">
        <v>29.319609999999997</v>
      </c>
      <c r="D13" s="414">
        <v>21.586670000000002</v>
      </c>
      <c r="E13" s="414"/>
      <c r="F13" s="414">
        <v>20.62557</v>
      </c>
      <c r="G13" s="414">
        <v>27.750002505255001</v>
      </c>
      <c r="H13" s="414">
        <v>-7.124432505255001</v>
      </c>
      <c r="I13" s="415">
        <v>0.74326371668233715</v>
      </c>
      <c r="J13" s="416" t="s">
        <v>1</v>
      </c>
    </row>
    <row r="14" spans="1:10" ht="14.4" customHeight="1" x14ac:dyDescent="0.3">
      <c r="A14" s="412" t="s">
        <v>402</v>
      </c>
      <c r="B14" s="413" t="s">
        <v>241</v>
      </c>
      <c r="C14" s="414">
        <v>18.611700000000003</v>
      </c>
      <c r="D14" s="414">
        <v>4.8479800000000006</v>
      </c>
      <c r="E14" s="414"/>
      <c r="F14" s="414">
        <v>14.0503</v>
      </c>
      <c r="G14" s="414">
        <v>16.500001489611002</v>
      </c>
      <c r="H14" s="414">
        <v>-2.4497014896110016</v>
      </c>
      <c r="I14" s="415">
        <v>0.85153325645737532</v>
      </c>
      <c r="J14" s="416" t="s">
        <v>1</v>
      </c>
    </row>
    <row r="15" spans="1:10" ht="14.4" customHeight="1" x14ac:dyDescent="0.3">
      <c r="A15" s="412" t="s">
        <v>402</v>
      </c>
      <c r="B15" s="413" t="s">
        <v>242</v>
      </c>
      <c r="C15" s="414">
        <v>0</v>
      </c>
      <c r="D15" s="414">
        <v>0.94379999999999997</v>
      </c>
      <c r="E15" s="414"/>
      <c r="F15" s="414">
        <v>0</v>
      </c>
      <c r="G15" s="414">
        <v>0.70785006390375005</v>
      </c>
      <c r="H15" s="414">
        <v>-0.70785006390375005</v>
      </c>
      <c r="I15" s="415">
        <v>0</v>
      </c>
      <c r="J15" s="416" t="s">
        <v>1</v>
      </c>
    </row>
    <row r="16" spans="1:10" ht="14.4" customHeight="1" x14ac:dyDescent="0.3">
      <c r="A16" s="412" t="s">
        <v>402</v>
      </c>
      <c r="B16" s="413" t="s">
        <v>404</v>
      </c>
      <c r="C16" s="414">
        <v>47.931309999999996</v>
      </c>
      <c r="D16" s="414">
        <v>27.378450000000001</v>
      </c>
      <c r="E16" s="414"/>
      <c r="F16" s="414">
        <v>34.675870000000003</v>
      </c>
      <c r="G16" s="414">
        <v>44.957854058769755</v>
      </c>
      <c r="H16" s="414">
        <v>-10.281984058769751</v>
      </c>
      <c r="I16" s="415">
        <v>0.77129726776262608</v>
      </c>
      <c r="J16" s="416" t="s">
        <v>405</v>
      </c>
    </row>
    <row r="17" spans="1:10" ht="14.4" customHeight="1" x14ac:dyDescent="0.3">
      <c r="A17" s="412" t="s">
        <v>399</v>
      </c>
      <c r="B17" s="413" t="s">
        <v>399</v>
      </c>
      <c r="C17" s="414" t="s">
        <v>399</v>
      </c>
      <c r="D17" s="414" t="s">
        <v>399</v>
      </c>
      <c r="E17" s="414"/>
      <c r="F17" s="414" t="s">
        <v>399</v>
      </c>
      <c r="G17" s="414" t="s">
        <v>399</v>
      </c>
      <c r="H17" s="414" t="s">
        <v>399</v>
      </c>
      <c r="I17" s="415" t="s">
        <v>399</v>
      </c>
      <c r="J17" s="416" t="s">
        <v>406</v>
      </c>
    </row>
    <row r="18" spans="1:10" ht="14.4" customHeight="1" x14ac:dyDescent="0.3">
      <c r="A18" s="412" t="s">
        <v>397</v>
      </c>
      <c r="B18" s="413" t="s">
        <v>400</v>
      </c>
      <c r="C18" s="414">
        <v>47.931309999999996</v>
      </c>
      <c r="D18" s="414">
        <v>27.378450000000001</v>
      </c>
      <c r="E18" s="414"/>
      <c r="F18" s="414">
        <v>34.675870000000003</v>
      </c>
      <c r="G18" s="414">
        <v>44.957854058769755</v>
      </c>
      <c r="H18" s="414">
        <v>-10.281984058769751</v>
      </c>
      <c r="I18" s="415">
        <v>0.77129726776262608</v>
      </c>
      <c r="J18" s="416" t="s">
        <v>401</v>
      </c>
    </row>
  </sheetData>
  <mergeCells count="3">
    <mergeCell ref="F3:I3"/>
    <mergeCell ref="C4:D4"/>
    <mergeCell ref="A1:I1"/>
  </mergeCells>
  <conditionalFormatting sqref="F10 F19:F65537">
    <cfRule type="cellIs" dxfId="43" priority="18" stopIfTrue="1" operator="greaterThan">
      <formula>1</formula>
    </cfRule>
  </conditionalFormatting>
  <conditionalFormatting sqref="H5:H9">
    <cfRule type="expression" dxfId="42" priority="14">
      <formula>$H5&gt;0</formula>
    </cfRule>
  </conditionalFormatting>
  <conditionalFormatting sqref="I5:I9">
    <cfRule type="expression" dxfId="41" priority="15">
      <formula>$I5&gt;1</formula>
    </cfRule>
  </conditionalFormatting>
  <conditionalFormatting sqref="B5:B9">
    <cfRule type="expression" dxfId="40" priority="11">
      <formula>OR($J5="NS",$J5="SumaNS",$J5="Účet")</formula>
    </cfRule>
  </conditionalFormatting>
  <conditionalFormatting sqref="B5:D9 F5:I9">
    <cfRule type="expression" dxfId="39" priority="17">
      <formula>AND($J5&lt;&gt;"",$J5&lt;&gt;"mezeraKL")</formula>
    </cfRule>
  </conditionalFormatting>
  <conditionalFormatting sqref="B5:D9 F5:I9">
    <cfRule type="expression" dxfId="38" priority="12">
      <formula>OR($J5="KL",$J5="SumaKL")</formula>
    </cfRule>
    <cfRule type="expression" priority="16" stopIfTrue="1">
      <formula>OR($J5="mezeraNS",$J5="mezeraKL")</formula>
    </cfRule>
  </conditionalFormatting>
  <conditionalFormatting sqref="F5:I9 B5:D9">
    <cfRule type="expression" dxfId="37" priority="13">
      <formula>OR($J5="SumaNS",$J5="NS")</formula>
    </cfRule>
  </conditionalFormatting>
  <conditionalFormatting sqref="A5:A9">
    <cfRule type="expression" dxfId="36" priority="9">
      <formula>AND($J5&lt;&gt;"mezeraKL",$J5&lt;&gt;"")</formula>
    </cfRule>
  </conditionalFormatting>
  <conditionalFormatting sqref="A5:A9">
    <cfRule type="expression" dxfId="35" priority="10">
      <formula>AND($J5&lt;&gt;"",$J5&lt;&gt;"mezeraKL")</formula>
    </cfRule>
  </conditionalFormatting>
  <conditionalFormatting sqref="H11:H18">
    <cfRule type="expression" dxfId="34" priority="5">
      <formula>$H11&gt;0</formula>
    </cfRule>
  </conditionalFormatting>
  <conditionalFormatting sqref="A11:A18">
    <cfRule type="expression" dxfId="33" priority="2">
      <formula>AND($J11&lt;&gt;"mezeraKL",$J11&lt;&gt;"")</formula>
    </cfRule>
  </conditionalFormatting>
  <conditionalFormatting sqref="I11:I18">
    <cfRule type="expression" dxfId="32" priority="6">
      <formula>$I11&gt;1</formula>
    </cfRule>
  </conditionalFormatting>
  <conditionalFormatting sqref="B11:B18">
    <cfRule type="expression" dxfId="31" priority="1">
      <formula>OR($J11="NS",$J11="SumaNS",$J11="Účet")</formula>
    </cfRule>
  </conditionalFormatting>
  <conditionalFormatting sqref="A11:D18 F11:I18">
    <cfRule type="expression" dxfId="30" priority="8">
      <formula>AND($J11&lt;&gt;"",$J11&lt;&gt;"mezeraKL")</formula>
    </cfRule>
  </conditionalFormatting>
  <conditionalFormatting sqref="B11:D18 F11:I18">
    <cfRule type="expression" dxfId="29" priority="3">
      <formula>OR($J11="KL",$J11="SumaKL")</formula>
    </cfRule>
    <cfRule type="expression" priority="7" stopIfTrue="1">
      <formula>OR($J11="mezeraNS",$J11="mezeraKL")</formula>
    </cfRule>
  </conditionalFormatting>
  <conditionalFormatting sqref="B11:D18 F11:I18">
    <cfRule type="expression" dxfId="28" priority="4">
      <formula>OR($J11="SumaNS",$J11="NS")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38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116" hidden="1" customWidth="1" outlineLevel="1"/>
    <col min="2" max="2" width="28.33203125" style="116" hidden="1" customWidth="1" outlineLevel="1"/>
    <col min="3" max="3" width="5.33203125" style="193" bestFit="1" customWidth="1" collapsed="1"/>
    <col min="4" max="4" width="18.77734375" style="197" customWidth="1"/>
    <col min="5" max="5" width="9" style="193" bestFit="1" customWidth="1"/>
    <col min="6" max="6" width="18.77734375" style="197" customWidth="1"/>
    <col min="7" max="7" width="5" style="193" customWidth="1"/>
    <col min="8" max="8" width="12.44140625" style="193" hidden="1" customWidth="1" outlineLevel="1"/>
    <col min="9" max="9" width="8.5546875" style="193" hidden="1" customWidth="1" outlineLevel="1"/>
    <col min="10" max="10" width="25.77734375" style="193" customWidth="1" collapsed="1"/>
    <col min="11" max="11" width="8.77734375" style="193" customWidth="1"/>
    <col min="12" max="13" width="7.77734375" style="191" customWidth="1"/>
    <col min="14" max="14" width="11.109375" style="191" customWidth="1"/>
    <col min="15" max="16384" width="8.88671875" style="116"/>
  </cols>
  <sheetData>
    <row r="1" spans="1:14" ht="18.600000000000001" customHeight="1" thickBot="1" x14ac:dyDescent="0.4">
      <c r="A1" s="341" t="s">
        <v>142</v>
      </c>
      <c r="B1" s="306"/>
      <c r="C1" s="306"/>
      <c r="D1" s="306"/>
      <c r="E1" s="306"/>
      <c r="F1" s="306"/>
      <c r="G1" s="306"/>
      <c r="H1" s="306"/>
      <c r="I1" s="306"/>
      <c r="J1" s="306"/>
      <c r="K1" s="306"/>
      <c r="L1" s="306"/>
      <c r="M1" s="306"/>
      <c r="N1" s="306"/>
    </row>
    <row r="2" spans="1:14" ht="14.4" customHeight="1" thickBot="1" x14ac:dyDescent="0.35">
      <c r="A2" s="214" t="s">
        <v>231</v>
      </c>
      <c r="B2" s="62"/>
      <c r="C2" s="195"/>
      <c r="D2" s="195"/>
      <c r="E2" s="195"/>
      <c r="F2" s="195"/>
      <c r="G2" s="195"/>
      <c r="H2" s="195"/>
      <c r="I2" s="195"/>
      <c r="J2" s="195"/>
      <c r="K2" s="195"/>
      <c r="L2" s="196"/>
      <c r="M2" s="196"/>
      <c r="N2" s="196"/>
    </row>
    <row r="3" spans="1:14" ht="14.4" customHeight="1" thickBot="1" x14ac:dyDescent="0.35">
      <c r="A3" s="62"/>
      <c r="B3" s="62"/>
      <c r="C3" s="337"/>
      <c r="D3" s="338"/>
      <c r="E3" s="338"/>
      <c r="F3" s="338"/>
      <c r="G3" s="338"/>
      <c r="H3" s="338"/>
      <c r="I3" s="338"/>
      <c r="J3" s="339" t="s">
        <v>113</v>
      </c>
      <c r="K3" s="340"/>
      <c r="L3" s="84">
        <f>IF(M3&lt;&gt;0,N3/M3,0)</f>
        <v>124.72321345256115</v>
      </c>
      <c r="M3" s="84">
        <f>SUBTOTAL(9,M5:M1048576)</f>
        <v>235.89999999999998</v>
      </c>
      <c r="N3" s="85">
        <f>SUBTOTAL(9,N5:N1048576)</f>
        <v>29422.206053459173</v>
      </c>
    </row>
    <row r="4" spans="1:14" s="192" customFormat="1" ht="14.4" customHeight="1" thickBot="1" x14ac:dyDescent="0.35">
      <c r="A4" s="417" t="s">
        <v>4</v>
      </c>
      <c r="B4" s="418" t="s">
        <v>5</v>
      </c>
      <c r="C4" s="418" t="s">
        <v>0</v>
      </c>
      <c r="D4" s="418" t="s">
        <v>6</v>
      </c>
      <c r="E4" s="418" t="s">
        <v>7</v>
      </c>
      <c r="F4" s="418" t="s">
        <v>1</v>
      </c>
      <c r="G4" s="418" t="s">
        <v>8</v>
      </c>
      <c r="H4" s="418" t="s">
        <v>9</v>
      </c>
      <c r="I4" s="418" t="s">
        <v>10</v>
      </c>
      <c r="J4" s="419" t="s">
        <v>11</v>
      </c>
      <c r="K4" s="419" t="s">
        <v>12</v>
      </c>
      <c r="L4" s="420" t="s">
        <v>127</v>
      </c>
      <c r="M4" s="420" t="s">
        <v>13</v>
      </c>
      <c r="N4" s="421" t="s">
        <v>138</v>
      </c>
    </row>
    <row r="5" spans="1:14" ht="14.4" customHeight="1" x14ac:dyDescent="0.3">
      <c r="A5" s="424" t="s">
        <v>397</v>
      </c>
      <c r="B5" s="425" t="s">
        <v>398</v>
      </c>
      <c r="C5" s="426" t="s">
        <v>402</v>
      </c>
      <c r="D5" s="427" t="s">
        <v>521</v>
      </c>
      <c r="E5" s="426" t="s">
        <v>407</v>
      </c>
      <c r="F5" s="427" t="s">
        <v>522</v>
      </c>
      <c r="G5" s="426" t="s">
        <v>408</v>
      </c>
      <c r="H5" s="426" t="s">
        <v>409</v>
      </c>
      <c r="I5" s="426" t="s">
        <v>409</v>
      </c>
      <c r="J5" s="426" t="s">
        <v>410</v>
      </c>
      <c r="K5" s="426" t="s">
        <v>411</v>
      </c>
      <c r="L5" s="428">
        <v>93.500000000000014</v>
      </c>
      <c r="M5" s="428">
        <v>1.4</v>
      </c>
      <c r="N5" s="429">
        <v>130.9</v>
      </c>
    </row>
    <row r="6" spans="1:14" ht="14.4" customHeight="1" x14ac:dyDescent="0.3">
      <c r="A6" s="430" t="s">
        <v>397</v>
      </c>
      <c r="B6" s="431" t="s">
        <v>398</v>
      </c>
      <c r="C6" s="432" t="s">
        <v>402</v>
      </c>
      <c r="D6" s="433" t="s">
        <v>521</v>
      </c>
      <c r="E6" s="432" t="s">
        <v>407</v>
      </c>
      <c r="F6" s="433" t="s">
        <v>522</v>
      </c>
      <c r="G6" s="432" t="s">
        <v>408</v>
      </c>
      <c r="H6" s="432" t="s">
        <v>412</v>
      </c>
      <c r="I6" s="432" t="s">
        <v>413</v>
      </c>
      <c r="J6" s="432" t="s">
        <v>414</v>
      </c>
      <c r="K6" s="432" t="s">
        <v>415</v>
      </c>
      <c r="L6" s="434">
        <v>96.746782515327865</v>
      </c>
      <c r="M6" s="434">
        <v>4</v>
      </c>
      <c r="N6" s="435">
        <v>386.98713006131146</v>
      </c>
    </row>
    <row r="7" spans="1:14" ht="14.4" customHeight="1" x14ac:dyDescent="0.3">
      <c r="A7" s="430" t="s">
        <v>397</v>
      </c>
      <c r="B7" s="431" t="s">
        <v>398</v>
      </c>
      <c r="C7" s="432" t="s">
        <v>402</v>
      </c>
      <c r="D7" s="433" t="s">
        <v>521</v>
      </c>
      <c r="E7" s="432" t="s">
        <v>407</v>
      </c>
      <c r="F7" s="433" t="s">
        <v>522</v>
      </c>
      <c r="G7" s="432" t="s">
        <v>408</v>
      </c>
      <c r="H7" s="432" t="s">
        <v>416</v>
      </c>
      <c r="I7" s="432" t="s">
        <v>417</v>
      </c>
      <c r="J7" s="432" t="s">
        <v>418</v>
      </c>
      <c r="K7" s="432" t="s">
        <v>419</v>
      </c>
      <c r="L7" s="434">
        <v>20.759275685745013</v>
      </c>
      <c r="M7" s="434">
        <v>44</v>
      </c>
      <c r="N7" s="435">
        <v>913.4081301727806</v>
      </c>
    </row>
    <row r="8" spans="1:14" ht="14.4" customHeight="1" x14ac:dyDescent="0.3">
      <c r="A8" s="430" t="s">
        <v>397</v>
      </c>
      <c r="B8" s="431" t="s">
        <v>398</v>
      </c>
      <c r="C8" s="432" t="s">
        <v>402</v>
      </c>
      <c r="D8" s="433" t="s">
        <v>521</v>
      </c>
      <c r="E8" s="432" t="s">
        <v>407</v>
      </c>
      <c r="F8" s="433" t="s">
        <v>522</v>
      </c>
      <c r="G8" s="432" t="s">
        <v>408</v>
      </c>
      <c r="H8" s="432" t="s">
        <v>420</v>
      </c>
      <c r="I8" s="432" t="s">
        <v>421</v>
      </c>
      <c r="J8" s="432" t="s">
        <v>422</v>
      </c>
      <c r="K8" s="432"/>
      <c r="L8" s="434">
        <v>47.474999999999994</v>
      </c>
      <c r="M8" s="434">
        <v>4</v>
      </c>
      <c r="N8" s="435">
        <v>189.89999999999998</v>
      </c>
    </row>
    <row r="9" spans="1:14" ht="14.4" customHeight="1" x14ac:dyDescent="0.3">
      <c r="A9" s="430" t="s">
        <v>397</v>
      </c>
      <c r="B9" s="431" t="s">
        <v>398</v>
      </c>
      <c r="C9" s="432" t="s">
        <v>402</v>
      </c>
      <c r="D9" s="433" t="s">
        <v>521</v>
      </c>
      <c r="E9" s="432" t="s">
        <v>407</v>
      </c>
      <c r="F9" s="433" t="s">
        <v>522</v>
      </c>
      <c r="G9" s="432" t="s">
        <v>408</v>
      </c>
      <c r="H9" s="432" t="s">
        <v>423</v>
      </c>
      <c r="I9" s="432" t="s">
        <v>424</v>
      </c>
      <c r="J9" s="432" t="s">
        <v>425</v>
      </c>
      <c r="K9" s="432" t="s">
        <v>426</v>
      </c>
      <c r="L9" s="434">
        <v>98.45</v>
      </c>
      <c r="M9" s="434">
        <v>2</v>
      </c>
      <c r="N9" s="435">
        <v>196.9</v>
      </c>
    </row>
    <row r="10" spans="1:14" ht="14.4" customHeight="1" x14ac:dyDescent="0.3">
      <c r="A10" s="430" t="s">
        <v>397</v>
      </c>
      <c r="B10" s="431" t="s">
        <v>398</v>
      </c>
      <c r="C10" s="432" t="s">
        <v>402</v>
      </c>
      <c r="D10" s="433" t="s">
        <v>521</v>
      </c>
      <c r="E10" s="432" t="s">
        <v>407</v>
      </c>
      <c r="F10" s="433" t="s">
        <v>522</v>
      </c>
      <c r="G10" s="432" t="s">
        <v>408</v>
      </c>
      <c r="H10" s="432" t="s">
        <v>427</v>
      </c>
      <c r="I10" s="432" t="s">
        <v>421</v>
      </c>
      <c r="J10" s="432" t="s">
        <v>428</v>
      </c>
      <c r="K10" s="432"/>
      <c r="L10" s="434">
        <v>168.18952730844853</v>
      </c>
      <c r="M10" s="434">
        <v>21</v>
      </c>
      <c r="N10" s="435">
        <v>3531.980073477419</v>
      </c>
    </row>
    <row r="11" spans="1:14" ht="14.4" customHeight="1" x14ac:dyDescent="0.3">
      <c r="A11" s="430" t="s">
        <v>397</v>
      </c>
      <c r="B11" s="431" t="s">
        <v>398</v>
      </c>
      <c r="C11" s="432" t="s">
        <v>402</v>
      </c>
      <c r="D11" s="433" t="s">
        <v>521</v>
      </c>
      <c r="E11" s="432" t="s">
        <v>407</v>
      </c>
      <c r="F11" s="433" t="s">
        <v>522</v>
      </c>
      <c r="G11" s="432" t="s">
        <v>408</v>
      </c>
      <c r="H11" s="432" t="s">
        <v>429</v>
      </c>
      <c r="I11" s="432" t="s">
        <v>430</v>
      </c>
      <c r="J11" s="432" t="s">
        <v>431</v>
      </c>
      <c r="K11" s="432" t="s">
        <v>432</v>
      </c>
      <c r="L11" s="434">
        <v>32.19941413558692</v>
      </c>
      <c r="M11" s="434">
        <v>1</v>
      </c>
      <c r="N11" s="435">
        <v>32.19941413558692</v>
      </c>
    </row>
    <row r="12" spans="1:14" ht="14.4" customHeight="1" x14ac:dyDescent="0.3">
      <c r="A12" s="430" t="s">
        <v>397</v>
      </c>
      <c r="B12" s="431" t="s">
        <v>398</v>
      </c>
      <c r="C12" s="432" t="s">
        <v>402</v>
      </c>
      <c r="D12" s="433" t="s">
        <v>521</v>
      </c>
      <c r="E12" s="432" t="s">
        <v>407</v>
      </c>
      <c r="F12" s="433" t="s">
        <v>522</v>
      </c>
      <c r="G12" s="432" t="s">
        <v>408</v>
      </c>
      <c r="H12" s="432" t="s">
        <v>433</v>
      </c>
      <c r="I12" s="432" t="s">
        <v>421</v>
      </c>
      <c r="J12" s="432" t="s">
        <v>434</v>
      </c>
      <c r="K12" s="432" t="s">
        <v>435</v>
      </c>
      <c r="L12" s="434">
        <v>936.03000000000009</v>
      </c>
      <c r="M12" s="434">
        <v>3</v>
      </c>
      <c r="N12" s="435">
        <v>2808.09</v>
      </c>
    </row>
    <row r="13" spans="1:14" ht="14.4" customHeight="1" x14ac:dyDescent="0.3">
      <c r="A13" s="430" t="s">
        <v>397</v>
      </c>
      <c r="B13" s="431" t="s">
        <v>398</v>
      </c>
      <c r="C13" s="432" t="s">
        <v>402</v>
      </c>
      <c r="D13" s="433" t="s">
        <v>521</v>
      </c>
      <c r="E13" s="432" t="s">
        <v>407</v>
      </c>
      <c r="F13" s="433" t="s">
        <v>522</v>
      </c>
      <c r="G13" s="432" t="s">
        <v>408</v>
      </c>
      <c r="H13" s="432" t="s">
        <v>436</v>
      </c>
      <c r="I13" s="432" t="s">
        <v>437</v>
      </c>
      <c r="J13" s="432" t="s">
        <v>438</v>
      </c>
      <c r="K13" s="432" t="s">
        <v>439</v>
      </c>
      <c r="L13" s="434">
        <v>83.13000000000001</v>
      </c>
      <c r="M13" s="434">
        <v>1</v>
      </c>
      <c r="N13" s="435">
        <v>83.13000000000001</v>
      </c>
    </row>
    <row r="14" spans="1:14" ht="14.4" customHeight="1" x14ac:dyDescent="0.3">
      <c r="A14" s="430" t="s">
        <v>397</v>
      </c>
      <c r="B14" s="431" t="s">
        <v>398</v>
      </c>
      <c r="C14" s="432" t="s">
        <v>402</v>
      </c>
      <c r="D14" s="433" t="s">
        <v>521</v>
      </c>
      <c r="E14" s="432" t="s">
        <v>407</v>
      </c>
      <c r="F14" s="433" t="s">
        <v>522</v>
      </c>
      <c r="G14" s="432" t="s">
        <v>408</v>
      </c>
      <c r="H14" s="432" t="s">
        <v>440</v>
      </c>
      <c r="I14" s="432" t="s">
        <v>421</v>
      </c>
      <c r="J14" s="432" t="s">
        <v>441</v>
      </c>
      <c r="K14" s="432"/>
      <c r="L14" s="434">
        <v>618.40205733443281</v>
      </c>
      <c r="M14" s="434">
        <v>2</v>
      </c>
      <c r="N14" s="435">
        <v>1236.8041146688656</v>
      </c>
    </row>
    <row r="15" spans="1:14" ht="14.4" customHeight="1" x14ac:dyDescent="0.3">
      <c r="A15" s="430" t="s">
        <v>397</v>
      </c>
      <c r="B15" s="431" t="s">
        <v>398</v>
      </c>
      <c r="C15" s="432" t="s">
        <v>402</v>
      </c>
      <c r="D15" s="433" t="s">
        <v>521</v>
      </c>
      <c r="E15" s="432" t="s">
        <v>407</v>
      </c>
      <c r="F15" s="433" t="s">
        <v>522</v>
      </c>
      <c r="G15" s="432" t="s">
        <v>408</v>
      </c>
      <c r="H15" s="432" t="s">
        <v>442</v>
      </c>
      <c r="I15" s="432" t="s">
        <v>421</v>
      </c>
      <c r="J15" s="432" t="s">
        <v>443</v>
      </c>
      <c r="K15" s="432"/>
      <c r="L15" s="434">
        <v>161.31721563392654</v>
      </c>
      <c r="M15" s="434">
        <v>2</v>
      </c>
      <c r="N15" s="435">
        <v>322.63443126785307</v>
      </c>
    </row>
    <row r="16" spans="1:14" ht="14.4" customHeight="1" x14ac:dyDescent="0.3">
      <c r="A16" s="430" t="s">
        <v>397</v>
      </c>
      <c r="B16" s="431" t="s">
        <v>398</v>
      </c>
      <c r="C16" s="432" t="s">
        <v>402</v>
      </c>
      <c r="D16" s="433" t="s">
        <v>521</v>
      </c>
      <c r="E16" s="432" t="s">
        <v>407</v>
      </c>
      <c r="F16" s="433" t="s">
        <v>522</v>
      </c>
      <c r="G16" s="432" t="s">
        <v>408</v>
      </c>
      <c r="H16" s="432" t="s">
        <v>444</v>
      </c>
      <c r="I16" s="432" t="s">
        <v>445</v>
      </c>
      <c r="J16" s="432" t="s">
        <v>446</v>
      </c>
      <c r="K16" s="432" t="s">
        <v>447</v>
      </c>
      <c r="L16" s="434">
        <v>70.61</v>
      </c>
      <c r="M16" s="434">
        <v>1</v>
      </c>
      <c r="N16" s="435">
        <v>70.61</v>
      </c>
    </row>
    <row r="17" spans="1:14" ht="14.4" customHeight="1" x14ac:dyDescent="0.3">
      <c r="A17" s="430" t="s">
        <v>397</v>
      </c>
      <c r="B17" s="431" t="s">
        <v>398</v>
      </c>
      <c r="C17" s="432" t="s">
        <v>402</v>
      </c>
      <c r="D17" s="433" t="s">
        <v>521</v>
      </c>
      <c r="E17" s="432" t="s">
        <v>407</v>
      </c>
      <c r="F17" s="433" t="s">
        <v>522</v>
      </c>
      <c r="G17" s="432" t="s">
        <v>408</v>
      </c>
      <c r="H17" s="432" t="s">
        <v>448</v>
      </c>
      <c r="I17" s="432" t="s">
        <v>421</v>
      </c>
      <c r="J17" s="432" t="s">
        <v>449</v>
      </c>
      <c r="K17" s="432"/>
      <c r="L17" s="434">
        <v>8.1065999999999985</v>
      </c>
      <c r="M17" s="434">
        <v>100</v>
      </c>
      <c r="N17" s="435">
        <v>810.65999999999985</v>
      </c>
    </row>
    <row r="18" spans="1:14" ht="14.4" customHeight="1" x14ac:dyDescent="0.3">
      <c r="A18" s="430" t="s">
        <v>397</v>
      </c>
      <c r="B18" s="431" t="s">
        <v>398</v>
      </c>
      <c r="C18" s="432" t="s">
        <v>402</v>
      </c>
      <c r="D18" s="433" t="s">
        <v>521</v>
      </c>
      <c r="E18" s="432" t="s">
        <v>407</v>
      </c>
      <c r="F18" s="433" t="s">
        <v>522</v>
      </c>
      <c r="G18" s="432" t="s">
        <v>408</v>
      </c>
      <c r="H18" s="432" t="s">
        <v>450</v>
      </c>
      <c r="I18" s="432" t="s">
        <v>421</v>
      </c>
      <c r="J18" s="432" t="s">
        <v>451</v>
      </c>
      <c r="K18" s="432" t="s">
        <v>452</v>
      </c>
      <c r="L18" s="434">
        <v>344.85043179187409</v>
      </c>
      <c r="M18" s="434">
        <v>4</v>
      </c>
      <c r="N18" s="435">
        <v>1379.4017271674963</v>
      </c>
    </row>
    <row r="19" spans="1:14" ht="14.4" customHeight="1" x14ac:dyDescent="0.3">
      <c r="A19" s="430" t="s">
        <v>397</v>
      </c>
      <c r="B19" s="431" t="s">
        <v>398</v>
      </c>
      <c r="C19" s="432" t="s">
        <v>402</v>
      </c>
      <c r="D19" s="433" t="s">
        <v>521</v>
      </c>
      <c r="E19" s="432" t="s">
        <v>407</v>
      </c>
      <c r="F19" s="433" t="s">
        <v>522</v>
      </c>
      <c r="G19" s="432" t="s">
        <v>408</v>
      </c>
      <c r="H19" s="432" t="s">
        <v>453</v>
      </c>
      <c r="I19" s="432" t="s">
        <v>421</v>
      </c>
      <c r="J19" s="432" t="s">
        <v>454</v>
      </c>
      <c r="K19" s="432"/>
      <c r="L19" s="434">
        <v>124.82662948897611</v>
      </c>
      <c r="M19" s="434">
        <v>11</v>
      </c>
      <c r="N19" s="435">
        <v>1373.0929243787373</v>
      </c>
    </row>
    <row r="20" spans="1:14" ht="14.4" customHeight="1" x14ac:dyDescent="0.3">
      <c r="A20" s="430" t="s">
        <v>397</v>
      </c>
      <c r="B20" s="431" t="s">
        <v>398</v>
      </c>
      <c r="C20" s="432" t="s">
        <v>402</v>
      </c>
      <c r="D20" s="433" t="s">
        <v>521</v>
      </c>
      <c r="E20" s="432" t="s">
        <v>407</v>
      </c>
      <c r="F20" s="433" t="s">
        <v>522</v>
      </c>
      <c r="G20" s="432" t="s">
        <v>408</v>
      </c>
      <c r="H20" s="432" t="s">
        <v>455</v>
      </c>
      <c r="I20" s="432" t="s">
        <v>421</v>
      </c>
      <c r="J20" s="432" t="s">
        <v>456</v>
      </c>
      <c r="K20" s="432"/>
      <c r="L20" s="434">
        <v>305.69611436620062</v>
      </c>
      <c r="M20" s="434">
        <v>3</v>
      </c>
      <c r="N20" s="435">
        <v>917.08834309860185</v>
      </c>
    </row>
    <row r="21" spans="1:14" ht="14.4" customHeight="1" x14ac:dyDescent="0.3">
      <c r="A21" s="430" t="s">
        <v>397</v>
      </c>
      <c r="B21" s="431" t="s">
        <v>398</v>
      </c>
      <c r="C21" s="432" t="s">
        <v>402</v>
      </c>
      <c r="D21" s="433" t="s">
        <v>521</v>
      </c>
      <c r="E21" s="432" t="s">
        <v>407</v>
      </c>
      <c r="F21" s="433" t="s">
        <v>522</v>
      </c>
      <c r="G21" s="432" t="s">
        <v>408</v>
      </c>
      <c r="H21" s="432" t="s">
        <v>457</v>
      </c>
      <c r="I21" s="432" t="s">
        <v>457</v>
      </c>
      <c r="J21" s="432" t="s">
        <v>458</v>
      </c>
      <c r="K21" s="432" t="s">
        <v>459</v>
      </c>
      <c r="L21" s="434">
        <v>73.100000000000023</v>
      </c>
      <c r="M21" s="434">
        <v>4</v>
      </c>
      <c r="N21" s="435">
        <v>292.40000000000009</v>
      </c>
    </row>
    <row r="22" spans="1:14" ht="14.4" customHeight="1" x14ac:dyDescent="0.3">
      <c r="A22" s="430" t="s">
        <v>397</v>
      </c>
      <c r="B22" s="431" t="s">
        <v>398</v>
      </c>
      <c r="C22" s="432" t="s">
        <v>402</v>
      </c>
      <c r="D22" s="433" t="s">
        <v>521</v>
      </c>
      <c r="E22" s="432" t="s">
        <v>407</v>
      </c>
      <c r="F22" s="433" t="s">
        <v>522</v>
      </c>
      <c r="G22" s="432" t="s">
        <v>408</v>
      </c>
      <c r="H22" s="432" t="s">
        <v>460</v>
      </c>
      <c r="I22" s="432" t="s">
        <v>460</v>
      </c>
      <c r="J22" s="432" t="s">
        <v>461</v>
      </c>
      <c r="K22" s="432" t="s">
        <v>462</v>
      </c>
      <c r="L22" s="434">
        <v>78.44</v>
      </c>
      <c r="M22" s="434">
        <v>2</v>
      </c>
      <c r="N22" s="435">
        <v>156.88</v>
      </c>
    </row>
    <row r="23" spans="1:14" ht="14.4" customHeight="1" x14ac:dyDescent="0.3">
      <c r="A23" s="430" t="s">
        <v>397</v>
      </c>
      <c r="B23" s="431" t="s">
        <v>398</v>
      </c>
      <c r="C23" s="432" t="s">
        <v>402</v>
      </c>
      <c r="D23" s="433" t="s">
        <v>521</v>
      </c>
      <c r="E23" s="432" t="s">
        <v>407</v>
      </c>
      <c r="F23" s="433" t="s">
        <v>522</v>
      </c>
      <c r="G23" s="432" t="s">
        <v>408</v>
      </c>
      <c r="H23" s="432" t="s">
        <v>463</v>
      </c>
      <c r="I23" s="432" t="s">
        <v>421</v>
      </c>
      <c r="J23" s="432" t="s">
        <v>464</v>
      </c>
      <c r="K23" s="432"/>
      <c r="L23" s="434">
        <v>426.31976503052363</v>
      </c>
      <c r="M23" s="434">
        <v>1</v>
      </c>
      <c r="N23" s="435">
        <v>426.31976503052363</v>
      </c>
    </row>
    <row r="24" spans="1:14" ht="14.4" customHeight="1" x14ac:dyDescent="0.3">
      <c r="A24" s="430" t="s">
        <v>397</v>
      </c>
      <c r="B24" s="431" t="s">
        <v>398</v>
      </c>
      <c r="C24" s="432" t="s">
        <v>402</v>
      </c>
      <c r="D24" s="433" t="s">
        <v>521</v>
      </c>
      <c r="E24" s="432" t="s">
        <v>465</v>
      </c>
      <c r="F24" s="433" t="s">
        <v>523</v>
      </c>
      <c r="G24" s="432" t="s">
        <v>408</v>
      </c>
      <c r="H24" s="432" t="s">
        <v>466</v>
      </c>
      <c r="I24" s="432" t="s">
        <v>466</v>
      </c>
      <c r="J24" s="432" t="s">
        <v>467</v>
      </c>
      <c r="K24" s="432" t="s">
        <v>468</v>
      </c>
      <c r="L24" s="434">
        <v>57.991818181818168</v>
      </c>
      <c r="M24" s="434">
        <v>1.1000000000000001</v>
      </c>
      <c r="N24" s="435">
        <v>63.79099999999999</v>
      </c>
    </row>
    <row r="25" spans="1:14" ht="14.4" customHeight="1" x14ac:dyDescent="0.3">
      <c r="A25" s="430" t="s">
        <v>397</v>
      </c>
      <c r="B25" s="431" t="s">
        <v>398</v>
      </c>
      <c r="C25" s="432" t="s">
        <v>402</v>
      </c>
      <c r="D25" s="433" t="s">
        <v>521</v>
      </c>
      <c r="E25" s="432" t="s">
        <v>465</v>
      </c>
      <c r="F25" s="433" t="s">
        <v>523</v>
      </c>
      <c r="G25" s="432" t="s">
        <v>408</v>
      </c>
      <c r="H25" s="432" t="s">
        <v>469</v>
      </c>
      <c r="I25" s="432" t="s">
        <v>470</v>
      </c>
      <c r="J25" s="432" t="s">
        <v>471</v>
      </c>
      <c r="K25" s="432" t="s">
        <v>472</v>
      </c>
      <c r="L25" s="434">
        <v>23.629999999999995</v>
      </c>
      <c r="M25" s="434">
        <v>3</v>
      </c>
      <c r="N25" s="435">
        <v>70.889999999999986</v>
      </c>
    </row>
    <row r="26" spans="1:14" ht="14.4" customHeight="1" x14ac:dyDescent="0.3">
      <c r="A26" s="430" t="s">
        <v>397</v>
      </c>
      <c r="B26" s="431" t="s">
        <v>398</v>
      </c>
      <c r="C26" s="432" t="s">
        <v>402</v>
      </c>
      <c r="D26" s="433" t="s">
        <v>521</v>
      </c>
      <c r="E26" s="432" t="s">
        <v>465</v>
      </c>
      <c r="F26" s="433" t="s">
        <v>523</v>
      </c>
      <c r="G26" s="432" t="s">
        <v>408</v>
      </c>
      <c r="H26" s="432" t="s">
        <v>473</v>
      </c>
      <c r="I26" s="432" t="s">
        <v>473</v>
      </c>
      <c r="J26" s="432" t="s">
        <v>474</v>
      </c>
      <c r="K26" s="432" t="s">
        <v>475</v>
      </c>
      <c r="L26" s="434">
        <v>264</v>
      </c>
      <c r="M26" s="434">
        <v>0.1</v>
      </c>
      <c r="N26" s="435">
        <v>26.400000000000002</v>
      </c>
    </row>
    <row r="27" spans="1:14" ht="14.4" customHeight="1" x14ac:dyDescent="0.3">
      <c r="A27" s="430" t="s">
        <v>397</v>
      </c>
      <c r="B27" s="431" t="s">
        <v>398</v>
      </c>
      <c r="C27" s="432" t="s">
        <v>402</v>
      </c>
      <c r="D27" s="433" t="s">
        <v>521</v>
      </c>
      <c r="E27" s="432" t="s">
        <v>465</v>
      </c>
      <c r="F27" s="433" t="s">
        <v>523</v>
      </c>
      <c r="G27" s="432" t="s">
        <v>408</v>
      </c>
      <c r="H27" s="432" t="s">
        <v>476</v>
      </c>
      <c r="I27" s="432" t="s">
        <v>477</v>
      </c>
      <c r="J27" s="432" t="s">
        <v>478</v>
      </c>
      <c r="K27" s="432" t="s">
        <v>479</v>
      </c>
      <c r="L27" s="434">
        <v>53.13000000000001</v>
      </c>
      <c r="M27" s="434">
        <v>1</v>
      </c>
      <c r="N27" s="435">
        <v>53.13000000000001</v>
      </c>
    </row>
    <row r="28" spans="1:14" ht="14.4" customHeight="1" x14ac:dyDescent="0.3">
      <c r="A28" s="430" t="s">
        <v>397</v>
      </c>
      <c r="B28" s="431" t="s">
        <v>398</v>
      </c>
      <c r="C28" s="432" t="s">
        <v>402</v>
      </c>
      <c r="D28" s="433" t="s">
        <v>521</v>
      </c>
      <c r="E28" s="432" t="s">
        <v>465</v>
      </c>
      <c r="F28" s="433" t="s">
        <v>523</v>
      </c>
      <c r="G28" s="432" t="s">
        <v>408</v>
      </c>
      <c r="H28" s="432" t="s">
        <v>480</v>
      </c>
      <c r="I28" s="432" t="s">
        <v>481</v>
      </c>
      <c r="J28" s="432" t="s">
        <v>482</v>
      </c>
      <c r="K28" s="432" t="s">
        <v>483</v>
      </c>
      <c r="L28" s="434">
        <v>35.089999999999996</v>
      </c>
      <c r="M28" s="434">
        <v>2</v>
      </c>
      <c r="N28" s="435">
        <v>70.179999999999993</v>
      </c>
    </row>
    <row r="29" spans="1:14" ht="14.4" customHeight="1" x14ac:dyDescent="0.3">
      <c r="A29" s="430" t="s">
        <v>397</v>
      </c>
      <c r="B29" s="431" t="s">
        <v>398</v>
      </c>
      <c r="C29" s="432" t="s">
        <v>402</v>
      </c>
      <c r="D29" s="433" t="s">
        <v>521</v>
      </c>
      <c r="E29" s="432" t="s">
        <v>465</v>
      </c>
      <c r="F29" s="433" t="s">
        <v>523</v>
      </c>
      <c r="G29" s="432" t="s">
        <v>408</v>
      </c>
      <c r="H29" s="432" t="s">
        <v>484</v>
      </c>
      <c r="I29" s="432" t="s">
        <v>485</v>
      </c>
      <c r="J29" s="432" t="s">
        <v>486</v>
      </c>
      <c r="K29" s="432" t="s">
        <v>487</v>
      </c>
      <c r="L29" s="434">
        <v>128.07</v>
      </c>
      <c r="M29" s="434">
        <v>1</v>
      </c>
      <c r="N29" s="435">
        <v>128.07</v>
      </c>
    </row>
    <row r="30" spans="1:14" ht="14.4" customHeight="1" x14ac:dyDescent="0.3">
      <c r="A30" s="430" t="s">
        <v>397</v>
      </c>
      <c r="B30" s="431" t="s">
        <v>398</v>
      </c>
      <c r="C30" s="432" t="s">
        <v>402</v>
      </c>
      <c r="D30" s="433" t="s">
        <v>521</v>
      </c>
      <c r="E30" s="432" t="s">
        <v>465</v>
      </c>
      <c r="F30" s="433" t="s">
        <v>523</v>
      </c>
      <c r="G30" s="432" t="s">
        <v>408</v>
      </c>
      <c r="H30" s="432" t="s">
        <v>488</v>
      </c>
      <c r="I30" s="432" t="s">
        <v>489</v>
      </c>
      <c r="J30" s="432" t="s">
        <v>490</v>
      </c>
      <c r="K30" s="432" t="s">
        <v>491</v>
      </c>
      <c r="L30" s="434">
        <v>73.988</v>
      </c>
      <c r="M30" s="434">
        <v>4</v>
      </c>
      <c r="N30" s="435">
        <v>295.952</v>
      </c>
    </row>
    <row r="31" spans="1:14" ht="14.4" customHeight="1" x14ac:dyDescent="0.3">
      <c r="A31" s="430" t="s">
        <v>397</v>
      </c>
      <c r="B31" s="431" t="s">
        <v>398</v>
      </c>
      <c r="C31" s="432" t="s">
        <v>402</v>
      </c>
      <c r="D31" s="433" t="s">
        <v>521</v>
      </c>
      <c r="E31" s="432" t="s">
        <v>465</v>
      </c>
      <c r="F31" s="433" t="s">
        <v>523</v>
      </c>
      <c r="G31" s="432" t="s">
        <v>408</v>
      </c>
      <c r="H31" s="432" t="s">
        <v>492</v>
      </c>
      <c r="I31" s="432" t="s">
        <v>493</v>
      </c>
      <c r="J31" s="432" t="s">
        <v>494</v>
      </c>
      <c r="K31" s="432" t="s">
        <v>495</v>
      </c>
      <c r="L31" s="434">
        <v>65.400000000000006</v>
      </c>
      <c r="M31" s="434">
        <v>3</v>
      </c>
      <c r="N31" s="435">
        <v>196.20000000000002</v>
      </c>
    </row>
    <row r="32" spans="1:14" ht="14.4" customHeight="1" x14ac:dyDescent="0.3">
      <c r="A32" s="430" t="s">
        <v>397</v>
      </c>
      <c r="B32" s="431" t="s">
        <v>398</v>
      </c>
      <c r="C32" s="432" t="s">
        <v>402</v>
      </c>
      <c r="D32" s="433" t="s">
        <v>521</v>
      </c>
      <c r="E32" s="432" t="s">
        <v>465</v>
      </c>
      <c r="F32" s="433" t="s">
        <v>523</v>
      </c>
      <c r="G32" s="432" t="s">
        <v>408</v>
      </c>
      <c r="H32" s="432" t="s">
        <v>496</v>
      </c>
      <c r="I32" s="432" t="s">
        <v>497</v>
      </c>
      <c r="J32" s="432" t="s">
        <v>498</v>
      </c>
      <c r="K32" s="432" t="s">
        <v>499</v>
      </c>
      <c r="L32" s="434">
        <v>220.00999999999993</v>
      </c>
      <c r="M32" s="434">
        <v>2</v>
      </c>
      <c r="N32" s="435">
        <v>440.01999999999987</v>
      </c>
    </row>
    <row r="33" spans="1:14" ht="14.4" customHeight="1" x14ac:dyDescent="0.3">
      <c r="A33" s="430" t="s">
        <v>397</v>
      </c>
      <c r="B33" s="431" t="s">
        <v>398</v>
      </c>
      <c r="C33" s="432" t="s">
        <v>402</v>
      </c>
      <c r="D33" s="433" t="s">
        <v>521</v>
      </c>
      <c r="E33" s="432" t="s">
        <v>465</v>
      </c>
      <c r="F33" s="433" t="s">
        <v>523</v>
      </c>
      <c r="G33" s="432" t="s">
        <v>408</v>
      </c>
      <c r="H33" s="432" t="s">
        <v>500</v>
      </c>
      <c r="I33" s="432" t="s">
        <v>500</v>
      </c>
      <c r="J33" s="432" t="s">
        <v>501</v>
      </c>
      <c r="K33" s="432" t="s">
        <v>502</v>
      </c>
      <c r="L33" s="434">
        <v>217.8</v>
      </c>
      <c r="M33" s="434">
        <v>0.2</v>
      </c>
      <c r="N33" s="435">
        <v>43.56</v>
      </c>
    </row>
    <row r="34" spans="1:14" ht="14.4" customHeight="1" x14ac:dyDescent="0.3">
      <c r="A34" s="430" t="s">
        <v>397</v>
      </c>
      <c r="B34" s="431" t="s">
        <v>398</v>
      </c>
      <c r="C34" s="432" t="s">
        <v>402</v>
      </c>
      <c r="D34" s="433" t="s">
        <v>521</v>
      </c>
      <c r="E34" s="432" t="s">
        <v>465</v>
      </c>
      <c r="F34" s="433" t="s">
        <v>523</v>
      </c>
      <c r="G34" s="432" t="s">
        <v>408</v>
      </c>
      <c r="H34" s="432" t="s">
        <v>503</v>
      </c>
      <c r="I34" s="432" t="s">
        <v>503</v>
      </c>
      <c r="J34" s="432" t="s">
        <v>504</v>
      </c>
      <c r="K34" s="432" t="s">
        <v>505</v>
      </c>
      <c r="L34" s="434">
        <v>562.87</v>
      </c>
      <c r="M34" s="434">
        <v>0.1</v>
      </c>
      <c r="N34" s="435">
        <v>56.287000000000006</v>
      </c>
    </row>
    <row r="35" spans="1:14" ht="14.4" customHeight="1" x14ac:dyDescent="0.3">
      <c r="A35" s="430" t="s">
        <v>397</v>
      </c>
      <c r="B35" s="431" t="s">
        <v>398</v>
      </c>
      <c r="C35" s="432" t="s">
        <v>402</v>
      </c>
      <c r="D35" s="433" t="s">
        <v>521</v>
      </c>
      <c r="E35" s="432" t="s">
        <v>465</v>
      </c>
      <c r="F35" s="433" t="s">
        <v>523</v>
      </c>
      <c r="G35" s="432" t="s">
        <v>408</v>
      </c>
      <c r="H35" s="432" t="s">
        <v>506</v>
      </c>
      <c r="I35" s="432" t="s">
        <v>506</v>
      </c>
      <c r="J35" s="432" t="s">
        <v>507</v>
      </c>
      <c r="K35" s="432" t="s">
        <v>508</v>
      </c>
      <c r="L35" s="434">
        <v>91.53</v>
      </c>
      <c r="M35" s="434">
        <v>1</v>
      </c>
      <c r="N35" s="435">
        <v>91.53</v>
      </c>
    </row>
    <row r="36" spans="1:14" ht="14.4" customHeight="1" x14ac:dyDescent="0.3">
      <c r="A36" s="430" t="s">
        <v>397</v>
      </c>
      <c r="B36" s="431" t="s">
        <v>398</v>
      </c>
      <c r="C36" s="432" t="s">
        <v>402</v>
      </c>
      <c r="D36" s="433" t="s">
        <v>521</v>
      </c>
      <c r="E36" s="432" t="s">
        <v>465</v>
      </c>
      <c r="F36" s="433" t="s">
        <v>523</v>
      </c>
      <c r="G36" s="432" t="s">
        <v>509</v>
      </c>
      <c r="H36" s="432" t="s">
        <v>510</v>
      </c>
      <c r="I36" s="432" t="s">
        <v>511</v>
      </c>
      <c r="J36" s="432" t="s">
        <v>512</v>
      </c>
      <c r="K36" s="432" t="s">
        <v>513</v>
      </c>
      <c r="L36" s="434">
        <v>115.94</v>
      </c>
      <c r="M36" s="434">
        <v>3</v>
      </c>
      <c r="N36" s="435">
        <v>347.82</v>
      </c>
    </row>
    <row r="37" spans="1:14" ht="14.4" customHeight="1" x14ac:dyDescent="0.3">
      <c r="A37" s="430" t="s">
        <v>397</v>
      </c>
      <c r="B37" s="431" t="s">
        <v>398</v>
      </c>
      <c r="C37" s="432" t="s">
        <v>402</v>
      </c>
      <c r="D37" s="433" t="s">
        <v>521</v>
      </c>
      <c r="E37" s="432" t="s">
        <v>465</v>
      </c>
      <c r="F37" s="433" t="s">
        <v>523</v>
      </c>
      <c r="G37" s="432" t="s">
        <v>509</v>
      </c>
      <c r="H37" s="432" t="s">
        <v>514</v>
      </c>
      <c r="I37" s="432" t="s">
        <v>515</v>
      </c>
      <c r="J37" s="432" t="s">
        <v>516</v>
      </c>
      <c r="K37" s="432" t="s">
        <v>517</v>
      </c>
      <c r="L37" s="434">
        <v>12209.67</v>
      </c>
      <c r="M37" s="434">
        <v>1</v>
      </c>
      <c r="N37" s="435">
        <v>12209.67</v>
      </c>
    </row>
    <row r="38" spans="1:14" ht="14.4" customHeight="1" thickBot="1" x14ac:dyDescent="0.35">
      <c r="A38" s="436" t="s">
        <v>397</v>
      </c>
      <c r="B38" s="437" t="s">
        <v>398</v>
      </c>
      <c r="C38" s="438" t="s">
        <v>402</v>
      </c>
      <c r="D38" s="439" t="s">
        <v>521</v>
      </c>
      <c r="E38" s="438" t="s">
        <v>465</v>
      </c>
      <c r="F38" s="439" t="s">
        <v>523</v>
      </c>
      <c r="G38" s="438" t="s">
        <v>509</v>
      </c>
      <c r="H38" s="438" t="s">
        <v>518</v>
      </c>
      <c r="I38" s="438" t="s">
        <v>518</v>
      </c>
      <c r="J38" s="438" t="s">
        <v>519</v>
      </c>
      <c r="K38" s="438" t="s">
        <v>520</v>
      </c>
      <c r="L38" s="440">
        <v>34.659999999999997</v>
      </c>
      <c r="M38" s="440">
        <v>2</v>
      </c>
      <c r="N38" s="441">
        <v>69.319999999999993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0" tint="-0.249977111117893"/>
    <pageSetUpPr fitToPage="1"/>
  </sheetPr>
  <dimension ref="A1:F13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RowHeight="14.4" customHeight="1" x14ac:dyDescent="0.3"/>
  <cols>
    <col min="1" max="1" width="46.6640625" style="116" customWidth="1"/>
    <col min="2" max="2" width="10" style="191" customWidth="1"/>
    <col min="3" max="3" width="5.5546875" style="194" customWidth="1"/>
    <col min="4" max="4" width="10" style="191" customWidth="1"/>
    <col min="5" max="5" width="5.5546875" style="194" customWidth="1"/>
    <col min="6" max="6" width="10" style="191" customWidth="1"/>
    <col min="7" max="16384" width="8.88671875" style="116"/>
  </cols>
  <sheetData>
    <row r="1" spans="1:6" ht="37.200000000000003" customHeight="1" thickBot="1" x14ac:dyDescent="0.4">
      <c r="A1" s="342" t="s">
        <v>143</v>
      </c>
      <c r="B1" s="343"/>
      <c r="C1" s="343"/>
      <c r="D1" s="343"/>
      <c r="E1" s="343"/>
      <c r="F1" s="343"/>
    </row>
    <row r="2" spans="1:6" ht="14.4" customHeight="1" thickBot="1" x14ac:dyDescent="0.35">
      <c r="A2" s="214" t="s">
        <v>231</v>
      </c>
      <c r="B2" s="63"/>
      <c r="C2" s="64"/>
      <c r="D2" s="65"/>
      <c r="E2" s="64"/>
      <c r="F2" s="65"/>
    </row>
    <row r="3" spans="1:6" ht="14.4" customHeight="1" thickBot="1" x14ac:dyDescent="0.35">
      <c r="A3" s="86"/>
      <c r="B3" s="344" t="s">
        <v>115</v>
      </c>
      <c r="C3" s="345"/>
      <c r="D3" s="346" t="s">
        <v>114</v>
      </c>
      <c r="E3" s="345"/>
      <c r="F3" s="72" t="s">
        <v>3</v>
      </c>
    </row>
    <row r="4" spans="1:6" ht="14.4" customHeight="1" thickBot="1" x14ac:dyDescent="0.35">
      <c r="A4" s="442" t="s">
        <v>128</v>
      </c>
      <c r="B4" s="443" t="s">
        <v>14</v>
      </c>
      <c r="C4" s="444" t="s">
        <v>2</v>
      </c>
      <c r="D4" s="443" t="s">
        <v>14</v>
      </c>
      <c r="E4" s="444" t="s">
        <v>2</v>
      </c>
      <c r="F4" s="445" t="s">
        <v>14</v>
      </c>
    </row>
    <row r="5" spans="1:6" ht="14.4" customHeight="1" thickBot="1" x14ac:dyDescent="0.35">
      <c r="A5" s="454" t="s">
        <v>524</v>
      </c>
      <c r="B5" s="422">
        <v>128.07</v>
      </c>
      <c r="C5" s="446">
        <v>9.9521160777146268E-3</v>
      </c>
      <c r="D5" s="422">
        <v>12740.55</v>
      </c>
      <c r="E5" s="446">
        <v>0.99004788392228538</v>
      </c>
      <c r="F5" s="423">
        <v>12868.619999999999</v>
      </c>
    </row>
    <row r="6" spans="1:6" ht="14.4" customHeight="1" thickBot="1" x14ac:dyDescent="0.35">
      <c r="A6" s="450" t="s">
        <v>3</v>
      </c>
      <c r="B6" s="451">
        <v>128.07</v>
      </c>
      <c r="C6" s="452">
        <v>9.9521160777146268E-3</v>
      </c>
      <c r="D6" s="451">
        <v>12740.55</v>
      </c>
      <c r="E6" s="452">
        <v>0.99004788392228538</v>
      </c>
      <c r="F6" s="453">
        <v>12868.619999999999</v>
      </c>
    </row>
    <row r="7" spans="1:6" ht="14.4" customHeight="1" thickBot="1" x14ac:dyDescent="0.35"/>
    <row r="8" spans="1:6" ht="14.4" customHeight="1" x14ac:dyDescent="0.3">
      <c r="A8" s="460" t="s">
        <v>525</v>
      </c>
      <c r="B8" s="428">
        <v>128.07</v>
      </c>
      <c r="C8" s="447">
        <v>0.74619821709491341</v>
      </c>
      <c r="D8" s="428">
        <v>43.56</v>
      </c>
      <c r="E8" s="447">
        <v>0.25380178290508654</v>
      </c>
      <c r="F8" s="429">
        <v>171.63</v>
      </c>
    </row>
    <row r="9" spans="1:6" ht="14.4" customHeight="1" x14ac:dyDescent="0.3">
      <c r="A9" s="461" t="s">
        <v>526</v>
      </c>
      <c r="B9" s="434"/>
      <c r="C9" s="456">
        <v>0</v>
      </c>
      <c r="D9" s="434">
        <v>12209.67</v>
      </c>
      <c r="E9" s="456">
        <v>1</v>
      </c>
      <c r="F9" s="435">
        <v>12209.67</v>
      </c>
    </row>
    <row r="10" spans="1:6" ht="14.4" customHeight="1" x14ac:dyDescent="0.3">
      <c r="A10" s="461" t="s">
        <v>527</v>
      </c>
      <c r="B10" s="434"/>
      <c r="C10" s="456">
        <v>0</v>
      </c>
      <c r="D10" s="434">
        <v>69.319999999999993</v>
      </c>
      <c r="E10" s="456">
        <v>1</v>
      </c>
      <c r="F10" s="435">
        <v>69.319999999999993</v>
      </c>
    </row>
    <row r="11" spans="1:6" ht="14.4" customHeight="1" x14ac:dyDescent="0.3">
      <c r="A11" s="461" t="s">
        <v>528</v>
      </c>
      <c r="B11" s="434"/>
      <c r="C11" s="456">
        <v>0</v>
      </c>
      <c r="D11" s="434">
        <v>70.179999999999993</v>
      </c>
      <c r="E11" s="456">
        <v>1</v>
      </c>
      <c r="F11" s="435">
        <v>70.179999999999993</v>
      </c>
    </row>
    <row r="12" spans="1:6" ht="14.4" customHeight="1" thickBot="1" x14ac:dyDescent="0.35">
      <c r="A12" s="462" t="s">
        <v>529</v>
      </c>
      <c r="B12" s="457"/>
      <c r="C12" s="458">
        <v>0</v>
      </c>
      <c r="D12" s="457">
        <v>347.82</v>
      </c>
      <c r="E12" s="458">
        <v>1</v>
      </c>
      <c r="F12" s="459">
        <v>347.82</v>
      </c>
    </row>
    <row r="13" spans="1:6" ht="14.4" customHeight="1" thickBot="1" x14ac:dyDescent="0.35">
      <c r="A13" s="450" t="s">
        <v>3</v>
      </c>
      <c r="B13" s="451">
        <v>128.07</v>
      </c>
      <c r="C13" s="452">
        <v>9.9521160777146268E-3</v>
      </c>
      <c r="D13" s="451">
        <v>12740.55</v>
      </c>
      <c r="E13" s="452">
        <v>0.99004788392228538</v>
      </c>
      <c r="F13" s="453">
        <v>12868.619999999999</v>
      </c>
    </row>
  </sheetData>
  <mergeCells count="3">
    <mergeCell ref="A1:F1"/>
    <mergeCell ref="B3:C3"/>
    <mergeCell ref="D3:E3"/>
  </mergeCells>
  <conditionalFormatting sqref="C5:C1048576">
    <cfRule type="cellIs" dxfId="27" priority="8" stopIfTrue="1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20</vt:i4>
      </vt:variant>
      <vt:variant>
        <vt:lpstr>Pojmenované oblasti</vt:lpstr>
      </vt:variant>
      <vt:variant>
        <vt:i4>1</vt:i4>
      </vt:variant>
    </vt:vector>
  </HeadingPairs>
  <TitlesOfParts>
    <vt:vector size="21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Vykáz.-H</vt:lpstr>
      <vt:lpstr>ZV Vykáz.-H Detail</vt:lpstr>
      <vt:lpstr>doměsíce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2014-08-21T08:13:26Z</cp:lastPrinted>
  <dcterms:created xsi:type="dcterms:W3CDTF">2013-04-17T20:15:29Z</dcterms:created>
  <dcterms:modified xsi:type="dcterms:W3CDTF">2016-10-25T15:13:51Z</dcterms:modified>
</cp:coreProperties>
</file>