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Materiál Žádanky" sheetId="420" r:id="rId12"/>
    <sheet name="MŽ Detail" sheetId="403" r:id="rId13"/>
    <sheet name="Osobní náklady" sheetId="431" r:id="rId14"/>
    <sheet name="ON Data" sheetId="432" state="hidden" r:id="rId15"/>
    <sheet name="ZV Vykáz.-A" sheetId="344" r:id="rId16"/>
    <sheet name="ZV Vykáz.-A Lékaři" sheetId="429" r:id="rId17"/>
    <sheet name="ZV Vykáz.-A Detail" sheetId="345" r:id="rId18"/>
    <sheet name="ZV Vykáz.-A Det.Lék." sheetId="430" r:id="rId19"/>
    <sheet name="ZV Vykáz.-H" sheetId="410" r:id="rId20"/>
    <sheet name="ZV Vykáz.-H Detail" sheetId="377" r:id="rId21"/>
  </sheets>
  <definedNames>
    <definedName name="_xlnm._FilterDatabase" localSheetId="5" hidden="1">HV!$A$5:$A$5</definedName>
    <definedName name="_xlnm._FilterDatabase" localSheetId="6" hidden="1">'Léky Žádanky'!$A$4:$I$4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1" hidden="1">'Materiál Žádanky'!$A$4:$I$4</definedName>
    <definedName name="_xlnm._FilterDatabase" localSheetId="12" hidden="1">'MŽ Detail'!$A$4:$K$4</definedName>
    <definedName name="_xlnm._FilterDatabase" localSheetId="18" hidden="1">'ZV Vykáz.-A Det.Lék.'!$A$5:$S$5</definedName>
    <definedName name="_xlnm._FilterDatabase" localSheetId="17" hidden="1">'ZV Vykáz.-A Detail'!$A$5:$R$5</definedName>
    <definedName name="_xlnm._FilterDatabase" localSheetId="16" hidden="1">'ZV Vykáz.-A Lékaři'!$A$4:$A$5</definedName>
    <definedName name="_xlnm._FilterDatabase" localSheetId="20" hidden="1">'ZV Vykáz.-H Detail'!$A$5:$Q$5</definedName>
    <definedName name="doměsíce">'HI Graf'!$C$11</definedName>
    <definedName name="Obdobi" localSheetId="14">'ON Data'!$B$3:$B$16</definedName>
    <definedName name="Obdobi" localSheetId="13">'ON Data'!$B$3:$B$16</definedName>
    <definedName name="Obdobi">#REF!</definedName>
  </definedNames>
  <calcPr calcId="152511"/>
</workbook>
</file>

<file path=xl/calcChain.xml><?xml version="1.0" encoding="utf-8"?>
<calcChain xmlns="http://schemas.openxmlformats.org/spreadsheetml/2006/main">
  <c r="C9" i="431" l="1"/>
  <c r="C13" i="431"/>
  <c r="C17" i="431"/>
  <c r="D10" i="431"/>
  <c r="D14" i="431"/>
  <c r="D18" i="431"/>
  <c r="E11" i="431"/>
  <c r="E15" i="431"/>
  <c r="E19" i="431"/>
  <c r="F12" i="431"/>
  <c r="F16" i="431"/>
  <c r="G9" i="431"/>
  <c r="G13" i="431"/>
  <c r="G17" i="431"/>
  <c r="H10" i="431"/>
  <c r="H14" i="431"/>
  <c r="H18" i="431"/>
  <c r="I11" i="431"/>
  <c r="I15" i="431"/>
  <c r="I19" i="431"/>
  <c r="J12" i="431"/>
  <c r="J16" i="431"/>
  <c r="K9" i="431"/>
  <c r="K13" i="431"/>
  <c r="L10" i="431"/>
  <c r="L14" i="431"/>
  <c r="M15" i="431"/>
  <c r="N12" i="431"/>
  <c r="O9" i="431"/>
  <c r="O17" i="431"/>
  <c r="P18" i="431"/>
  <c r="Q15" i="431"/>
  <c r="Q12" i="431"/>
  <c r="C10" i="431"/>
  <c r="C14" i="431"/>
  <c r="C18" i="431"/>
  <c r="D11" i="431"/>
  <c r="D15" i="431"/>
  <c r="D19" i="431"/>
  <c r="E12" i="431"/>
  <c r="E16" i="431"/>
  <c r="F9" i="431"/>
  <c r="F13" i="431"/>
  <c r="F17" i="431"/>
  <c r="G10" i="431"/>
  <c r="G14" i="431"/>
  <c r="G18" i="431"/>
  <c r="H11" i="431"/>
  <c r="H15" i="431"/>
  <c r="H19" i="431"/>
  <c r="I12" i="431"/>
  <c r="I16" i="431"/>
  <c r="J9" i="431"/>
  <c r="J13" i="431"/>
  <c r="J17" i="431"/>
  <c r="K10" i="431"/>
  <c r="K14" i="431"/>
  <c r="K18" i="431"/>
  <c r="L11" i="431"/>
  <c r="L15" i="431"/>
  <c r="L19" i="431"/>
  <c r="M12" i="431"/>
  <c r="M16" i="431"/>
  <c r="N9" i="431"/>
  <c r="N13" i="431"/>
  <c r="N17" i="431"/>
  <c r="O10" i="431"/>
  <c r="O14" i="431"/>
  <c r="O18" i="431"/>
  <c r="P11" i="431"/>
  <c r="P15" i="431"/>
  <c r="Q16" i="431"/>
  <c r="C11" i="431"/>
  <c r="C15" i="431"/>
  <c r="C19" i="431"/>
  <c r="D12" i="431"/>
  <c r="D16" i="431"/>
  <c r="E9" i="431"/>
  <c r="E13" i="431"/>
  <c r="E17" i="431"/>
  <c r="F10" i="431"/>
  <c r="F14" i="431"/>
  <c r="F18" i="431"/>
  <c r="G11" i="431"/>
  <c r="G15" i="431"/>
  <c r="G19" i="431"/>
  <c r="H12" i="431"/>
  <c r="H16" i="431"/>
  <c r="I9" i="431"/>
  <c r="I13" i="431"/>
  <c r="I17" i="431"/>
  <c r="J10" i="431"/>
  <c r="J14" i="431"/>
  <c r="J18" i="431"/>
  <c r="K11" i="431"/>
  <c r="K15" i="431"/>
  <c r="K19" i="431"/>
  <c r="L12" i="431"/>
  <c r="L16" i="431"/>
  <c r="M9" i="431"/>
  <c r="M13" i="431"/>
  <c r="M17" i="431"/>
  <c r="N10" i="431"/>
  <c r="N14" i="431"/>
  <c r="N18" i="431"/>
  <c r="O11" i="431"/>
  <c r="O15" i="431"/>
  <c r="O19" i="431"/>
  <c r="P12" i="431"/>
  <c r="P16" i="431"/>
  <c r="Q9" i="431"/>
  <c r="Q13" i="431"/>
  <c r="Q17" i="431"/>
  <c r="C12" i="431"/>
  <c r="C16" i="431"/>
  <c r="D9" i="431"/>
  <c r="D13" i="431"/>
  <c r="D17" i="431"/>
  <c r="E10" i="431"/>
  <c r="E14" i="431"/>
  <c r="E18" i="431"/>
  <c r="F11" i="431"/>
  <c r="F15" i="431"/>
  <c r="F19" i="431"/>
  <c r="G12" i="431"/>
  <c r="G16" i="431"/>
  <c r="H9" i="431"/>
  <c r="H13" i="431"/>
  <c r="H17" i="431"/>
  <c r="I10" i="431"/>
  <c r="I14" i="431"/>
  <c r="I18" i="431"/>
  <c r="J11" i="431"/>
  <c r="J15" i="431"/>
  <c r="J19" i="431"/>
  <c r="K12" i="431"/>
  <c r="K16" i="431"/>
  <c r="L9" i="431"/>
  <c r="L13" i="431"/>
  <c r="L17" i="431"/>
  <c r="M10" i="431"/>
  <c r="M14" i="431"/>
  <c r="M18" i="431"/>
  <c r="N11" i="431"/>
  <c r="N15" i="431"/>
  <c r="N19" i="431"/>
  <c r="O12" i="431"/>
  <c r="O16" i="431"/>
  <c r="P9" i="431"/>
  <c r="P13" i="431"/>
  <c r="P17" i="431"/>
  <c r="Q10" i="431"/>
  <c r="Q14" i="431"/>
  <c r="Q18" i="431"/>
  <c r="K17" i="431"/>
  <c r="L18" i="431"/>
  <c r="M11" i="431"/>
  <c r="M19" i="431"/>
  <c r="N16" i="431"/>
  <c r="O13" i="431"/>
  <c r="P10" i="431"/>
  <c r="P14" i="431"/>
  <c r="Q11" i="431"/>
  <c r="Q19" i="431"/>
  <c r="P19" i="431"/>
  <c r="N8" i="431"/>
  <c r="Q8" i="431"/>
  <c r="C8" i="431"/>
  <c r="F8" i="431"/>
  <c r="D8" i="431"/>
  <c r="L8" i="431"/>
  <c r="O8" i="431"/>
  <c r="J8" i="431"/>
  <c r="G8" i="431"/>
  <c r="M8" i="431"/>
  <c r="P8" i="431"/>
  <c r="I8" i="431"/>
  <c r="E8" i="431"/>
  <c r="H8" i="431"/>
  <c r="K8" i="431"/>
  <c r="R19" i="431" l="1"/>
  <c r="S19" i="431"/>
  <c r="S11" i="431"/>
  <c r="R11" i="431"/>
  <c r="S18" i="431"/>
  <c r="R18" i="431"/>
  <c r="S14" i="431"/>
  <c r="R14" i="431"/>
  <c r="R10" i="431"/>
  <c r="S10" i="431"/>
  <c r="R17" i="431"/>
  <c r="S17" i="431"/>
  <c r="S13" i="431"/>
  <c r="R13" i="431"/>
  <c r="S9" i="431"/>
  <c r="R9" i="431"/>
  <c r="S16" i="431"/>
  <c r="R16" i="431"/>
  <c r="R12" i="431"/>
  <c r="S12" i="431"/>
  <c r="S15" i="431"/>
  <c r="R15" i="431"/>
  <c r="N6" i="431"/>
  <c r="R8" i="431"/>
  <c r="S8" i="431"/>
  <c r="Q6" i="431"/>
  <c r="M6" i="431"/>
  <c r="I6" i="431"/>
  <c r="P6" i="431"/>
  <c r="L6" i="431"/>
  <c r="H6" i="431"/>
  <c r="J6" i="431"/>
  <c r="O6" i="431"/>
  <c r="K6" i="431"/>
  <c r="G6" i="431"/>
  <c r="C6" i="431"/>
  <c r="R6" i="431" l="1"/>
  <c r="S6" i="431"/>
  <c r="D20" i="414" l="1"/>
  <c r="E20" i="414" s="1"/>
  <c r="D19" i="414"/>
  <c r="A24" i="383" l="1"/>
  <c r="Q3" i="430"/>
  <c r="P3" i="430"/>
  <c r="S3" i="430" s="1"/>
  <c r="M3" i="430"/>
  <c r="L3" i="430"/>
  <c r="I3" i="430"/>
  <c r="H3" i="430"/>
  <c r="R3" i="430" l="1"/>
  <c r="H3" i="344"/>
  <c r="E11" i="339" s="1"/>
  <c r="E3" i="344"/>
  <c r="B3" i="344"/>
  <c r="I3" i="344" s="1"/>
  <c r="J3" i="344" l="1"/>
  <c r="D18" i="414" s="1"/>
  <c r="C11" i="339"/>
  <c r="E19" i="414"/>
  <c r="A20" i="414"/>
  <c r="A19" i="414"/>
  <c r="A18" i="414"/>
  <c r="A9" i="414" l="1"/>
  <c r="A8" i="414"/>
  <c r="A7" i="414"/>
  <c r="A22" i="383" l="1"/>
  <c r="G3" i="429"/>
  <c r="F3" i="429"/>
  <c r="E3" i="429"/>
  <c r="D3" i="429"/>
  <c r="C3" i="429"/>
  <c r="B3" i="429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C11" i="340" l="1"/>
  <c r="A16" i="383" l="1"/>
  <c r="A11" i="383"/>
  <c r="A7" i="33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3" i="414" l="1"/>
  <c r="D7" i="414"/>
  <c r="A16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2" i="414" l="1"/>
  <c r="A17" i="414"/>
  <c r="R3" i="410" l="1"/>
  <c r="Q3" i="410"/>
  <c r="P3" i="410"/>
  <c r="S3" i="410" s="1"/>
  <c r="O3" i="410"/>
  <c r="N3" i="410"/>
  <c r="L3" i="410"/>
  <c r="K3" i="410"/>
  <c r="J3" i="410"/>
  <c r="M3" i="410" s="1"/>
  <c r="I3" i="410"/>
  <c r="H3" i="410"/>
  <c r="F3" i="410"/>
  <c r="E3" i="410"/>
  <c r="D3" i="410"/>
  <c r="G3" i="410" s="1"/>
  <c r="C3" i="410"/>
  <c r="B3" i="410"/>
  <c r="D21" i="414" s="1"/>
  <c r="Z3" i="344" l="1"/>
  <c r="Y3" i="344"/>
  <c r="W3" i="344"/>
  <c r="AB3" i="344" s="1"/>
  <c r="V3" i="344"/>
  <c r="T3" i="344"/>
  <c r="AA3" i="344" s="1"/>
  <c r="Q3" i="344"/>
  <c r="P3" i="344"/>
  <c r="N3" i="344"/>
  <c r="S3" i="344" s="1"/>
  <c r="M3" i="344"/>
  <c r="K3" i="344"/>
  <c r="R3" i="344" s="1"/>
  <c r="G3" i="344"/>
  <c r="C3" i="344"/>
  <c r="B11" i="339"/>
  <c r="J11" i="339" s="1"/>
  <c r="I11" i="339" l="1"/>
  <c r="F11" i="339"/>
  <c r="H11" i="339" l="1"/>
  <c r="G11" i="339"/>
  <c r="A21" i="414"/>
  <c r="A13" i="414"/>
  <c r="A14" i="414"/>
  <c r="A4" i="414"/>
  <c r="A6" i="339" l="1"/>
  <c r="A5" i="339"/>
  <c r="C17" i="414"/>
  <c r="D4" i="414"/>
  <c r="D17" i="414"/>
  <c r="C14" i="414"/>
  <c r="D14" i="414"/>
  <c r="D8" i="414" l="1"/>
  <c r="C13" i="414" l="1"/>
  <c r="C7" i="414"/>
  <c r="E21" i="414" l="1"/>
  <c r="E18" i="414"/>
  <c r="E13" i="414"/>
  <c r="E7" i="414"/>
  <c r="E8" i="414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E12" i="339" l="1"/>
  <c r="C12" i="339"/>
  <c r="F12" i="339" s="1"/>
  <c r="B12" i="339"/>
  <c r="J12" i="339" s="1"/>
  <c r="O3" i="377"/>
  <c r="N3" i="377"/>
  <c r="Q3" i="377" s="1"/>
  <c r="K3" i="377"/>
  <c r="P3" i="377" s="1"/>
  <c r="J3" i="377"/>
  <c r="G3" i="377"/>
  <c r="F3" i="377"/>
  <c r="P3" i="345"/>
  <c r="O3" i="345"/>
  <c r="R3" i="345" s="1"/>
  <c r="L3" i="345"/>
  <c r="Q3" i="345" s="1"/>
  <c r="K3" i="345"/>
  <c r="H3" i="345"/>
  <c r="G3" i="345"/>
  <c r="M3" i="387"/>
  <c r="K3" i="387" s="1"/>
  <c r="L3" i="387"/>
  <c r="J3" i="387"/>
  <c r="I3" i="387"/>
  <c r="H3" i="387"/>
  <c r="G3" i="387"/>
  <c r="F3" i="387"/>
  <c r="N3" i="220"/>
  <c r="L3" i="220" s="1"/>
  <c r="C22" i="414"/>
  <c r="D22" i="414"/>
  <c r="I12" i="339" l="1"/>
  <c r="I13" i="339" s="1"/>
  <c r="F13" i="339"/>
  <c r="E13" i="339"/>
  <c r="E15" i="339" s="1"/>
  <c r="H12" i="339"/>
  <c r="G12" i="339"/>
  <c r="A4" i="383"/>
  <c r="A26" i="383"/>
  <c r="A25" i="383"/>
  <c r="A23" i="383"/>
  <c r="A21" i="383"/>
  <c r="A18" i="383"/>
  <c r="A17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C4" i="414"/>
  <c r="D16" i="414"/>
  <c r="J13" i="339" l="1"/>
  <c r="B15" i="339"/>
  <c r="H13" i="339"/>
  <c r="F15" i="339"/>
  <c r="E14" i="414"/>
  <c r="E4" i="414"/>
  <c r="C6" i="340"/>
  <c r="D6" i="340" s="1"/>
  <c r="B4" i="340"/>
  <c r="G13" i="339"/>
  <c r="B13" i="340" l="1"/>
  <c r="B12" i="340"/>
  <c r="G15" i="339"/>
  <c r="H15" i="339"/>
  <c r="C4" i="340"/>
  <c r="E17" i="414"/>
  <c r="E22" i="414"/>
  <c r="D4" i="340"/>
  <c r="E6" i="340"/>
  <c r="C16" i="414"/>
  <c r="E16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<sst xmlns="http://schemas.openxmlformats.org/spreadsheetml/2006/main" count="11230" uniqueCount="1629">
  <si>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</si>
  <si>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</si>
  <si>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</si>
  <si>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</si>
  <si>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</si>
  <si>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</si>
  <si>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</si>
  <si>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</si>
  <si>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</si>
  <si>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</si>
  <si>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</si>
  <si>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</si>
  <si>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</si>
  <si>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</si>
  <si>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</si>
  <si>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</si>
  <si>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</si>
  <si>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</si>
  <si>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</si>
  <si>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</si>
  <si>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</si>
  <si>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</si>
  <si>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</si>
  <si>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</si>
  <si>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</si>
  <si>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</si>
  <si>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</si>
  <si>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</si>
  <si>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</si>
  <si>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</si>
  <si>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</si>
  <si>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</si>
  <si>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</si>
  <si>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</si>
  <si>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</si>
  <si>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</si>
  <si>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</si>
  <si>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</si>
  <si>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</si>
  <si>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</si>
  <si>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</si>
  <si>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</si>
  <si>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</si>
  <si>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</si>
  <si>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</si>
  <si>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</si>
  <si>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</si>
  <si>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</si>
  <si>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</si>
  <si>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</si>
  <si>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</si>
  <si>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</si>
  <si>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</si>
  <si>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</si>
  <si>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</si>
  <si>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</si>
  <si>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</si>
  <si>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</si>
  <si>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</si>
  <si>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</si>
  <si>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</si>
  <si>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</si>
  <si>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</si>
  <si>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</si>
  <si>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</si>
  <si>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</si>
  <si>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</si>
  <si>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</si>
  <si>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</si>
  <si>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</si>
  <si>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</si>
  <si>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</si>
  <si>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</si>
  <si>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</si>
  <si>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</si>
  <si>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</si>
  <si>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</si>
  <si>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</si>
  <si>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</si>
  <si>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</si>
  <si>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</si>
  <si>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</si>
  <si>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</si>
  <si>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</si>
  <si>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</si>
  <si>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</si>
  <si>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</si>
  <si>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</si>
  <si>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</si>
  <si>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</si>
  <si>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</si>
  <si>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</si>
  <si>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</si>
  <si>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</si>
  <si>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</si>
  <si>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</si>
  <si>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</si>
  <si>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</si>
  <si>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</si>
  <si>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</si>
  <si>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</si>
  <si>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</si>
  <si>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</si>
  <si>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</si>
  <si>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</si>
  <si>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</si>
  <si>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</si>
  <si>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</si>
  <si>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</si>
  <si>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</si>
  <si>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</si>
  <si>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</si>
  <si>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</si>
  <si>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</si>
  <si>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</si>
  <si>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</si>
  <si>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</si>
  <si>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</si>
  <si>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</si>
  <si>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</si>
  <si>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Lékař</t>
  </si>
  <si>
    <t>Hospodaření zdravotnického pracoviště (v tisících)</t>
  </si>
  <si>
    <t>Spotřeba léčivých přípravků</t>
  </si>
  <si>
    <t>Spotřeba zdravotnického materiálu</t>
  </si>
  <si>
    <t>Přehledové sestavy</t>
  </si>
  <si>
    <t>Akt. měsíc</t>
  </si>
  <si>
    <t>Kč/ks</t>
  </si>
  <si>
    <t>NS / ATC</t>
  </si>
  <si>
    <t>LŽ PL</t>
  </si>
  <si>
    <t>LŽ PL Detail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</si>
  <si>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</si>
  <si>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</si>
  <si>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</si>
  <si>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</si>
  <si>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</si>
  <si>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</si>
  <si>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</si>
  <si>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</si>
  <si>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</si>
  <si>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</si>
  <si>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</si>
  <si>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</si>
  <si>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</si>
  <si>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</si>
  <si>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</si>
  <si>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</si>
  <si>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</si>
  <si>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</si>
  <si>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</si>
  <si>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</si>
  <si>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</si>
  <si>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</si>
  <si>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</si>
  <si>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</si>
  <si>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</si>
  <si>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</si>
  <si>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</si>
  <si>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</si>
  <si>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</si>
  <si>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</si>
  <si>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</si>
  <si>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</si>
  <si>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</si>
  <si>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</si>
  <si>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</si>
  <si>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</si>
  <si>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</si>
  <si>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</si>
  <si>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</si>
  <si>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</si>
  <si>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</si>
  <si>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</si>
  <si>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</si>
  <si>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</si>
  <si>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</si>
  <si>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</si>
  <si>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</si>
  <si>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</si>
  <si>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</si>
  <si>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</si>
  <si>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</si>
  <si>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</si>
  <si>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</si>
  <si>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</si>
  <si>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</si>
  <si>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</si>
  <si>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</si>
  <si>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Sml.odb./NS</t>
  </si>
  <si>
    <t>01/2017</t>
  </si>
  <si>
    <t>02/2017</t>
  </si>
  <si>
    <t>03/2017</t>
  </si>
  <si>
    <t>04/2017</t>
  </si>
  <si>
    <t>05/2017</t>
  </si>
  <si>
    <t>06/2017</t>
  </si>
  <si>
    <t>07/2017</t>
  </si>
  <si>
    <t>08/2017</t>
  </si>
  <si>
    <t>09/2017</t>
  </si>
  <si>
    <t>10/2017</t>
  </si>
  <si>
    <t>11/2017</t>
  </si>
  <si>
    <t>12/2017</t>
  </si>
  <si>
    <t>POMĚROVÉ  PLNĚNÍ = Rozpočet na rok 2017 celkem a 1/12  ročního rozpočtu, skutečnost daných měsíců a % plnění načítané skutečnosti do data k poměrné části rozpočtu do data.</t>
  </si>
  <si>
    <t>Rozp.rok 2017</t>
  </si>
  <si>
    <t>% plnění (Skut.do data/Rozp.rok 2017)</t>
  </si>
  <si>
    <t>Sk.v tis 2017</t>
  </si>
  <si>
    <t>Rozp. 2016            CELKEM</t>
  </si>
  <si>
    <t>Skut. 2016 CELKEM</t>
  </si>
  <si>
    <t>ROZDÍL  Skut. - Rozp. 2016</t>
  </si>
  <si>
    <t>% plnění rozp.2016</t>
  </si>
  <si>
    <t>ROZDÍL (Sk.do data - Rozp.do data 2017)</t>
  </si>
  <si>
    <t>% 2015</t>
  </si>
  <si>
    <t>§</t>
  </si>
  <si>
    <t>ZV Vykáz.-A Det.Lék.</t>
  </si>
  <si>
    <t>Rozpočet výnosů pro rok 2017 je stanoven jako 100% skutečnosti referenčního období (2016)</t>
  </si>
  <si>
    <t>Rozdíl 2015</t>
  </si>
  <si>
    <t>Plnění 2015</t>
  </si>
  <si>
    <t>2017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</si>
  <si>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</si>
  <si>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</si>
  <si>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</si>
  <si>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</si>
  <si>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</si>
  <si>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</si>
  <si>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</si>
  <si>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</si>
  <si>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</si>
  <si>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</si>
  <si>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</si>
  <si>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</si>
  <si>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</si>
  <si>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</si>
  <si>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</si>
  <si>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</si>
  <si>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</si>
  <si>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</si>
  <si>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</si>
  <si>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</si>
  <si>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</si>
  <si>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</si>
  <si>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</si>
  <si>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</si>
  <si>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</si>
  <si>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</si>
  <si>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</si>
  <si>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</si>
  <si>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</si>
  <si>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</si>
  <si>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</si>
  <si>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</si>
  <si>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r>
      <t>Zpět na Obsah</t>
    </r>
    <r>
      <rPr>
        <sz val="9"/>
        <rFont val="Calibri"/>
        <family val="2"/>
        <charset val="238"/>
        <scheme val="minor"/>
      </rPr>
      <t xml:space="preserve"> | 1.-11.měsíc | Ústav mikrobiologie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</si>
  <si>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</si>
  <si>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</si>
  <si>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</si>
  <si>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</si>
  <si>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</si>
  <si>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</si>
  <si>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</si>
  <si>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</si>
  <si>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 (LEK)</t>
  </si>
  <si>
    <t>50113013     léky - antibiotika (LEK)</t>
  </si>
  <si>
    <t>50113014     léky - antimykotika (LEK)</t>
  </si>
  <si>
    <t>--</t>
  </si>
  <si>
    <t>50113190     léky - medicinální plyny (sklad SVM)</t>
  </si>
  <si>
    <t>50115     Zdravotnické prostředky</t>
  </si>
  <si>
    <t>50115020     laboratorní diagnostika-LEK (Z501)</t>
  </si>
  <si>
    <t>50115040     laboratorní materiál (Z505)</t>
  </si>
  <si>
    <t>50115050     obvazový materiál (Z502)</t>
  </si>
  <si>
    <t>50115060     ZPr - ostatní (Z503)</t>
  </si>
  <si>
    <t>50115065     ZPr - vpichovací materiál (Z530)</t>
  </si>
  <si>
    <t>50115067     ZPr - rukavice (Z532)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</si>
  <si>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</si>
  <si>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</si>
  <si>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</si>
  <si>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</si>
  <si>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</si>
  <si>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50117008     spotřební materiál k PDS (potrubní pošta (sk.V22)</t>
  </si>
  <si>
    <t>50117011     obalový mat. pro sterilizaci (sk.V20)</t>
  </si>
  <si>
    <t>50117015     IT - spotřební materiál (sk. P37, 48)</t>
  </si>
  <si>
    <t>50117021     všeob.mat. - hosp.přístr.a nářadí (V32) od 1tis do 2999,99</t>
  </si>
  <si>
    <t>50117023     všeob.mat. - kancel.tech. (V34) od 1tis do 2999,99</t>
  </si>
  <si>
    <t>50117024     všeob.mat. - ostatní-vyjímky (V44) od 0,01 do 999,99</t>
  </si>
  <si>
    <t>50117190     technické plyny</t>
  </si>
  <si>
    <t>50117201     obaly ostatní - LEK (sk.Z519)</t>
  </si>
  <si>
    <t>50118     Náhradní díly</t>
  </si>
  <si>
    <t>50118001     ND - ostatní (všeob.sklad) (sk.V38)</t>
  </si>
  <si>
    <t>50119     DDHM a textil</t>
  </si>
  <si>
    <t>50119077     OOPP a prádlo pro zaměstnance (sk.T14)</t>
  </si>
  <si>
    <t>50119100     jednorázové ochranné pomůcky (sk.T18A)</t>
  </si>
  <si>
    <t>50119101     jednorázový operační materiál (sk.T18B)</t>
  </si>
  <si>
    <t>50119102     jednorázové hygienické potřeby (sk.T18C)</t>
  </si>
  <si>
    <t>51     Služby</t>
  </si>
  <si>
    <t>51102     Technika a stavby</t>
  </si>
  <si>
    <t>51102021     opravy zdravotnické techniky</t>
  </si>
  <si>
    <t>51102023     opravy ostatní techniky</t>
  </si>
  <si>
    <t>51102025     opravy - hl.energetik</t>
  </si>
  <si>
    <t>51201     Cestovné zaměstnanců-tuzemské</t>
  </si>
  <si>
    <t>51201000     cestovné z mezd</t>
  </si>
  <si>
    <t>51201001     cestovné tuzemské - OUC</t>
  </si>
  <si>
    <t>51801     Přepravné</t>
  </si>
  <si>
    <t>51801000     přepravné-lab. vzorky,...</t>
  </si>
  <si>
    <t>51802     Spoje</t>
  </si>
  <si>
    <t>51802001     poštovné</t>
  </si>
  <si>
    <t>51802003     telekom.styk</t>
  </si>
  <si>
    <t>51804     Nájemné</t>
  </si>
  <si>
    <t>51804005     náj. plynových lahví</t>
  </si>
  <si>
    <t>51806     Úklid, odpad, desinf., deratizace</t>
  </si>
  <si>
    <t>51806004     popl. za DDD a ostatní služby</t>
  </si>
  <si>
    <t>51806005     odpad (spalovna)</t>
  </si>
  <si>
    <t>51808     Revize a smluvní servisy majetku</t>
  </si>
  <si>
    <t>51808008     revize, tech.kontroly, prev.prohl.- OHM</t>
  </si>
  <si>
    <t>51808013     revize - kalibrace - metrolog</t>
  </si>
  <si>
    <t>51808018     smluvní servis - OHM</t>
  </si>
  <si>
    <t>51808019     zkoušky - zaškol.zdrav.techn.(instrukce uživatelům 268/2014 Sb)</t>
  </si>
  <si>
    <t>51874     Ostatní služby</t>
  </si>
  <si>
    <t>51874010     ostatní služby - zdravotní</t>
  </si>
  <si>
    <t>51874011     zkoušky kvality</t>
  </si>
  <si>
    <t>51874015     organ.rozvoj (certif., akred.)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</si>
  <si>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</si>
  <si>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</si>
  <si>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</si>
  <si>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</si>
  <si>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</si>
  <si>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</si>
  <si>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</si>
  <si>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52148     Peněžité dary z FKSP</t>
  </si>
  <si>
    <t>52148000     peněžité dary z FKSP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</si>
  <si>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</si>
  <si>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</si>
  <si>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</si>
  <si>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</si>
  <si>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</si>
  <si>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</si>
  <si>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</si>
  <si>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</si>
  <si>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</si>
  <si>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</si>
  <si>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</si>
  <si>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54910008     školení, kongresové poplatky tuzemské - lékaři</t>
  </si>
  <si>
    <t>54910009     školení, kongresové poplatky tuzemské - ost.zdrav.pracov.</t>
  </si>
  <si>
    <t>54910010     školení - nezdrav.pracov.</t>
  </si>
  <si>
    <t>54972     Školení, kongres.popl.tuzemské - lékaři (pouze OPMČ)</t>
  </si>
  <si>
    <t>54972000     školení, kongres.popl.tuzemské - lékaři (pouze OPMČ)</t>
  </si>
  <si>
    <t>54973     Školení, kongres.popl.tuzemské - ostatní zdrav.prac.(pouze OPMČ)</t>
  </si>
  <si>
    <t>54973000     školení, kongres.popl.tuzemské - ostatní zdrav.prac.(pouze OPMČ)</t>
  </si>
  <si>
    <t>55     Odpisy, rezervy, komplexní náklady příštích období  a opravné položky provozních nákladů</t>
  </si>
  <si>
    <t>551     Odpisy DM</t>
  </si>
  <si>
    <t>55110     Odpisy DM</t>
  </si>
  <si>
    <t>55110002     odpisy DNM z odpisů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</si>
  <si>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</si>
  <si>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</si>
  <si>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</si>
  <si>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</si>
  <si>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55120     ZC vyřazeného DM</t>
  </si>
  <si>
    <t>55120004     ZC DHM - zdravot.techn. z odpisů</t>
  </si>
  <si>
    <t>558     Náklady z drobného dlouhodobého majetku</t>
  </si>
  <si>
    <t>55801     DDHM zdravotnický a laboratorní</t>
  </si>
  <si>
    <t>55801001     DDHM - zdravotnické přístroje (sk.N_525)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</si>
  <si>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</si>
  <si>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</si>
  <si>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</si>
  <si>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</si>
  <si>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</si>
  <si>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60210323     zdr.služby - státní orgány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</si>
  <si>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</si>
  <si>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</si>
  <si>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</si>
  <si>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</si>
  <si>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60228191     výkony za cizince (mimo EHS)</t>
  </si>
  <si>
    <t>60229     Zdr. výkony - ost. ZP sled.položky  OZPI</t>
  </si>
  <si>
    <t>60229208     výkony + mater. - ZP na výkon</t>
  </si>
  <si>
    <t>60229290     výkony pojištěncům EHS</t>
  </si>
  <si>
    <t>60244     Agregované výkony                   OZPI</t>
  </si>
  <si>
    <t>60244409     agreg. výk. ostat. nemocnic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</si>
  <si>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</si>
  <si>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</si>
  <si>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</si>
  <si>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</si>
  <si>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</si>
  <si>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</si>
  <si>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</si>
  <si>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648     Čerpání fondů</t>
  </si>
  <si>
    <t>64824     Čerpání FKSP</t>
  </si>
  <si>
    <t>64824048     čerpání z FKSP - peněžité dary</t>
  </si>
  <si>
    <t>649     Ostatní výnosy z činnosti</t>
  </si>
  <si>
    <t>64908     Ostatní výnosy z činnosti</t>
  </si>
  <si>
    <t>64908000     rozdíly v zaokrouhlení</t>
  </si>
  <si>
    <t>64924     Ostatní služby - mimo zdrav.výkony  FAKTURACE</t>
  </si>
  <si>
    <t>64924459     školení, stáže, odb. semináře, konference</t>
  </si>
  <si>
    <t>7     Účtová třída 7 - Vnitropodnikové účetnictví - náklady</t>
  </si>
  <si>
    <t>79     Vnitropodnikové náklady</t>
  </si>
  <si>
    <t>79901     VPN - lékárna</t>
  </si>
  <si>
    <t>79901002     výdej HVLP</t>
  </si>
  <si>
    <t>79903     VPN - doprava</t>
  </si>
  <si>
    <t>79903001     výkony dopravy - sanitní</t>
  </si>
  <si>
    <t>79903002     výkony dopravy - osobní</t>
  </si>
  <si>
    <t>79903003     výkony dopravy - nákladní</t>
  </si>
  <si>
    <t>79906     VPN - prádelna</t>
  </si>
  <si>
    <t>79906000     výkony prádelny - praní prádla</t>
  </si>
  <si>
    <t>79910     VPN - informační technologie</t>
  </si>
  <si>
    <t>79910001     výkony IT - fixní náklady (z 9086)</t>
  </si>
  <si>
    <t>79920     VPN - mezistřediskové převody</t>
  </si>
  <si>
    <t>79920000     mezistřediskové převody</t>
  </si>
  <si>
    <t>79950     VPN - správní režie</t>
  </si>
  <si>
    <t>79950001     režie HTS</t>
  </si>
  <si>
    <t>8     Účtová třída 8 - Vnitropodnikové účetnictví - výnosy</t>
  </si>
  <si>
    <t>89     Vnitropodnikové výnosy</t>
  </si>
  <si>
    <t>899     Vnitropodnikové výnosy</t>
  </si>
  <si>
    <t>89920     VPV - mezistřediskové převody</t>
  </si>
  <si>
    <t>89920000     mezistřediskové převody</t>
  </si>
  <si>
    <t>89920001     převody - agregované výkony laboratoří</t>
  </si>
  <si>
    <t>89920004     převody - klinické studie</t>
  </si>
  <si>
    <t>40</t>
  </si>
  <si>
    <t>MIKRO: Ústav mikrobiologie</t>
  </si>
  <si>
    <t/>
  </si>
  <si>
    <t>50113001 - léky - paušál (LEK)</t>
  </si>
  <si>
    <t>50113013 - léky - antibiotika (LEK)</t>
  </si>
  <si>
    <t>50113014 - léky - antimykotika (LEK)</t>
  </si>
  <si>
    <t>50113190 - léky - medicinální plyny (sklad SVM)</t>
  </si>
  <si>
    <t>MIKRO: Ústav mikrobiologie Celkem</t>
  </si>
  <si>
    <t>SumaKL</t>
  </si>
  <si>
    <t>4041</t>
  </si>
  <si>
    <t>MIKRO: mikrobiologie - laboratoř</t>
  </si>
  <si>
    <t>MIKRO: mikrobiologie - laboratoř Celkem</t>
  </si>
  <si>
    <t>SumaNS</t>
  </si>
  <si>
    <t>mezeraNS</t>
  </si>
  <si>
    <t>léky - paušál (LEK)</t>
  </si>
  <si>
    <t>O</t>
  </si>
  <si>
    <t>APO-IBUPROFEN 400 MG</t>
  </si>
  <si>
    <t>POR TBL FLM 100X400MG</t>
  </si>
  <si>
    <t>AQUA PRO INJECTIONE ARDEAPHARMA</t>
  </si>
  <si>
    <t>INF 1X250ML</t>
  </si>
  <si>
    <t>P</t>
  </si>
  <si>
    <t>AULIN</t>
  </si>
  <si>
    <t>TBL 15X100MG</t>
  </si>
  <si>
    <t>BISEPTOL 480</t>
  </si>
  <si>
    <t>POR TBL NOB 28X480MG</t>
  </si>
  <si>
    <t>Carbosorb tbl.20-blistr</t>
  </si>
  <si>
    <t>DZ TRIXO LIND 100 ml</t>
  </si>
  <si>
    <t>FEBICHOL</t>
  </si>
  <si>
    <t>POR CPS MOL50X100MG</t>
  </si>
  <si>
    <t>KL ETHANOLUM 70% 800 g</t>
  </si>
  <si>
    <t>KL ETHANOLUM BENZ.DENAT. 4 kg</t>
  </si>
  <si>
    <t>UN 1170</t>
  </si>
  <si>
    <t>KL Formol 4% 100 g MIK</t>
  </si>
  <si>
    <t>KL GLYCEROLUM 85% 1000g</t>
  </si>
  <si>
    <t>KL GLYCEROLUM 85% 1200G</t>
  </si>
  <si>
    <t>KL OBAL</t>
  </si>
  <si>
    <t>lékovky, kelímky</t>
  </si>
  <si>
    <t>KL Paraffinum perliq. 800g  HVLP</t>
  </si>
  <si>
    <t>KL PERSTERIL 35% 1000G</t>
  </si>
  <si>
    <t>KL PRIPRAVEK</t>
  </si>
  <si>
    <t>KL UNG.LENIENS, 100G</t>
  </si>
  <si>
    <t>KL UNGUENTUM</t>
  </si>
  <si>
    <t>KL VASELINUM ALBUM, 100G</t>
  </si>
  <si>
    <t>PEROXID VODÍKU 3% COO</t>
  </si>
  <si>
    <t>DRM SOL 1X100ML 3%</t>
  </si>
  <si>
    <t>SEPTONEX</t>
  </si>
  <si>
    <t>SPR 1X45ML</t>
  </si>
  <si>
    <t>léky - antibiotika (LEK)</t>
  </si>
  <si>
    <t>AMIKACIN MEDOPHARM 500 MG/2 ML</t>
  </si>
  <si>
    <t>INJ+INF SOL 10X2ML/500MG</t>
  </si>
  <si>
    <t>AMOKSIKLAV 1G</t>
  </si>
  <si>
    <t>TBL OBD 14X1GM</t>
  </si>
  <si>
    <t>AMPICILIN 0,5 BIOTIKA</t>
  </si>
  <si>
    <t>INJ PLV SOL 10X500MG</t>
  </si>
  <si>
    <t>ARCHIFAR 500 MG</t>
  </si>
  <si>
    <t>INJ+INF PLV SOL 10X500MG</t>
  </si>
  <si>
    <t>BACTROBAN</t>
  </si>
  <si>
    <t>DRM UNG 1X15GM</t>
  </si>
  <si>
    <t>FRAMYKOIN</t>
  </si>
  <si>
    <t>UNG 1X10GM</t>
  </si>
  <si>
    <t>FUCIDIN</t>
  </si>
  <si>
    <t>UNG 1X15GM 2%</t>
  </si>
  <si>
    <t>FUROLIN TABLETY</t>
  </si>
  <si>
    <t>POR TBL NOB 30X100MG</t>
  </si>
  <si>
    <t>GENTAMICIN LEK 80 MG/2 ML</t>
  </si>
  <si>
    <t>INJ SOL 10X2ML/80MG</t>
  </si>
  <si>
    <t>SEFOTAK 1 G</t>
  </si>
  <si>
    <t>INJ PLV SOL 1X1GM</t>
  </si>
  <si>
    <t>TARGOCID 200MG</t>
  </si>
  <si>
    <t>INJ SIC 1X200MG+SOL</t>
  </si>
  <si>
    <t>UNASYN</t>
  </si>
  <si>
    <t>INJ PLV SOL 1X1.5GM</t>
  </si>
  <si>
    <t>VANCOMYCIN MYLAN 500 MG</t>
  </si>
  <si>
    <t>INF PLV SOL 1X500MG</t>
  </si>
  <si>
    <t>léky - antimykotika (LEK)</t>
  </si>
  <si>
    <t>CLOTRIMAZOL AL 1%</t>
  </si>
  <si>
    <t>CRM 1X20GM 1%</t>
  </si>
  <si>
    <t>4041 - MIKRO: mikrobiologie - laboratoř</t>
  </si>
  <si>
    <t>J01CR02 - AMOXICILIN A ENZYMOVÝ INHIBITOR</t>
  </si>
  <si>
    <t>J01DD01 - CEFOTAXIM</t>
  </si>
  <si>
    <t>J01DH02 - MEROPENEM</t>
  </si>
  <si>
    <t>J01GB06 - AMIKACIN</t>
  </si>
  <si>
    <t>J01XA01 - VANKOMYCIN</t>
  </si>
  <si>
    <t>M01AX17 - NIMESULID</t>
  </si>
  <si>
    <t>J01CR02</t>
  </si>
  <si>
    <t>5951</t>
  </si>
  <si>
    <t>AMOKSIKLAV 1 G</t>
  </si>
  <si>
    <t>875MG/125MG TBL FLM 14</t>
  </si>
  <si>
    <t>J01DD01</t>
  </si>
  <si>
    <t>201030</t>
  </si>
  <si>
    <t>SEFOTAK</t>
  </si>
  <si>
    <t>1G INJ PLV SOL 1</t>
  </si>
  <si>
    <t>J01DH02</t>
  </si>
  <si>
    <t>183812</t>
  </si>
  <si>
    <t>ARCHIFAR</t>
  </si>
  <si>
    <t>500MG INJ/INF PLV SOL 10</t>
  </si>
  <si>
    <t>J01GB06</t>
  </si>
  <si>
    <t>195147</t>
  </si>
  <si>
    <t>AMIKACIN MEDOPHARM</t>
  </si>
  <si>
    <t>500MG/2ML INJ/INF SOL 10X2ML</t>
  </si>
  <si>
    <t>J01XA01</t>
  </si>
  <si>
    <t>166265</t>
  </si>
  <si>
    <t>VANCOMYCIN MYLAN</t>
  </si>
  <si>
    <t>500MG INF PLV SOL 1</t>
  </si>
  <si>
    <t>M01AX17</t>
  </si>
  <si>
    <t>12891</t>
  </si>
  <si>
    <t>100MG TBL NOB 15</t>
  </si>
  <si>
    <t>Přehled plnění pozitivního listu - spotřeba léčivých přípravků - orientační přehled</t>
  </si>
  <si>
    <t>40 - Ústav mikrobiologie</t>
  </si>
  <si>
    <t>4041 - mikrobiologie - laboratoř</t>
  </si>
  <si>
    <t>50115020 - laboratorní diagnostika-LEK (Z501)</t>
  </si>
  <si>
    <t>50115040 - laboratorní materiál (Z505)</t>
  </si>
  <si>
    <t>50115050 - obvazový materiál (Z502)</t>
  </si>
  <si>
    <t>50115060 - ZPr - ostatní (Z503)</t>
  </si>
  <si>
    <t>50115065 - ZPr - vpichovací materiál (Z530)</t>
  </si>
  <si>
    <t>50115067 - ZPr - rukavice (Z532)</t>
  </si>
  <si>
    <t>50115020</t>
  </si>
  <si>
    <t>laboratorní diagnostika-LEK (Z501)</t>
  </si>
  <si>
    <t>DH404</t>
  </si>
  <si>
    <t>?-Cyano-4-hydroxycinnamic acid</t>
  </si>
  <si>
    <t>DF761</t>
  </si>
  <si>
    <t>2-Propanol, CHROMASOLV, for HPLC 99,9%</t>
  </si>
  <si>
    <t>DG223</t>
  </si>
  <si>
    <t>ACETON CISTY</t>
  </si>
  <si>
    <t>DD554</t>
  </si>
  <si>
    <t>Agar pro C.jejuni</t>
  </si>
  <si>
    <t>DF942</t>
  </si>
  <si>
    <t>Aglutin. sérum Salmonella H:d</t>
  </si>
  <si>
    <t>DH743</t>
  </si>
  <si>
    <t>Alere BinaxNOW Legionella Urinary Antigen</t>
  </si>
  <si>
    <t>DH546</t>
  </si>
  <si>
    <t>Allplex™ Respiratory Panel 1</t>
  </si>
  <si>
    <t>DB241</t>
  </si>
  <si>
    <t>Altona RealStar Adenovirus PCR Kit 1.0 (96 reakcí</t>
  </si>
  <si>
    <t>DA507</t>
  </si>
  <si>
    <t>Altona RealStar alpha Herpesvirus Kit 1.0 (96r)</t>
  </si>
  <si>
    <t>DA527</t>
  </si>
  <si>
    <t>Altona RealStar BKV PCR Kit 1.0 (96r)</t>
  </si>
  <si>
    <t>DA308</t>
  </si>
  <si>
    <t>Altona RealStar CMV PCR Kit 1.0 (96r)</t>
  </si>
  <si>
    <t>DA309</t>
  </si>
  <si>
    <t>Altona RealStar EBV PCR Kit 1.0 (96r)</t>
  </si>
  <si>
    <t>DA423</t>
  </si>
  <si>
    <t>Altona RealStar HHV6 PCR Kit 1.0 (96 reakcí)</t>
  </si>
  <si>
    <t>DC787</t>
  </si>
  <si>
    <t>AMIKACIN</t>
  </si>
  <si>
    <t>DC061</t>
  </si>
  <si>
    <t>AMOX+CLAVULINIC ACID 200 ks</t>
  </si>
  <si>
    <t>DC033</t>
  </si>
  <si>
    <t>AMOXI/CLAV 2/1XL 0,016-256ug/ml</t>
  </si>
  <si>
    <t>DB722</t>
  </si>
  <si>
    <t>Ampicillin (10ug), 200 ks</t>
  </si>
  <si>
    <t>DA688</t>
  </si>
  <si>
    <t>Ampicillin (2ug), 200 ks</t>
  </si>
  <si>
    <t>DE353</t>
  </si>
  <si>
    <t>Amplified IDEIA Hp STAR</t>
  </si>
  <si>
    <t>DB114</t>
  </si>
  <si>
    <t>AmpliSens Toxoplasma gondii-FRT 55t</t>
  </si>
  <si>
    <t>DD660</t>
  </si>
  <si>
    <t>Anaerobní krevní agar (Schadler agar)</t>
  </si>
  <si>
    <t>DD598</t>
  </si>
  <si>
    <t>Anaerobní krevní agar(základ BHI)</t>
  </si>
  <si>
    <t>DC905</t>
  </si>
  <si>
    <t>ANAEROTEST FUER DIE MIKRO</t>
  </si>
  <si>
    <t>DD851</t>
  </si>
  <si>
    <t>ANIDULAFUNGIN (30 testů)</t>
  </si>
  <si>
    <t>DE857</t>
  </si>
  <si>
    <t>Anilinxylen (100ml)</t>
  </si>
  <si>
    <t>DF691</t>
  </si>
  <si>
    <t>anti - Salmonella O:4</t>
  </si>
  <si>
    <t>DH523</t>
  </si>
  <si>
    <t>Anti-Hepatitis E Virus ELISA IgG</t>
  </si>
  <si>
    <t>DH524</t>
  </si>
  <si>
    <t>Anti-Hepatitis E Virus ELISA IgM</t>
  </si>
  <si>
    <t>DB570</t>
  </si>
  <si>
    <t>Antimyc.sens.test</t>
  </si>
  <si>
    <t>DG328</t>
  </si>
  <si>
    <t>Anti-Salmonella O 5</t>
  </si>
  <si>
    <t>DG329</t>
  </si>
  <si>
    <t>Anti-Salmonella O 7</t>
  </si>
  <si>
    <t>DB302</t>
  </si>
  <si>
    <t>Anyplex II HPV28 (100 reakcí)</t>
  </si>
  <si>
    <t>DH701</t>
  </si>
  <si>
    <t>Anyplex II STI-5 Detection</t>
  </si>
  <si>
    <t>DB303</t>
  </si>
  <si>
    <t>Anyplex II. RB5 Detection (50 reakcí)</t>
  </si>
  <si>
    <t>DC164</t>
  </si>
  <si>
    <t>ATB ID 32 C</t>
  </si>
  <si>
    <t>DH961</t>
  </si>
  <si>
    <t>Auramine Fluo-RAL</t>
  </si>
  <si>
    <t>DC988</t>
  </si>
  <si>
    <t>AZTREONAM 30 MCG, 4x50</t>
  </si>
  <si>
    <t>DA594</t>
  </si>
  <si>
    <t>Aztreonam 50mg</t>
  </si>
  <si>
    <t>DC930</t>
  </si>
  <si>
    <t>BACTEC MGIT 960 SUPPLEMENT</t>
  </si>
  <si>
    <t>DC929</t>
  </si>
  <si>
    <t>BBL MGIT 7 ML</t>
  </si>
  <si>
    <t>DA914</t>
  </si>
  <si>
    <t>Benzylpenicillin PGL 32 (30 testu)</t>
  </si>
  <si>
    <t>DC657</t>
  </si>
  <si>
    <t>Binax NOW - PBP 2a Culture Colony test</t>
  </si>
  <si>
    <t>DG643</t>
  </si>
  <si>
    <t>Bordetella parapertusis</t>
  </si>
  <si>
    <t>DG644</t>
  </si>
  <si>
    <t>Bordetella pertusis</t>
  </si>
  <si>
    <t>DG340</t>
  </si>
  <si>
    <t>Bordetella pertussis toxin IgA</t>
  </si>
  <si>
    <t>DG341</t>
  </si>
  <si>
    <t>Bordetella pertussis toxin IgG</t>
  </si>
  <si>
    <t>DB952</t>
  </si>
  <si>
    <t>Borrelia IgG Eco Line</t>
  </si>
  <si>
    <t>DB456</t>
  </si>
  <si>
    <t>Borrelia IgM Eco Line</t>
  </si>
  <si>
    <t>DC222</t>
  </si>
  <si>
    <t>BRAIN HEART INFUSION BROTH,500g</t>
  </si>
  <si>
    <t>DH665</t>
  </si>
  <si>
    <t>Brillance VRE agar</t>
  </si>
  <si>
    <t>DG600</t>
  </si>
  <si>
    <t>Brilliance™ ESBL Agar</t>
  </si>
  <si>
    <t>DA719</t>
  </si>
  <si>
    <t>Burghorderia Cepacia Agar</t>
  </si>
  <si>
    <t>DG601</t>
  </si>
  <si>
    <t>C.difficile Ag (GDH) Card</t>
  </si>
  <si>
    <t>DG602</t>
  </si>
  <si>
    <t>C.difficile toxin A+B Card</t>
  </si>
  <si>
    <t>DH911</t>
  </si>
  <si>
    <t>Campylobacter agar</t>
  </si>
  <si>
    <t>DE559</t>
  </si>
  <si>
    <t>CARBA set</t>
  </si>
  <si>
    <t>DH962</t>
  </si>
  <si>
    <t>Carbolic Solution for Auramine Fluo-RAL</t>
  </si>
  <si>
    <t>DH965</t>
  </si>
  <si>
    <t>Carbolic Solution for Thiazine Red Fluo-RAL</t>
  </si>
  <si>
    <t>DE620</t>
  </si>
  <si>
    <t>Cefepime 30ug</t>
  </si>
  <si>
    <t>DB194</t>
  </si>
  <si>
    <t>Cefotaxim 5ug</t>
  </si>
  <si>
    <t>DC817</t>
  </si>
  <si>
    <t>Cefotaxime CTL 32</t>
  </si>
  <si>
    <t>DC063</t>
  </si>
  <si>
    <t>CEFOXITIN</t>
  </si>
  <si>
    <t>DG953</t>
  </si>
  <si>
    <t>Cefoxitin FX 256 (30testů)</t>
  </si>
  <si>
    <t>DC819</t>
  </si>
  <si>
    <t>Ceftaroline  (30 testů)</t>
  </si>
  <si>
    <t>DC269</t>
  </si>
  <si>
    <t>CEFTAZIDIME</t>
  </si>
  <si>
    <t>DE603</t>
  </si>
  <si>
    <t>Ceftazidime + clavulanic acid 30+10 ug</t>
  </si>
  <si>
    <t>DA777</t>
  </si>
  <si>
    <t>Ceftazidime 10 µg</t>
  </si>
  <si>
    <t>DH877</t>
  </si>
  <si>
    <t>Ceftolozane-tazobactam MIC Test Strip - 30 strips</t>
  </si>
  <si>
    <t>DC066</t>
  </si>
  <si>
    <t>CEFUROXIME ,200 ks</t>
  </si>
  <si>
    <t>DC931</t>
  </si>
  <si>
    <t>CIN agar</t>
  </si>
  <si>
    <t>DC068</t>
  </si>
  <si>
    <t>CIPROFLOXACIN</t>
  </si>
  <si>
    <t>DA748</t>
  </si>
  <si>
    <t>Ciprofloxacin CI32 (30 testů)</t>
  </si>
  <si>
    <t>DC854</t>
  </si>
  <si>
    <t>Clarithromycin CH 256</t>
  </si>
  <si>
    <t>DC069</t>
  </si>
  <si>
    <t>CLINDAMYCIN 2IU</t>
  </si>
  <si>
    <t>DH339</t>
  </si>
  <si>
    <t>Clindamycin CM32</t>
  </si>
  <si>
    <t>DA124</t>
  </si>
  <si>
    <t>Clostridium diff. select. agar (10 ploten)</t>
  </si>
  <si>
    <t>DF633</t>
  </si>
  <si>
    <t>Cobas TaqMan HCV Test, v2.0, 48 stanovení</t>
  </si>
  <si>
    <t>DE650</t>
  </si>
  <si>
    <t>COKOLADOVY AGAR (bez ATB)</t>
  </si>
  <si>
    <t>DE805</t>
  </si>
  <si>
    <t>COLOREX Candida</t>
  </si>
  <si>
    <t>DC923</t>
  </si>
  <si>
    <t>COLOREX MRSA</t>
  </si>
  <si>
    <t>DF154</t>
  </si>
  <si>
    <t>Colorex VRE</t>
  </si>
  <si>
    <t>DA229</t>
  </si>
  <si>
    <t>Columbia /MacConkey agar 1/2p</t>
  </si>
  <si>
    <t>DC859</t>
  </si>
  <si>
    <t>COLUMBIA AGAR</t>
  </si>
  <si>
    <t>DB974</t>
  </si>
  <si>
    <t>croBEE 201A Nucleaic Acid Extraction Kit</t>
  </si>
  <si>
    <t>DF058</t>
  </si>
  <si>
    <t>Crystal violet 100g</t>
  </si>
  <si>
    <t>DD597</t>
  </si>
  <si>
    <t>DC agar</t>
  </si>
  <si>
    <t>DG594</t>
  </si>
  <si>
    <t>DEFIBR.KREV KRALICI V ALS. 20 ml</t>
  </si>
  <si>
    <t>DH963</t>
  </si>
  <si>
    <t>Degommier Discolouring Solution Fluo-RAL</t>
  </si>
  <si>
    <t>DG089</t>
  </si>
  <si>
    <t>Detection of COLISTIN resistence</t>
  </si>
  <si>
    <t>804536</t>
  </si>
  <si>
    <t xml:space="preserve">-Diagnostikum připr. </t>
  </si>
  <si>
    <t>DC236</t>
  </si>
  <si>
    <t>DIETHYLETER P.A. NESTAB.</t>
  </si>
  <si>
    <t>DF015</t>
  </si>
  <si>
    <t>Dimethylsulfoxide 150 ml SeccoSolv®</t>
  </si>
  <si>
    <t>DA005</t>
  </si>
  <si>
    <t>DNA remover, 4x500ml refill bottle</t>
  </si>
  <si>
    <t>DG379</t>
  </si>
  <si>
    <t>Doprava 21%</t>
  </si>
  <si>
    <t>DF795</t>
  </si>
  <si>
    <t>E Coli Mixture I:(0111+055+026)</t>
  </si>
  <si>
    <t>DF794</t>
  </si>
  <si>
    <t>E Coli mixture I+II+III</t>
  </si>
  <si>
    <t>DF796</t>
  </si>
  <si>
    <t>E Coli Mixture II (86+119+126)</t>
  </si>
  <si>
    <t>DF797</t>
  </si>
  <si>
    <t>E Coli Mixture III (125+126+128)</t>
  </si>
  <si>
    <t>DF798</t>
  </si>
  <si>
    <t>E Coli Mixture IV (114+12+142)</t>
  </si>
  <si>
    <t>DF476</t>
  </si>
  <si>
    <t>E.coli 0125</t>
  </si>
  <si>
    <t>DF477</t>
  </si>
  <si>
    <t>E.coli 0128</t>
  </si>
  <si>
    <t>DF513</t>
  </si>
  <si>
    <t>E.coli o124</t>
  </si>
  <si>
    <t>DG301</t>
  </si>
  <si>
    <t>EI Cytomegalovirus IgG</t>
  </si>
  <si>
    <t>DG302</t>
  </si>
  <si>
    <t>EI Epstein-Barr virus -capsid</t>
  </si>
  <si>
    <t>DG303</t>
  </si>
  <si>
    <t>EI Herpes simplex virus IgG</t>
  </si>
  <si>
    <t>DG304</t>
  </si>
  <si>
    <t>EI Measles virus IgG</t>
  </si>
  <si>
    <t>DG305</t>
  </si>
  <si>
    <t>EI Mumps virus IgG</t>
  </si>
  <si>
    <t>DG306</t>
  </si>
  <si>
    <t>EI Rubella virus IgG</t>
  </si>
  <si>
    <t>DG307</t>
  </si>
  <si>
    <t>EI Varicella zoster virus IgG</t>
  </si>
  <si>
    <t>DA252</t>
  </si>
  <si>
    <t>EIA TBE Virus IgG</t>
  </si>
  <si>
    <t>DA253</t>
  </si>
  <si>
    <t>EIA TBE Virus IgM</t>
  </si>
  <si>
    <t>DC340</t>
  </si>
  <si>
    <t>EIA TOXOCARA CANIS IGG</t>
  </si>
  <si>
    <t>DB697</t>
  </si>
  <si>
    <t>EIA TOXOPLASMA IGA</t>
  </si>
  <si>
    <t>DC022</t>
  </si>
  <si>
    <t>EIA TOXOPLASMA IGG</t>
  </si>
  <si>
    <t>DB698</t>
  </si>
  <si>
    <t>EIA TOXOPLASMA IGM</t>
  </si>
  <si>
    <t>DG315</t>
  </si>
  <si>
    <t>EliGene Adenovirus RT</t>
  </si>
  <si>
    <t>DA751</t>
  </si>
  <si>
    <t>ELITex Bicolor dubliniensis (Fumouze)</t>
  </si>
  <si>
    <t>DH340</t>
  </si>
  <si>
    <t>Ertapenem ETP 32</t>
  </si>
  <si>
    <t>DC071</t>
  </si>
  <si>
    <t>ERYTHROMYCIN</t>
  </si>
  <si>
    <t>DG393</t>
  </si>
  <si>
    <t>Ethanol 96%</t>
  </si>
  <si>
    <t>DB310</t>
  </si>
  <si>
    <t>Ethanolum benzino den. 4kg</t>
  </si>
  <si>
    <t>DC021</t>
  </si>
  <si>
    <t>ETI-HA-IGMK PLUS (HAV IgM EIA)</t>
  </si>
  <si>
    <t>DH960</t>
  </si>
  <si>
    <t>Fixative Fluo-RAL</t>
  </si>
  <si>
    <t>DA152</t>
  </si>
  <si>
    <t>FLUCONAZOLE FL 256 WW F30 (30 testů)</t>
  </si>
  <si>
    <t>DE889</t>
  </si>
  <si>
    <t>FLUO-RAL</t>
  </si>
  <si>
    <t>DG700</t>
  </si>
  <si>
    <t>Francisella tularensis 50 vyšetř.</t>
  </si>
  <si>
    <t>DB196</t>
  </si>
  <si>
    <t>Furantoin 100ug</t>
  </si>
  <si>
    <t>DC865</t>
  </si>
  <si>
    <t>Gas Pak Anaerob.systém sáčky</t>
  </si>
  <si>
    <t>DC383</t>
  </si>
  <si>
    <t>Gas Pak Campy Pouch system</t>
  </si>
  <si>
    <t>DF392</t>
  </si>
  <si>
    <t>Geneproof Aspergillus Sample Pretreatment set</t>
  </si>
  <si>
    <t>DE201</t>
  </si>
  <si>
    <t>Geneproof Aspergilus PCR kit</t>
  </si>
  <si>
    <t>DH243</t>
  </si>
  <si>
    <t>GeneProof Hepatitis B Virus (HBV) PCR Kit</t>
  </si>
  <si>
    <t>DF770</t>
  </si>
  <si>
    <t>GeneProof Chlamydia trachomatis PCR kit</t>
  </si>
  <si>
    <t>DG614</t>
  </si>
  <si>
    <t>GeneProof Mycobacterium tbc PCR KIT</t>
  </si>
  <si>
    <t>DB390</t>
  </si>
  <si>
    <t>GeneProof PathogenFree DNA isol.</t>
  </si>
  <si>
    <t>DG071</t>
  </si>
  <si>
    <t>GeneProof PathogenFree RNA Isolation Kit</t>
  </si>
  <si>
    <t>DG234</t>
  </si>
  <si>
    <t>Gentamicin GM 256</t>
  </si>
  <si>
    <t>DC891</t>
  </si>
  <si>
    <t>Gentamycin (10ug) 200ks</t>
  </si>
  <si>
    <t>DB197</t>
  </si>
  <si>
    <t>gentamycin 30ug</t>
  </si>
  <si>
    <t>DF617</t>
  </si>
  <si>
    <t>GGLUTINATING SERUM   Salmonella Iv-H</t>
  </si>
  <si>
    <t>DG208</t>
  </si>
  <si>
    <t>GIEMSA-ROMANOWSKI</t>
  </si>
  <si>
    <t>DC860</t>
  </si>
  <si>
    <t>GO AGAR</t>
  </si>
  <si>
    <t>DA312</t>
  </si>
  <si>
    <t>GO AGAR/GO agar s ATB(biplate)</t>
  </si>
  <si>
    <t>DG646</t>
  </si>
  <si>
    <t>Gonorrea test strip 25 ks</t>
  </si>
  <si>
    <t>DC168</t>
  </si>
  <si>
    <t>H.INFLUENZAE B</t>
  </si>
  <si>
    <t>DA721</t>
  </si>
  <si>
    <t>Haemophilus Selective agar</t>
  </si>
  <si>
    <t>DE743</t>
  </si>
  <si>
    <t>Hajn (2 ml/zk.12x85 mm)(rovně)</t>
  </si>
  <si>
    <t>DF634</t>
  </si>
  <si>
    <t>High Pure System Viral Nucleic Acid Kit, 48 testo</t>
  </si>
  <si>
    <t>DG163</t>
  </si>
  <si>
    <t>HYDROXID SODNY P.A.</t>
  </si>
  <si>
    <t>DB748</t>
  </si>
  <si>
    <t>CHLAMYDIEN  ELISA IGA</t>
  </si>
  <si>
    <t>DB746</t>
  </si>
  <si>
    <t>CHLAMYDIEN  ELISA IGG</t>
  </si>
  <si>
    <t>DB747</t>
  </si>
  <si>
    <t>CHLAMYDIEN  ELISA IGM</t>
  </si>
  <si>
    <t>DC425</t>
  </si>
  <si>
    <t>CHLORID DRASELNY P.A</t>
  </si>
  <si>
    <t>DG167</t>
  </si>
  <si>
    <t>CHLORID SODNY P.A.</t>
  </si>
  <si>
    <t>DG203</t>
  </si>
  <si>
    <t>CHLORID VAPENATÝ.BEZV. P.A.</t>
  </si>
  <si>
    <t>DD652</t>
  </si>
  <si>
    <t>Imersní olej pro mikroskopii 500 ml OLYMPUS</t>
  </si>
  <si>
    <t>DB077</t>
  </si>
  <si>
    <t>IMIPENEM</t>
  </si>
  <si>
    <t>DG955</t>
  </si>
  <si>
    <t>Imipenem IP 32 (30testů)</t>
  </si>
  <si>
    <t>DC502</t>
  </si>
  <si>
    <t>IMMUNOQuick NoRotAdeno - 20 testů</t>
  </si>
  <si>
    <t>DF612</t>
  </si>
  <si>
    <t>IMMUNOQUICK S. Pneumoniae (moč, likvor)</t>
  </si>
  <si>
    <t>DB099</t>
  </si>
  <si>
    <t>Immutrep-RPR (500t)</t>
  </si>
  <si>
    <t>DB734</t>
  </si>
  <si>
    <t>ITEST ASO</t>
  </si>
  <si>
    <t>DB610</t>
  </si>
  <si>
    <t>ITEST BACITRACIN H</t>
  </si>
  <si>
    <t>DC023</t>
  </si>
  <si>
    <t>ITEST BACITRACIN S</t>
  </si>
  <si>
    <t>DB611</t>
  </si>
  <si>
    <t>ITEST NOVOBIOCIN</t>
  </si>
  <si>
    <t>DB608</t>
  </si>
  <si>
    <t>ITEST OPTOCHIN 100 ks</t>
  </si>
  <si>
    <t>DB609</t>
  </si>
  <si>
    <t>ITEST VK</t>
  </si>
  <si>
    <t>DG388</t>
  </si>
  <si>
    <t>Játrový bujon (10ml)</t>
  </si>
  <si>
    <t>DD599</t>
  </si>
  <si>
    <t>Játrový bujon (5ml)</t>
  </si>
  <si>
    <t>DF859</t>
  </si>
  <si>
    <t>Játrový bujon (WASP)</t>
  </si>
  <si>
    <t>DD458</t>
  </si>
  <si>
    <t>JOD P.A</t>
  </si>
  <si>
    <t>DE766</t>
  </si>
  <si>
    <t>Karbolxylol - parazitologie</t>
  </si>
  <si>
    <t>DG145</t>
  </si>
  <si>
    <t>kyselina CHLOROVODÍKOVÁ 35% P.A.</t>
  </si>
  <si>
    <t>DD659</t>
  </si>
  <si>
    <t>kyselina octová p.a.</t>
  </si>
  <si>
    <t>DH681</t>
  </si>
  <si>
    <t>Laison XL  Murex anti-HBS</t>
  </si>
  <si>
    <t>DH682</t>
  </si>
  <si>
    <t>Laison XL Murex control anti- HBS</t>
  </si>
  <si>
    <t>DA216</t>
  </si>
  <si>
    <t>LATEXOVA SUSP.ANTI  E.coli</t>
  </si>
  <si>
    <t>DD347</t>
  </si>
  <si>
    <t>Legionella BCYE</t>
  </si>
  <si>
    <t>DC992</t>
  </si>
  <si>
    <t>Legionella GVPC agar</t>
  </si>
  <si>
    <t>DH526</t>
  </si>
  <si>
    <t>LEVOFLOXACIN 5 ug (bal.=4x50)</t>
  </si>
  <si>
    <t>DE499</t>
  </si>
  <si>
    <t>Liaison a-Borrelia IgM QUANT</t>
  </si>
  <si>
    <t>DE500</t>
  </si>
  <si>
    <t>Liaison a-Borrelia IgM QUANT control</t>
  </si>
  <si>
    <t>DB397</t>
  </si>
  <si>
    <t>Liaison anti-HBc celkově</t>
  </si>
  <si>
    <t>DC903</t>
  </si>
  <si>
    <t>Liaison anti-HBe</t>
  </si>
  <si>
    <t>DD112</t>
  </si>
  <si>
    <t>Liaison Borrelia IgG</t>
  </si>
  <si>
    <t>DC740</t>
  </si>
  <si>
    <t>Liaison Borrelia IgG control</t>
  </si>
  <si>
    <t>DC397</t>
  </si>
  <si>
    <t>Liaison Cleaning kit</t>
  </si>
  <si>
    <t>DA115</t>
  </si>
  <si>
    <t>Liaison control Bor.liquor IgG</t>
  </si>
  <si>
    <t>DA116</t>
  </si>
  <si>
    <t>Liaison control Bor.liquor IgM</t>
  </si>
  <si>
    <t>DD261</t>
  </si>
  <si>
    <t>Liaison Control CMV IgM</t>
  </si>
  <si>
    <t>DC750</t>
  </si>
  <si>
    <t>Liaison Control HAV IgM</t>
  </si>
  <si>
    <t>DB365</t>
  </si>
  <si>
    <t>Liaison Control HSV 1,2 IgM</t>
  </si>
  <si>
    <t>DG556</t>
  </si>
  <si>
    <t>Liaison Control Chlamydie trachomatis IgA</t>
  </si>
  <si>
    <t>DG557</t>
  </si>
  <si>
    <t>Liaison Control Chlamydie trachomatis IgG</t>
  </si>
  <si>
    <t>DA089</t>
  </si>
  <si>
    <t>Liaison controls MCP-IgG</t>
  </si>
  <si>
    <t>DA090</t>
  </si>
  <si>
    <t>Liaison controls MCP-IgM</t>
  </si>
  <si>
    <t>DC843</t>
  </si>
  <si>
    <t>Liaison HBsAg</t>
  </si>
  <si>
    <t>DB585</t>
  </si>
  <si>
    <t>Liaison HSV 1+2 IgG</t>
  </si>
  <si>
    <t>DB624</t>
  </si>
  <si>
    <t>Liaison HSV 1+2 IgM</t>
  </si>
  <si>
    <t>DG272</t>
  </si>
  <si>
    <t>Liaison Chlamidia trachomatis IgA</t>
  </si>
  <si>
    <t>DG273</t>
  </si>
  <si>
    <t>Liaison Chlamidia trachomatis IgG</t>
  </si>
  <si>
    <t>DA087</t>
  </si>
  <si>
    <t>Liaison MCP-IgG</t>
  </si>
  <si>
    <t>DA088</t>
  </si>
  <si>
    <t>Liaison MCP-IgM</t>
  </si>
  <si>
    <t>DC190</t>
  </si>
  <si>
    <t>Liaison Wash/System liquid</t>
  </si>
  <si>
    <t>DB162</t>
  </si>
  <si>
    <t>Liaison XL Cleaning Tool</t>
  </si>
  <si>
    <t>DA172</t>
  </si>
  <si>
    <t>Liaison XL cuvettes</t>
  </si>
  <si>
    <t>DB068</t>
  </si>
  <si>
    <t>Liaison XL Disposable Tips</t>
  </si>
  <si>
    <t>DA146</t>
  </si>
  <si>
    <t>Liaison XL-anti-HAV</t>
  </si>
  <si>
    <t>DA183</t>
  </si>
  <si>
    <t>Liaison XL-anti-HBc celkově</t>
  </si>
  <si>
    <t>DA154</t>
  </si>
  <si>
    <t>Liaison XL-anti-HBe</t>
  </si>
  <si>
    <t>DA110</t>
  </si>
  <si>
    <t>Liaison XL-CMV IgG</t>
  </si>
  <si>
    <t>DA111</t>
  </si>
  <si>
    <t>Liaison XL-CMV IgM</t>
  </si>
  <si>
    <t>DA185</t>
  </si>
  <si>
    <t>Liaison XL-control anti HBc</t>
  </si>
  <si>
    <t>DA148</t>
  </si>
  <si>
    <t>Liaison XL-Control anti-HAV</t>
  </si>
  <si>
    <t>DA112</t>
  </si>
  <si>
    <t>Liaison XL-Control CMV IgG</t>
  </si>
  <si>
    <t>DA113</t>
  </si>
  <si>
    <t>Liaison XL-Control CMV IgM</t>
  </si>
  <si>
    <t>DB092</t>
  </si>
  <si>
    <t>Liaison XL-Control EA IgG</t>
  </si>
  <si>
    <t>DB091</t>
  </si>
  <si>
    <t>Liaison XL-Control EBV IgM</t>
  </si>
  <si>
    <t>DA149</t>
  </si>
  <si>
    <t>Liaison XL-Control HAV IgM</t>
  </si>
  <si>
    <t>DA186</t>
  </si>
  <si>
    <t>Liaison XL-Control HBc IgM</t>
  </si>
  <si>
    <t>DA086</t>
  </si>
  <si>
    <t>Liaison XL-Control HBsAg Quant</t>
  </si>
  <si>
    <t>DA084</t>
  </si>
  <si>
    <t>Liaison XL-Control HCV Ab</t>
  </si>
  <si>
    <t>DA085</t>
  </si>
  <si>
    <t>Liaison XL-Control HIV Ab/Ag</t>
  </si>
  <si>
    <t>DB093</t>
  </si>
  <si>
    <t>Liaison XL-Control MCP IgG</t>
  </si>
  <si>
    <t>DB089</t>
  </si>
  <si>
    <t>Liaison XL-Control VCA IgG</t>
  </si>
  <si>
    <t>DA194</t>
  </si>
  <si>
    <t>Liaison XL-Control-Anti-HBe</t>
  </si>
  <si>
    <t>DA193</t>
  </si>
  <si>
    <t>Liaison XL-Control-HBeAg</t>
  </si>
  <si>
    <t>DB085</t>
  </si>
  <si>
    <t>Liaison XL-EA-G</t>
  </si>
  <si>
    <t>DB086</t>
  </si>
  <si>
    <t>Liaison XL-EBNA IgG</t>
  </si>
  <si>
    <t>DB087</t>
  </si>
  <si>
    <t>Liaison XL-EBV IgM</t>
  </si>
  <si>
    <t>DA147</t>
  </si>
  <si>
    <t>Liaison XL-HAV IgM</t>
  </si>
  <si>
    <t>DA184</t>
  </si>
  <si>
    <t>Liaison XL-HBc IgM (50test)</t>
  </si>
  <si>
    <t>DA153</t>
  </si>
  <si>
    <t>Liaison XL-HBeAg</t>
  </si>
  <si>
    <t>DA114</t>
  </si>
  <si>
    <t>Liaison XL-HBsAg Confirmatory Test</t>
  </si>
  <si>
    <t>DA079</t>
  </si>
  <si>
    <t>Liaison XL-HBsAg Quant</t>
  </si>
  <si>
    <t>DA082</t>
  </si>
  <si>
    <t>Liaison XL-HCV Ab</t>
  </si>
  <si>
    <t>DA083</t>
  </si>
  <si>
    <t>Liaison XL-HIV Ag/Ab</t>
  </si>
  <si>
    <t>DA081</t>
  </si>
  <si>
    <t>Liaison XL-STARTER KIT</t>
  </si>
  <si>
    <t>DB088</t>
  </si>
  <si>
    <t>Liaison XL-VCA IgG</t>
  </si>
  <si>
    <t>DA080</t>
  </si>
  <si>
    <t>Liaison XL-WASH SYSTEM</t>
  </si>
  <si>
    <t>DB986</t>
  </si>
  <si>
    <t>Light Check for LIAISON</t>
  </si>
  <si>
    <t>DC540</t>
  </si>
  <si>
    <t>Linezolid 10ug (balení 4x50</t>
  </si>
  <si>
    <t>DA779</t>
  </si>
  <si>
    <t>LINEZOLID LZ 256 (30 testů)</t>
  </si>
  <si>
    <t>DF572</t>
  </si>
  <si>
    <t>MacConkey agar</t>
  </si>
  <si>
    <t>DB129</t>
  </si>
  <si>
    <t>MacConkey/DC agar 1/2p</t>
  </si>
  <si>
    <t>DE765</t>
  </si>
  <si>
    <t>Malachitová zeleň - parazitologie</t>
  </si>
  <si>
    <t>DD852</t>
  </si>
  <si>
    <t>Meropenem 4x50</t>
  </si>
  <si>
    <t>DA747</t>
  </si>
  <si>
    <t>Meropenem MP32 - (30 testů)</t>
  </si>
  <si>
    <t>DG229</t>
  </si>
  <si>
    <t>METHANOL P.A.</t>
  </si>
  <si>
    <t>DB470</t>
  </si>
  <si>
    <t>Metronidazole MZH 256 (30 testů)</t>
  </si>
  <si>
    <t>DF840</t>
  </si>
  <si>
    <t>MGIT TB IDENTIFICATION TEST</t>
  </si>
  <si>
    <t>DE708</t>
  </si>
  <si>
    <t>MIU</t>
  </si>
  <si>
    <t>DF799</t>
  </si>
  <si>
    <t>Monovalent E Coli (0111:B4)</t>
  </si>
  <si>
    <t>DF806</t>
  </si>
  <si>
    <t>Monovalent E Coli (0114:K90)</t>
  </si>
  <si>
    <t>DF803</t>
  </si>
  <si>
    <t>Monovalent E Coli (0119:B14)</t>
  </si>
  <si>
    <t>DF804</t>
  </si>
  <si>
    <t>Monovalent E Coli (0127:B8)</t>
  </si>
  <si>
    <t>DF807</t>
  </si>
  <si>
    <t>Monovalent E Coli (0142:K86)</t>
  </si>
  <si>
    <t>DF800</t>
  </si>
  <si>
    <t>Monovalent E Coli (055:B5)</t>
  </si>
  <si>
    <t>DF802</t>
  </si>
  <si>
    <t>Monovalent E Coli (086:B7)</t>
  </si>
  <si>
    <t>DD601</t>
  </si>
  <si>
    <t>Mueller Hinton</t>
  </si>
  <si>
    <t>DE263</t>
  </si>
  <si>
    <t>Mueller Hinton  Broth 500 g</t>
  </si>
  <si>
    <t>DD367</t>
  </si>
  <si>
    <t>Mueller Hinton Broth</t>
  </si>
  <si>
    <t>DG277</t>
  </si>
  <si>
    <t>Mueller-Hinton agar s koňskou krví</t>
  </si>
  <si>
    <t>DD145</t>
  </si>
  <si>
    <t>MYCOPLASMA IST II</t>
  </si>
  <si>
    <t>DC169</t>
  </si>
  <si>
    <t>N.MENINGITIDIS SK.A</t>
  </si>
  <si>
    <t>DC170</t>
  </si>
  <si>
    <t>N.MENINGITIDIS SK.B</t>
  </si>
  <si>
    <t>DC171</t>
  </si>
  <si>
    <t>N.MENINGITIDIS SK.C</t>
  </si>
  <si>
    <t>DC172</t>
  </si>
  <si>
    <t>N.MENINGITIDIS SK.X</t>
  </si>
  <si>
    <t>DC173</t>
  </si>
  <si>
    <t>N.MENINGITIDIS SK.Y</t>
  </si>
  <si>
    <t>DB535</t>
  </si>
  <si>
    <t>N-ACETYL-L-CYSTEIN 100g</t>
  </si>
  <si>
    <t>DF626</t>
  </si>
  <si>
    <t>Nitrocefin - diagnostics (50 proužků )</t>
  </si>
  <si>
    <t>DE760</t>
  </si>
  <si>
    <t>Ofloxacin</t>
  </si>
  <si>
    <t>DE212</t>
  </si>
  <si>
    <t>OFLOXACIN 4x50 ks</t>
  </si>
  <si>
    <t>DA969</t>
  </si>
  <si>
    <t>ONP TEST diagnostics</t>
  </si>
  <si>
    <t>DC900</t>
  </si>
  <si>
    <t>OXACILLIN /1MCG/, 4x50 ks</t>
  </si>
  <si>
    <t>DC521</t>
  </si>
  <si>
    <t>OXITEST</t>
  </si>
  <si>
    <t>DH250</t>
  </si>
  <si>
    <t>Parvovirus B19</t>
  </si>
  <si>
    <t>DH251</t>
  </si>
  <si>
    <t>Parvovirus B19 + IgG/RF absorbent</t>
  </si>
  <si>
    <t>DA427</t>
  </si>
  <si>
    <t>PathoDxtra Strep Grouping Kit, 60 tests</t>
  </si>
  <si>
    <t>DA800</t>
  </si>
  <si>
    <t>Penicilin 0,6ug</t>
  </si>
  <si>
    <t>DC078</t>
  </si>
  <si>
    <t>PENICILLIN (10IU=6ug)</t>
  </si>
  <si>
    <t>DB198</t>
  </si>
  <si>
    <t>Piperacilin + tazobaktam 30ug+6ug</t>
  </si>
  <si>
    <t>DA187</t>
  </si>
  <si>
    <t>Piperacillin sodium salt 1 g</t>
  </si>
  <si>
    <t>DG088</t>
  </si>
  <si>
    <t>Piperacillin/Tazobactam (30 stripů)</t>
  </si>
  <si>
    <t>DC664</t>
  </si>
  <si>
    <t>PLATELIA ASPERGILLUS AG 96t</t>
  </si>
  <si>
    <t>DF415</t>
  </si>
  <si>
    <t>Pneumocystis merifluor</t>
  </si>
  <si>
    <t>801474</t>
  </si>
  <si>
    <t>-Pufr 0,1M FOSFATOVY  PH 6,0 500 ML</t>
  </si>
  <si>
    <t>801473</t>
  </si>
  <si>
    <t>-Pufr 0,1M FOSFATOVY PH 8,0 50 ML</t>
  </si>
  <si>
    <t>804197</t>
  </si>
  <si>
    <t>-Pufr na sputa (MIK) 1000 ml</t>
  </si>
  <si>
    <t>DG826</t>
  </si>
  <si>
    <t>Pufr.fyziologický roztok 2ml</t>
  </si>
  <si>
    <t>DF713</t>
  </si>
  <si>
    <t>PURIFIED AGAR 500 grams</t>
  </si>
  <si>
    <t>DC792</t>
  </si>
  <si>
    <t>QIAamp DNA Mini Kit (250), QIAgen</t>
  </si>
  <si>
    <t>DB862</t>
  </si>
  <si>
    <t>QIAamp Viral RNA Mini Kit (50), QIAgen</t>
  </si>
  <si>
    <t>DF716</t>
  </si>
  <si>
    <t>QIAGEN Proteinase K 10ml</t>
  </si>
  <si>
    <t>DC441</t>
  </si>
  <si>
    <t>Reaction Modules for Liaison</t>
  </si>
  <si>
    <t>DH731</t>
  </si>
  <si>
    <t>REALQUALITY RS-HHV 8</t>
  </si>
  <si>
    <t>DG892</t>
  </si>
  <si>
    <t>RealStar Parvovirus B19 PCR Kit 1.0, 96reakcí (Altona)</t>
  </si>
  <si>
    <t>DD709</t>
  </si>
  <si>
    <t>RIFAMPICIN RI 32</t>
  </si>
  <si>
    <t>DE703</t>
  </si>
  <si>
    <t>Rýžový agar</t>
  </si>
  <si>
    <t>DH798</t>
  </si>
  <si>
    <t>S. pneumoniae omni</t>
  </si>
  <si>
    <t>DD704</t>
  </si>
  <si>
    <t>S.enteritidis- antigen H susp.(ENH)</t>
  </si>
  <si>
    <t>DD703</t>
  </si>
  <si>
    <t>S.paratyphi-antigen 0 susp.(BO)</t>
  </si>
  <si>
    <t>DF423</t>
  </si>
  <si>
    <t>S.SALMO ANTI H 2</t>
  </si>
  <si>
    <t>DF426</t>
  </si>
  <si>
    <t>S.SALMO ANTI H 7</t>
  </si>
  <si>
    <t>DA497</t>
  </si>
  <si>
    <t>S.SALMO ANTI H:i</t>
  </si>
  <si>
    <t>DD646</t>
  </si>
  <si>
    <t>S.typhi-antigen 0 susp.(TO)</t>
  </si>
  <si>
    <t>DD705</t>
  </si>
  <si>
    <t>S.typhi-antigen H susp.(TH)</t>
  </si>
  <si>
    <t>DD990</t>
  </si>
  <si>
    <t>S.typhimurium antigen H (TMH)</t>
  </si>
  <si>
    <t>DB488</t>
  </si>
  <si>
    <t>Sabourad bujon</t>
  </si>
  <si>
    <t>DD595</t>
  </si>
  <si>
    <t>Sabouraud</t>
  </si>
  <si>
    <t>DD596</t>
  </si>
  <si>
    <t>Sabouraud agar s CMP</t>
  </si>
  <si>
    <t>DA160</t>
  </si>
  <si>
    <t>Sabouraud Dextrose agar s CMP (šikmý)</t>
  </si>
  <si>
    <t>DA161</t>
  </si>
  <si>
    <t>Sabouraud Dextrose agar s CMP a CHM (šikmý)</t>
  </si>
  <si>
    <t>DC053</t>
  </si>
  <si>
    <t>SACKY 160X200 200KS</t>
  </si>
  <si>
    <t>DB982</t>
  </si>
  <si>
    <t>SACKY 250*300 200KS VC. KAT</t>
  </si>
  <si>
    <t>DC054</t>
  </si>
  <si>
    <t>SACKY MALÉ PRO CAMPYLOB.</t>
  </si>
  <si>
    <t>DB193</t>
  </si>
  <si>
    <t>SÁČKY STŘEDNÍ PRO anaerob. kultivaci</t>
  </si>
  <si>
    <t>DD901</t>
  </si>
  <si>
    <t>Safranin O 100g</t>
  </si>
  <si>
    <t>DG082</t>
  </si>
  <si>
    <t>Salmo.monovalent O:4,5</t>
  </si>
  <si>
    <t>DD782</t>
  </si>
  <si>
    <t>SALMO.PARA-B.SUSP.H (BH)</t>
  </si>
  <si>
    <t>DH170</t>
  </si>
  <si>
    <t>Salmonella (mix eh+ enx)</t>
  </si>
  <si>
    <t>DH171</t>
  </si>
  <si>
    <t>Salmonella k</t>
  </si>
  <si>
    <t>DH172</t>
  </si>
  <si>
    <t>Salmonella y</t>
  </si>
  <si>
    <t>DD600</t>
  </si>
  <si>
    <t>Selenitový bujon (5ml)</t>
  </si>
  <si>
    <t>DF860</t>
  </si>
  <si>
    <t>Selenitový bujon (WASP)</t>
  </si>
  <si>
    <t>DF919</t>
  </si>
  <si>
    <t>SERODIA TP-PA (Gali)</t>
  </si>
  <si>
    <t>DB167</t>
  </si>
  <si>
    <t>Set MIC G1 Gram- bakterie</t>
  </si>
  <si>
    <t>DB168</t>
  </si>
  <si>
    <t>Set MIC G2 Gram- bakterie</t>
  </si>
  <si>
    <t>DB170</t>
  </si>
  <si>
    <t>Set MIC GP Gram+ bakterie</t>
  </si>
  <si>
    <t>DB169</t>
  </si>
  <si>
    <t>Set MIC MO Gram- bakterie</t>
  </si>
  <si>
    <t>DB172</t>
  </si>
  <si>
    <t>Set MIC PS rod Pseudomonas</t>
  </si>
  <si>
    <t>DB171</t>
  </si>
  <si>
    <t>Set MIC ST rod Staphylococcus</t>
  </si>
  <si>
    <t>DE706</t>
  </si>
  <si>
    <t>Simons citrát</t>
  </si>
  <si>
    <t>DC754</t>
  </si>
  <si>
    <t>SIRAN ZINECNATY 7H2O P.A.</t>
  </si>
  <si>
    <t>DD358</t>
  </si>
  <si>
    <t>SOUPRAVA LISTERIOZA PA</t>
  </si>
  <si>
    <t>DD300</t>
  </si>
  <si>
    <t>STAPHAUREX PLUS</t>
  </si>
  <si>
    <t>DC165</t>
  </si>
  <si>
    <t>SUSPENSIONMED.2ML</t>
  </si>
  <si>
    <t>DG260</t>
  </si>
  <si>
    <t>Štavelan amonný p.a.</t>
  </si>
  <si>
    <t>DC904</t>
  </si>
  <si>
    <t>TB COLOR KARBOL-FUCHSIN 2,5 l</t>
  </si>
  <si>
    <t>DD002</t>
  </si>
  <si>
    <t>TCBS agar</t>
  </si>
  <si>
    <t>DC081</t>
  </si>
  <si>
    <t>TETRACYCLIN  (30IU)</t>
  </si>
  <si>
    <t>DH964</t>
  </si>
  <si>
    <t>Thiazine Red Fluo-RAL</t>
  </si>
  <si>
    <t>DC017</t>
  </si>
  <si>
    <t>Thioglykolátový bujon</t>
  </si>
  <si>
    <t>DH527</t>
  </si>
  <si>
    <t>TIGECYCLINE   15 ug (bal.=4x50)</t>
  </si>
  <si>
    <t>DD667</t>
  </si>
  <si>
    <t>Tobramycine sulfate 500 mg</t>
  </si>
  <si>
    <t>DH543</t>
  </si>
  <si>
    <t>Trifluoroctová kyselina 99%, 100 ml</t>
  </si>
  <si>
    <t>DE768</t>
  </si>
  <si>
    <t>Trichrom (100ml)</t>
  </si>
  <si>
    <t>DC082</t>
  </si>
  <si>
    <t>TRIMETHOPRIME-SULFAM (1,25+23,75)</t>
  </si>
  <si>
    <t>DG190</t>
  </si>
  <si>
    <t>UHLICITAN SOD.BEZV. P.A.</t>
  </si>
  <si>
    <t>DE583</t>
  </si>
  <si>
    <t>V.cholerae polyv. 01, 1 ml</t>
  </si>
  <si>
    <t>DC862</t>
  </si>
  <si>
    <t>VAJECNA PUDA L-J</t>
  </si>
  <si>
    <t>DC863</t>
  </si>
  <si>
    <t>VAJECNA PUDA OGAWA</t>
  </si>
  <si>
    <t>DA778</t>
  </si>
  <si>
    <t>VANCOMICINA VA 256 (30 testů)</t>
  </si>
  <si>
    <t>DB199</t>
  </si>
  <si>
    <t>vankomycin 5ug</t>
  </si>
  <si>
    <t>DH478</t>
  </si>
  <si>
    <t>Varicella zoster virus IgM</t>
  </si>
  <si>
    <t>DD671</t>
  </si>
  <si>
    <t>VL bujon (10ml)</t>
  </si>
  <si>
    <t>DA164</t>
  </si>
  <si>
    <t>Voriconazole VO 32 WW F30 (30 testů)</t>
  </si>
  <si>
    <t>DE718</t>
  </si>
  <si>
    <t>VRE Selective agar</t>
  </si>
  <si>
    <t>DA629</t>
  </si>
  <si>
    <t>WASP-LOOP CLEANING SOLUTION (1 X 50 ML)</t>
  </si>
  <si>
    <t>DC989</t>
  </si>
  <si>
    <t>WELLCOGEN BACTERIAL ANTI</t>
  </si>
  <si>
    <t>DF416</t>
  </si>
  <si>
    <t>Wellcolex colour Shigella</t>
  </si>
  <si>
    <t>DG224</t>
  </si>
  <si>
    <t>XYLEN CISTY</t>
  </si>
  <si>
    <t>DA144</t>
  </si>
  <si>
    <t>Yersinia Polyvalent Antiserum 03 (2 ml)</t>
  </si>
  <si>
    <t>DH794</t>
  </si>
  <si>
    <t>Yersinia selective agar</t>
  </si>
  <si>
    <t>DB008</t>
  </si>
  <si>
    <t>Yersinia Serokit</t>
  </si>
  <si>
    <t>DF008</t>
  </si>
  <si>
    <t>Yersinia Serokit kontroly</t>
  </si>
  <si>
    <t>Yersinia Serokit kontroly IN6005</t>
  </si>
  <si>
    <t>50115040</t>
  </si>
  <si>
    <t>laboratorní materiál (Z505)</t>
  </si>
  <si>
    <t>ZB070</t>
  </si>
  <si>
    <t>Filtr tips 1000ul (1024) 990352</t>
  </si>
  <si>
    <t>ZB829</t>
  </si>
  <si>
    <t>Klička bakteriologická 1,5 mm Mir.03</t>
  </si>
  <si>
    <t>ZB828</t>
  </si>
  <si>
    <t>Klička bakteriologická 3,0 mm Mir.05</t>
  </si>
  <si>
    <t>ZE002</t>
  </si>
  <si>
    <t>Kulička skleněná tvrzená pr. 4 mm bal. á 1 kg VTRABALL4</t>
  </si>
  <si>
    <t>ZD127</t>
  </si>
  <si>
    <t>Mikrozkumavka eppendorf 0,5 ml bal. á 1000 ks K001298</t>
  </si>
  <si>
    <t>ZD868</t>
  </si>
  <si>
    <t>Mikrozkumavka eppendorf 1,5 ml FLME23053</t>
  </si>
  <si>
    <t>ZO510</t>
  </si>
  <si>
    <t>Mikrozkumavka PCR 0,2 ml s plochým víčkem set OPAQUE stripy po 8 ks  bal. á 250 proužků 732-1362</t>
  </si>
  <si>
    <t>ZL972</t>
  </si>
  <si>
    <t>Mikrozkumavka PCR single tubes 0,2ml with flat cap. bal. á 1000 ks quagen FG-021F</t>
  </si>
  <si>
    <t>ZL822</t>
  </si>
  <si>
    <t>Pipeta pasteurova 1 ml jednotlivě balená bal. á 500 ks FLME27040</t>
  </si>
  <si>
    <t>ZC049</t>
  </si>
  <si>
    <t>Sklo krycí 20 x 20 mm, á 1000 ks BD2020</t>
  </si>
  <si>
    <t>ZC831</t>
  </si>
  <si>
    <t>Sklo podložní mat. okraj bal. á 50 ks AA00000112E (2501)</t>
  </si>
  <si>
    <t>ZC774</t>
  </si>
  <si>
    <t>Sklo podložní řezané, čiré 76 x 26 mm bal. á 50 ks VTRA635901000076</t>
  </si>
  <si>
    <t>ZK670</t>
  </si>
  <si>
    <t>Strip Low Tube Strip 8.LO-PRO NAT120/PK CLR bal á 120 stripů TLS0801 - cen. nab. CZ-17-0040/LSG</t>
  </si>
  <si>
    <t>ZO335</t>
  </si>
  <si>
    <t>Strip na provádění PCR reakce v termocycléru CFX96, 0.2 ml 8-Tube PCR Strips without Caps low profile white bal. á 120 ks TLS0851 cen.nab. CZ-17-0040/LSG</t>
  </si>
  <si>
    <t>ZK597</t>
  </si>
  <si>
    <t>Strip PCR Tube Strips-Flat cup strips bal. á 10x12 strip.TCS0803 - cen. nabídka CZ-17-0040/LSG</t>
  </si>
  <si>
    <t>ZI392</t>
  </si>
  <si>
    <t>Špička Capp ExpellPlus 10ul FT long, bal. 10 x 96 ks 5030060</t>
  </si>
  <si>
    <t>ZC008</t>
  </si>
  <si>
    <t>Špička modrá typ Gilson 200-1000ul bal. á 1000 ks BSR 067</t>
  </si>
  <si>
    <t>ZE719</t>
  </si>
  <si>
    <t>Špička pipetovací 0.5-10ul á 1000 ks BUN001P-BP(3110)</t>
  </si>
  <si>
    <t>ZP395</t>
  </si>
  <si>
    <t>Špička pipetovací 5000 ul bal á 50 ks 613-0677</t>
  </si>
  <si>
    <t>ZM667</t>
  </si>
  <si>
    <t>Špička pipetovací s filtrem 1000ul ULTRAFINE bal. á 576 ks (732-0534) VWRI732-0534</t>
  </si>
  <si>
    <t>ZM992</t>
  </si>
  <si>
    <t>Špička pipetovací s filtrem 100ul bal. á 960 ks (732-0523) VWRI732-0523</t>
  </si>
  <si>
    <t>ZB290</t>
  </si>
  <si>
    <t>Špička pipetovací SARSTEDT 200 µl bezbarvá bal. á 500 ks 70.760.002</t>
  </si>
  <si>
    <t>ZL715</t>
  </si>
  <si>
    <t>Špička s filtrem SSNC filtertips 0,5 - 10 ul type bal. á 768 ks B95010</t>
  </si>
  <si>
    <t>Špička žlutá 2-100ul bal. á 500 ks 70.760.002</t>
  </si>
  <si>
    <t>ZM986</t>
  </si>
  <si>
    <t>Zkumavka Falcon 5mL s kulatým dnem PS 12 x 75 mm 5 ml bez uzávěru sterilní bal. á 1000 ks BDAA352052</t>
  </si>
  <si>
    <t>Zkumavka falcon sterilní do přístroje LIAISON (734-0442) BDAA352052</t>
  </si>
  <si>
    <t>ZN990</t>
  </si>
  <si>
    <t>Zkumavka skleněná průměr 18 mm délka 180 mm bal. á 100 ks SCERA418018000811</t>
  </si>
  <si>
    <t>50115050</t>
  </si>
  <si>
    <t>obvazový materiál (Z502)</t>
  </si>
  <si>
    <t>ZA321</t>
  </si>
  <si>
    <t>Kompresa gáza 7,5 cm x 7,5 cm/100 ks nesterilní 06002</t>
  </si>
  <si>
    <t>ZB404</t>
  </si>
  <si>
    <t>Náplast cosmos 8 cm x 1 m 5403353</t>
  </si>
  <si>
    <t>ZN366</t>
  </si>
  <si>
    <t>Náplast poinjekční elastická tkaná jednotl. baleno 19 mm x 72 mm P-CURE1972ELAST</t>
  </si>
  <si>
    <t>ZN475</t>
  </si>
  <si>
    <t>Obinadlo elastické universal   8 cm x 5 m 1323100312</t>
  </si>
  <si>
    <t>ZL995</t>
  </si>
  <si>
    <t>Obinadlo hyrofilní sterilní  6 cm x 5 m  004310190</t>
  </si>
  <si>
    <t>ZL999</t>
  </si>
  <si>
    <t>Rychloobvaz 8 x 4 cm 001445510</t>
  </si>
  <si>
    <t>ZA533</t>
  </si>
  <si>
    <t>Váleček zubní Celluron č.2 á 600 ks 4301821</t>
  </si>
  <si>
    <t>ZA534</t>
  </si>
  <si>
    <t>Váleček zubní Celluron č.3 á 432 ks 430183</t>
  </si>
  <si>
    <t>ZC100</t>
  </si>
  <si>
    <t>Vata buničitá dělená 2 role / 500 ks 40 x 50 mm 1230200310</t>
  </si>
  <si>
    <t>ZA446</t>
  </si>
  <si>
    <t>Vata buničitá přířezy 20 x 30 cm 1230200129</t>
  </si>
  <si>
    <t>ZM000</t>
  </si>
  <si>
    <t>Vata obvazová skládaná 50g 004307667</t>
  </si>
  <si>
    <t>50115060</t>
  </si>
  <si>
    <t>ZPr - ostatní (Z503)</t>
  </si>
  <si>
    <t>ZA844</t>
  </si>
  <si>
    <t>Destička mikrotitr. U steril bal. á 240 ks 400916</t>
  </si>
  <si>
    <t>ZD624</t>
  </si>
  <si>
    <t>Kazeta skladovací na podložní skla SlideFile s vyjímatel. stojánkem a průhled. víkem na 200 kusů skel barva zelená rozměry 82 x 245 x 86 mm</t>
  </si>
  <si>
    <t>ZB863</t>
  </si>
  <si>
    <t>Klička inokulační 10 ul modrá bal. á 20 ks 1682</t>
  </si>
  <si>
    <t>ZP226</t>
  </si>
  <si>
    <t>Klička inokulační 10ul modrá sterilní bal. á 20 ks 6010/SG</t>
  </si>
  <si>
    <t>ZI767</t>
  </si>
  <si>
    <t>Klička inokulační modrá 10 ul WR086-03-0718</t>
  </si>
  <si>
    <t>ZB808</t>
  </si>
  <si>
    <t>Mikrozkumavka 1,5 ml 72.692.105</t>
  </si>
  <si>
    <t>ZF159</t>
  </si>
  <si>
    <t>Nádoba na kontaminovaný odpad 1 l 15-0002</t>
  </si>
  <si>
    <t>ZE159</t>
  </si>
  <si>
    <t>Nádoba na kontaminovaný odpad 2 l 15-0003</t>
  </si>
  <si>
    <t>ZA751</t>
  </si>
  <si>
    <t>Papír filtrační archy 50 x 50 cm bal. 12,5 kg PPER2R/80G/50X50</t>
  </si>
  <si>
    <t>ZB963</t>
  </si>
  <si>
    <t>Pinzeta anatomická úzká 145 mm B397114920019</t>
  </si>
  <si>
    <t>ZB370</t>
  </si>
  <si>
    <t>Pipeta pasteurova 1 ml nesterilní bal. á 500 ks 1501</t>
  </si>
  <si>
    <t>ZB222</t>
  </si>
  <si>
    <t>Pipeta pasteurova 1 ml sterilní bal. á 2000 ks 1501/SG</t>
  </si>
  <si>
    <t>ZA245</t>
  </si>
  <si>
    <t>Pipeta pasteurova 1 ml sterilní jednotlivě balená bal. á 1700 ks 1501/SG/CS</t>
  </si>
  <si>
    <t>ZA813</t>
  </si>
  <si>
    <t>Rotor adapters (10 x 24) elution tubes (1,5 ml) 990394</t>
  </si>
  <si>
    <t>ZA789</t>
  </si>
  <si>
    <t>Stříkačka injekční 2-dílná 2 ml L Inject Solo 4606027V</t>
  </si>
  <si>
    <t>ZA790</t>
  </si>
  <si>
    <t>Stříkačka injekční 2-dílná 5 ml L Inject Solo4606051V</t>
  </si>
  <si>
    <t>ZF005</t>
  </si>
  <si>
    <t>Vanička promývací pro profiblot 48 MG-21040</t>
  </si>
  <si>
    <t>ZD195</t>
  </si>
  <si>
    <t>Zkumavka PS 4 ml 400948</t>
  </si>
  <si>
    <t>50115065</t>
  </si>
  <si>
    <t>ZPr - vpichovací materiál (Z530)</t>
  </si>
  <si>
    <t>ZA832</t>
  </si>
  <si>
    <t>Jehla injekční 0,9 x 40 mm žlutá 4657519</t>
  </si>
  <si>
    <t>ZB556</t>
  </si>
  <si>
    <t>Jehla injekční 1,2 x 40 mm růžová 4665120</t>
  </si>
  <si>
    <t>50115067</t>
  </si>
  <si>
    <t>ZPr - rukavice (Z532)</t>
  </si>
  <si>
    <t>ZM293</t>
  </si>
  <si>
    <t>Rukavice nitril sempercare bez p. L bal. á 200 ks 30804</t>
  </si>
  <si>
    <t>ZM292</t>
  </si>
  <si>
    <t>Rukavice nitril sempercare bez p. M bal. á 200 ks 30803</t>
  </si>
  <si>
    <t>ZM291</t>
  </si>
  <si>
    <t>Rukavice nitril sempercare bez p. S bal. á 200 ks 30802</t>
  </si>
  <si>
    <t>Spotřeba zdravotnického materiálu - orientační přehled</t>
  </si>
  <si>
    <t>2 VŠ NLZP</t>
  </si>
  <si>
    <t>3 NLZP</t>
  </si>
  <si>
    <t>4 THP</t>
  </si>
  <si>
    <t>1 Celkem</t>
  </si>
  <si>
    <t>2 Celkem</t>
  </si>
  <si>
    <t>3 Celkem</t>
  </si>
  <si>
    <t>4 Celkem</t>
  </si>
  <si>
    <t>5 Celkem</t>
  </si>
  <si>
    <t>6 Celkem</t>
  </si>
  <si>
    <t>7 Celkem</t>
  </si>
  <si>
    <t>8 Celkem</t>
  </si>
  <si>
    <t>9 Celkem</t>
  </si>
  <si>
    <t>10 Celkem</t>
  </si>
  <si>
    <t>11 Celkem</t>
  </si>
  <si>
    <t>ON Data</t>
  </si>
  <si>
    <t>lékaři pod odborným dozorem</t>
  </si>
  <si>
    <t>lékaři specialisté</t>
  </si>
  <si>
    <t>odborní pracovníci v lab. metodách</t>
  </si>
  <si>
    <t>abs. stud. oboru přirodověd. zaměření</t>
  </si>
  <si>
    <t>všeobecné sestry bez dohl.</t>
  </si>
  <si>
    <t>zdravotní laboranti</t>
  </si>
  <si>
    <t>sanitáři</t>
  </si>
  <si>
    <t>THP</t>
  </si>
  <si>
    <t>Ambulantní péče ve vyjmenovaných odbornostech (§9) *</t>
  </si>
  <si>
    <t>802 - Pracoviště lékařské mikrobiologie</t>
  </si>
  <si>
    <t>Zdravotní výkony vykázané na pracovišti v rámci ambulantní péče *</t>
  </si>
  <si>
    <t>beze jména</t>
  </si>
  <si>
    <t>* Legenda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</si>
  <si>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</si>
  <si>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</si>
  <si>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Zdravotní výkony vykázané na pracovišti v rámci ambulantní péče dle lékařů *</t>
  </si>
  <si>
    <t>09</t>
  </si>
  <si>
    <t>802</t>
  </si>
  <si>
    <t>V</t>
  </si>
  <si>
    <t>82001</t>
  </si>
  <si>
    <t>KONSULTACE K MIKROBIOLOGICKÉMU, PARAZITOLOGICKÉMU,</t>
  </si>
  <si>
    <t>KONZULTACE K MIKROBIOLOGICKÉMU, PARAZITOLOGICKÉMU,</t>
  </si>
  <si>
    <t>82011</t>
  </si>
  <si>
    <t>ZÁKLADNÍ KULTIVAČNÍ VYŠETŘENÍ KLINICKÉHO MATERIÁLU</t>
  </si>
  <si>
    <t>82017</t>
  </si>
  <si>
    <t>ZÁKLADNÍ KULTIVAČNÍ VYŠETRENÍ MATERIÁLU Z RESPIRAČ</t>
  </si>
  <si>
    <t>82021</t>
  </si>
  <si>
    <t>ZÁKLADNÍ KULTIVAČNÍ VYŠETŘENÍ LIKVORU</t>
  </si>
  <si>
    <t>82027</t>
  </si>
  <si>
    <t>VYŠETŘENÍ ANAEROBNÍ METODOU</t>
  </si>
  <si>
    <t>82031</t>
  </si>
  <si>
    <t>KULTIVACE CÍLENÁ ANAEROBNÍ NEBO MIKROAEROFILNÍ</t>
  </si>
  <si>
    <t>82037</t>
  </si>
  <si>
    <t>KULTIVAČNÍ VYŠETŘENÍ POMOCÍ AUTOMATICKÉHO SYSTÉMU</t>
  </si>
  <si>
    <t>82041</t>
  </si>
  <si>
    <t>PRŮKAZ DNA MIKROORGANISMU V KLINICKÉM MATERIÁLU HY</t>
  </si>
  <si>
    <t>AMPLIFIKACE EXTRAHUMÁNNÍHO GENOMU METODOU POLYMERÁ</t>
  </si>
  <si>
    <t>82057</t>
  </si>
  <si>
    <t>IDENTIFIKACE KMENE ORIENTAČNÍ JEDNODUCHÝM TESTEM</t>
  </si>
  <si>
    <t>82077</t>
  </si>
  <si>
    <t>STANOVENÍ PROTILÁTEK PROTI ANTIGENŮM VIRŮ HEPATITI</t>
  </si>
  <si>
    <t>STANOVENÍ PROTILÁTEK CELKOVÝCH I IGM PROTI ANTIGEN</t>
  </si>
  <si>
    <t>82087</t>
  </si>
  <si>
    <t>STANOVENÍ PROTILÁTEK AGLUTINACÍ</t>
  </si>
  <si>
    <t>82091</t>
  </si>
  <si>
    <t>STANOVENÍ  PROTILÁTEK METODOU REAKCE INHIBICE HEMO</t>
  </si>
  <si>
    <t>82097</t>
  </si>
  <si>
    <t>STANOVENÍ PROTILÁTEK PROTI EBV (ELISA)</t>
  </si>
  <si>
    <t>STANOVENÍ PROTILÁTEK PROTI EBV A DALŠÍM VIRŮM (CMV</t>
  </si>
  <si>
    <t>82111</t>
  </si>
  <si>
    <t>PRŮKAZ PROTILÁTEK NEPŘÍMOU HEMAGLUTINACÍ NA NOSIČÍ</t>
  </si>
  <si>
    <t>82117</t>
  </si>
  <si>
    <t>PRŮKAZ ANTIGENU VIRU (MIMO VIRY HEPATITID), BAKTER</t>
  </si>
  <si>
    <t>82131</t>
  </si>
  <si>
    <t>IDENTIFIKACE BAKTERIÁLNÍHO KMENE V KULTUŘE (POMNOŽ</t>
  </si>
  <si>
    <t>82211</t>
  </si>
  <si>
    <t>KULTIVAČNÍ VYŠETŘENÍ NA MYKOBAKTERIA</t>
  </si>
  <si>
    <t>82221</t>
  </si>
  <si>
    <t>PRIMÁRNÍ ISOLACE MYKOBAKTERIÍ RYCHLOU KULTIVAČNÍ M</t>
  </si>
  <si>
    <t>KULTIVAČNÍ VYŠETŘENÍ NA MYKOBAKTERIA RYCHLOU KULTI</t>
  </si>
  <si>
    <t>82231</t>
  </si>
  <si>
    <t>KULTIVAČNÍ VYŠETŘENÍ MYKOPLASMAT A L-FOREM BAKTÉRI</t>
  </si>
  <si>
    <t>84011</t>
  </si>
  <si>
    <t>STANDARDNÍ PARAZITOLOGICKÉ VYŠETŘENÍ STOLICE</t>
  </si>
  <si>
    <t>84017</t>
  </si>
  <si>
    <t xml:space="preserve">SPECIELNÍ BARVENÍ STOLICE NA STŘEVNÍ PRVOKY PODLE </t>
  </si>
  <si>
    <t xml:space="preserve">SPECIÁLNÍ BARVENÍ STOLICE NA STŘEVNÍ PRVOKY PODLE </t>
  </si>
  <si>
    <t>91421</t>
  </si>
  <si>
    <t>BAKTERIÁLNÍ STOCK VAKCÍNA PRO PERORÁLNÍ PODÁNÍ (4-</t>
  </si>
  <si>
    <t>97111</t>
  </si>
  <si>
    <t>SEPARACE SÉRA NEBO PLAZMY</t>
  </si>
  <si>
    <t>98111</t>
  </si>
  <si>
    <t>MYKOLOGICKÉ VYŠETŘENÍ KULTIVAČNÍ.</t>
  </si>
  <si>
    <t>MYKOLOGICKÉ VYŠETŘENÍ KULTIVAČNÍ</t>
  </si>
  <si>
    <t>98117</t>
  </si>
  <si>
    <t>CÍLENÁ IDENTIFIKACE C. ALBICANS</t>
  </si>
  <si>
    <t>CÍLENÁ IDENTIFIKACE CANDIDA ALBICANS</t>
  </si>
  <si>
    <t>84021</t>
  </si>
  <si>
    <t>PROTOZOOLOGICKÉ KULTIVAČNÍ VYŠETŘENÍ</t>
  </si>
  <si>
    <t>82029</t>
  </si>
  <si>
    <t>KULTIVACE CÍLENÁ AEROBNÍ</t>
  </si>
  <si>
    <t>82065</t>
  </si>
  <si>
    <t>STANOVENÍ CITLIVOSTI NA ATB KVANTITATIVNÍ METODOU</t>
  </si>
  <si>
    <t>82003</t>
  </si>
  <si>
    <t>TELEFONICKÁ KONZULTACE K MIKROBIOLOGICKÉMU, PARAZI</t>
  </si>
  <si>
    <t>82025</t>
  </si>
  <si>
    <t>KULTIVAČNÍ VYŠETŘENÍ NA GO</t>
  </si>
  <si>
    <t>82069</t>
  </si>
  <si>
    <t>STANOVENÍ PRODUKCE BETA-LAKTAMÁZY</t>
  </si>
  <si>
    <t>82079</t>
  </si>
  <si>
    <t>STANOVENÍ PROTILÁTEK PROTI ANTIGENŮM VIRŮ (MIMO VI</t>
  </si>
  <si>
    <t>STANOVENÍ PROTILÁTEK PROTI ANTIGENŮM VIRŮ (KROMĚ H</t>
  </si>
  <si>
    <t>82059</t>
  </si>
  <si>
    <t>IDENTIFIKACE KMENE PODROBNÁ</t>
  </si>
  <si>
    <t>82119</t>
  </si>
  <si>
    <t>PRŮKAZY ANTIGENŮ VIRŮ HEPATITID (ELISA)</t>
  </si>
  <si>
    <t>PRŮKAZY ANTIGENŮ VIRU HEPATITIDY B (EIA)</t>
  </si>
  <si>
    <t>82015</t>
  </si>
  <si>
    <t>KVANTITATIVNÍ KULTIVAČNÍ VYŠETŘENÍ MOČI</t>
  </si>
  <si>
    <t>82063</t>
  </si>
  <si>
    <t>STANOVENÍ CITLIVOSTI NA ATB KVALITATIVNÍ METODOU</t>
  </si>
  <si>
    <t>82049</t>
  </si>
  <si>
    <t xml:space="preserve">MIKROSKOPICKÉ VYŠETŘENÍ PO BĚŽNÉM OBARVENÍ (GRAM, </t>
  </si>
  <si>
    <t>82145</t>
  </si>
  <si>
    <t>RRR</t>
  </si>
  <si>
    <t>82075</t>
  </si>
  <si>
    <t>STANOVENÍ PROTILÁTEK IgG (NEBO CELKOVÝCH) PROTI AN</t>
  </si>
  <si>
    <t>KONFIRMAČNÍ TEST NA PROTILÁTKY METODOU IMUNOBLOT (</t>
  </si>
  <si>
    <t>98119</t>
  </si>
  <si>
    <t>IDENTIFIKACE HYFOMYCET</t>
  </si>
  <si>
    <t>IDENTIFIKACE VLÁKNITÝCH HUB</t>
  </si>
  <si>
    <t>91483</t>
  </si>
  <si>
    <t>STANOVENÍ ANTIGENU HELICOBACTER PYLORI VE STOLICI</t>
  </si>
  <si>
    <t>91399</t>
  </si>
  <si>
    <t>CHARAKTERISTIKA ANTIGENŮ A PROTILÁTEK ELEKTROFORÉZ</t>
  </si>
  <si>
    <t>82083</t>
  </si>
  <si>
    <t>PRŮKAZ BAKTERIÁLNÍHO TOXINU BIOLOGICKÝM POKUSEM NA</t>
  </si>
  <si>
    <t>PRŮKAZ BAKTERIÁLNÍHO TOXINU NEBO ANTIGENU</t>
  </si>
  <si>
    <t>82135</t>
  </si>
  <si>
    <t>KONFIRMAČNÍ TEST PRŮKAZU ANTIGENŮ</t>
  </si>
  <si>
    <t>98115</t>
  </si>
  <si>
    <t>IDENTIFIKACE KVASINEK PODROBNÁ</t>
  </si>
  <si>
    <t>91419</t>
  </si>
  <si>
    <t xml:space="preserve">AUTOVAKCÍNA BAKTERIÁLNÍ PRO PERORÁLNÍ PODÁNÍ (4-6 </t>
  </si>
  <si>
    <t>82039</t>
  </si>
  <si>
    <t>PŘÍMÝ PRŮKAZ MIKROORGANISMU NEBO JEHO IDENTIFIKACE</t>
  </si>
  <si>
    <t>82013</t>
  </si>
  <si>
    <t>ZÁKLADNÍ KULTIVAČNÍ VYŠETŘENÍ STOLICE</t>
  </si>
  <si>
    <t>82233</t>
  </si>
  <si>
    <t>IDENTIFIKACE MYKOPLASMAT</t>
  </si>
  <si>
    <t>82019</t>
  </si>
  <si>
    <t>SEMIKVANTITATIVNÍ KULTIVAČNÍ VYŠETŘENÍ SPUTA</t>
  </si>
  <si>
    <t>82099</t>
  </si>
  <si>
    <t>STANOVENÍ PROTILÁTEK PROTI OSTATNÍM PŮVODCŮM PARAZ</t>
  </si>
  <si>
    <t>82115</t>
  </si>
  <si>
    <t>PRŮKAZ VIROVÉHO ANTIGENU V BIOLOGICKÉM MATERIÁLU N</t>
  </si>
  <si>
    <t>82149</t>
  </si>
  <si>
    <t>SEROTYPIZACE STŘEVNÍCH A JINÝCH PATOGENŮ</t>
  </si>
  <si>
    <t>84019</t>
  </si>
  <si>
    <t>VYŠETŘENÍ NA ENTEROBIÓZU</t>
  </si>
  <si>
    <t>82123</t>
  </si>
  <si>
    <t>PRŮKAZ  BAKTERIÁLNÍHO, VIROVÉHO, PARAZITÁRNÍHO EV.</t>
  </si>
  <si>
    <t>PRŮKAZ BAKTERIÁLNÍHO, VIROVÉHO, PARAZITÁRNÍHO, EVE</t>
  </si>
  <si>
    <t>82053</t>
  </si>
  <si>
    <t>MIKROSKOPICKÉ VYŠETŘENÍ NATIVNÍHO PREPARÁTU</t>
  </si>
  <si>
    <t>82129</t>
  </si>
  <si>
    <t xml:space="preserve">PŘÍMÁ IDENTIFIKACE BAKTERIÁLNÍHO NEBO MYKOTICKÉHO </t>
  </si>
  <si>
    <t>84015</t>
  </si>
  <si>
    <t>VYŠETŘENÍ STOLICE NA KRYPTOSPORIDIÓZU</t>
  </si>
  <si>
    <t>82036</t>
  </si>
  <si>
    <t>AMPLIFIKACE EXTRAHUMÁNNÍHO GENOMU METODOU MULTIPLE</t>
  </si>
  <si>
    <t>82034</t>
  </si>
  <si>
    <t>IZOLACE DNA PRO VYŠETŘENÍ EXTRAHUMÁNNÍHO GENOMU</t>
  </si>
  <si>
    <t>82040</t>
  </si>
  <si>
    <t>IZOLACE RNA A TRANSKRIPCE PRO VYŠETŘENÍ EXTRAHUMÁN</t>
  </si>
  <si>
    <t>84013</t>
  </si>
  <si>
    <t>SPECIALIZOVANÉ PARAZITOLOGICKÉ VYŠETŘENÍ STOLICE P</t>
  </si>
  <si>
    <t>82060</t>
  </si>
  <si>
    <t>ANALÝZA HMOTOVÉHO SPEKTRA</t>
  </si>
  <si>
    <t>82066</t>
  </si>
  <si>
    <t>STANOVENÍ CITLIVOSTI NA ATB E-TESTEM</t>
  </si>
  <si>
    <t>95201</t>
  </si>
  <si>
    <t>VYŠETŘENÍ PŘÍTOMNOSTI NUKLEOVÉ KYSELINY VYSOCE RIZ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</si>
  <si>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</si>
  <si>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lékařů</t>
  </si>
  <si>
    <t>01 - I. interní klinika - kardiologická</t>
  </si>
  <si>
    <t>02 - II. interní klinika - gastro-enterologická a hepatologická</t>
  </si>
  <si>
    <t>03 - III. interní klinika - nefrologická, revmatologická a endokrinologická</t>
  </si>
  <si>
    <t>04 - I. chirurgická klinika</t>
  </si>
  <si>
    <t>05 - II. chirurgická klinika - cévně-transplantační</t>
  </si>
  <si>
    <t>06 - Neurochirurgická klinika</t>
  </si>
  <si>
    <t>07 - Klinika anesteziologie, resuscitace a intenzivní medicíny</t>
  </si>
  <si>
    <t>08 - Porodnicko-gynekologická klinika</t>
  </si>
  <si>
    <t>09 - Novorozenecké oddělení</t>
  </si>
  <si>
    <t>10 - Dětská klinika</t>
  </si>
  <si>
    <t>11 - Ortopedická klinika</t>
  </si>
  <si>
    <t>12 - Urologická klinika</t>
  </si>
  <si>
    <t>13 - Otolaryngologická klinika</t>
  </si>
  <si>
    <t>14 - Oční klinika</t>
  </si>
  <si>
    <t>16 - Klinika plicních nemocí a tuberkulózy</t>
  </si>
  <si>
    <t>17 - Neurologická klinika</t>
  </si>
  <si>
    <t>18 - Klinika psychiatrie</t>
  </si>
  <si>
    <t>20 - Klinika chorob kožních a pohlavních</t>
  </si>
  <si>
    <t>21 - Onkologická klinika</t>
  </si>
  <si>
    <t>22 - Klinika nukleární medicíny</t>
  </si>
  <si>
    <t>25 - Klinika ústní,čelistní a obličejové chirurgie</t>
  </si>
  <si>
    <t>26 - Oddělení rehabilitace</t>
  </si>
  <si>
    <t>30 - Oddělení geriatrie</t>
  </si>
  <si>
    <t>31 - Traumatologické oddělení</t>
  </si>
  <si>
    <t>32 - Hemato-onkologická klinika</t>
  </si>
  <si>
    <t>50 - Kardiochirurgická klinika</t>
  </si>
  <si>
    <t>59 - Oddělení intenzivní péče chirurgických oborů</t>
  </si>
  <si>
    <t>01</t>
  </si>
  <si>
    <t>02</t>
  </si>
  <si>
    <t>03</t>
  </si>
  <si>
    <t>04</t>
  </si>
  <si>
    <t>05</t>
  </si>
  <si>
    <t>06</t>
  </si>
  <si>
    <t>07</t>
  </si>
  <si>
    <t>08</t>
  </si>
  <si>
    <t>10</t>
  </si>
  <si>
    <t>82033</t>
  </si>
  <si>
    <t>KONTROLA STERILITY KLINICKÉHO VZORKU</t>
  </si>
  <si>
    <t>11</t>
  </si>
  <si>
    <t>12</t>
  </si>
  <si>
    <t>13</t>
  </si>
  <si>
    <t>14</t>
  </si>
  <si>
    <t>16</t>
  </si>
  <si>
    <t>17</t>
  </si>
  <si>
    <t>18</t>
  </si>
  <si>
    <t>20</t>
  </si>
  <si>
    <t>VYŠETŘENÍ STOLICE NA KRYPTOSPORIDIÓZU A STŘEVNÍ KO</t>
  </si>
  <si>
    <t>21</t>
  </si>
  <si>
    <t>22</t>
  </si>
  <si>
    <t>25</t>
  </si>
  <si>
    <t>26</t>
  </si>
  <si>
    <t>30</t>
  </si>
  <si>
    <t>31</t>
  </si>
  <si>
    <t>32</t>
  </si>
  <si>
    <t>50</t>
  </si>
  <si>
    <t>59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</si>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</sst>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68" formatCode="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#,##0%;\-#,##0%;"/>
    <numFmt numFmtId="176" formatCode="#,##0.0;\-#,##0.0;"/>
    <numFmt numFmtId="177" formatCode="#,##0%"/>
  </numFmts>
  <fonts count="62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24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98">
    <xf numFmtId="0" fontId="0" fillId="0" borderId="0"/>
    <xf numFmtId="0" fontId="25" fillId="0" borderId="0" applyNumberForma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567">
    <xf numFmtId="0" fontId="0" fillId="0" borderId="0" xfId="0"/>
    <xf numFmtId="0" fontId="27" fillId="2" borderId="18" xfId="81" applyFont="1" applyFill="1" applyBorder="1"/>
    <xf numFmtId="0" fontId="28" fillId="2" borderId="19" xfId="81" applyFont="1" applyFill="1" applyBorder="1"/>
    <xf numFmtId="3" fontId="28" fillId="2" borderId="20" xfId="81" applyNumberFormat="1" applyFont="1" applyFill="1" applyBorder="1"/>
    <xf numFmtId="0" fontId="28" fillId="4" borderId="19" xfId="81" applyFont="1" applyFill="1" applyBorder="1"/>
    <xf numFmtId="3" fontId="28" fillId="4" borderId="20" xfId="81" applyNumberFormat="1" applyFont="1" applyFill="1" applyBorder="1"/>
    <xf numFmtId="171" fontId="28" fillId="3" borderId="20" xfId="81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5" xfId="81" applyNumberFormat="1" applyFont="1" applyFill="1" applyBorder="1"/>
    <xf numFmtId="3" fontId="27" fillId="5" borderId="9" xfId="81" applyNumberFormat="1" applyFont="1" applyFill="1" applyBorder="1"/>
    <xf numFmtId="3" fontId="27" fillId="5" borderId="13" xfId="81" applyNumberFormat="1" applyFont="1" applyFill="1" applyBorder="1"/>
    <xf numFmtId="0" fontId="27" fillId="5" borderId="0" xfId="81" applyFont="1" applyFill="1"/>
    <xf numFmtId="10" fontId="27" fillId="5" borderId="0" xfId="81" applyNumberFormat="1" applyFont="1" applyFill="1"/>
    <xf numFmtId="0" fontId="37" fillId="2" borderId="34" xfId="0" applyFont="1" applyFill="1" applyBorder="1" applyAlignment="1">
      <alignment vertical="top"/>
    </xf>
    <xf numFmtId="0" fontId="37" fillId="2" borderId="35" xfId="0" applyFont="1" applyFill="1" applyBorder="1" applyAlignment="1">
      <alignment vertical="top"/>
    </xf>
    <xf numFmtId="0" fontId="34" fillId="2" borderId="35" xfId="0" applyFont="1" applyFill="1" applyBorder="1" applyAlignment="1">
      <alignment vertical="top"/>
    </xf>
    <xf numFmtId="0" fontId="38" fillId="2" borderId="35" xfId="0" applyFont="1" applyFill="1" applyBorder="1" applyAlignment="1">
      <alignment vertical="top"/>
    </xf>
    <xf numFmtId="0" fontId="36" fillId="2" borderId="35" xfId="0" applyFont="1" applyFill="1" applyBorder="1" applyAlignment="1">
      <alignment vertical="top"/>
    </xf>
    <xf numFmtId="0" fontId="34" fillId="2" borderId="36" xfId="0" applyFont="1" applyFill="1" applyBorder="1" applyAlignment="1">
      <alignment vertical="top"/>
    </xf>
    <xf numFmtId="0" fontId="37" fillId="2" borderId="9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7" fillId="2" borderId="24" xfId="0" applyFont="1" applyFill="1" applyBorder="1" applyAlignment="1">
      <alignment horizontal="center" vertical="center"/>
    </xf>
    <xf numFmtId="0" fontId="37" fillId="2" borderId="23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 wrapText="1"/>
    </xf>
    <xf numFmtId="0" fontId="38" fillId="2" borderId="24" xfId="0" applyFont="1" applyFill="1" applyBorder="1" applyAlignment="1">
      <alignment horizontal="center" vertical="center" wrapText="1"/>
    </xf>
    <xf numFmtId="0" fontId="36" fillId="2" borderId="24" xfId="0" applyFont="1" applyFill="1" applyBorder="1" applyAlignment="1">
      <alignment horizontal="center" vertical="center" wrapText="1"/>
    </xf>
    <xf numFmtId="3" fontId="27" fillId="5" borderId="5" xfId="81" applyNumberFormat="1" applyFont="1" applyFill="1" applyBorder="1"/>
    <xf numFmtId="3" fontId="27" fillId="5" borderId="30" xfId="81" applyNumberFormat="1" applyFont="1" applyFill="1" applyBorder="1"/>
    <xf numFmtId="3" fontId="27" fillId="5" borderId="26" xfId="81" applyNumberFormat="1" applyFont="1" applyFill="1" applyBorder="1"/>
    <xf numFmtId="3" fontId="27" fillId="5" borderId="10" xfId="81" applyNumberFormat="1" applyFont="1" applyFill="1" applyBorder="1"/>
    <xf numFmtId="3" fontId="27" fillId="5" borderId="11" xfId="81" applyNumberFormat="1" applyFont="1" applyFill="1" applyBorder="1"/>
    <xf numFmtId="3" fontId="27" fillId="5" borderId="14" xfId="81" applyNumberFormat="1" applyFont="1" applyFill="1" applyBorder="1"/>
    <xf numFmtId="3" fontId="27" fillId="5" borderId="15" xfId="81" applyNumberFormat="1" applyFont="1" applyFill="1" applyBorder="1"/>
    <xf numFmtId="3" fontId="28" fillId="2" borderId="28" xfId="81" applyNumberFormat="1" applyFont="1" applyFill="1" applyBorder="1"/>
    <xf numFmtId="3" fontId="28" fillId="2" borderId="21" xfId="81" applyNumberFormat="1" applyFont="1" applyFill="1" applyBorder="1"/>
    <xf numFmtId="3" fontId="28" fillId="4" borderId="28" xfId="81" applyNumberFormat="1" applyFont="1" applyFill="1" applyBorder="1"/>
    <xf numFmtId="3" fontId="28" fillId="4" borderId="21" xfId="81" applyNumberFormat="1" applyFont="1" applyFill="1" applyBorder="1"/>
    <xf numFmtId="171" fontId="28" fillId="3" borderId="28" xfId="81" applyNumberFormat="1" applyFont="1" applyFill="1" applyBorder="1"/>
    <xf numFmtId="171" fontId="28" fillId="3" borderId="21" xfId="81" applyNumberFormat="1" applyFont="1" applyFill="1" applyBorder="1"/>
    <xf numFmtId="0" fontId="31" fillId="2" borderId="26" xfId="81" applyFont="1" applyFill="1" applyBorder="1" applyAlignment="1">
      <alignment horizontal="center"/>
    </xf>
    <xf numFmtId="0" fontId="39" fillId="0" borderId="2" xfId="0" applyFont="1" applyFill="1" applyBorder="1"/>
    <xf numFmtId="0" fontId="39" fillId="0" borderId="3" xfId="0" applyFont="1" applyFill="1" applyBorder="1"/>
    <xf numFmtId="3" fontId="28" fillId="0" borderId="28" xfId="78" applyNumberFormat="1" applyFont="1" applyFill="1" applyBorder="1" applyAlignment="1">
      <alignment horizontal="right"/>
    </xf>
    <xf numFmtId="9" fontId="28" fillId="0" borderId="28" xfId="78" applyNumberFormat="1" applyFont="1" applyFill="1" applyBorder="1" applyAlignment="1">
      <alignment horizontal="right"/>
    </xf>
    <xf numFmtId="3" fontId="28" fillId="0" borderId="21" xfId="78" applyNumberFormat="1" applyFont="1" applyFill="1" applyBorder="1" applyAlignment="1">
      <alignment horizontal="right"/>
    </xf>
    <xf numFmtId="0" fontId="32" fillId="0" borderId="37" xfId="0" applyFont="1" applyFill="1" applyBorder="1" applyAlignment="1"/>
    <xf numFmtId="0" fontId="41" fillId="0" borderId="0" xfId="0" applyFont="1" applyFill="1" applyBorder="1" applyAlignment="1"/>
    <xf numFmtId="3" fontId="33" fillId="0" borderId="8" xfId="0" applyNumberFormat="1" applyFont="1" applyFill="1" applyBorder="1" applyAlignment="1">
      <alignment horizontal="right" vertical="top"/>
    </xf>
    <xf numFmtId="3" fontId="33" fillId="0" borderId="6" xfId="0" applyNumberFormat="1" applyFont="1" applyFill="1" applyBorder="1" applyAlignment="1">
      <alignment horizontal="right" vertical="top"/>
    </xf>
    <xf numFmtId="3" fontId="34" fillId="0" borderId="6" xfId="0" applyNumberFormat="1" applyFont="1" applyFill="1" applyBorder="1" applyAlignment="1">
      <alignment horizontal="right" vertical="top"/>
    </xf>
    <xf numFmtId="3" fontId="33" fillId="0" borderId="12" xfId="0" applyNumberFormat="1" applyFont="1" applyFill="1" applyBorder="1" applyAlignment="1">
      <alignment horizontal="right" vertical="top"/>
    </xf>
    <xf numFmtId="3" fontId="33" fillId="0" borderId="10" xfId="0" applyNumberFormat="1" applyFont="1" applyFill="1" applyBorder="1" applyAlignment="1">
      <alignment horizontal="right" vertical="top"/>
    </xf>
    <xf numFmtId="3" fontId="34" fillId="0" borderId="10" xfId="0" applyNumberFormat="1" applyFont="1" applyFill="1" applyBorder="1" applyAlignment="1">
      <alignment horizontal="right" vertical="top"/>
    </xf>
    <xf numFmtId="3" fontId="35" fillId="0" borderId="12" xfId="0" applyNumberFormat="1" applyFont="1" applyFill="1" applyBorder="1" applyAlignment="1">
      <alignment horizontal="right" vertical="top"/>
    </xf>
    <xf numFmtId="3" fontId="35" fillId="0" borderId="10" xfId="0" applyNumberFormat="1" applyFont="1" applyFill="1" applyBorder="1" applyAlignment="1">
      <alignment horizontal="right" vertical="top"/>
    </xf>
    <xf numFmtId="3" fontId="36" fillId="0" borderId="10" xfId="0" applyNumberFormat="1" applyFont="1" applyFill="1" applyBorder="1" applyAlignment="1">
      <alignment horizontal="right" vertical="top"/>
    </xf>
    <xf numFmtId="3" fontId="33" fillId="0" borderId="33" xfId="0" applyNumberFormat="1" applyFont="1" applyFill="1" applyBorder="1" applyAlignment="1">
      <alignment horizontal="right" vertical="top"/>
    </xf>
    <xf numFmtId="3" fontId="33" fillId="0" borderId="24" xfId="0" applyNumberFormat="1" applyFont="1" applyFill="1" applyBorder="1" applyAlignment="1">
      <alignment horizontal="right" vertical="top"/>
    </xf>
    <xf numFmtId="3" fontId="34" fillId="0" borderId="24" xfId="0" applyNumberFormat="1" applyFont="1" applyFill="1" applyBorder="1" applyAlignment="1">
      <alignment horizontal="right" vertical="top"/>
    </xf>
    <xf numFmtId="0" fontId="6" fillId="0" borderId="0" xfId="82" applyFont="1" applyFill="1"/>
    <xf numFmtId="0" fontId="8" fillId="0" borderId="37" xfId="82" applyFont="1" applyFill="1" applyBorder="1" applyAlignment="1"/>
    <xf numFmtId="0" fontId="29" fillId="0" borderId="0" xfId="49" applyFont="1" applyFill="1"/>
    <xf numFmtId="3" fontId="6" fillId="0" borderId="0" xfId="78" applyNumberFormat="1" applyFont="1" applyFill="1" applyAlignment="1">
      <alignment horizontal="left"/>
    </xf>
    <xf numFmtId="9" fontId="6" fillId="0" borderId="0" xfId="78" applyNumberFormat="1" applyFont="1" applyFill="1"/>
    <xf numFmtId="3" fontId="6" fillId="0" borderId="0" xfId="78" applyNumberFormat="1" applyFont="1" applyFill="1"/>
    <xf numFmtId="164" fontId="3" fillId="0" borderId="60" xfId="53" applyNumberFormat="1" applyFont="1" applyFill="1" applyBorder="1"/>
    <xf numFmtId="9" fontId="3" fillId="0" borderId="60" xfId="53" applyNumberFormat="1" applyFont="1" applyFill="1" applyBorder="1"/>
    <xf numFmtId="0" fontId="32" fillId="0" borderId="31" xfId="0" applyFont="1" applyFill="1" applyBorder="1" applyAlignment="1"/>
    <xf numFmtId="0" fontId="32" fillId="0" borderId="32" xfId="0" applyFont="1" applyFill="1" applyBorder="1" applyAlignment="1"/>
    <xf numFmtId="0" fontId="32" fillId="0" borderId="55" xfId="0" applyFont="1" applyFill="1" applyBorder="1" applyAlignment="1"/>
    <xf numFmtId="0" fontId="28" fillId="2" borderId="27" xfId="78" applyFont="1" applyFill="1" applyBorder="1" applyAlignment="1">
      <alignment horizontal="right"/>
    </xf>
    <xf numFmtId="3" fontId="28" fillId="2" borderId="54" xfId="78" applyNumberFormat="1" applyFont="1" applyFill="1" applyBorder="1"/>
    <xf numFmtId="0" fontId="3" fillId="2" borderId="58" xfId="53" applyFont="1" applyFill="1" applyBorder="1" applyAlignment="1">
      <alignment horizontal="right"/>
    </xf>
    <xf numFmtId="0" fontId="32" fillId="0" borderId="26" xfId="0" applyFont="1" applyBorder="1" applyAlignment="1"/>
    <xf numFmtId="0" fontId="32" fillId="5" borderId="7" xfId="0" applyFont="1" applyFill="1" applyBorder="1"/>
    <xf numFmtId="0" fontId="32" fillId="5" borderId="11" xfId="0" applyFont="1" applyFill="1" applyBorder="1"/>
    <xf numFmtId="0" fontId="32" fillId="5" borderId="23" xfId="0" applyFont="1" applyFill="1" applyBorder="1"/>
    <xf numFmtId="0" fontId="32" fillId="5" borderId="37" xfId="0" applyFont="1" applyFill="1" applyBorder="1"/>
    <xf numFmtId="0" fontId="32" fillId="5" borderId="45" xfId="0" applyFont="1" applyFill="1" applyBorder="1"/>
    <xf numFmtId="9" fontId="34" fillId="0" borderId="7" xfId="0" applyNumberFormat="1" applyFont="1" applyFill="1" applyBorder="1" applyAlignment="1">
      <alignment horizontal="right" vertical="top"/>
    </xf>
    <xf numFmtId="9" fontId="34" fillId="0" borderId="11" xfId="0" applyNumberFormat="1" applyFont="1" applyFill="1" applyBorder="1" applyAlignment="1">
      <alignment horizontal="right" vertical="top"/>
    </xf>
    <xf numFmtId="9" fontId="36" fillId="0" borderId="11" xfId="0" applyNumberFormat="1" applyFont="1" applyFill="1" applyBorder="1" applyAlignment="1">
      <alignment horizontal="right" vertical="top"/>
    </xf>
    <xf numFmtId="9" fontId="34" fillId="0" borderId="23" xfId="0" applyNumberFormat="1" applyFont="1" applyFill="1" applyBorder="1" applyAlignment="1">
      <alignment horizontal="right" vertical="top"/>
    </xf>
    <xf numFmtId="3" fontId="31" fillId="0" borderId="30" xfId="53" applyNumberFormat="1" applyFont="1" applyFill="1" applyBorder="1"/>
    <xf numFmtId="3" fontId="31" fillId="0" borderId="26" xfId="53" applyNumberFormat="1" applyFont="1" applyFill="1" applyBorder="1"/>
    <xf numFmtId="0" fontId="28" fillId="0" borderId="3" xfId="78" applyFont="1" applyFill="1" applyBorder="1" applyAlignment="1">
      <alignment horizontal="left"/>
    </xf>
    <xf numFmtId="0" fontId="31" fillId="2" borderId="45" xfId="0" applyFont="1" applyFill="1" applyBorder="1" applyAlignment="1">
      <alignment horizontal="center"/>
    </xf>
    <xf numFmtId="3" fontId="3" fillId="0" borderId="59" xfId="53" applyNumberFormat="1" applyFont="1" applyFill="1" applyBorder="1"/>
    <xf numFmtId="3" fontId="3" fillId="0" borderId="60" xfId="53" applyNumberFormat="1" applyFont="1" applyFill="1" applyBorder="1"/>
    <xf numFmtId="3" fontId="3" fillId="0" borderId="61" xfId="53" applyNumberFormat="1" applyFont="1" applyFill="1" applyBorder="1"/>
    <xf numFmtId="0" fontId="31" fillId="2" borderId="45" xfId="0" applyNumberFormat="1" applyFont="1" applyFill="1" applyBorder="1" applyAlignment="1">
      <alignment horizontal="center"/>
    </xf>
    <xf numFmtId="169" fontId="32" fillId="0" borderId="0" xfId="0" applyNumberFormat="1" applyFont="1" applyFill="1"/>
    <xf numFmtId="0" fontId="31" fillId="2" borderId="41" xfId="74" applyFont="1" applyFill="1" applyBorder="1" applyAlignment="1">
      <alignment horizontal="center"/>
    </xf>
    <xf numFmtId="0" fontId="27" fillId="5" borderId="37" xfId="81" applyFont="1" applyFill="1" applyBorder="1"/>
    <xf numFmtId="0" fontId="31" fillId="2" borderId="24" xfId="81" applyFont="1" applyFill="1" applyBorder="1" applyAlignment="1">
      <alignment horizontal="center"/>
    </xf>
    <xf numFmtId="0" fontId="31" fillId="2" borderId="23" xfId="81" applyFont="1" applyFill="1" applyBorder="1" applyAlignment="1">
      <alignment horizontal="center"/>
    </xf>
    <xf numFmtId="0" fontId="32" fillId="0" borderId="0" xfId="0" applyFont="1" applyFill="1" applyBorder="1" applyAlignment="1"/>
    <xf numFmtId="0" fontId="46" fillId="2" borderId="18" xfId="1" applyFont="1" applyFill="1" applyBorder="1"/>
    <xf numFmtId="0" fontId="47" fillId="0" borderId="0" xfId="0" applyFont="1" applyFill="1"/>
    <xf numFmtId="0" fontId="48" fillId="0" borderId="0" xfId="0" applyFont="1" applyFill="1"/>
    <xf numFmtId="0" fontId="48" fillId="0" borderId="0" xfId="0" applyFont="1" applyFill="1" applyBorder="1"/>
    <xf numFmtId="3" fontId="32" fillId="0" borderId="30" xfId="0" applyNumberFormat="1" applyFont="1" applyFill="1" applyBorder="1"/>
    <xf numFmtId="3" fontId="32" fillId="0" borderId="25" xfId="0" applyNumberFormat="1" applyFont="1" applyFill="1" applyBorder="1"/>
    <xf numFmtId="3" fontId="32" fillId="0" borderId="9" xfId="0" applyNumberFormat="1" applyFont="1" applyFill="1" applyBorder="1"/>
    <xf numFmtId="3" fontId="32" fillId="0" borderId="10" xfId="0" applyNumberFormat="1" applyFont="1" applyFill="1" applyBorder="1"/>
    <xf numFmtId="3" fontId="32" fillId="0" borderId="13" xfId="0" applyNumberFormat="1" applyFont="1" applyFill="1" applyBorder="1"/>
    <xf numFmtId="3" fontId="32" fillId="0" borderId="14" xfId="0" applyNumberFormat="1" applyFont="1" applyFill="1" applyBorder="1"/>
    <xf numFmtId="9" fontId="32" fillId="0" borderId="26" xfId="0" applyNumberFormat="1" applyFont="1" applyFill="1" applyBorder="1"/>
    <xf numFmtId="9" fontId="32" fillId="0" borderId="11" xfId="0" applyNumberFormat="1" applyFont="1" applyFill="1" applyBorder="1"/>
    <xf numFmtId="9" fontId="32" fillId="0" borderId="15" xfId="0" applyNumberFormat="1" applyFont="1" applyFill="1" applyBorder="1"/>
    <xf numFmtId="9" fontId="28" fillId="2" borderId="21" xfId="81" applyNumberFormat="1" applyFont="1" applyFill="1" applyBorder="1"/>
    <xf numFmtId="9" fontId="28" fillId="4" borderId="21" xfId="81" applyNumberFormat="1" applyFont="1" applyFill="1" applyBorder="1"/>
    <xf numFmtId="9" fontId="28" fillId="3" borderId="21" xfId="81" applyNumberFormat="1" applyFont="1" applyFill="1" applyBorder="1"/>
    <xf numFmtId="0" fontId="31" fillId="2" borderId="22" xfId="81" applyFont="1" applyFill="1" applyBorder="1" applyAlignment="1">
      <alignment horizontal="center"/>
    </xf>
    <xf numFmtId="0" fontId="32" fillId="0" borderId="0" xfId="0" applyFont="1" applyFill="1"/>
    <xf numFmtId="0" fontId="32" fillId="0" borderId="45" xfId="0" applyFont="1" applyFill="1" applyBorder="1" applyAlignment="1"/>
    <xf numFmtId="0" fontId="32" fillId="0" borderId="0" xfId="0" applyFont="1" applyFill="1" applyAlignment="1"/>
    <xf numFmtId="0" fontId="46" fillId="4" borderId="34" xfId="1" applyFont="1" applyFill="1" applyBorder="1"/>
    <xf numFmtId="0" fontId="46" fillId="4" borderId="18" xfId="1" applyFont="1" applyFill="1" applyBorder="1"/>
    <xf numFmtId="0" fontId="46" fillId="3" borderId="19" xfId="1" applyFont="1" applyFill="1" applyBorder="1"/>
    <xf numFmtId="0" fontId="49" fillId="0" borderId="0" xfId="0" applyFont="1" applyFill="1" applyBorder="1" applyAlignment="1">
      <alignment vertical="center"/>
    </xf>
    <xf numFmtId="0" fontId="49" fillId="0" borderId="0" xfId="0" applyFont="1" applyFill="1" applyAlignment="1">
      <alignment vertical="center"/>
    </xf>
    <xf numFmtId="0" fontId="32" fillId="2" borderId="30" xfId="0" applyFont="1" applyFill="1" applyBorder="1" applyAlignment="1">
      <alignment horizontal="center" vertical="center"/>
    </xf>
    <xf numFmtId="0" fontId="37" fillId="2" borderId="10" xfId="0" applyFont="1" applyFill="1" applyBorder="1" applyAlignment="1">
      <alignment horizontal="center" vertical="center"/>
    </xf>
    <xf numFmtId="0" fontId="32" fillId="2" borderId="26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 wrapText="1"/>
    </xf>
    <xf numFmtId="164" fontId="31" fillId="2" borderId="25" xfId="53" applyNumberFormat="1" applyFont="1" applyFill="1" applyBorder="1" applyAlignment="1">
      <alignment horizontal="right"/>
    </xf>
    <xf numFmtId="0" fontId="46" fillId="3" borderId="9" xfId="1" applyFont="1" applyFill="1" applyBorder="1"/>
    <xf numFmtId="0" fontId="46" fillId="3" borderId="5" xfId="1" applyFont="1" applyFill="1" applyBorder="1"/>
    <xf numFmtId="0" fontId="46" fillId="6" borderId="5" xfId="1" applyFont="1" applyFill="1" applyBorder="1"/>
    <xf numFmtId="0" fontId="46" fillId="6" borderId="53" xfId="1" applyFont="1" applyFill="1" applyBorder="1"/>
    <xf numFmtId="0" fontId="46" fillId="2" borderId="5" xfId="1" applyFont="1" applyFill="1" applyBorder="1"/>
    <xf numFmtId="0" fontId="46" fillId="4" borderId="5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8" xfId="0" applyNumberFormat="1" applyFont="1" applyFill="1" applyBorder="1"/>
    <xf numFmtId="3" fontId="39" fillId="2" borderId="50" xfId="0" applyNumberFormat="1" applyFont="1" applyFill="1" applyBorder="1"/>
    <xf numFmtId="9" fontId="39" fillId="2" borderId="54" xfId="0" applyNumberFormat="1" applyFont="1" applyFill="1" applyBorder="1"/>
    <xf numFmtId="0" fontId="50" fillId="2" borderId="19" xfId="1" applyFont="1" applyFill="1" applyBorder="1" applyAlignment="1"/>
    <xf numFmtId="0" fontId="32" fillId="2" borderId="29" xfId="0" applyFont="1" applyFill="1" applyBorder="1" applyAlignment="1"/>
    <xf numFmtId="3" fontId="32" fillId="2" borderId="28" xfId="0" applyNumberFormat="1" applyFont="1" applyFill="1" applyBorder="1" applyAlignment="1"/>
    <xf numFmtId="9" fontId="32" fillId="2" borderId="21" xfId="0" applyNumberFormat="1" applyFont="1" applyFill="1" applyBorder="1" applyAlignment="1"/>
    <xf numFmtId="0" fontId="39" fillId="2" borderId="52" xfId="0" applyFont="1" applyFill="1" applyBorder="1" applyAlignment="1"/>
    <xf numFmtId="0" fontId="32" fillId="0" borderId="8" xfId="0" applyFont="1" applyBorder="1" applyAlignment="1"/>
    <xf numFmtId="3" fontId="32" fillId="0" borderId="6" xfId="0" applyNumberFormat="1" applyFont="1" applyBorder="1" applyAlignment="1"/>
    <xf numFmtId="9" fontId="32" fillId="0" borderId="11" xfId="0" applyNumberFormat="1" applyFont="1" applyBorder="1" applyAlignment="1"/>
    <xf numFmtId="0" fontId="29" fillId="2" borderId="35" xfId="1" applyFont="1" applyFill="1" applyBorder="1" applyAlignment="1">
      <alignment horizontal="left" indent="2"/>
    </xf>
    <xf numFmtId="0" fontId="32" fillId="0" borderId="12" xfId="0" applyFont="1" applyBorder="1" applyAlignment="1"/>
    <xf numFmtId="3" fontId="32" fillId="0" borderId="10" xfId="0" applyNumberFormat="1" applyFont="1" applyBorder="1" applyAlignment="1"/>
    <xf numFmtId="9" fontId="32" fillId="0" borderId="10" xfId="0" applyNumberFormat="1" applyFont="1" applyBorder="1" applyAlignment="1"/>
    <xf numFmtId="0" fontId="32" fillId="2" borderId="35" xfId="0" applyFont="1" applyFill="1" applyBorder="1" applyAlignment="1">
      <alignment horizontal="left" indent="2"/>
    </xf>
    <xf numFmtId="0" fontId="31" fillId="2" borderId="35" xfId="1" applyFont="1" applyFill="1" applyBorder="1" applyAlignment="1"/>
    <xf numFmtId="0" fontId="46" fillId="2" borderId="35" xfId="1" applyFont="1" applyFill="1" applyBorder="1" applyAlignment="1">
      <alignment horizontal="left" indent="2"/>
    </xf>
    <xf numFmtId="0" fontId="50" fillId="2" borderId="35" xfId="1" applyFont="1" applyFill="1" applyBorder="1" applyAlignment="1"/>
    <xf numFmtId="0" fontId="32" fillId="0" borderId="33" xfId="0" applyFont="1" applyBorder="1" applyAlignment="1"/>
    <xf numFmtId="3" fontId="32" fillId="0" borderId="24" xfId="0" applyNumberFormat="1" applyFont="1" applyBorder="1" applyAlignment="1"/>
    <xf numFmtId="9" fontId="32" fillId="0" borderId="23" xfId="0" applyNumberFormat="1" applyFont="1" applyBorder="1" applyAlignment="1"/>
    <xf numFmtId="0" fontId="39" fillId="0" borderId="37" xfId="0" applyFont="1" applyFill="1" applyBorder="1" applyAlignment="1">
      <alignment horizontal="left" indent="2"/>
    </xf>
    <xf numFmtId="0" fontId="32" fillId="0" borderId="37" xfId="0" applyFont="1" applyBorder="1" applyAlignment="1"/>
    <xf numFmtId="3" fontId="32" fillId="0" borderId="37" xfId="0" applyNumberFormat="1" applyFont="1" applyBorder="1" applyAlignment="1"/>
    <xf numFmtId="9" fontId="32" fillId="0" borderId="37" xfId="0" applyNumberFormat="1" applyFont="1" applyBorder="1" applyAlignment="1"/>
    <xf numFmtId="0" fontId="50" fillId="4" borderId="19" xfId="1" applyFont="1" applyFill="1" applyBorder="1" applyAlignment="1">
      <alignment horizontal="left"/>
    </xf>
    <xf numFmtId="0" fontId="32" fillId="4" borderId="29" xfId="0" applyFont="1" applyFill="1" applyBorder="1" applyAlignment="1"/>
    <xf numFmtId="3" fontId="32" fillId="4" borderId="28" xfId="0" applyNumberFormat="1" applyFont="1" applyFill="1" applyBorder="1" applyAlignment="1"/>
    <xf numFmtId="9" fontId="32" fillId="4" borderId="21" xfId="0" applyNumberFormat="1" applyFont="1" applyFill="1" applyBorder="1" applyAlignment="1"/>
    <xf numFmtId="0" fontId="50" fillId="4" borderId="52" xfId="1" applyFont="1" applyFill="1" applyBorder="1" applyAlignment="1">
      <alignment horizontal="left"/>
    </xf>
    <xf numFmtId="0" fontId="46" fillId="4" borderId="35" xfId="1" applyFont="1" applyFill="1" applyBorder="1" applyAlignment="1">
      <alignment horizontal="left" indent="2"/>
    </xf>
    <xf numFmtId="0" fontId="50" fillId="4" borderId="35" xfId="1" applyFont="1" applyFill="1" applyBorder="1" applyAlignment="1">
      <alignment horizontal="left"/>
    </xf>
    <xf numFmtId="0" fontId="32" fillId="4" borderId="36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5" xfId="0" applyNumberFormat="1" applyFont="1" applyBorder="1" applyAlignment="1"/>
    <xf numFmtId="0" fontId="39" fillId="3" borderId="19" xfId="0" applyFont="1" applyFill="1" applyBorder="1" applyAlignment="1"/>
    <xf numFmtId="0" fontId="32" fillId="3" borderId="29" xfId="0" applyFont="1" applyFill="1" applyBorder="1" applyAlignment="1"/>
    <xf numFmtId="3" fontId="32" fillId="3" borderId="28" xfId="0" applyNumberFormat="1" applyFont="1" applyFill="1" applyBorder="1" applyAlignment="1"/>
    <xf numFmtId="9" fontId="32" fillId="3" borderId="21" xfId="0" applyNumberFormat="1" applyFont="1" applyFill="1" applyBorder="1" applyAlignment="1"/>
    <xf numFmtId="0" fontId="40" fillId="0" borderId="0" xfId="0" applyFont="1" applyFill="1" applyBorder="1" applyAlignment="1"/>
    <xf numFmtId="0" fontId="41" fillId="0" borderId="0" xfId="0" applyFont="1" applyFill="1"/>
    <xf numFmtId="16" fontId="41" fillId="0" borderId="0" xfId="0" quotePrefix="1" applyNumberFormat="1" applyFont="1" applyFill="1"/>
    <xf numFmtId="0" fontId="41" fillId="0" borderId="0" xfId="0" quotePrefix="1" applyFont="1" applyFill="1"/>
    <xf numFmtId="171" fontId="41" fillId="0" borderId="0" xfId="0" applyNumberFormat="1" applyFont="1" applyFill="1"/>
    <xf numFmtId="172" fontId="41" fillId="0" borderId="0" xfId="0" applyNumberFormat="1" applyFont="1" applyFill="1"/>
    <xf numFmtId="3" fontId="41" fillId="0" borderId="0" xfId="0" applyNumberFormat="1" applyFont="1" applyFill="1"/>
    <xf numFmtId="0" fontId="7" fillId="0" borderId="0" xfId="81" applyFont="1" applyFill="1"/>
    <xf numFmtId="0" fontId="51" fillId="0" borderId="37" xfId="81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4" fontId="32" fillId="0" borderId="0" xfId="0" applyNumberFormat="1" applyFont="1" applyFill="1"/>
    <xf numFmtId="9" fontId="32" fillId="0" borderId="0" xfId="0" applyNumberFormat="1" applyFont="1" applyFill="1"/>
    <xf numFmtId="164" fontId="27" fillId="0" borderId="0" xfId="78" applyNumberFormat="1" applyFont="1" applyFill="1" applyBorder="1" applyAlignment="1"/>
    <xf numFmtId="3" fontId="27" fillId="0" borderId="0" xfId="78" applyNumberFormat="1" applyFont="1" applyFill="1" applyBorder="1" applyAlignment="1"/>
    <xf numFmtId="164" fontId="32" fillId="0" borderId="0" xfId="0" applyNumberFormat="1" applyFont="1" applyFill="1" applyAlignment="1">
      <alignment horizontal="right"/>
    </xf>
    <xf numFmtId="3" fontId="6" fillId="0" borderId="0" xfId="78" applyNumberFormat="1" applyFont="1" applyFill="1" applyBorder="1" applyAlignment="1"/>
    <xf numFmtId="9" fontId="6" fillId="0" borderId="0" xfId="78" applyNumberFormat="1" applyFont="1" applyFill="1" applyBorder="1" applyAlignment="1"/>
    <xf numFmtId="0" fontId="39" fillId="2" borderId="27" xfId="0" applyFont="1" applyFill="1" applyBorder="1" applyAlignment="1">
      <alignment horizontal="right"/>
    </xf>
    <xf numFmtId="169" fontId="39" fillId="0" borderId="20" xfId="0" applyNumberFormat="1" applyFont="1" applyFill="1" applyBorder="1" applyAlignment="1"/>
    <xf numFmtId="169" fontId="39" fillId="0" borderId="28" xfId="0" applyNumberFormat="1" applyFont="1" applyFill="1" applyBorder="1" applyAlignment="1"/>
    <xf numFmtId="9" fontId="39" fillId="0" borderId="21" xfId="0" applyNumberFormat="1" applyFont="1" applyFill="1" applyBorder="1" applyAlignment="1"/>
    <xf numFmtId="169" fontId="39" fillId="0" borderId="29" xfId="0" applyNumberFormat="1" applyFont="1" applyFill="1" applyBorder="1" applyAlignment="1"/>
    <xf numFmtId="9" fontId="39" fillId="0" borderId="47" xfId="0" applyNumberFormat="1" applyFont="1" applyFill="1" applyBorder="1" applyAlignment="1"/>
    <xf numFmtId="169" fontId="32" fillId="0" borderId="0" xfId="0" applyNumberFormat="1" applyFont="1" applyFill="1" applyBorder="1" applyAlignment="1"/>
    <xf numFmtId="9" fontId="32" fillId="0" borderId="0" xfId="0" applyNumberFormat="1" applyFont="1" applyFill="1" applyBorder="1" applyAlignment="1"/>
    <xf numFmtId="3" fontId="32" fillId="0" borderId="45" xfId="0" applyNumberFormat="1" applyFont="1" applyFill="1" applyBorder="1" applyAlignment="1"/>
    <xf numFmtId="9" fontId="32" fillId="0" borderId="45" xfId="0" applyNumberFormat="1" applyFont="1" applyFill="1" applyBorder="1" applyAlignment="1"/>
    <xf numFmtId="3" fontId="32" fillId="0" borderId="0" xfId="0" applyNumberFormat="1" applyFont="1" applyFill="1" applyBorder="1" applyAlignment="1"/>
    <xf numFmtId="3" fontId="0" fillId="0" borderId="0" xfId="0" applyNumberFormat="1"/>
    <xf numFmtId="0" fontId="54" fillId="0" borderId="0" xfId="1" applyFont="1" applyFill="1"/>
    <xf numFmtId="3" fontId="52" fillId="0" borderId="0" xfId="26" applyNumberFormat="1" applyFont="1" applyFill="1" applyBorder="1" applyAlignment="1"/>
    <xf numFmtId="0" fontId="57" fillId="0" borderId="0" xfId="0" applyFont="1" applyAlignment="1">
      <alignment horizontal="left" vertical="center" indent="1"/>
    </xf>
    <xf numFmtId="0" fontId="57" fillId="0" borderId="0" xfId="0" applyFont="1" applyAlignment="1">
      <alignment vertical="center"/>
    </xf>
    <xf numFmtId="0" fontId="0" fillId="0" borderId="0" xfId="0" applyAlignment="1"/>
    <xf numFmtId="0" fontId="58" fillId="0" borderId="0" xfId="0" applyFont="1"/>
    <xf numFmtId="0" fontId="31" fillId="2" borderId="87" xfId="74" applyFont="1" applyFill="1" applyBorder="1" applyAlignment="1">
      <alignment horizontal="center"/>
    </xf>
    <xf numFmtId="0" fontId="31" fillId="2" borderId="69" xfId="81" applyFont="1" applyFill="1" applyBorder="1" applyAlignment="1">
      <alignment horizontal="center"/>
    </xf>
    <xf numFmtId="0" fontId="31" fillId="2" borderId="70" xfId="81" applyFont="1" applyFill="1" applyBorder="1" applyAlignment="1">
      <alignment horizontal="center"/>
    </xf>
    <xf numFmtId="0" fontId="31" fillId="2" borderId="71" xfId="81" applyFont="1" applyFill="1" applyBorder="1" applyAlignment="1">
      <alignment horizontal="center"/>
    </xf>
    <xf numFmtId="0" fontId="31" fillId="2" borderId="72" xfId="81" applyFont="1" applyFill="1" applyBorder="1" applyAlignment="1">
      <alignment horizontal="center"/>
    </xf>
    <xf numFmtId="0" fontId="3" fillId="2" borderId="20" xfId="79" applyFont="1" applyFill="1" applyBorder="1" applyAlignment="1"/>
    <xf numFmtId="0" fontId="3" fillId="2" borderId="28" xfId="79" applyFont="1" applyFill="1" applyBorder="1" applyAlignment="1"/>
    <xf numFmtId="0" fontId="29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7" xfId="79" applyFont="1" applyFill="1" applyBorder="1" applyAlignment="1">
      <alignment horizontal="right"/>
    </xf>
    <xf numFmtId="9" fontId="32" fillId="0" borderId="28" xfId="0" applyNumberFormat="1" applyFont="1" applyFill="1" applyBorder="1"/>
    <xf numFmtId="9" fontId="32" fillId="0" borderId="21" xfId="0" applyNumberFormat="1" applyFont="1" applyFill="1" applyBorder="1"/>
    <xf numFmtId="9" fontId="32" fillId="0" borderId="29" xfId="0" applyNumberFormat="1" applyFont="1" applyFill="1" applyBorder="1"/>
    <xf numFmtId="3" fontId="6" fillId="0" borderId="20" xfId="78" applyNumberFormat="1" applyFont="1" applyFill="1" applyBorder="1" applyAlignment="1"/>
    <xf numFmtId="3" fontId="6" fillId="0" borderId="28" xfId="78" applyNumberFormat="1" applyFont="1" applyFill="1" applyBorder="1" applyAlignment="1"/>
    <xf numFmtId="3" fontId="6" fillId="0" borderId="21" xfId="78" applyNumberFormat="1" applyFont="1" applyFill="1" applyBorder="1" applyAlignment="1"/>
    <xf numFmtId="0" fontId="32" fillId="5" borderId="77" xfId="0" applyFont="1" applyFill="1" applyBorder="1"/>
    <xf numFmtId="0" fontId="32" fillId="0" borderId="78" xfId="0" applyFont="1" applyBorder="1" applyAlignment="1"/>
    <xf numFmtId="9" fontId="32" fillId="0" borderId="76" xfId="0" applyNumberFormat="1" applyFont="1" applyBorder="1" applyAlignment="1"/>
    <xf numFmtId="0" fontId="25" fillId="2" borderId="35" xfId="1" applyFill="1" applyBorder="1" applyAlignment="1">
      <alignment horizontal="left" indent="4"/>
    </xf>
    <xf numFmtId="0" fontId="39" fillId="0" borderId="0" xfId="0" applyFont="1" applyFill="1" applyAlignment="1">
      <alignment horizontal="left" indent="1"/>
    </xf>
    <xf numFmtId="3" fontId="39" fillId="0" borderId="20" xfId="0" applyNumberFormat="1" applyFont="1" applyFill="1" applyBorder="1" applyAlignment="1"/>
    <xf numFmtId="3" fontId="39" fillId="0" borderId="28" xfId="0" applyNumberFormat="1" applyFont="1" applyFill="1" applyBorder="1" applyAlignment="1"/>
    <xf numFmtId="169" fontId="39" fillId="0" borderId="21" xfId="0" applyNumberFormat="1" applyFont="1" applyFill="1" applyBorder="1" applyAlignment="1"/>
    <xf numFmtId="49" fontId="37" fillId="2" borderId="76" xfId="0" quotePrefix="1" applyNumberFormat="1" applyFont="1" applyFill="1" applyBorder="1" applyAlignment="1">
      <alignment horizontal="center" vertical="center"/>
    </xf>
    <xf numFmtId="0" fontId="25" fillId="4" borderId="74" xfId="1" applyFill="1" applyBorder="1" applyAlignment="1">
      <alignment horizontal="left" indent="4"/>
    </xf>
    <xf numFmtId="0" fontId="25" fillId="4" borderId="35" xfId="1" applyFill="1" applyBorder="1" applyAlignment="1">
      <alignment horizontal="left" indent="2"/>
    </xf>
    <xf numFmtId="0" fontId="32" fillId="0" borderId="75" xfId="0" applyFont="1" applyBorder="1"/>
    <xf numFmtId="0" fontId="31" fillId="2" borderId="65" xfId="0" applyFont="1" applyFill="1" applyBorder="1" applyAlignment="1">
      <alignment horizontal="center" vertical="top" wrapText="1"/>
    </xf>
    <xf numFmtId="0" fontId="25" fillId="6" borderId="5" xfId="1" applyFill="1" applyBorder="1"/>
    <xf numFmtId="0" fontId="31" fillId="2" borderId="39" xfId="81" applyFont="1" applyFill="1" applyBorder="1" applyAlignment="1">
      <alignment horizontal="center"/>
    </xf>
    <xf numFmtId="0" fontId="31" fillId="2" borderId="40" xfId="81" applyFont="1" applyFill="1" applyBorder="1" applyAlignment="1">
      <alignment horizontal="center"/>
    </xf>
    <xf numFmtId="0" fontId="31" fillId="2" borderId="25" xfId="74" applyFont="1" applyFill="1" applyBorder="1" applyAlignment="1">
      <alignment horizontal="center"/>
    </xf>
    <xf numFmtId="0" fontId="6" fillId="0" borderId="3" xfId="78" applyFont="1" applyFill="1" applyBorder="1" applyAlignment="1"/>
    <xf numFmtId="3" fontId="39" fillId="0" borderId="21" xfId="0" applyNumberFormat="1" applyFont="1" applyFill="1" applyBorder="1" applyAlignment="1"/>
    <xf numFmtId="0" fontId="39" fillId="2" borderId="19" xfId="0" applyFont="1" applyFill="1" applyBorder="1" applyAlignment="1">
      <alignment horizontal="right"/>
    </xf>
    <xf numFmtId="0" fontId="27" fillId="0" borderId="0" xfId="78" applyNumberFormat="1" applyFont="1" applyFill="1" applyBorder="1" applyAlignment="1"/>
    <xf numFmtId="0" fontId="32" fillId="0" borderId="0" xfId="0" applyNumberFormat="1" applyFont="1" applyFill="1"/>
    <xf numFmtId="9" fontId="0" fillId="0" borderId="0" xfId="0" applyNumberFormat="1"/>
    <xf numFmtId="168" fontId="0" fillId="0" borderId="0" xfId="0" applyNumberFormat="1"/>
    <xf numFmtId="0" fontId="48" fillId="0" borderId="0" xfId="0" applyFont="1" applyFill="1" applyAlignment="1">
      <alignment horizontal="left" indent="2"/>
    </xf>
    <xf numFmtId="176" fontId="39" fillId="0" borderId="16" xfId="0" applyNumberFormat="1" applyFont="1" applyBorder="1" applyAlignment="1">
      <alignment vertical="center"/>
    </xf>
    <xf numFmtId="173" fontId="39" fillId="0" borderId="32" xfId="0" applyNumberFormat="1" applyFont="1" applyBorder="1" applyAlignment="1">
      <alignment vertical="center"/>
    </xf>
    <xf numFmtId="173" fontId="32" fillId="0" borderId="17" xfId="0" applyNumberFormat="1" applyFont="1" applyBorder="1" applyAlignment="1">
      <alignment vertical="center"/>
    </xf>
    <xf numFmtId="173" fontId="32" fillId="0" borderId="0" xfId="0" applyNumberFormat="1" applyFont="1" applyBorder="1" applyAlignment="1">
      <alignment vertical="center"/>
    </xf>
    <xf numFmtId="173" fontId="32" fillId="0" borderId="16" xfId="0" applyNumberFormat="1" applyFont="1" applyBorder="1" applyAlignment="1">
      <alignment vertical="center"/>
    </xf>
    <xf numFmtId="174" fontId="32" fillId="0" borderId="0" xfId="0" applyNumberFormat="1" applyFont="1" applyBorder="1" applyAlignment="1">
      <alignment vertical="center"/>
    </xf>
    <xf numFmtId="0" fontId="55" fillId="0" borderId="17" xfId="0" applyFont="1" applyFill="1" applyBorder="1" applyAlignment="1">
      <alignment horizontal="left" vertical="center"/>
    </xf>
    <xf numFmtId="0" fontId="39" fillId="2" borderId="0" xfId="0" applyFont="1" applyFill="1" applyBorder="1" applyAlignment="1">
      <alignment horizontal="center" vertical="center"/>
    </xf>
    <xf numFmtId="173" fontId="32" fillId="0" borderId="0" xfId="0" applyNumberFormat="1" applyFont="1" applyBorder="1" applyAlignment="1">
      <alignment horizontal="right" vertical="center"/>
    </xf>
    <xf numFmtId="175" fontId="32" fillId="0" borderId="0" xfId="0" applyNumberFormat="1" applyFont="1" applyBorder="1" applyAlignment="1">
      <alignment horizontal="right" vertical="center"/>
    </xf>
    <xf numFmtId="3" fontId="39" fillId="0" borderId="57" xfId="0" applyNumberFormat="1" applyFont="1" applyBorder="1" applyAlignment="1">
      <alignment horizontal="right" vertical="center"/>
    </xf>
    <xf numFmtId="9" fontId="39" fillId="0" borderId="94" xfId="0" applyNumberFormat="1" applyFont="1" applyBorder="1" applyAlignment="1">
      <alignment horizontal="right" vertical="center"/>
    </xf>
    <xf numFmtId="173" fontId="39" fillId="0" borderId="94" xfId="0" applyNumberFormat="1" applyFont="1" applyBorder="1" applyAlignment="1">
      <alignment horizontal="right" vertical="center"/>
    </xf>
    <xf numFmtId="173" fontId="39" fillId="0" borderId="63" xfId="0" applyNumberFormat="1" applyFont="1" applyBorder="1" applyAlignment="1">
      <alignment horizontal="right" vertical="center"/>
    </xf>
    <xf numFmtId="173" fontId="39" fillId="0" borderId="65" xfId="0" applyNumberFormat="1" applyFont="1" applyBorder="1" applyAlignment="1">
      <alignment vertical="center"/>
    </xf>
    <xf numFmtId="173" fontId="39" fillId="0" borderId="95" xfId="0" applyNumberFormat="1" applyFont="1" applyBorder="1" applyAlignment="1">
      <alignment vertical="center"/>
    </xf>
    <xf numFmtId="173" fontId="39" fillId="0" borderId="94" xfId="0" applyNumberFormat="1" applyFont="1" applyBorder="1" applyAlignment="1">
      <alignment vertical="center"/>
    </xf>
    <xf numFmtId="173" fontId="39" fillId="0" borderId="63" xfId="0" applyNumberFormat="1" applyFont="1" applyBorder="1" applyAlignment="1">
      <alignment vertical="center"/>
    </xf>
    <xf numFmtId="173" fontId="39" fillId="0" borderId="96" xfId="0" applyNumberFormat="1" applyFont="1" applyBorder="1" applyAlignment="1">
      <alignment vertical="center"/>
    </xf>
    <xf numFmtId="174" fontId="39" fillId="0" borderId="97" xfId="0" applyNumberFormat="1" applyFont="1" applyBorder="1" applyAlignment="1">
      <alignment vertical="center"/>
    </xf>
    <xf numFmtId="174" fontId="39" fillId="0" borderId="94" xfId="0" applyNumberFormat="1" applyFont="1" applyBorder="1" applyAlignment="1">
      <alignment vertical="center"/>
    </xf>
    <xf numFmtId="174" fontId="39" fillId="0" borderId="63" xfId="0" applyNumberFormat="1" applyFont="1" applyBorder="1" applyAlignment="1">
      <alignment vertical="center"/>
    </xf>
    <xf numFmtId="168" fontId="39" fillId="0" borderId="88" xfId="0" applyNumberFormat="1" applyFont="1" applyBorder="1" applyAlignment="1">
      <alignment vertical="center"/>
    </xf>
    <xf numFmtId="0" fontId="32" fillId="0" borderId="95" xfId="0" applyFont="1" applyBorder="1" applyAlignment="1">
      <alignment horizontal="center" vertical="center"/>
    </xf>
    <xf numFmtId="166" fontId="39" fillId="2" borderId="63" xfId="0" applyNumberFormat="1" applyFont="1" applyFill="1" applyBorder="1" applyAlignment="1">
      <alignment horizontal="center" vertical="center"/>
    </xf>
    <xf numFmtId="173" fontId="39" fillId="0" borderId="72" xfId="0" applyNumberFormat="1" applyFont="1" applyBorder="1" applyAlignment="1">
      <alignment horizontal="right" vertical="center"/>
    </xf>
    <xf numFmtId="175" fontId="39" fillId="0" borderId="71" xfId="0" applyNumberFormat="1" applyFont="1" applyBorder="1" applyAlignment="1">
      <alignment horizontal="right" vertical="center"/>
    </xf>
    <xf numFmtId="173" fontId="39" fillId="0" borderId="71" xfId="0" applyNumberFormat="1" applyFont="1" applyBorder="1" applyAlignment="1">
      <alignment horizontal="right" vertical="center"/>
    </xf>
    <xf numFmtId="173" fontId="39" fillId="0" borderId="72" xfId="0" applyNumberFormat="1" applyFont="1" applyBorder="1" applyAlignment="1">
      <alignment vertical="center"/>
    </xf>
    <xf numFmtId="173" fontId="39" fillId="0" borderId="71" xfId="0" applyNumberFormat="1" applyFont="1" applyBorder="1" applyAlignment="1">
      <alignment vertical="center"/>
    </xf>
    <xf numFmtId="173" fontId="39" fillId="0" borderId="70" xfId="0" applyNumberFormat="1" applyFont="1" applyBorder="1" applyAlignment="1">
      <alignment vertical="center"/>
    </xf>
    <xf numFmtId="176" fontId="39" fillId="0" borderId="70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55" fillId="9" borderId="76" xfId="0" quotePrefix="1" applyFont="1" applyFill="1" applyBorder="1" applyAlignment="1">
      <alignment horizontal="center" vertical="center" wrapText="1"/>
    </xf>
    <xf numFmtId="0" fontId="40" fillId="9" borderId="76" xfId="0" quotePrefix="1" applyFont="1" applyFill="1" applyBorder="1" applyAlignment="1">
      <alignment horizontal="center" vertical="center" wrapText="1"/>
    </xf>
    <xf numFmtId="0" fontId="40" fillId="9" borderId="75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7" borderId="103" xfId="0" applyNumberFormat="1" applyFont="1" applyFill="1" applyBorder="1"/>
    <xf numFmtId="3" fontId="0" fillId="7" borderId="64" xfId="0" applyNumberFormat="1" applyFont="1" applyFill="1" applyBorder="1"/>
    <xf numFmtId="0" fontId="0" fillId="0" borderId="104" xfId="0" applyNumberFormat="1" applyFont="1" applyBorder="1"/>
    <xf numFmtId="3" fontId="0" fillId="0" borderId="105" xfId="0" applyNumberFormat="1" applyFont="1" applyBorder="1"/>
    <xf numFmtId="0" fontId="0" fillId="7" borderId="104" xfId="0" applyNumberFormat="1" applyFont="1" applyFill="1" applyBorder="1"/>
    <xf numFmtId="3" fontId="0" fillId="7" borderId="105" xfId="0" applyNumberFormat="1" applyFont="1" applyFill="1" applyBorder="1"/>
    <xf numFmtId="0" fontId="53" fillId="8" borderId="104" xfId="0" applyNumberFormat="1" applyFont="1" applyFill="1" applyBorder="1"/>
    <xf numFmtId="3" fontId="53" fillId="8" borderId="105" xfId="0" applyNumberFormat="1" applyFont="1" applyFill="1" applyBorder="1"/>
    <xf numFmtId="0" fontId="39" fillId="3" borderId="27" xfId="0" applyFont="1" applyFill="1" applyBorder="1" applyAlignment="1"/>
    <xf numFmtId="0" fontId="32" fillId="0" borderId="38" xfId="0" applyFont="1" applyBorder="1" applyAlignment="1"/>
    <xf numFmtId="0" fontId="39" fillId="2" borderId="27" xfId="0" applyFont="1" applyFill="1" applyBorder="1" applyAlignment="1"/>
    <xf numFmtId="0" fontId="39" fillId="4" borderId="27" xfId="0" applyFont="1" applyFill="1" applyBorder="1" applyAlignment="1"/>
    <xf numFmtId="0" fontId="42" fillId="0" borderId="2" xfId="0" applyFont="1" applyFill="1" applyBorder="1" applyAlignment="1"/>
    <xf numFmtId="0" fontId="42" fillId="0" borderId="2" xfId="0" applyFont="1" applyBorder="1" applyAlignment="1"/>
    <xf numFmtId="0" fontId="30" fillId="5" borderId="17" xfId="81" applyFont="1" applyFill="1" applyBorder="1" applyAlignment="1">
      <alignment horizontal="center" vertical="center"/>
    </xf>
    <xf numFmtId="0" fontId="41" fillId="0" borderId="3" xfId="0" applyFont="1" applyBorder="1" applyAlignment="1">
      <alignment horizontal="center" vertical="center"/>
    </xf>
    <xf numFmtId="0" fontId="31" fillId="2" borderId="43" xfId="81" applyFont="1" applyFill="1" applyBorder="1" applyAlignment="1">
      <alignment horizontal="center"/>
    </xf>
    <xf numFmtId="0" fontId="31" fillId="2" borderId="44" xfId="81" applyFont="1" applyFill="1" applyBorder="1" applyAlignment="1">
      <alignment horizontal="center"/>
    </xf>
    <xf numFmtId="0" fontId="31" fillId="2" borderId="41" xfId="81" applyFont="1" applyFill="1" applyBorder="1" applyAlignment="1">
      <alignment horizontal="center"/>
    </xf>
    <xf numFmtId="0" fontId="31" fillId="2" borderId="62" xfId="81" applyFont="1" applyFill="1" applyBorder="1" applyAlignment="1">
      <alignment horizontal="center"/>
    </xf>
    <xf numFmtId="0" fontId="31" fillId="2" borderId="42" xfId="81" applyFont="1" applyFill="1" applyBorder="1" applyAlignment="1">
      <alignment horizontal="center"/>
    </xf>
    <xf numFmtId="0" fontId="31" fillId="2" borderId="87" xfId="81" applyFont="1" applyFill="1" applyBorder="1" applyAlignment="1">
      <alignment horizontal="center"/>
    </xf>
    <xf numFmtId="0" fontId="31" fillId="2" borderId="73" xfId="81" applyFont="1" applyFill="1" applyBorder="1" applyAlignment="1">
      <alignment horizontal="center"/>
    </xf>
    <xf numFmtId="0" fontId="42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38" fillId="2" borderId="25" xfId="0" applyFont="1" applyFill="1" applyBorder="1" applyAlignment="1">
      <alignment horizontal="center" vertical="center"/>
    </xf>
    <xf numFmtId="0" fontId="32" fillId="2" borderId="30" xfId="0" applyFont="1" applyFill="1" applyBorder="1" applyAlignment="1">
      <alignment horizontal="center" vertical="center"/>
    </xf>
    <xf numFmtId="0" fontId="37" fillId="2" borderId="10" xfId="0" applyFont="1" applyFill="1" applyBorder="1" applyAlignment="1">
      <alignment horizontal="center" vertical="center"/>
    </xf>
    <xf numFmtId="0" fontId="32" fillId="2" borderId="11" xfId="0" applyFont="1" applyFill="1" applyBorder="1" applyAlignment="1">
      <alignment horizontal="center" vertical="center"/>
    </xf>
    <xf numFmtId="0" fontId="5" fillId="0" borderId="2" xfId="0" applyFont="1" applyFill="1" applyBorder="1" applyAlignment="1"/>
    <xf numFmtId="0" fontId="32" fillId="2" borderId="9" xfId="0" applyFont="1" applyFill="1" applyBorder="1" applyAlignment="1">
      <alignment horizontal="center" vertical="center"/>
    </xf>
    <xf numFmtId="0" fontId="32" fillId="2" borderId="10" xfId="0" applyFont="1" applyFill="1" applyBorder="1" applyAlignment="1">
      <alignment horizontal="center" vertical="center"/>
    </xf>
    <xf numFmtId="0" fontId="38" fillId="2" borderId="30" xfId="0" applyFont="1" applyFill="1" applyBorder="1" applyAlignment="1">
      <alignment horizontal="center" vertical="center"/>
    </xf>
    <xf numFmtId="0" fontId="32" fillId="2" borderId="26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 wrapText="1"/>
    </xf>
    <xf numFmtId="0" fontId="32" fillId="2" borderId="24" xfId="0" applyFont="1" applyFill="1" applyBorder="1" applyAlignment="1">
      <alignment horizontal="center" vertical="center" wrapText="1"/>
    </xf>
    <xf numFmtId="0" fontId="36" fillId="2" borderId="10" xfId="0" applyFont="1" applyFill="1" applyBorder="1" applyAlignment="1">
      <alignment horizontal="center" vertical="center" wrapText="1"/>
    </xf>
    <xf numFmtId="0" fontId="36" fillId="2" borderId="11" xfId="0" applyFont="1" applyFill="1" applyBorder="1" applyAlignment="1">
      <alignment horizontal="center" vertical="center" wrapText="1"/>
    </xf>
    <xf numFmtId="0" fontId="32" fillId="2" borderId="23" xfId="0" applyFont="1" applyFill="1" applyBorder="1" applyAlignment="1">
      <alignment horizontal="center" vertical="center" wrapText="1"/>
    </xf>
    <xf numFmtId="0" fontId="31" fillId="2" borderId="85" xfId="81" applyFont="1" applyFill="1" applyBorder="1" applyAlignment="1">
      <alignment horizontal="center"/>
    </xf>
    <xf numFmtId="0" fontId="31" fillId="2" borderId="86" xfId="81" applyFont="1" applyFill="1" applyBorder="1" applyAlignment="1">
      <alignment horizontal="center"/>
    </xf>
    <xf numFmtId="0" fontId="31" fillId="2" borderId="81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2" fillId="0" borderId="2" xfId="14" applyFont="1" applyFill="1" applyBorder="1" applyAlignment="1"/>
    <xf numFmtId="0" fontId="0" fillId="0" borderId="2" xfId="0" applyBorder="1" applyAlignment="1"/>
    <xf numFmtId="164" fontId="31" fillId="0" borderId="0" xfId="53" applyNumberFormat="1" applyFont="1" applyFill="1" applyBorder="1" applyAlignment="1">
      <alignment horizontal="center"/>
    </xf>
    <xf numFmtId="164" fontId="29" fillId="0" borderId="0" xfId="79" applyNumberFormat="1" applyFont="1" applyFill="1" applyBorder="1" applyAlignment="1">
      <alignment horizontal="center"/>
    </xf>
    <xf numFmtId="164" fontId="31" fillId="2" borderId="25" xfId="53" applyNumberFormat="1" applyFont="1" applyFill="1" applyBorder="1" applyAlignment="1">
      <alignment horizontal="right"/>
    </xf>
    <xf numFmtId="164" fontId="29" fillId="2" borderId="30" xfId="79" applyNumberFormat="1" applyFont="1" applyFill="1" applyBorder="1" applyAlignment="1">
      <alignment horizontal="right"/>
    </xf>
    <xf numFmtId="164" fontId="43" fillId="0" borderId="2" xfId="14" applyNumberFormat="1" applyFont="1" applyFill="1" applyBorder="1" applyAlignment="1"/>
    <xf numFmtId="0" fontId="5" fillId="0" borderId="2" xfId="14" applyFont="1" applyFill="1" applyBorder="1" applyAlignment="1">
      <alignment wrapText="1"/>
    </xf>
    <xf numFmtId="0" fontId="5" fillId="0" borderId="2" xfId="14" applyFont="1" applyFill="1" applyBorder="1" applyAlignment="1"/>
    <xf numFmtId="3" fontId="28" fillId="2" borderId="56" xfId="78" applyNumberFormat="1" applyFont="1" applyFill="1" applyBorder="1" applyAlignment="1">
      <alignment horizontal="left"/>
    </xf>
    <xf numFmtId="0" fontId="32" fillId="2" borderId="49" xfId="0" applyFont="1" applyFill="1" applyBorder="1" applyAlignment="1"/>
    <xf numFmtId="3" fontId="28" fillId="2" borderId="51" xfId="78" applyNumberFormat="1" applyFont="1" applyFill="1" applyBorder="1" applyAlignment="1"/>
    <xf numFmtId="0" fontId="39" fillId="2" borderId="56" xfId="0" applyFont="1" applyFill="1" applyBorder="1" applyAlignment="1">
      <alignment horizontal="left"/>
    </xf>
    <xf numFmtId="0" fontId="32" fillId="2" borderId="45" xfId="0" applyFont="1" applyFill="1" applyBorder="1" applyAlignment="1">
      <alignment horizontal="left"/>
    </xf>
    <xf numFmtId="0" fontId="32" fillId="2" borderId="49" xfId="0" applyFont="1" applyFill="1" applyBorder="1" applyAlignment="1">
      <alignment horizontal="left"/>
    </xf>
    <xf numFmtId="0" fontId="39" fillId="2" borderId="51" xfId="0" applyFont="1" applyFill="1" applyBorder="1" applyAlignment="1">
      <alignment horizontal="left"/>
    </xf>
    <xf numFmtId="3" fontId="39" fillId="2" borderId="51" xfId="0" applyNumberFormat="1" applyFont="1" applyFill="1" applyBorder="1" applyAlignment="1">
      <alignment horizontal="left"/>
    </xf>
    <xf numFmtId="3" fontId="32" fillId="2" borderId="46" xfId="0" applyNumberFormat="1" applyFont="1" applyFill="1" applyBorder="1" applyAlignment="1">
      <alignment horizontal="left"/>
    </xf>
    <xf numFmtId="9" fontId="3" fillId="2" borderId="90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89" xfId="80" applyNumberFormat="1" applyFont="1" applyFill="1" applyBorder="1" applyAlignment="1">
      <alignment horizontal="left"/>
    </xf>
    <xf numFmtId="3" fontId="3" fillId="2" borderId="83" xfId="80" applyNumberFormat="1" applyFont="1" applyFill="1" applyBorder="1" applyAlignment="1">
      <alignment horizontal="left"/>
    </xf>
    <xf numFmtId="0" fontId="2" fillId="0" borderId="2" xfId="26" applyFont="1" applyFill="1" applyBorder="1" applyAlignment="1"/>
    <xf numFmtId="3" fontId="55" fillId="4" borderId="79" xfId="0" applyNumberFormat="1" applyFont="1" applyFill="1" applyBorder="1" applyAlignment="1">
      <alignment horizontal="center" vertical="center"/>
    </xf>
    <xf numFmtId="3" fontId="55" fillId="4" borderId="92" xfId="0" applyNumberFormat="1" applyFont="1" applyFill="1" applyBorder="1" applyAlignment="1">
      <alignment horizontal="center" vertical="center"/>
    </xf>
    <xf numFmtId="9" fontId="55" fillId="4" borderId="79" xfId="0" applyNumberFormat="1" applyFont="1" applyFill="1" applyBorder="1" applyAlignment="1">
      <alignment horizontal="center" vertical="center"/>
    </xf>
    <xf numFmtId="9" fontId="55" fillId="4" borderId="92" xfId="0" applyNumberFormat="1" applyFont="1" applyFill="1" applyBorder="1" applyAlignment="1">
      <alignment horizontal="center" vertical="center"/>
    </xf>
    <xf numFmtId="3" fontId="55" fillId="4" borderId="80" xfId="0" applyNumberFormat="1" applyFont="1" applyFill="1" applyBorder="1" applyAlignment="1">
      <alignment horizontal="center" vertical="center" wrapText="1"/>
    </xf>
    <xf numFmtId="3" fontId="55" fillId="4" borderId="93" xfId="0" applyNumberFormat="1" applyFont="1" applyFill="1" applyBorder="1" applyAlignment="1">
      <alignment horizontal="center" vertical="center" wrapText="1"/>
    </xf>
    <xf numFmtId="0" fontId="39" fillId="2" borderId="100" xfId="0" applyFont="1" applyFill="1" applyBorder="1" applyAlignment="1">
      <alignment horizontal="center" vertical="center" wrapText="1"/>
    </xf>
    <xf numFmtId="0" fontId="39" fillId="2" borderId="83" xfId="0" applyFont="1" applyFill="1" applyBorder="1" applyAlignment="1">
      <alignment horizontal="center" vertical="center" wrapText="1"/>
    </xf>
    <xf numFmtId="0" fontId="55" fillId="9" borderId="102" xfId="0" applyFont="1" applyFill="1" applyBorder="1" applyAlignment="1">
      <alignment horizontal="center"/>
    </xf>
    <xf numFmtId="0" fontId="55" fillId="9" borderId="101" xfId="0" applyFont="1" applyFill="1" applyBorder="1" applyAlignment="1">
      <alignment horizontal="center"/>
    </xf>
    <xf numFmtId="0" fontId="55" fillId="9" borderId="78" xfId="0" applyFont="1" applyFill="1" applyBorder="1" applyAlignment="1">
      <alignment horizontal="center"/>
    </xf>
    <xf numFmtId="0" fontId="55" fillId="2" borderId="80" xfId="0" applyFont="1" applyFill="1" applyBorder="1" applyAlignment="1">
      <alignment horizontal="center" vertical="center" wrapText="1"/>
    </xf>
    <xf numFmtId="0" fontId="55" fillId="2" borderId="93" xfId="0" applyFont="1" applyFill="1" applyBorder="1" applyAlignment="1">
      <alignment horizontal="center" vertical="center" wrapText="1"/>
    </xf>
    <xf numFmtId="0" fontId="39" fillId="4" borderId="88" xfId="0" applyFont="1" applyFill="1" applyBorder="1" applyAlignment="1">
      <alignment horizontal="center" vertical="center" wrapText="1"/>
    </xf>
    <xf numFmtId="0" fontId="39" fillId="4" borderId="66" xfId="0" applyFont="1" applyFill="1" applyBorder="1" applyAlignment="1">
      <alignment horizontal="center" vertical="center" wrapText="1"/>
    </xf>
    <xf numFmtId="0" fontId="59" fillId="2" borderId="41" xfId="0" applyFont="1" applyFill="1" applyBorder="1" applyAlignment="1">
      <alignment horizontal="center"/>
    </xf>
    <xf numFmtId="0" fontId="59" fillId="2" borderId="85" xfId="0" applyFont="1" applyFill="1" applyBorder="1" applyAlignment="1">
      <alignment horizontal="center"/>
    </xf>
    <xf numFmtId="0" fontId="59" fillId="2" borderId="73" xfId="0" applyFont="1" applyFill="1" applyBorder="1" applyAlignment="1">
      <alignment horizontal="center"/>
    </xf>
    <xf numFmtId="0" fontId="59" fillId="4" borderId="25" xfId="0" applyFont="1" applyFill="1" applyBorder="1" applyAlignment="1">
      <alignment horizontal="center"/>
    </xf>
    <xf numFmtId="0" fontId="59" fillId="4" borderId="68" xfId="0" applyFont="1" applyFill="1" applyBorder="1" applyAlignment="1">
      <alignment horizontal="center"/>
    </xf>
    <xf numFmtId="0" fontId="59" fillId="4" borderId="69" xfId="0" applyFont="1" applyFill="1" applyBorder="1" applyAlignment="1">
      <alignment horizontal="center"/>
    </xf>
    <xf numFmtId="0" fontId="59" fillId="2" borderId="25" xfId="0" applyFont="1" applyFill="1" applyBorder="1" applyAlignment="1">
      <alignment horizontal="center"/>
    </xf>
    <xf numFmtId="0" fontId="59" fillId="2" borderId="68" xfId="0" applyFont="1" applyFill="1" applyBorder="1" applyAlignment="1">
      <alignment horizontal="center"/>
    </xf>
    <xf numFmtId="0" fontId="59" fillId="2" borderId="69" xfId="0" applyFont="1" applyFill="1" applyBorder="1" applyAlignment="1">
      <alignment horizontal="center"/>
    </xf>
    <xf numFmtId="166" fontId="39" fillId="2" borderId="70" xfId="0" applyNumberFormat="1" applyFont="1" applyFill="1" applyBorder="1" applyAlignment="1">
      <alignment horizontal="center" vertical="center"/>
    </xf>
    <xf numFmtId="0" fontId="32" fillId="0" borderId="98" xfId="0" applyFont="1" applyBorder="1" applyAlignment="1">
      <alignment horizontal="center" vertical="center"/>
    </xf>
    <xf numFmtId="0" fontId="55" fillId="4" borderId="91" xfId="0" applyFont="1" applyFill="1" applyBorder="1" applyAlignment="1">
      <alignment horizontal="center" vertical="center" wrapText="1"/>
    </xf>
    <xf numFmtId="0" fontId="55" fillId="4" borderId="99" xfId="0" applyFont="1" applyFill="1" applyBorder="1" applyAlignment="1">
      <alignment horizontal="center" vertical="center" wrapText="1"/>
    </xf>
    <xf numFmtId="0" fontId="55" fillId="4" borderId="79" xfId="0" applyFont="1" applyFill="1" applyBorder="1" applyAlignment="1">
      <alignment horizontal="center" vertical="center" wrapText="1"/>
    </xf>
    <xf numFmtId="0" fontId="55" fillId="4" borderId="92" xfId="0" applyFont="1" applyFill="1" applyBorder="1" applyAlignment="1">
      <alignment horizontal="center" vertical="center" wrapText="1"/>
    </xf>
    <xf numFmtId="0" fontId="55" fillId="4" borderId="80" xfId="0" applyFont="1" applyFill="1" applyBorder="1" applyAlignment="1">
      <alignment horizontal="center" vertical="center" wrapText="1"/>
    </xf>
    <xf numFmtId="0" fontId="55" fillId="4" borderId="93" xfId="0" applyFont="1" applyFill="1" applyBorder="1" applyAlignment="1">
      <alignment horizontal="center" vertical="center" wrapText="1"/>
    </xf>
    <xf numFmtId="0" fontId="39" fillId="4" borderId="1" xfId="0" applyFont="1" applyFill="1" applyBorder="1" applyAlignment="1">
      <alignment horizontal="center" vertical="center" wrapText="1"/>
    </xf>
    <xf numFmtId="0" fontId="39" fillId="4" borderId="3" xfId="0" applyFont="1" applyFill="1" applyBorder="1" applyAlignment="1">
      <alignment horizontal="center" vertical="center" wrapText="1"/>
    </xf>
    <xf numFmtId="168" fontId="55" fillId="2" borderId="91" xfId="0" applyNumberFormat="1" applyFont="1" applyFill="1" applyBorder="1" applyAlignment="1">
      <alignment horizontal="center" vertical="center" wrapText="1"/>
    </xf>
    <xf numFmtId="168" fontId="55" fillId="2" borderId="99" xfId="0" applyNumberFormat="1" applyFont="1" applyFill="1" applyBorder="1" applyAlignment="1">
      <alignment horizontal="center" vertical="center" wrapText="1"/>
    </xf>
    <xf numFmtId="0" fontId="55" fillId="2" borderId="79" xfId="0" applyFont="1" applyFill="1" applyBorder="1" applyAlignment="1">
      <alignment horizontal="center" vertical="center" wrapText="1"/>
    </xf>
    <xf numFmtId="0" fontId="55" fillId="2" borderId="9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wrapText="1"/>
    </xf>
    <xf numFmtId="0" fontId="39" fillId="2" borderId="54" xfId="0" applyFont="1" applyFill="1" applyBorder="1" applyAlignment="1">
      <alignment vertical="center"/>
    </xf>
    <xf numFmtId="3" fontId="31" fillId="2" borderId="56" xfId="26" applyNumberFormat="1" applyFont="1" applyFill="1" applyBorder="1" applyAlignment="1">
      <alignment horizontal="center"/>
    </xf>
    <xf numFmtId="3" fontId="31" fillId="2" borderId="45" xfId="26" applyNumberFormat="1" applyFont="1" applyFill="1" applyBorder="1" applyAlignment="1">
      <alignment horizontal="center"/>
    </xf>
    <xf numFmtId="3" fontId="31" fillId="2" borderId="84" xfId="26" applyNumberFormat="1" applyFont="1" applyFill="1" applyBorder="1" applyAlignment="1">
      <alignment horizontal="center"/>
    </xf>
    <xf numFmtId="3" fontId="31" fillId="2" borderId="46" xfId="26" applyNumberFormat="1" applyFont="1" applyFill="1" applyBorder="1" applyAlignment="1">
      <alignment horizontal="center"/>
    </xf>
    <xf numFmtId="3" fontId="31" fillId="2" borderId="88" xfId="26" applyNumberFormat="1" applyFont="1" applyFill="1" applyBorder="1" applyAlignment="1">
      <alignment horizontal="center"/>
    </xf>
    <xf numFmtId="3" fontId="31" fillId="2" borderId="66" xfId="26" applyNumberFormat="1" applyFont="1" applyFill="1" applyBorder="1" applyAlignment="1">
      <alignment horizontal="center"/>
    </xf>
    <xf numFmtId="0" fontId="31" fillId="2" borderId="31" xfId="0" applyFont="1" applyFill="1" applyBorder="1" applyAlignment="1">
      <alignment horizontal="center" vertical="top" wrapText="1"/>
    </xf>
    <xf numFmtId="3" fontId="31" fillId="2" borderId="46" xfId="0" applyNumberFormat="1" applyFont="1" applyFill="1" applyBorder="1" applyAlignment="1">
      <alignment horizontal="center" vertical="top"/>
    </xf>
    <xf numFmtId="0" fontId="31" fillId="2" borderId="31" xfId="0" applyFont="1" applyFill="1" applyBorder="1" applyAlignment="1">
      <alignment horizontal="center" vertical="top"/>
    </xf>
    <xf numFmtId="0" fontId="31" fillId="2" borderId="31" xfId="0" applyFont="1" applyFill="1" applyBorder="1" applyAlignment="1">
      <alignment horizontal="center" vertical="center"/>
    </xf>
    <xf numFmtId="0" fontId="31" fillId="2" borderId="56" xfId="0" quotePrefix="1" applyFont="1" applyFill="1" applyBorder="1" applyAlignment="1">
      <alignment horizontal="center"/>
    </xf>
    <xf numFmtId="0" fontId="31" fillId="2" borderId="46" xfId="0" applyFont="1" applyFill="1" applyBorder="1" applyAlignment="1">
      <alignment horizontal="center"/>
    </xf>
    <xf numFmtId="9" fontId="44" fillId="2" borderId="46" xfId="0" applyNumberFormat="1" applyFont="1" applyFill="1" applyBorder="1" applyAlignment="1">
      <alignment horizontal="center" vertical="top"/>
    </xf>
    <xf numFmtId="0" fontId="31" fillId="2" borderId="65" xfId="0" applyNumberFormat="1" applyFont="1" applyFill="1" applyBorder="1" applyAlignment="1">
      <alignment horizontal="center" vertical="top"/>
    </xf>
    <xf numFmtId="0" fontId="31" fillId="2" borderId="65" xfId="0" applyFont="1" applyFill="1" applyBorder="1" applyAlignment="1">
      <alignment horizontal="center" vertical="top" wrapText="1"/>
    </xf>
    <xf numFmtId="0" fontId="31" fillId="2" borderId="56" xfId="0" quotePrefix="1" applyNumberFormat="1" applyFont="1" applyFill="1" applyBorder="1" applyAlignment="1">
      <alignment horizontal="center"/>
    </xf>
    <xf numFmtId="0" fontId="31" fillId="2" borderId="46" xfId="0" applyNumberFormat="1" applyFont="1" applyFill="1" applyBorder="1" applyAlignment="1">
      <alignment horizontal="center"/>
    </xf>
    <xf numFmtId="49" fontId="31" fillId="2" borderId="31" xfId="0" applyNumberFormat="1" applyFont="1" applyFill="1" applyBorder="1" applyAlignment="1">
      <alignment horizontal="center" vertical="top"/>
    </xf>
    <xf numFmtId="0" fontId="44" fillId="2" borderId="46" xfId="0" applyNumberFormat="1" applyFont="1" applyFill="1" applyBorder="1" applyAlignment="1">
      <alignment horizontal="center" vertical="top"/>
    </xf>
    <xf numFmtId="3" fontId="33" fillId="10" borderId="107" xfId="0" applyNumberFormat="1" applyFont="1" applyFill="1" applyBorder="1" applyAlignment="1">
      <alignment horizontal="right" vertical="top"/>
    </xf>
    <xf numFmtId="3" fontId="33" fillId="10" borderId="108" xfId="0" applyNumberFormat="1" applyFont="1" applyFill="1" applyBorder="1" applyAlignment="1">
      <alignment horizontal="right" vertical="top"/>
    </xf>
    <xf numFmtId="177" fontId="33" fillId="10" borderId="109" xfId="0" applyNumberFormat="1" applyFont="1" applyFill="1" applyBorder="1" applyAlignment="1">
      <alignment horizontal="right" vertical="top"/>
    </xf>
    <xf numFmtId="3" fontId="33" fillId="0" borderId="107" xfId="0" applyNumberFormat="1" applyFont="1" applyBorder="1" applyAlignment="1">
      <alignment horizontal="right" vertical="top"/>
    </xf>
    <xf numFmtId="177" fontId="33" fillId="10" borderId="110" xfId="0" applyNumberFormat="1" applyFont="1" applyFill="1" applyBorder="1" applyAlignment="1">
      <alignment horizontal="right" vertical="top"/>
    </xf>
    <xf numFmtId="3" fontId="35" fillId="10" borderId="112" xfId="0" applyNumberFormat="1" applyFont="1" applyFill="1" applyBorder="1" applyAlignment="1">
      <alignment horizontal="right" vertical="top"/>
    </xf>
    <xf numFmtId="3" fontId="35" fillId="10" borderId="113" xfId="0" applyNumberFormat="1" applyFont="1" applyFill="1" applyBorder="1" applyAlignment="1">
      <alignment horizontal="right" vertical="top"/>
    </xf>
    <xf numFmtId="0" fontId="35" fillId="10" borderId="114" xfId="0" applyFont="1" applyFill="1" applyBorder="1" applyAlignment="1">
      <alignment horizontal="right" vertical="top"/>
    </xf>
    <xf numFmtId="3" fontId="35" fillId="0" borderId="112" xfId="0" applyNumberFormat="1" applyFont="1" applyBorder="1" applyAlignment="1">
      <alignment horizontal="right" vertical="top"/>
    </xf>
    <xf numFmtId="0" fontId="35" fillId="10" borderId="115" xfId="0" applyFont="1" applyFill="1" applyBorder="1" applyAlignment="1">
      <alignment horizontal="right" vertical="top"/>
    </xf>
    <xf numFmtId="0" fontId="33" fillId="10" borderId="109" xfId="0" applyFont="1" applyFill="1" applyBorder="1" applyAlignment="1">
      <alignment horizontal="right" vertical="top"/>
    </xf>
    <xf numFmtId="0" fontId="33" fillId="10" borderId="110" xfId="0" applyFont="1" applyFill="1" applyBorder="1" applyAlignment="1">
      <alignment horizontal="right" vertical="top"/>
    </xf>
    <xf numFmtId="177" fontId="35" fillId="10" borderId="114" xfId="0" applyNumberFormat="1" applyFont="1" applyFill="1" applyBorder="1" applyAlignment="1">
      <alignment horizontal="right" vertical="top"/>
    </xf>
    <xf numFmtId="177" fontId="35" fillId="10" borderId="115" xfId="0" applyNumberFormat="1" applyFont="1" applyFill="1" applyBorder="1" applyAlignment="1">
      <alignment horizontal="right" vertical="top"/>
    </xf>
    <xf numFmtId="3" fontId="35" fillId="0" borderId="116" xfId="0" applyNumberFormat="1" applyFont="1" applyBorder="1" applyAlignment="1">
      <alignment horizontal="right" vertical="top"/>
    </xf>
    <xf numFmtId="3" fontId="35" fillId="0" borderId="117" xfId="0" applyNumberFormat="1" applyFont="1" applyBorder="1" applyAlignment="1">
      <alignment horizontal="right" vertical="top"/>
    </xf>
    <xf numFmtId="0" fontId="35" fillId="0" borderId="118" xfId="0" applyFont="1" applyBorder="1" applyAlignment="1">
      <alignment horizontal="right" vertical="top"/>
    </xf>
    <xf numFmtId="177" fontId="35" fillId="10" borderId="119" xfId="0" applyNumberFormat="1" applyFont="1" applyFill="1" applyBorder="1" applyAlignment="1">
      <alignment horizontal="right" vertical="top"/>
    </xf>
    <xf numFmtId="0" fontId="37" fillId="11" borderId="106" xfId="0" applyFont="1" applyFill="1" applyBorder="1" applyAlignment="1">
      <alignment vertical="top"/>
    </xf>
    <xf numFmtId="0" fontId="37" fillId="11" borderId="106" xfId="0" applyFont="1" applyFill="1" applyBorder="1" applyAlignment="1">
      <alignment vertical="top" indent="2"/>
    </xf>
    <xf numFmtId="0" fontId="37" fillId="11" borderId="106" xfId="0" applyFont="1" applyFill="1" applyBorder="1" applyAlignment="1">
      <alignment vertical="top" indent="4"/>
    </xf>
    <xf numFmtId="0" fontId="38" fillId="11" borderId="111" xfId="0" applyFont="1" applyFill="1" applyBorder="1" applyAlignment="1">
      <alignment vertical="top" indent="6"/>
    </xf>
    <xf numFmtId="0" fontId="37" fillId="11" borderId="106" xfId="0" applyFont="1" applyFill="1" applyBorder="1" applyAlignment="1">
      <alignment vertical="top" indent="8"/>
    </xf>
    <xf numFmtId="0" fontId="38" fillId="11" borderId="111" xfId="0" applyFont="1" applyFill="1" applyBorder="1" applyAlignment="1">
      <alignment vertical="top" indent="2"/>
    </xf>
    <xf numFmtId="0" fontId="37" fillId="11" borderId="106" xfId="0" applyFont="1" applyFill="1" applyBorder="1" applyAlignment="1">
      <alignment vertical="top" indent="6"/>
    </xf>
    <xf numFmtId="0" fontId="38" fillId="11" borderId="111" xfId="0" applyFont="1" applyFill="1" applyBorder="1" applyAlignment="1">
      <alignment vertical="top" indent="4"/>
    </xf>
    <xf numFmtId="0" fontId="32" fillId="11" borderId="106" xfId="0" applyFont="1" applyFill="1" applyBorder="1"/>
    <xf numFmtId="0" fontId="38" fillId="11" borderId="19" xfId="0" applyFont="1" applyFill="1" applyBorder="1" applyAlignment="1">
      <alignment vertical="top"/>
    </xf>
    <xf numFmtId="0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right"/>
    </xf>
    <xf numFmtId="9" fontId="29" fillId="0" borderId="0" xfId="0" applyNumberFormat="1" applyFont="1" applyFill="1" applyBorder="1" applyAlignment="1">
      <alignment horizontal="right"/>
    </xf>
    <xf numFmtId="3" fontId="29" fillId="0" borderId="0" xfId="0" applyNumberFormat="1" applyFont="1" applyFill="1" applyBorder="1"/>
    <xf numFmtId="164" fontId="31" fillId="2" borderId="96" xfId="53" applyNumberFormat="1" applyFont="1" applyFill="1" applyBorder="1" applyAlignment="1">
      <alignment horizontal="left"/>
    </xf>
    <xf numFmtId="164" fontId="31" fillId="2" borderId="120" xfId="53" applyNumberFormat="1" applyFont="1" applyFill="1" applyBorder="1" applyAlignment="1">
      <alignment horizontal="left"/>
    </xf>
    <xf numFmtId="0" fontId="31" fillId="2" borderId="120" xfId="53" applyNumberFormat="1" applyFont="1" applyFill="1" applyBorder="1" applyAlignment="1">
      <alignment horizontal="left"/>
    </xf>
    <xf numFmtId="164" fontId="31" fillId="2" borderId="94" xfId="53" applyNumberFormat="1" applyFont="1" applyFill="1" applyBorder="1" applyAlignment="1">
      <alignment horizontal="left"/>
    </xf>
    <xf numFmtId="3" fontId="31" fillId="2" borderId="94" xfId="53" applyNumberFormat="1" applyFont="1" applyFill="1" applyBorder="1" applyAlignment="1">
      <alignment horizontal="left"/>
    </xf>
    <xf numFmtId="3" fontId="31" fillId="2" borderId="57" xfId="53" applyNumberFormat="1" applyFont="1" applyFill="1" applyBorder="1" applyAlignment="1">
      <alignment horizontal="left"/>
    </xf>
    <xf numFmtId="3" fontId="32" fillId="0" borderId="120" xfId="0" applyNumberFormat="1" applyFont="1" applyFill="1" applyBorder="1"/>
    <xf numFmtId="3" fontId="32" fillId="0" borderId="95" xfId="0" applyNumberFormat="1" applyFont="1" applyFill="1" applyBorder="1"/>
    <xf numFmtId="0" fontId="32" fillId="0" borderId="67" xfId="0" applyFont="1" applyFill="1" applyBorder="1"/>
    <xf numFmtId="0" fontId="32" fillId="0" borderId="68" xfId="0" applyFont="1" applyFill="1" applyBorder="1"/>
    <xf numFmtId="164" fontId="32" fillId="0" borderId="68" xfId="0" applyNumberFormat="1" applyFont="1" applyFill="1" applyBorder="1"/>
    <xf numFmtId="164" fontId="32" fillId="0" borderId="68" xfId="0" applyNumberFormat="1" applyFont="1" applyFill="1" applyBorder="1" applyAlignment="1">
      <alignment horizontal="right"/>
    </xf>
    <xf numFmtId="0" fontId="32" fillId="0" borderId="68" xfId="0" applyNumberFormat="1" applyFont="1" applyFill="1" applyBorder="1"/>
    <xf numFmtId="3" fontId="32" fillId="0" borderId="68" xfId="0" applyNumberFormat="1" applyFont="1" applyFill="1" applyBorder="1"/>
    <xf numFmtId="3" fontId="32" fillId="0" borderId="69" xfId="0" applyNumberFormat="1" applyFont="1" applyFill="1" applyBorder="1"/>
    <xf numFmtId="0" fontId="32" fillId="0" borderId="75" xfId="0" applyFont="1" applyFill="1" applyBorder="1"/>
    <xf numFmtId="0" fontId="32" fillId="0" borderId="76" xfId="0" applyFont="1" applyFill="1" applyBorder="1"/>
    <xf numFmtId="164" fontId="32" fillId="0" borderId="76" xfId="0" applyNumberFormat="1" applyFont="1" applyFill="1" applyBorder="1"/>
    <xf numFmtId="164" fontId="32" fillId="0" borderId="76" xfId="0" applyNumberFormat="1" applyFont="1" applyFill="1" applyBorder="1" applyAlignment="1">
      <alignment horizontal="right"/>
    </xf>
    <xf numFmtId="0" fontId="32" fillId="0" borderId="76" xfId="0" applyNumberFormat="1" applyFont="1" applyFill="1" applyBorder="1"/>
    <xf numFmtId="3" fontId="32" fillId="0" borderId="76" xfId="0" applyNumberFormat="1" applyFont="1" applyFill="1" applyBorder="1"/>
    <xf numFmtId="3" fontId="32" fillId="0" borderId="77" xfId="0" applyNumberFormat="1" applyFont="1" applyFill="1" applyBorder="1"/>
    <xf numFmtId="0" fontId="32" fillId="0" borderId="70" xfId="0" applyFont="1" applyFill="1" applyBorder="1"/>
    <xf numFmtId="0" fontId="32" fillId="0" borderId="71" xfId="0" applyFont="1" applyFill="1" applyBorder="1"/>
    <xf numFmtId="164" fontId="32" fillId="0" borderId="71" xfId="0" applyNumberFormat="1" applyFont="1" applyFill="1" applyBorder="1"/>
    <xf numFmtId="164" fontId="32" fillId="0" borderId="71" xfId="0" applyNumberFormat="1" applyFont="1" applyFill="1" applyBorder="1" applyAlignment="1">
      <alignment horizontal="right"/>
    </xf>
    <xf numFmtId="0" fontId="32" fillId="0" borderId="71" xfId="0" applyNumberFormat="1" applyFont="1" applyFill="1" applyBorder="1"/>
    <xf numFmtId="3" fontId="32" fillId="0" borderId="71" xfId="0" applyNumberFormat="1" applyFont="1" applyFill="1" applyBorder="1"/>
    <xf numFmtId="3" fontId="32" fillId="0" borderId="72" xfId="0" applyNumberFormat="1" applyFont="1" applyFill="1" applyBorder="1"/>
    <xf numFmtId="0" fontId="39" fillId="2" borderId="96" xfId="0" applyFont="1" applyFill="1" applyBorder="1"/>
    <xf numFmtId="3" fontId="39" fillId="2" borderId="97" xfId="0" applyNumberFormat="1" applyFont="1" applyFill="1" applyBorder="1"/>
    <xf numFmtId="9" fontId="39" fillId="2" borderId="63" xfId="0" applyNumberFormat="1" applyFont="1" applyFill="1" applyBorder="1"/>
    <xf numFmtId="3" fontId="39" fillId="2" borderId="57" xfId="0" applyNumberFormat="1" applyFont="1" applyFill="1" applyBorder="1"/>
    <xf numFmtId="9" fontId="32" fillId="0" borderId="120" xfId="0" applyNumberFormat="1" applyFont="1" applyFill="1" applyBorder="1"/>
    <xf numFmtId="9" fontId="32" fillId="0" borderId="68" xfId="0" applyNumberFormat="1" applyFont="1" applyFill="1" applyBorder="1"/>
    <xf numFmtId="9" fontId="32" fillId="0" borderId="71" xfId="0" applyNumberFormat="1" applyFont="1" applyFill="1" applyBorder="1"/>
    <xf numFmtId="3" fontId="32" fillId="0" borderId="28" xfId="0" applyNumberFormat="1" applyFont="1" applyFill="1" applyBorder="1"/>
    <xf numFmtId="0" fontId="39" fillId="11" borderId="20" xfId="0" applyFont="1" applyFill="1" applyBorder="1"/>
    <xf numFmtId="3" fontId="39" fillId="11" borderId="28" xfId="0" applyNumberFormat="1" applyFont="1" applyFill="1" applyBorder="1"/>
    <xf numFmtId="9" fontId="39" fillId="11" borderId="28" xfId="0" applyNumberFormat="1" applyFont="1" applyFill="1" applyBorder="1"/>
    <xf numFmtId="3" fontId="39" fillId="11" borderId="21" xfId="0" applyNumberFormat="1" applyFont="1" applyFill="1" applyBorder="1"/>
    <xf numFmtId="0" fontId="39" fillId="0" borderId="96" xfId="0" applyFont="1" applyFill="1" applyBorder="1"/>
    <xf numFmtId="0" fontId="32" fillId="5" borderId="11" xfId="0" applyFont="1" applyFill="1" applyBorder="1" applyAlignment="1">
      <alignment wrapText="1"/>
    </xf>
    <xf numFmtId="9" fontId="32" fillId="0" borderId="76" xfId="0" applyNumberFormat="1" applyFont="1" applyFill="1" applyBorder="1"/>
    <xf numFmtId="3" fontId="32" fillId="0" borderId="79" xfId="0" applyNumberFormat="1" applyFont="1" applyFill="1" applyBorder="1"/>
    <xf numFmtId="9" fontId="32" fillId="0" borderId="79" xfId="0" applyNumberFormat="1" applyFont="1" applyFill="1" applyBorder="1"/>
    <xf numFmtId="3" fontId="32" fillId="0" borderId="80" xfId="0" applyNumberFormat="1" applyFont="1" applyFill="1" applyBorder="1"/>
    <xf numFmtId="0" fontId="39" fillId="0" borderId="67" xfId="0" applyFont="1" applyFill="1" applyBorder="1"/>
    <xf numFmtId="0" fontId="39" fillId="0" borderId="75" xfId="0" applyFont="1" applyFill="1" applyBorder="1"/>
    <xf numFmtId="0" fontId="39" fillId="0" borderId="91" xfId="0" applyFont="1" applyFill="1" applyBorder="1"/>
    <xf numFmtId="0" fontId="39" fillId="2" borderId="120" xfId="0" applyFont="1" applyFill="1" applyBorder="1"/>
    <xf numFmtId="3" fontId="39" fillId="2" borderId="0" xfId="0" applyNumberFormat="1" applyFont="1" applyFill="1" applyBorder="1"/>
    <xf numFmtId="3" fontId="39" fillId="2" borderId="17" xfId="0" applyNumberFormat="1" applyFont="1" applyFill="1" applyBorder="1"/>
    <xf numFmtId="0" fontId="3" fillId="2" borderId="96" xfId="79" applyFont="1" applyFill="1" applyBorder="1" applyAlignment="1">
      <alignment horizontal="left"/>
    </xf>
    <xf numFmtId="3" fontId="3" fillId="2" borderId="79" xfId="80" applyNumberFormat="1" applyFont="1" applyFill="1" applyBorder="1"/>
    <xf numFmtId="3" fontId="3" fillId="2" borderId="80" xfId="80" applyNumberFormat="1" applyFont="1" applyFill="1" applyBorder="1"/>
    <xf numFmtId="9" fontId="3" fillId="2" borderId="121" xfId="80" applyNumberFormat="1" applyFont="1" applyFill="1" applyBorder="1"/>
    <xf numFmtId="9" fontId="3" fillId="2" borderId="79" xfId="80" applyNumberFormat="1" applyFont="1" applyFill="1" applyBorder="1"/>
    <xf numFmtId="9" fontId="3" fillId="2" borderId="80" xfId="80" applyNumberFormat="1" applyFont="1" applyFill="1" applyBorder="1"/>
    <xf numFmtId="9" fontId="32" fillId="0" borderId="69" xfId="0" applyNumberFormat="1" applyFont="1" applyFill="1" applyBorder="1"/>
    <xf numFmtId="9" fontId="32" fillId="0" borderId="72" xfId="0" applyNumberFormat="1" applyFont="1" applyFill="1" applyBorder="1"/>
    <xf numFmtId="0" fontId="39" fillId="0" borderId="87" xfId="0" applyFont="1" applyFill="1" applyBorder="1"/>
    <xf numFmtId="0" fontId="39" fillId="0" borderId="86" xfId="0" applyFont="1" applyFill="1" applyBorder="1" applyAlignment="1">
      <alignment horizontal="left" indent="1"/>
    </xf>
    <xf numFmtId="9" fontId="32" fillId="0" borderId="122" xfId="0" applyNumberFormat="1" applyFont="1" applyFill="1" applyBorder="1"/>
    <xf numFmtId="9" fontId="32" fillId="0" borderId="82" xfId="0" applyNumberFormat="1" applyFont="1" applyFill="1" applyBorder="1"/>
    <xf numFmtId="3" fontId="32" fillId="0" borderId="67" xfId="0" applyNumberFormat="1" applyFont="1" applyFill="1" applyBorder="1"/>
    <xf numFmtId="3" fontId="32" fillId="0" borderId="70" xfId="0" applyNumberFormat="1" applyFont="1" applyFill="1" applyBorder="1"/>
    <xf numFmtId="9" fontId="32" fillId="0" borderId="123" xfId="0" applyNumberFormat="1" applyFont="1" applyFill="1" applyBorder="1"/>
    <xf numFmtId="9" fontId="32" fillId="0" borderId="98" xfId="0" applyNumberFormat="1" applyFont="1" applyFill="1" applyBorder="1"/>
    <xf numFmtId="0" fontId="32" fillId="2" borderId="57" xfId="0" applyFont="1" applyFill="1" applyBorder="1" applyAlignment="1">
      <alignment vertical="center"/>
    </xf>
    <xf numFmtId="0" fontId="31" fillId="2" borderId="16" xfId="26" applyNumberFormat="1" applyFont="1" applyFill="1" applyBorder="1"/>
    <xf numFmtId="0" fontId="31" fillId="2" borderId="0" xfId="26" applyNumberFormat="1" applyFont="1" applyFill="1" applyBorder="1"/>
    <xf numFmtId="9" fontId="31" fillId="2" borderId="0" xfId="26" quotePrefix="1" applyNumberFormat="1" applyFont="1" applyFill="1" applyBorder="1" applyAlignment="1">
      <alignment horizontal="right"/>
    </xf>
    <xf numFmtId="9" fontId="31" fillId="2" borderId="17" xfId="26" applyNumberFormat="1" applyFont="1" applyFill="1" applyBorder="1" applyAlignment="1">
      <alignment horizontal="right"/>
    </xf>
    <xf numFmtId="0" fontId="59" fillId="4" borderId="67" xfId="0" applyFont="1" applyFill="1" applyBorder="1" applyAlignment="1">
      <alignment horizontal="left"/>
    </xf>
    <xf numFmtId="169" fontId="59" fillId="4" borderId="68" xfId="0" applyNumberFormat="1" applyFont="1" applyFill="1" applyBorder="1"/>
    <xf numFmtId="9" fontId="59" fillId="4" borderId="68" xfId="0" applyNumberFormat="1" applyFont="1" applyFill="1" applyBorder="1"/>
    <xf numFmtId="9" fontId="59" fillId="4" borderId="69" xfId="0" applyNumberFormat="1" applyFont="1" applyFill="1" applyBorder="1"/>
    <xf numFmtId="169" fontId="0" fillId="0" borderId="71" xfId="0" applyNumberFormat="1" applyBorder="1"/>
    <xf numFmtId="9" fontId="0" fillId="0" borderId="71" xfId="0" applyNumberFormat="1" applyBorder="1"/>
    <xf numFmtId="9" fontId="0" fillId="0" borderId="72" xfId="0" applyNumberFormat="1" applyBorder="1"/>
    <xf numFmtId="0" fontId="59" fillId="0" borderId="70" xfId="0" applyFont="1" applyBorder="1" applyAlignment="1">
      <alignment horizontal="left" indent="1"/>
    </xf>
    <xf numFmtId="0" fontId="60" fillId="0" borderId="0" xfId="0" applyFont="1" applyFill="1"/>
    <xf numFmtId="0" fontId="61" fillId="0" borderId="0" xfId="0" applyFont="1" applyFill="1"/>
    <xf numFmtId="0" fontId="31" fillId="2" borderId="17" xfId="26" applyNumberFormat="1" applyFont="1" applyFill="1" applyBorder="1"/>
    <xf numFmtId="169" fontId="32" fillId="0" borderId="28" xfId="0" applyNumberFormat="1" applyFont="1" applyFill="1" applyBorder="1"/>
    <xf numFmtId="169" fontId="32" fillId="0" borderId="21" xfId="0" applyNumberFormat="1" applyFont="1" applyFill="1" applyBorder="1"/>
    <xf numFmtId="0" fontId="39" fillId="0" borderId="20" xfId="0" applyFont="1" applyFill="1" applyBorder="1"/>
    <xf numFmtId="0" fontId="32" fillId="2" borderId="32" xfId="0" applyFont="1" applyFill="1" applyBorder="1" applyAlignment="1">
      <alignment horizontal="center" vertical="top" wrapText="1"/>
    </xf>
    <xf numFmtId="0" fontId="31" fillId="2" borderId="32" xfId="0" applyFont="1" applyFill="1" applyBorder="1" applyAlignment="1">
      <alignment horizontal="center" vertical="top" wrapText="1"/>
    </xf>
    <xf numFmtId="0" fontId="31" fillId="2" borderId="32" xfId="0" applyFont="1" applyFill="1" applyBorder="1" applyAlignment="1">
      <alignment horizontal="center" vertical="top"/>
    </xf>
    <xf numFmtId="0" fontId="0" fillId="0" borderId="32" xfId="0" applyNumberFormat="1" applyBorder="1" applyAlignment="1">
      <alignment horizontal="center" vertical="top"/>
    </xf>
    <xf numFmtId="0" fontId="31" fillId="2" borderId="32" xfId="0" applyFont="1" applyFill="1" applyBorder="1" applyAlignment="1">
      <alignment horizontal="center" vertical="center"/>
    </xf>
    <xf numFmtId="3" fontId="31" fillId="2" borderId="16" xfId="0" applyNumberFormat="1" applyFont="1" applyFill="1" applyBorder="1" applyAlignment="1">
      <alignment horizontal="left"/>
    </xf>
    <xf numFmtId="3" fontId="31" fillId="2" borderId="17" xfId="0" applyNumberFormat="1" applyFont="1" applyFill="1" applyBorder="1" applyAlignment="1">
      <alignment horizontal="center"/>
    </xf>
    <xf numFmtId="3" fontId="31" fillId="2" borderId="0" xfId="0" applyNumberFormat="1" applyFont="1" applyFill="1" applyBorder="1" applyAlignment="1">
      <alignment horizontal="center"/>
    </xf>
    <xf numFmtId="9" fontId="44" fillId="2" borderId="17" xfId="0" applyNumberFormat="1" applyFont="1" applyFill="1" applyBorder="1" applyAlignment="1">
      <alignment horizontal="center" vertical="top"/>
    </xf>
    <xf numFmtId="3" fontId="31" fillId="2" borderId="17" xfId="0" applyNumberFormat="1" applyFont="1" applyFill="1" applyBorder="1" applyAlignment="1">
      <alignment horizontal="center" vertical="top"/>
    </xf>
    <xf numFmtId="0" fontId="31" fillId="2" borderId="32" xfId="0" applyFont="1" applyFill="1" applyBorder="1" applyAlignment="1">
      <alignment horizontal="center" vertical="top" wrapText="1"/>
    </xf>
    <xf numFmtId="0" fontId="31" fillId="2" borderId="17" xfId="26" applyNumberFormat="1" applyFont="1" applyFill="1" applyBorder="1" applyAlignment="1">
      <alignment horizontal="right"/>
    </xf>
    <xf numFmtId="169" fontId="32" fillId="0" borderId="68" xfId="0" applyNumberFormat="1" applyFont="1" applyFill="1" applyBorder="1"/>
    <xf numFmtId="169" fontId="32" fillId="0" borderId="76" xfId="0" applyNumberFormat="1" applyFont="1" applyFill="1" applyBorder="1"/>
    <xf numFmtId="9" fontId="32" fillId="0" borderId="77" xfId="0" applyNumberFormat="1" applyFont="1" applyFill="1" applyBorder="1"/>
    <xf numFmtId="169" fontId="32" fillId="0" borderId="71" xfId="0" applyNumberFormat="1" applyFont="1" applyFill="1" applyBorder="1"/>
    <xf numFmtId="0" fontId="39" fillId="0" borderId="70" xfId="0" applyFont="1" applyFill="1" applyBorder="1"/>
    <xf numFmtId="49" fontId="31" fillId="2" borderId="32" xfId="0" applyNumberFormat="1" applyFont="1" applyFill="1" applyBorder="1" applyAlignment="1">
      <alignment horizontal="center" vertical="top"/>
    </xf>
    <xf numFmtId="0" fontId="31" fillId="2" borderId="16" xfId="0" applyNumberFormat="1" applyFont="1" applyFill="1" applyBorder="1" applyAlignment="1">
      <alignment horizontal="left"/>
    </xf>
    <xf numFmtId="0" fontId="31" fillId="2" borderId="17" xfId="0" applyNumberFormat="1" applyFont="1" applyFill="1" applyBorder="1" applyAlignment="1">
      <alignment horizontal="left"/>
    </xf>
    <xf numFmtId="0" fontId="31" fillId="2" borderId="0" xfId="0" applyNumberFormat="1" applyFont="1" applyFill="1" applyBorder="1" applyAlignment="1">
      <alignment horizontal="left"/>
    </xf>
    <xf numFmtId="0" fontId="44" fillId="2" borderId="17" xfId="0" applyNumberFormat="1" applyFont="1" applyFill="1" applyBorder="1" applyAlignment="1">
      <alignment horizontal="center" vertical="top"/>
    </xf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90">
    <dxf>
      <font>
        <b/>
        <i val="0"/>
        <color rgb="FFFF0000"/>
      </font>
    </dxf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>
      <tableStyleElement type="wholeTable" dxfId="89"/>
      <tableStyleElement type="headerRow" dxfId="88"/>
      <tableStyleElement type="totalRow" dxfId="87"/>
      <tableStyleElement type="firstColumn" dxfId="86"/>
      <tableStyleElement type="lastColumn" dxfId="85"/>
      <tableStyleElement type="firstRowStripe" dxfId="84"/>
      <tableStyleElement type="firstColumnStripe" dxfId="83"/>
    </tableStyle>
    <tableStyle name="TableStyleMedium2 2" pivot="0" count="7">
      <tableStyleElement type="wholeTable" dxfId="82"/>
      <tableStyleElement type="headerRow" dxfId="81"/>
      <tableStyleElement type="totalRow" dxfId="80"/>
      <tableStyleElement type="firstColumn" dxfId="79"/>
      <tableStyleElement type="lastColumn" dxfId="78"/>
      <tableStyleElement type="firstRowStripe" dxfId="77"/>
      <tableStyleElement type="firstColumnStripe" dxfId="76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Graf'!$B$4:$L$4</c:f>
              <c:numCache>
                <c:formatCode>General</c:formatCode>
                <c:ptCount val="11"/>
                <c:pt idx="0">
                  <c:v>0.77426692989338564</c:v>
                </c:pt>
                <c:pt idx="1">
                  <c:v>0.80674342248490516</c:v>
                </c:pt>
                <c:pt idx="2">
                  <c:v>0.80155575426737968</c:v>
                </c:pt>
                <c:pt idx="3">
                  <c:v>0.79513572286286083</c:v>
                </c:pt>
                <c:pt idx="4">
                  <c:v>0.80917067043893309</c:v>
                </c:pt>
                <c:pt idx="5">
                  <c:v>0.81437796259281769</c:v>
                </c:pt>
                <c:pt idx="6">
                  <c:v>0.79062729671042686</c:v>
                </c:pt>
                <c:pt idx="7">
                  <c:v>0.79470550623312519</c:v>
                </c:pt>
                <c:pt idx="8">
                  <c:v>0.80718680979827562</c:v>
                </c:pt>
                <c:pt idx="9">
                  <c:v>0.81703293122145526</c:v>
                </c:pt>
                <c:pt idx="10">
                  <c:v>0.79121186577600711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466847952"/>
        <c:axId val="-1466849040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0.92910069342751345</c:v>
                </c:pt>
                <c:pt idx="1">
                  <c:v>0.92910069342751345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466850672"/>
        <c:axId val="-1466849584"/>
      </c:scatterChart>
      <c:catAx>
        <c:axId val="-14668479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14668490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46684904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1466847952"/>
        <c:crosses val="autoZero"/>
        <c:crossBetween val="between"/>
      </c:valAx>
      <c:valAx>
        <c:axId val="-1466850672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1466849584"/>
        <c:crosses val="max"/>
        <c:crossBetween val="midCat"/>
      </c:valAx>
      <c:valAx>
        <c:axId val="-1466849584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1466850672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6" name="Tabulka" displayName="Tabulka" ref="A7:S19" totalsRowShown="0" headerRowDxfId="75" tableBorderDxfId="74">
  <autoFilter ref="A7:S19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name="kat" dataDxfId="73"/>
    <tableColumn id="2" name="popis" dataDxfId="72"/>
    <tableColumn id="3" name="01 uv_sk" dataDxfId="7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name="02 uv_pla" dataDxfId="7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name="03 uv_pln" dataDxfId="6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name="04 uv_rozd" dataDxfId="6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name="05 h_vram" dataDxfId="6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name="06 h_naduv" dataDxfId="6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name="07 h_nadzk" dataDxfId="6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name="08 h_oon" dataDxfId="6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name="09 m_kl" dataDxfId="6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name="10 m_gr" dataDxfId="6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name="11 m_jo" dataDxfId="6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name="12 m_oc" dataDxfId="6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name="13 m_sk" dataDxfId="5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name="14_vzsk" dataDxfId="5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name="15_vzpl" dataDxfId="5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name="16_vzpln" dataDxfId="56">
      <calculatedColumnFormula>IF(Tabulka[[#This Row],[15_vzpl]]=0,"",Tabulka[[#This Row],[14_vzsk]]/Tabulka[[#This Row],[15_vzpl]])</calculatedColumnFormula>
    </tableColumn>
    <tableColumn id="20" name="17_vzroz" dataDxfId="55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id="7" name="ONData" displayName="ONData" ref="C3:S138" totalsRowShown="0">
  <autoFilter ref="C3:S138"/>
  <tableColumns count="17">
    <tableColumn id="1" name="mesic"/>
    <tableColumn id="2" name="kat"/>
    <tableColumn id="3" name="01 uv_sk"/>
    <tableColumn id="4" name="02 uv_pla"/>
    <tableColumn id="5" name="03 uv_pln"/>
    <tableColumn id="6" name="04 uv_rozd"/>
    <tableColumn id="7" name="05 h_vram"/>
    <tableColumn id="8" name="06 h_naduv"/>
    <tableColumn id="9" name="07 h_nadzk"/>
    <tableColumn id="10" name="08 h_oon"/>
    <tableColumn id="11" name="09 m_kl"/>
    <tableColumn id="12" name="10 m_gr"/>
    <tableColumn id="13" name="11 m_jo"/>
    <tableColumn id="14" name="12 m_oc"/>
    <tableColumn id="15" name="13 m_sk"/>
    <tableColumn id="16" name="14_vzsk"/>
    <tableColumn id="17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4.bin"/><Relationship Id="rId4" Type="http://schemas.openxmlformats.org/officeDocument/2006/relationships/comments" Target="../comments1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26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15" bestFit="1" customWidth="1"/>
    <col min="2" max="2" width="102.21875" style="115" bestFit="1" customWidth="1"/>
    <col min="3" max="3" width="16.109375" style="47" hidden="1" customWidth="1"/>
    <col min="4" max="16384" width="8.88671875" style="115"/>
  </cols>
  <sheetData>
    <row r="1" spans="1:3" ht="18.600000000000001" customHeight="1" thickBot="1" x14ac:dyDescent="0.4">
      <c r="A1" s="309" t="s">
        <v>94</v>
      </c>
      <c r="B1" s="309"/>
    </row>
    <row r="2" spans="1:3" ht="14.4" customHeight="1" thickBot="1" x14ac:dyDescent="0.35">
      <c r="A2" s="212" t="s">
        <v>248</v>
      </c>
      <c r="B2" s="46"/>
    </row>
    <row r="3" spans="1:3" ht="14.4" customHeight="1" thickBot="1" x14ac:dyDescent="0.35">
      <c r="A3" s="305" t="s">
        <v>124</v>
      </c>
      <c r="B3" s="306"/>
    </row>
    <row r="4" spans="1:3" ht="14.4" customHeight="1" x14ac:dyDescent="0.3">
      <c r="A4" s="128" t="str">
        <f t="shared" ref="A4:A8" si="0">HYPERLINK("#'"&amp;C4&amp;"'!A1",C4)</f>
        <v>Motivace</v>
      </c>
      <c r="B4" s="74" t="s">
        <v>105</v>
      </c>
      <c r="C4" s="47" t="s">
        <v>106</v>
      </c>
    </row>
    <row r="5" spans="1:3" ht="14.4" customHeight="1" x14ac:dyDescent="0.3">
      <c r="A5" s="129" t="str">
        <f t="shared" si="0"/>
        <v>HI</v>
      </c>
      <c r="B5" s="75" t="s">
        <v>121</v>
      </c>
      <c r="C5" s="47" t="s">
        <v>97</v>
      </c>
    </row>
    <row r="6" spans="1:3" ht="14.4" customHeight="1" x14ac:dyDescent="0.3">
      <c r="A6" s="130" t="str">
        <f t="shared" si="0"/>
        <v>HI Graf</v>
      </c>
      <c r="B6" s="76" t="s">
        <v>90</v>
      </c>
      <c r="C6" s="47" t="s">
        <v>98</v>
      </c>
    </row>
    <row r="7" spans="1:3" ht="14.4" customHeight="1" x14ac:dyDescent="0.3">
      <c r="A7" s="130" t="str">
        <f t="shared" si="0"/>
        <v>Man Tab</v>
      </c>
      <c r="B7" s="76" t="s">
        <v>250</v>
      </c>
      <c r="C7" s="47" t="s">
        <v>99</v>
      </c>
    </row>
    <row r="8" spans="1:3" ht="14.4" customHeight="1" thickBot="1" x14ac:dyDescent="0.35">
      <c r="A8" s="131" t="str">
        <f t="shared" si="0"/>
        <v>HV</v>
      </c>
      <c r="B8" s="77" t="s">
        <v>48</v>
      </c>
      <c r="C8" s="47" t="s">
        <v>53</v>
      </c>
    </row>
    <row r="9" spans="1:3" ht="14.4" customHeight="1" thickBot="1" x14ac:dyDescent="0.35">
      <c r="A9" s="78"/>
      <c r="B9" s="78"/>
    </row>
    <row r="10" spans="1:3" ht="14.4" customHeight="1" thickBot="1" x14ac:dyDescent="0.35">
      <c r="A10" s="307" t="s">
        <v>95</v>
      </c>
      <c r="B10" s="306"/>
    </row>
    <row r="11" spans="1:3" ht="14.4" customHeight="1" x14ac:dyDescent="0.3">
      <c r="A11" s="132" t="str">
        <f t="shared" ref="A11" si="1">HYPERLINK("#'"&amp;C11&amp;"'!A1",C11)</f>
        <v>Léky Žádanky</v>
      </c>
      <c r="B11" s="75" t="s">
        <v>122</v>
      </c>
      <c r="C11" s="47" t="s">
        <v>100</v>
      </c>
    </row>
    <row r="12" spans="1:3" ht="14.4" customHeight="1" x14ac:dyDescent="0.3">
      <c r="A12" s="130" t="str">
        <f t="shared" ref="A12:A18" si="2">HYPERLINK("#'"&amp;C12&amp;"'!A1",C12)</f>
        <v>LŽ Detail</v>
      </c>
      <c r="B12" s="76" t="s">
        <v>141</v>
      </c>
      <c r="C12" s="47" t="s">
        <v>101</v>
      </c>
    </row>
    <row r="13" spans="1:3" ht="28.8" customHeight="1" x14ac:dyDescent="0.3">
      <c r="A13" s="130" t="str">
        <f t="shared" si="2"/>
        <v>LŽ PL</v>
      </c>
      <c r="B13" s="499" t="s">
        <v>142</v>
      </c>
      <c r="C13" s="47" t="s">
        <v>128</v>
      </c>
    </row>
    <row r="14" spans="1:3" ht="14.4" customHeight="1" x14ac:dyDescent="0.3">
      <c r="A14" s="130" t="str">
        <f t="shared" si="2"/>
        <v>LŽ PL Detail</v>
      </c>
      <c r="B14" s="76" t="s">
        <v>517</v>
      </c>
      <c r="C14" s="47" t="s">
        <v>129</v>
      </c>
    </row>
    <row r="15" spans="1:3" ht="14.4" customHeight="1" x14ac:dyDescent="0.3">
      <c r="A15" s="130" t="str">
        <f t="shared" si="2"/>
        <v>LŽ Statim</v>
      </c>
      <c r="B15" s="234" t="s">
        <v>173</v>
      </c>
      <c r="C15" s="47" t="s">
        <v>183</v>
      </c>
    </row>
    <row r="16" spans="1:3" ht="14.4" customHeight="1" x14ac:dyDescent="0.3">
      <c r="A16" s="132" t="str">
        <f t="shared" ref="A16" si="3">HYPERLINK("#'"&amp;C16&amp;"'!A1",C16)</f>
        <v>Materiál Žádanky</v>
      </c>
      <c r="B16" s="76" t="s">
        <v>123</v>
      </c>
      <c r="C16" s="47" t="s">
        <v>102</v>
      </c>
    </row>
    <row r="17" spans="1:3" ht="14.4" customHeight="1" x14ac:dyDescent="0.3">
      <c r="A17" s="130" t="str">
        <f t="shared" si="2"/>
        <v>MŽ Detail</v>
      </c>
      <c r="B17" s="76" t="s">
        <v>1391</v>
      </c>
      <c r="C17" s="47" t="s">
        <v>103</v>
      </c>
    </row>
    <row r="18" spans="1:3" ht="14.4" customHeight="1" thickBot="1" x14ac:dyDescent="0.35">
      <c r="A18" s="132" t="str">
        <f t="shared" si="2"/>
        <v>Osobní náklady</v>
      </c>
      <c r="B18" s="76" t="s">
        <v>92</v>
      </c>
      <c r="C18" s="47" t="s">
        <v>104</v>
      </c>
    </row>
    <row r="19" spans="1:3" ht="14.4" customHeight="1" thickBot="1" x14ac:dyDescent="0.35">
      <c r="A19" s="79"/>
      <c r="B19" s="79"/>
    </row>
    <row r="20" spans="1:3" ht="14.4" customHeight="1" thickBot="1" x14ac:dyDescent="0.35">
      <c r="A20" s="308" t="s">
        <v>96</v>
      </c>
      <c r="B20" s="306"/>
    </row>
    <row r="21" spans="1:3" ht="14.4" customHeight="1" x14ac:dyDescent="0.3">
      <c r="A21" s="133" t="str">
        <f t="shared" ref="A21:A26" si="4">HYPERLINK("#'"&amp;C21&amp;"'!A1",C21)</f>
        <v>ZV Vykáz.-A</v>
      </c>
      <c r="B21" s="75" t="s">
        <v>1417</v>
      </c>
      <c r="C21" s="47" t="s">
        <v>107</v>
      </c>
    </row>
    <row r="22" spans="1:3" ht="14.4" customHeight="1" x14ac:dyDescent="0.3">
      <c r="A22" s="130" t="str">
        <f t="shared" ref="A22" si="5">HYPERLINK("#'"&amp;C22&amp;"'!A1",C22)</f>
        <v>ZV Vykáz.-A Lékaři</v>
      </c>
      <c r="B22" s="76" t="s">
        <v>1422</v>
      </c>
      <c r="C22" s="47" t="s">
        <v>186</v>
      </c>
    </row>
    <row r="23" spans="1:3" ht="14.4" customHeight="1" x14ac:dyDescent="0.3">
      <c r="A23" s="130" t="str">
        <f t="shared" si="4"/>
        <v>ZV Vykáz.-A Detail</v>
      </c>
      <c r="B23" s="76" t="s">
        <v>1570</v>
      </c>
      <c r="C23" s="47" t="s">
        <v>108</v>
      </c>
    </row>
    <row r="24" spans="1:3" ht="14.4" customHeight="1" x14ac:dyDescent="0.3">
      <c r="A24" s="247" t="str">
        <f>HYPERLINK("#'"&amp;C24&amp;"'!A1",C24)</f>
        <v>ZV Vykáz.-A Det.Lék.</v>
      </c>
      <c r="B24" s="76" t="s">
        <v>1571</v>
      </c>
      <c r="C24" s="47" t="s">
        <v>211</v>
      </c>
    </row>
    <row r="25" spans="1:3" ht="14.4" customHeight="1" x14ac:dyDescent="0.3">
      <c r="A25" s="130" t="str">
        <f t="shared" si="4"/>
        <v>ZV Vykáz.-H</v>
      </c>
      <c r="B25" s="76" t="s">
        <v>111</v>
      </c>
      <c r="C25" s="47" t="s">
        <v>109</v>
      </c>
    </row>
    <row r="26" spans="1:3" ht="14.4" customHeight="1" x14ac:dyDescent="0.3">
      <c r="A26" s="130" t="str">
        <f t="shared" si="4"/>
        <v>ZV Vykáz.-H Detail</v>
      </c>
      <c r="B26" s="76" t="s">
        <v>1628</v>
      </c>
      <c r="C26" s="47" t="s">
        <v>110</v>
      </c>
    </row>
  </sheetData>
  <mergeCells count="4">
    <mergeCell ref="A3:B3"/>
    <mergeCell ref="A10:B10"/>
    <mergeCell ref="A20:B20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theme="0" tint="-0.249977111117893"/>
    <pageSetUpPr fitToPage="1"/>
  </sheetPr>
  <dimension ref="A1:M11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5.77734375" style="115" bestFit="1" customWidth="1"/>
    <col min="2" max="2" width="8.88671875" style="115" bestFit="1" customWidth="1"/>
    <col min="3" max="3" width="7" style="115" bestFit="1" customWidth="1"/>
    <col min="4" max="4" width="53.44140625" style="115" bestFit="1" customWidth="1"/>
    <col min="5" max="5" width="28.44140625" style="115" bestFit="1" customWidth="1"/>
    <col min="6" max="6" width="6.6640625" style="191" customWidth="1"/>
    <col min="7" max="7" width="10" style="191" customWidth="1"/>
    <col min="8" max="8" width="6.77734375" style="194" bestFit="1" customWidth="1"/>
    <col min="9" max="9" width="6.6640625" style="191" customWidth="1"/>
    <col min="10" max="10" width="10.88671875" style="191" customWidth="1"/>
    <col min="11" max="11" width="6.77734375" style="194" bestFit="1" customWidth="1"/>
    <col min="12" max="12" width="6.6640625" style="191" customWidth="1"/>
    <col min="13" max="13" width="10.88671875" style="191" customWidth="1"/>
    <col min="14" max="16384" width="8.88671875" style="115"/>
  </cols>
  <sheetData>
    <row r="1" spans="1:13" ht="18.600000000000001" customHeight="1" thickBot="1" x14ac:dyDescent="0.4">
      <c r="A1" s="348" t="s">
        <v>517</v>
      </c>
      <c r="B1" s="348"/>
      <c r="C1" s="348"/>
      <c r="D1" s="348"/>
      <c r="E1" s="348"/>
      <c r="F1" s="348"/>
      <c r="G1" s="348"/>
      <c r="H1" s="348"/>
      <c r="I1" s="348"/>
      <c r="J1" s="348"/>
      <c r="K1" s="348"/>
      <c r="L1" s="309"/>
      <c r="M1" s="309"/>
    </row>
    <row r="2" spans="1:13" ht="14.4" customHeight="1" thickBot="1" x14ac:dyDescent="0.35">
      <c r="A2" s="212" t="s">
        <v>248</v>
      </c>
      <c r="B2" s="190"/>
      <c r="C2" s="190"/>
      <c r="D2" s="190"/>
      <c r="E2" s="190"/>
      <c r="F2" s="198"/>
      <c r="G2" s="198"/>
      <c r="H2" s="199"/>
      <c r="I2" s="198"/>
      <c r="J2" s="198"/>
      <c r="K2" s="199"/>
      <c r="L2" s="198"/>
    </row>
    <row r="3" spans="1:13" ht="14.4" customHeight="1" thickBot="1" x14ac:dyDescent="0.35">
      <c r="E3" s="71" t="s">
        <v>112</v>
      </c>
      <c r="F3" s="43">
        <f>SUBTOTAL(9,F6:F1048576)</f>
        <v>2</v>
      </c>
      <c r="G3" s="43">
        <f>SUBTOTAL(9,G6:G1048576)</f>
        <v>53.220000000000006</v>
      </c>
      <c r="H3" s="44">
        <f>IF(M3=0,0,G3/M3)</f>
        <v>6.9124082513320251E-2</v>
      </c>
      <c r="I3" s="43">
        <f>SUBTOTAL(9,I6:I1048576)</f>
        <v>6.7</v>
      </c>
      <c r="J3" s="43">
        <f>SUBTOTAL(9,J6:J1048576)</f>
        <v>716.69980312714438</v>
      </c>
      <c r="K3" s="44">
        <f>IF(M3=0,0,J3/M3)</f>
        <v>0.93087591748667986</v>
      </c>
      <c r="L3" s="43">
        <f>SUBTOTAL(9,L6:L1048576)</f>
        <v>8.6999999999999993</v>
      </c>
      <c r="M3" s="45">
        <f>SUBTOTAL(9,M6:M1048576)</f>
        <v>769.91980312714429</v>
      </c>
    </row>
    <row r="4" spans="1:13" ht="14.4" customHeight="1" thickBot="1" x14ac:dyDescent="0.35">
      <c r="A4" s="41"/>
      <c r="B4" s="41"/>
      <c r="C4" s="41"/>
      <c r="D4" s="41"/>
      <c r="E4" s="42"/>
      <c r="F4" s="352" t="s">
        <v>114</v>
      </c>
      <c r="G4" s="353"/>
      <c r="H4" s="354"/>
      <c r="I4" s="355" t="s">
        <v>113</v>
      </c>
      <c r="J4" s="353"/>
      <c r="K4" s="354"/>
      <c r="L4" s="356" t="s">
        <v>3</v>
      </c>
      <c r="M4" s="357"/>
    </row>
    <row r="5" spans="1:13" ht="14.4" customHeight="1" thickBot="1" x14ac:dyDescent="0.35">
      <c r="A5" s="486" t="s">
        <v>115</v>
      </c>
      <c r="B5" s="507" t="s">
        <v>116</v>
      </c>
      <c r="C5" s="507" t="s">
        <v>57</v>
      </c>
      <c r="D5" s="507" t="s">
        <v>117</v>
      </c>
      <c r="E5" s="507" t="s">
        <v>118</v>
      </c>
      <c r="F5" s="508" t="s">
        <v>15</v>
      </c>
      <c r="G5" s="508" t="s">
        <v>14</v>
      </c>
      <c r="H5" s="488" t="s">
        <v>119</v>
      </c>
      <c r="I5" s="487" t="s">
        <v>15</v>
      </c>
      <c r="J5" s="508" t="s">
        <v>14</v>
      </c>
      <c r="K5" s="488" t="s">
        <v>119</v>
      </c>
      <c r="L5" s="487" t="s">
        <v>15</v>
      </c>
      <c r="M5" s="509" t="s">
        <v>14</v>
      </c>
    </row>
    <row r="6" spans="1:13" ht="14.4" customHeight="1" x14ac:dyDescent="0.3">
      <c r="A6" s="465" t="s">
        <v>419</v>
      </c>
      <c r="B6" s="466" t="s">
        <v>494</v>
      </c>
      <c r="C6" s="466" t="s">
        <v>495</v>
      </c>
      <c r="D6" s="466" t="s">
        <v>496</v>
      </c>
      <c r="E6" s="466" t="s">
        <v>497</v>
      </c>
      <c r="F6" s="470"/>
      <c r="G6" s="470"/>
      <c r="H6" s="491">
        <v>0</v>
      </c>
      <c r="I6" s="470">
        <v>1</v>
      </c>
      <c r="J6" s="470">
        <v>114.92999999999996</v>
      </c>
      <c r="K6" s="491">
        <v>1</v>
      </c>
      <c r="L6" s="470">
        <v>1</v>
      </c>
      <c r="M6" s="471">
        <v>114.92999999999996</v>
      </c>
    </row>
    <row r="7" spans="1:13" ht="14.4" customHeight="1" x14ac:dyDescent="0.3">
      <c r="A7" s="472" t="s">
        <v>419</v>
      </c>
      <c r="B7" s="473" t="s">
        <v>498</v>
      </c>
      <c r="C7" s="473" t="s">
        <v>499</v>
      </c>
      <c r="D7" s="473" t="s">
        <v>500</v>
      </c>
      <c r="E7" s="473" t="s">
        <v>501</v>
      </c>
      <c r="F7" s="477">
        <v>2</v>
      </c>
      <c r="G7" s="477">
        <v>53.220000000000006</v>
      </c>
      <c r="H7" s="500">
        <v>1</v>
      </c>
      <c r="I7" s="477"/>
      <c r="J7" s="477"/>
      <c r="K7" s="500">
        <v>0</v>
      </c>
      <c r="L7" s="477">
        <v>2</v>
      </c>
      <c r="M7" s="478">
        <v>53.220000000000006</v>
      </c>
    </row>
    <row r="8" spans="1:13" ht="14.4" customHeight="1" x14ac:dyDescent="0.3">
      <c r="A8" s="472" t="s">
        <v>419</v>
      </c>
      <c r="B8" s="473" t="s">
        <v>502</v>
      </c>
      <c r="C8" s="473" t="s">
        <v>503</v>
      </c>
      <c r="D8" s="473" t="s">
        <v>504</v>
      </c>
      <c r="E8" s="473" t="s">
        <v>505</v>
      </c>
      <c r="F8" s="477"/>
      <c r="G8" s="477"/>
      <c r="H8" s="500">
        <v>0</v>
      </c>
      <c r="I8" s="477">
        <v>0.5</v>
      </c>
      <c r="J8" s="477">
        <v>271.81780312714437</v>
      </c>
      <c r="K8" s="500">
        <v>1</v>
      </c>
      <c r="L8" s="477">
        <v>0.5</v>
      </c>
      <c r="M8" s="478">
        <v>271.81780312714437</v>
      </c>
    </row>
    <row r="9" spans="1:13" ht="14.4" customHeight="1" x14ac:dyDescent="0.3">
      <c r="A9" s="472" t="s">
        <v>419</v>
      </c>
      <c r="B9" s="473" t="s">
        <v>506</v>
      </c>
      <c r="C9" s="473" t="s">
        <v>507</v>
      </c>
      <c r="D9" s="473" t="s">
        <v>508</v>
      </c>
      <c r="E9" s="473" t="s">
        <v>509</v>
      </c>
      <c r="F9" s="477"/>
      <c r="G9" s="477"/>
      <c r="H9" s="500">
        <v>0</v>
      </c>
      <c r="I9" s="477">
        <v>0.2</v>
      </c>
      <c r="J9" s="477">
        <v>112.30200000000001</v>
      </c>
      <c r="K9" s="500">
        <v>1</v>
      </c>
      <c r="L9" s="477">
        <v>0.2</v>
      </c>
      <c r="M9" s="478">
        <v>112.30200000000001</v>
      </c>
    </row>
    <row r="10" spans="1:13" ht="14.4" customHeight="1" x14ac:dyDescent="0.3">
      <c r="A10" s="472" t="s">
        <v>419</v>
      </c>
      <c r="B10" s="473" t="s">
        <v>510</v>
      </c>
      <c r="C10" s="473" t="s">
        <v>511</v>
      </c>
      <c r="D10" s="473" t="s">
        <v>512</v>
      </c>
      <c r="E10" s="473" t="s">
        <v>513</v>
      </c>
      <c r="F10" s="477"/>
      <c r="G10" s="477"/>
      <c r="H10" s="500">
        <v>0</v>
      </c>
      <c r="I10" s="477">
        <v>3</v>
      </c>
      <c r="J10" s="477">
        <v>100.17</v>
      </c>
      <c r="K10" s="500">
        <v>1</v>
      </c>
      <c r="L10" s="477">
        <v>3</v>
      </c>
      <c r="M10" s="478">
        <v>100.17</v>
      </c>
    </row>
    <row r="11" spans="1:13" ht="14.4" customHeight="1" thickBot="1" x14ac:dyDescent="0.35">
      <c r="A11" s="479" t="s">
        <v>419</v>
      </c>
      <c r="B11" s="480" t="s">
        <v>514</v>
      </c>
      <c r="C11" s="480" t="s">
        <v>515</v>
      </c>
      <c r="D11" s="480" t="s">
        <v>431</v>
      </c>
      <c r="E11" s="480" t="s">
        <v>516</v>
      </c>
      <c r="F11" s="484"/>
      <c r="G11" s="484"/>
      <c r="H11" s="492">
        <v>0</v>
      </c>
      <c r="I11" s="484">
        <v>2</v>
      </c>
      <c r="J11" s="484">
        <v>117.48000000000002</v>
      </c>
      <c r="K11" s="492">
        <v>1</v>
      </c>
      <c r="L11" s="484">
        <v>2</v>
      </c>
      <c r="M11" s="485">
        <v>117.48000000000002</v>
      </c>
    </row>
  </sheetData>
  <autoFilter ref="A5:M374"/>
  <mergeCells count="4">
    <mergeCell ref="F4:H4"/>
    <mergeCell ref="I4:K4"/>
    <mergeCell ref="L4:M4"/>
    <mergeCell ref="A1:M1"/>
  </mergeCells>
  <conditionalFormatting sqref="H3 H6:H1048576">
    <cfRule type="cellIs" dxfId="22" priority="4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7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238" customWidth="1"/>
    <col min="2" max="2" width="5.44140625" style="191" bestFit="1" customWidth="1"/>
    <col min="3" max="3" width="6.109375" style="191" bestFit="1" customWidth="1"/>
    <col min="4" max="4" width="7.44140625" style="191" bestFit="1" customWidth="1"/>
    <col min="5" max="5" width="6.21875" style="191" bestFit="1" customWidth="1"/>
    <col min="6" max="6" width="6.33203125" style="194" bestFit="1" customWidth="1"/>
    <col min="7" max="7" width="6.109375" style="194" bestFit="1" customWidth="1"/>
    <col min="8" max="8" width="7.44140625" style="194" bestFit="1" customWidth="1"/>
    <col min="9" max="9" width="6.21875" style="194" bestFit="1" customWidth="1"/>
    <col min="10" max="10" width="5.44140625" style="191" bestFit="1" customWidth="1"/>
    <col min="11" max="11" width="6.109375" style="191" bestFit="1" customWidth="1"/>
    <col min="12" max="12" width="7.44140625" style="191" bestFit="1" customWidth="1"/>
    <col min="13" max="13" width="6.21875" style="191" bestFit="1" customWidth="1"/>
    <col min="14" max="14" width="5.33203125" style="194" bestFit="1" customWidth="1"/>
    <col min="15" max="15" width="6.109375" style="194" bestFit="1" customWidth="1"/>
    <col min="16" max="16" width="7.44140625" style="194" bestFit="1" customWidth="1"/>
    <col min="17" max="17" width="6.21875" style="194" bestFit="1" customWidth="1"/>
    <col min="18" max="16384" width="8.88671875" style="115"/>
  </cols>
  <sheetData>
    <row r="1" spans="1:17" ht="18.600000000000001" customHeight="1" thickBot="1" x14ac:dyDescent="0.4">
      <c r="A1" s="348" t="s">
        <v>173</v>
      </c>
      <c r="B1" s="348"/>
      <c r="C1" s="348"/>
      <c r="D1" s="348"/>
      <c r="E1" s="348"/>
      <c r="F1" s="310"/>
      <c r="G1" s="310"/>
      <c r="H1" s="310"/>
      <c r="I1" s="310"/>
      <c r="J1" s="341"/>
      <c r="K1" s="341"/>
      <c r="L1" s="341"/>
      <c r="M1" s="341"/>
      <c r="N1" s="341"/>
      <c r="O1" s="341"/>
      <c r="P1" s="341"/>
      <c r="Q1" s="341"/>
    </row>
    <row r="2" spans="1:17" ht="14.4" customHeight="1" thickBot="1" x14ac:dyDescent="0.35">
      <c r="A2" s="212" t="s">
        <v>248</v>
      </c>
      <c r="B2" s="198"/>
      <c r="C2" s="198"/>
      <c r="D2" s="198"/>
      <c r="E2" s="198"/>
    </row>
    <row r="3" spans="1:17" ht="14.4" customHeight="1" thickBot="1" x14ac:dyDescent="0.35">
      <c r="A3" s="227" t="s">
        <v>3</v>
      </c>
      <c r="B3" s="231">
        <f>SUM(B6:B1048576)</f>
        <v>102</v>
      </c>
      <c r="C3" s="232">
        <f>SUM(C6:C1048576)</f>
        <v>8</v>
      </c>
      <c r="D3" s="232">
        <f>SUM(D6:D1048576)</f>
        <v>0</v>
      </c>
      <c r="E3" s="233">
        <f>SUM(E6:E1048576)</f>
        <v>0</v>
      </c>
      <c r="F3" s="230">
        <f>IF(SUM($B3:$E3)=0,"",B3/SUM($B3:$E3))</f>
        <v>0.92727272727272725</v>
      </c>
      <c r="G3" s="228">
        <f t="shared" ref="G3:I3" si="0">IF(SUM($B3:$E3)=0,"",C3/SUM($B3:$E3))</f>
        <v>7.2727272727272724E-2</v>
      </c>
      <c r="H3" s="228">
        <f t="shared" si="0"/>
        <v>0</v>
      </c>
      <c r="I3" s="229">
        <f t="shared" si="0"/>
        <v>0</v>
      </c>
      <c r="J3" s="232">
        <f>SUM(J6:J1048576)</f>
        <v>68</v>
      </c>
      <c r="K3" s="232">
        <f>SUM(K6:K1048576)</f>
        <v>4</v>
      </c>
      <c r="L3" s="232">
        <f>SUM(L6:L1048576)</f>
        <v>0</v>
      </c>
      <c r="M3" s="233">
        <f>SUM(M6:M1048576)</f>
        <v>0</v>
      </c>
      <c r="N3" s="230">
        <f>IF(SUM($J3:$M3)=0,"",J3/SUM($J3:$M3))</f>
        <v>0.94444444444444442</v>
      </c>
      <c r="O3" s="228">
        <f t="shared" ref="O3:Q3" si="1">IF(SUM($J3:$M3)=0,"",K3/SUM($J3:$M3))</f>
        <v>5.5555555555555552E-2</v>
      </c>
      <c r="P3" s="228">
        <f t="shared" si="1"/>
        <v>0</v>
      </c>
      <c r="Q3" s="229">
        <f t="shared" si="1"/>
        <v>0</v>
      </c>
    </row>
    <row r="4" spans="1:17" ht="14.4" customHeight="1" thickBot="1" x14ac:dyDescent="0.35">
      <c r="A4" s="226"/>
      <c r="B4" s="361" t="s">
        <v>175</v>
      </c>
      <c r="C4" s="362"/>
      <c r="D4" s="362"/>
      <c r="E4" s="363"/>
      <c r="F4" s="358" t="s">
        <v>180</v>
      </c>
      <c r="G4" s="359"/>
      <c r="H4" s="359"/>
      <c r="I4" s="360"/>
      <c r="J4" s="361" t="s">
        <v>181</v>
      </c>
      <c r="K4" s="362"/>
      <c r="L4" s="362"/>
      <c r="M4" s="363"/>
      <c r="N4" s="358" t="s">
        <v>182</v>
      </c>
      <c r="O4" s="359"/>
      <c r="P4" s="359"/>
      <c r="Q4" s="360"/>
    </row>
    <row r="5" spans="1:17" ht="14.4" customHeight="1" thickBot="1" x14ac:dyDescent="0.35">
      <c r="A5" s="510" t="s">
        <v>174</v>
      </c>
      <c r="B5" s="511" t="s">
        <v>176</v>
      </c>
      <c r="C5" s="511" t="s">
        <v>177</v>
      </c>
      <c r="D5" s="511" t="s">
        <v>178</v>
      </c>
      <c r="E5" s="512" t="s">
        <v>179</v>
      </c>
      <c r="F5" s="513" t="s">
        <v>176</v>
      </c>
      <c r="G5" s="514" t="s">
        <v>177</v>
      </c>
      <c r="H5" s="514" t="s">
        <v>178</v>
      </c>
      <c r="I5" s="515" t="s">
        <v>179</v>
      </c>
      <c r="J5" s="511" t="s">
        <v>176</v>
      </c>
      <c r="K5" s="511" t="s">
        <v>177</v>
      </c>
      <c r="L5" s="511" t="s">
        <v>178</v>
      </c>
      <c r="M5" s="512" t="s">
        <v>179</v>
      </c>
      <c r="N5" s="513" t="s">
        <v>176</v>
      </c>
      <c r="O5" s="514" t="s">
        <v>177</v>
      </c>
      <c r="P5" s="514" t="s">
        <v>178</v>
      </c>
      <c r="Q5" s="515" t="s">
        <v>179</v>
      </c>
    </row>
    <row r="6" spans="1:17" ht="14.4" customHeight="1" x14ac:dyDescent="0.3">
      <c r="A6" s="518" t="s">
        <v>518</v>
      </c>
      <c r="B6" s="522"/>
      <c r="C6" s="470"/>
      <c r="D6" s="470"/>
      <c r="E6" s="471"/>
      <c r="F6" s="520"/>
      <c r="G6" s="491"/>
      <c r="H6" s="491"/>
      <c r="I6" s="524"/>
      <c r="J6" s="522"/>
      <c r="K6" s="470"/>
      <c r="L6" s="470"/>
      <c r="M6" s="471"/>
      <c r="N6" s="520"/>
      <c r="O6" s="491"/>
      <c r="P6" s="491"/>
      <c r="Q6" s="516"/>
    </row>
    <row r="7" spans="1:17" ht="14.4" customHeight="1" thickBot="1" x14ac:dyDescent="0.35">
      <c r="A7" s="519" t="s">
        <v>519</v>
      </c>
      <c r="B7" s="523">
        <v>102</v>
      </c>
      <c r="C7" s="484">
        <v>8</v>
      </c>
      <c r="D7" s="484"/>
      <c r="E7" s="485"/>
      <c r="F7" s="521">
        <v>0.92727272727272725</v>
      </c>
      <c r="G7" s="492">
        <v>7.2727272727272724E-2</v>
      </c>
      <c r="H7" s="492">
        <v>0</v>
      </c>
      <c r="I7" s="525">
        <v>0</v>
      </c>
      <c r="J7" s="523">
        <v>68</v>
      </c>
      <c r="K7" s="484">
        <v>4</v>
      </c>
      <c r="L7" s="484"/>
      <c r="M7" s="485"/>
      <c r="N7" s="521">
        <v>0.94444444444444442</v>
      </c>
      <c r="O7" s="492">
        <v>5.5555555555555552E-2</v>
      </c>
      <c r="P7" s="492">
        <v>0</v>
      </c>
      <c r="Q7" s="517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21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24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192" customWidth="1"/>
    <col min="2" max="2" width="61.109375" style="192" customWidth="1"/>
    <col min="3" max="3" width="9.5546875" style="115" hidden="1" customWidth="1" outlineLevel="1"/>
    <col min="4" max="4" width="9.5546875" style="193" customWidth="1" collapsed="1"/>
    <col min="5" max="5" width="2.21875" style="193" customWidth="1"/>
    <col min="6" max="6" width="9.5546875" style="194" customWidth="1"/>
    <col min="7" max="7" width="9.5546875" style="191" customWidth="1"/>
    <col min="8" max="9" width="9.5546875" style="115" customWidth="1"/>
    <col min="10" max="10" width="0" style="115" hidden="1" customWidth="1"/>
    <col min="11" max="16384" width="8.88671875" style="115"/>
  </cols>
  <sheetData>
    <row r="1" spans="1:10" ht="18.600000000000001" customHeight="1" thickBot="1" x14ac:dyDescent="0.4">
      <c r="A1" s="339" t="s">
        <v>123</v>
      </c>
      <c r="B1" s="340"/>
      <c r="C1" s="340"/>
      <c r="D1" s="340"/>
      <c r="E1" s="340"/>
      <c r="F1" s="340"/>
      <c r="G1" s="310"/>
      <c r="H1" s="341"/>
      <c r="I1" s="341"/>
    </row>
    <row r="2" spans="1:10" ht="14.4" customHeight="1" thickBot="1" x14ac:dyDescent="0.35">
      <c r="A2" s="212" t="s">
        <v>248</v>
      </c>
      <c r="B2" s="190"/>
      <c r="C2" s="190"/>
      <c r="D2" s="190"/>
      <c r="E2" s="190"/>
      <c r="F2" s="190"/>
    </row>
    <row r="3" spans="1:10" ht="14.4" customHeight="1" thickBot="1" x14ac:dyDescent="0.35">
      <c r="A3" s="212"/>
      <c r="B3" s="251"/>
      <c r="C3" s="218">
        <v>2015</v>
      </c>
      <c r="D3" s="219">
        <v>2016</v>
      </c>
      <c r="E3" s="7"/>
      <c r="F3" s="318">
        <v>2017</v>
      </c>
      <c r="G3" s="336"/>
      <c r="H3" s="336"/>
      <c r="I3" s="319"/>
    </row>
    <row r="4" spans="1:10" ht="14.4" customHeight="1" thickBot="1" x14ac:dyDescent="0.35">
      <c r="A4" s="223" t="s">
        <v>0</v>
      </c>
      <c r="B4" s="224" t="s">
        <v>172</v>
      </c>
      <c r="C4" s="337" t="s">
        <v>59</v>
      </c>
      <c r="D4" s="338"/>
      <c r="E4" s="225"/>
      <c r="F4" s="220" t="s">
        <v>59</v>
      </c>
      <c r="G4" s="221" t="s">
        <v>60</v>
      </c>
      <c r="H4" s="221" t="s">
        <v>54</v>
      </c>
      <c r="I4" s="222" t="s">
        <v>61</v>
      </c>
    </row>
    <row r="5" spans="1:10" ht="14.4" customHeight="1" x14ac:dyDescent="0.3">
      <c r="A5" s="452" t="s">
        <v>410</v>
      </c>
      <c r="B5" s="453" t="s">
        <v>411</v>
      </c>
      <c r="C5" s="454" t="s">
        <v>412</v>
      </c>
      <c r="D5" s="454" t="s">
        <v>412</v>
      </c>
      <c r="E5" s="454"/>
      <c r="F5" s="454" t="s">
        <v>412</v>
      </c>
      <c r="G5" s="454" t="s">
        <v>412</v>
      </c>
      <c r="H5" s="454" t="s">
        <v>412</v>
      </c>
      <c r="I5" s="455" t="s">
        <v>412</v>
      </c>
      <c r="J5" s="456" t="s">
        <v>55</v>
      </c>
    </row>
    <row r="6" spans="1:10" ht="14.4" customHeight="1" x14ac:dyDescent="0.3">
      <c r="A6" s="452" t="s">
        <v>410</v>
      </c>
      <c r="B6" s="453" t="s">
        <v>520</v>
      </c>
      <c r="C6" s="454">
        <v>16793.239949999999</v>
      </c>
      <c r="D6" s="454">
        <v>18924.026229999992</v>
      </c>
      <c r="E6" s="454"/>
      <c r="F6" s="454">
        <v>20654.929549999993</v>
      </c>
      <c r="G6" s="454">
        <v>20707.5</v>
      </c>
      <c r="H6" s="454">
        <v>-52.570450000006531</v>
      </c>
      <c r="I6" s="455">
        <v>0.9974612845587344</v>
      </c>
      <c r="J6" s="456" t="s">
        <v>1</v>
      </c>
    </row>
    <row r="7" spans="1:10" ht="14.4" customHeight="1" x14ac:dyDescent="0.3">
      <c r="A7" s="452" t="s">
        <v>410</v>
      </c>
      <c r="B7" s="453" t="s">
        <v>521</v>
      </c>
      <c r="C7" s="454">
        <v>118.86421</v>
      </c>
      <c r="D7" s="454">
        <v>127.83614</v>
      </c>
      <c r="E7" s="454"/>
      <c r="F7" s="454">
        <v>202.73790999999997</v>
      </c>
      <c r="G7" s="454">
        <v>190.631703125</v>
      </c>
      <c r="H7" s="454">
        <v>12.10620687499997</v>
      </c>
      <c r="I7" s="455">
        <v>1.0635057373802181</v>
      </c>
      <c r="J7" s="456" t="s">
        <v>1</v>
      </c>
    </row>
    <row r="8" spans="1:10" ht="14.4" customHeight="1" x14ac:dyDescent="0.3">
      <c r="A8" s="452" t="s">
        <v>410</v>
      </c>
      <c r="B8" s="453" t="s">
        <v>522</v>
      </c>
      <c r="C8" s="454">
        <v>13.363429999999999</v>
      </c>
      <c r="D8" s="454">
        <v>12.683390000000001</v>
      </c>
      <c r="E8" s="454"/>
      <c r="F8" s="454">
        <v>12.853540000000001</v>
      </c>
      <c r="G8" s="454">
        <v>18.333332031249999</v>
      </c>
      <c r="H8" s="454">
        <v>-5.4797920312499979</v>
      </c>
      <c r="I8" s="455">
        <v>0.7011022316123745</v>
      </c>
      <c r="J8" s="456" t="s">
        <v>1</v>
      </c>
    </row>
    <row r="9" spans="1:10" ht="14.4" customHeight="1" x14ac:dyDescent="0.3">
      <c r="A9" s="452" t="s">
        <v>410</v>
      </c>
      <c r="B9" s="453" t="s">
        <v>523</v>
      </c>
      <c r="C9" s="454">
        <v>54.559590000000007</v>
      </c>
      <c r="D9" s="454">
        <v>83.543079999999989</v>
      </c>
      <c r="E9" s="454"/>
      <c r="F9" s="454">
        <v>92.53201999999996</v>
      </c>
      <c r="G9" s="454">
        <v>93.586937500000005</v>
      </c>
      <c r="H9" s="454">
        <v>-1.0549175000000446</v>
      </c>
      <c r="I9" s="455">
        <v>0.98872794079836146</v>
      </c>
      <c r="J9" s="456" t="s">
        <v>1</v>
      </c>
    </row>
    <row r="10" spans="1:10" ht="14.4" customHeight="1" x14ac:dyDescent="0.3">
      <c r="A10" s="452" t="s">
        <v>410</v>
      </c>
      <c r="B10" s="453" t="s">
        <v>524</v>
      </c>
      <c r="C10" s="454">
        <v>1.048</v>
      </c>
      <c r="D10" s="454">
        <v>1.2789999999999999</v>
      </c>
      <c r="E10" s="454"/>
      <c r="F10" s="454">
        <v>1.0509999999999999</v>
      </c>
      <c r="G10" s="454">
        <v>0.91666668701171872</v>
      </c>
      <c r="H10" s="454">
        <v>0.13433331298828122</v>
      </c>
      <c r="I10" s="455">
        <v>1.1465454290983348</v>
      </c>
      <c r="J10" s="456" t="s">
        <v>1</v>
      </c>
    </row>
    <row r="11" spans="1:10" ht="14.4" customHeight="1" x14ac:dyDescent="0.3">
      <c r="A11" s="452" t="s">
        <v>410</v>
      </c>
      <c r="B11" s="453" t="s">
        <v>525</v>
      </c>
      <c r="C11" s="454">
        <v>17.754000000000001</v>
      </c>
      <c r="D11" s="454">
        <v>15.714</v>
      </c>
      <c r="E11" s="454"/>
      <c r="F11" s="454">
        <v>20.96</v>
      </c>
      <c r="G11" s="454">
        <v>18.333332031249999</v>
      </c>
      <c r="H11" s="454">
        <v>2.6266679687500023</v>
      </c>
      <c r="I11" s="455">
        <v>1.1432728084710804</v>
      </c>
      <c r="J11" s="456" t="s">
        <v>1</v>
      </c>
    </row>
    <row r="12" spans="1:10" ht="14.4" customHeight="1" x14ac:dyDescent="0.3">
      <c r="A12" s="452" t="s">
        <v>410</v>
      </c>
      <c r="B12" s="453" t="s">
        <v>417</v>
      </c>
      <c r="C12" s="454">
        <v>16998.829180000001</v>
      </c>
      <c r="D12" s="454">
        <v>19165.081839999988</v>
      </c>
      <c r="E12" s="454"/>
      <c r="F12" s="454">
        <v>20985.064019999991</v>
      </c>
      <c r="G12" s="454">
        <v>21029.301971374509</v>
      </c>
      <c r="H12" s="454">
        <v>-44.237951374518161</v>
      </c>
      <c r="I12" s="455">
        <v>0.99789636615448596</v>
      </c>
      <c r="J12" s="456" t="s">
        <v>418</v>
      </c>
    </row>
    <row r="14" spans="1:10" ht="14.4" customHeight="1" x14ac:dyDescent="0.3">
      <c r="A14" s="452" t="s">
        <v>410</v>
      </c>
      <c r="B14" s="453" t="s">
        <v>411</v>
      </c>
      <c r="C14" s="454" t="s">
        <v>412</v>
      </c>
      <c r="D14" s="454" t="s">
        <v>412</v>
      </c>
      <c r="E14" s="454"/>
      <c r="F14" s="454" t="s">
        <v>412</v>
      </c>
      <c r="G14" s="454" t="s">
        <v>412</v>
      </c>
      <c r="H14" s="454" t="s">
        <v>412</v>
      </c>
      <c r="I14" s="455" t="s">
        <v>412</v>
      </c>
      <c r="J14" s="456" t="s">
        <v>55</v>
      </c>
    </row>
    <row r="15" spans="1:10" ht="14.4" customHeight="1" x14ac:dyDescent="0.3">
      <c r="A15" s="452" t="s">
        <v>419</v>
      </c>
      <c r="B15" s="453" t="s">
        <v>420</v>
      </c>
      <c r="C15" s="454" t="s">
        <v>412</v>
      </c>
      <c r="D15" s="454" t="s">
        <v>412</v>
      </c>
      <c r="E15" s="454"/>
      <c r="F15" s="454" t="s">
        <v>412</v>
      </c>
      <c r="G15" s="454" t="s">
        <v>412</v>
      </c>
      <c r="H15" s="454" t="s">
        <v>412</v>
      </c>
      <c r="I15" s="455" t="s">
        <v>412</v>
      </c>
      <c r="J15" s="456" t="s">
        <v>0</v>
      </c>
    </row>
    <row r="16" spans="1:10" ht="14.4" customHeight="1" x14ac:dyDescent="0.3">
      <c r="A16" s="452" t="s">
        <v>419</v>
      </c>
      <c r="B16" s="453" t="s">
        <v>520</v>
      </c>
      <c r="C16" s="454">
        <v>16793.239949999999</v>
      </c>
      <c r="D16" s="454">
        <v>18924.026229999992</v>
      </c>
      <c r="E16" s="454"/>
      <c r="F16" s="454">
        <v>20654.929549999993</v>
      </c>
      <c r="G16" s="454">
        <v>20708</v>
      </c>
      <c r="H16" s="454">
        <v>-53.070450000006531</v>
      </c>
      <c r="I16" s="455">
        <v>0.99743720059880203</v>
      </c>
      <c r="J16" s="456" t="s">
        <v>1</v>
      </c>
    </row>
    <row r="17" spans="1:10" ht="14.4" customHeight="1" x14ac:dyDescent="0.3">
      <c r="A17" s="452" t="s">
        <v>419</v>
      </c>
      <c r="B17" s="453" t="s">
        <v>521</v>
      </c>
      <c r="C17" s="454">
        <v>118.86421</v>
      </c>
      <c r="D17" s="454">
        <v>127.83614</v>
      </c>
      <c r="E17" s="454"/>
      <c r="F17" s="454">
        <v>202.73790999999997</v>
      </c>
      <c r="G17" s="454">
        <v>191</v>
      </c>
      <c r="H17" s="454">
        <v>11.737909999999971</v>
      </c>
      <c r="I17" s="455">
        <v>1.0614550261780102</v>
      </c>
      <c r="J17" s="456" t="s">
        <v>1</v>
      </c>
    </row>
    <row r="18" spans="1:10" ht="14.4" customHeight="1" x14ac:dyDescent="0.3">
      <c r="A18" s="452" t="s">
        <v>419</v>
      </c>
      <c r="B18" s="453" t="s">
        <v>522</v>
      </c>
      <c r="C18" s="454">
        <v>13.363429999999999</v>
      </c>
      <c r="D18" s="454">
        <v>12.683390000000001</v>
      </c>
      <c r="E18" s="454"/>
      <c r="F18" s="454">
        <v>12.853540000000001</v>
      </c>
      <c r="G18" s="454">
        <v>18</v>
      </c>
      <c r="H18" s="454">
        <v>-5.1464599999999994</v>
      </c>
      <c r="I18" s="455">
        <v>0.71408555555555564</v>
      </c>
      <c r="J18" s="456" t="s">
        <v>1</v>
      </c>
    </row>
    <row r="19" spans="1:10" ht="14.4" customHeight="1" x14ac:dyDescent="0.3">
      <c r="A19" s="452" t="s">
        <v>419</v>
      </c>
      <c r="B19" s="453" t="s">
        <v>523</v>
      </c>
      <c r="C19" s="454">
        <v>54.559590000000007</v>
      </c>
      <c r="D19" s="454">
        <v>83.543079999999989</v>
      </c>
      <c r="E19" s="454"/>
      <c r="F19" s="454">
        <v>92.53201999999996</v>
      </c>
      <c r="G19" s="454">
        <v>94</v>
      </c>
      <c r="H19" s="454">
        <v>-1.4679800000000398</v>
      </c>
      <c r="I19" s="455">
        <v>0.98438319148936126</v>
      </c>
      <c r="J19" s="456" t="s">
        <v>1</v>
      </c>
    </row>
    <row r="20" spans="1:10" ht="14.4" customHeight="1" x14ac:dyDescent="0.3">
      <c r="A20" s="452" t="s">
        <v>419</v>
      </c>
      <c r="B20" s="453" t="s">
        <v>524</v>
      </c>
      <c r="C20" s="454">
        <v>1.048</v>
      </c>
      <c r="D20" s="454">
        <v>1.2789999999999999</v>
      </c>
      <c r="E20" s="454"/>
      <c r="F20" s="454">
        <v>1.0509999999999999</v>
      </c>
      <c r="G20" s="454">
        <v>1</v>
      </c>
      <c r="H20" s="454">
        <v>5.0999999999999934E-2</v>
      </c>
      <c r="I20" s="455">
        <v>1.0509999999999999</v>
      </c>
      <c r="J20" s="456" t="s">
        <v>1</v>
      </c>
    </row>
    <row r="21" spans="1:10" ht="14.4" customHeight="1" x14ac:dyDescent="0.3">
      <c r="A21" s="452" t="s">
        <v>419</v>
      </c>
      <c r="B21" s="453" t="s">
        <v>525</v>
      </c>
      <c r="C21" s="454">
        <v>17.754000000000001</v>
      </c>
      <c r="D21" s="454">
        <v>15.714</v>
      </c>
      <c r="E21" s="454"/>
      <c r="F21" s="454">
        <v>20.96</v>
      </c>
      <c r="G21" s="454">
        <v>18</v>
      </c>
      <c r="H21" s="454">
        <v>2.9600000000000009</v>
      </c>
      <c r="I21" s="455">
        <v>1.1644444444444444</v>
      </c>
      <c r="J21" s="456" t="s">
        <v>1</v>
      </c>
    </row>
    <row r="22" spans="1:10" ht="14.4" customHeight="1" x14ac:dyDescent="0.3">
      <c r="A22" s="452" t="s">
        <v>419</v>
      </c>
      <c r="B22" s="453" t="s">
        <v>421</v>
      </c>
      <c r="C22" s="454">
        <v>16998.829180000001</v>
      </c>
      <c r="D22" s="454">
        <v>19165.081839999988</v>
      </c>
      <c r="E22" s="454"/>
      <c r="F22" s="454">
        <v>20985.064019999991</v>
      </c>
      <c r="G22" s="454">
        <v>21029</v>
      </c>
      <c r="H22" s="454">
        <v>-43.935980000009295</v>
      </c>
      <c r="I22" s="455">
        <v>0.9979106957059295</v>
      </c>
      <c r="J22" s="456" t="s">
        <v>422</v>
      </c>
    </row>
    <row r="23" spans="1:10" ht="14.4" customHeight="1" x14ac:dyDescent="0.3">
      <c r="A23" s="452" t="s">
        <v>412</v>
      </c>
      <c r="B23" s="453" t="s">
        <v>412</v>
      </c>
      <c r="C23" s="454" t="s">
        <v>412</v>
      </c>
      <c r="D23" s="454" t="s">
        <v>412</v>
      </c>
      <c r="E23" s="454"/>
      <c r="F23" s="454" t="s">
        <v>412</v>
      </c>
      <c r="G23" s="454" t="s">
        <v>412</v>
      </c>
      <c r="H23" s="454" t="s">
        <v>412</v>
      </c>
      <c r="I23" s="455" t="s">
        <v>412</v>
      </c>
      <c r="J23" s="456" t="s">
        <v>423</v>
      </c>
    </row>
    <row r="24" spans="1:10" ht="14.4" customHeight="1" x14ac:dyDescent="0.3">
      <c r="A24" s="452" t="s">
        <v>410</v>
      </c>
      <c r="B24" s="453" t="s">
        <v>417</v>
      </c>
      <c r="C24" s="454">
        <v>16998.829180000001</v>
      </c>
      <c r="D24" s="454">
        <v>19165.081839999988</v>
      </c>
      <c r="E24" s="454"/>
      <c r="F24" s="454">
        <v>20985.064019999991</v>
      </c>
      <c r="G24" s="454">
        <v>21029</v>
      </c>
      <c r="H24" s="454">
        <v>-43.935980000009295</v>
      </c>
      <c r="I24" s="455">
        <v>0.9979106957059295</v>
      </c>
      <c r="J24" s="456" t="s">
        <v>418</v>
      </c>
    </row>
  </sheetData>
  <mergeCells count="3">
    <mergeCell ref="A1:I1"/>
    <mergeCell ref="F3:I3"/>
    <mergeCell ref="C4:D4"/>
  </mergeCells>
  <conditionalFormatting sqref="F13 F25:F65537">
    <cfRule type="cellIs" dxfId="20" priority="18" stopIfTrue="1" operator="greaterThan">
      <formula>1</formula>
    </cfRule>
  </conditionalFormatting>
  <conditionalFormatting sqref="H5:H12">
    <cfRule type="expression" dxfId="19" priority="14">
      <formula>$H5&gt;0</formula>
    </cfRule>
  </conditionalFormatting>
  <conditionalFormatting sqref="I5:I12">
    <cfRule type="expression" dxfId="18" priority="15">
      <formula>$I5&gt;1</formula>
    </cfRule>
  </conditionalFormatting>
  <conditionalFormatting sqref="B5:B12">
    <cfRule type="expression" dxfId="17" priority="11">
      <formula>OR($J5="NS",$J5="SumaNS",$J5="Účet")</formula>
    </cfRule>
  </conditionalFormatting>
  <conditionalFormatting sqref="F5:I12 B5:D12">
    <cfRule type="expression" dxfId="16" priority="17">
      <formula>AND($J5&lt;&gt;"",$J5&lt;&gt;"mezeraKL")</formula>
    </cfRule>
  </conditionalFormatting>
  <conditionalFormatting sqref="B5:D12 F5:I12">
    <cfRule type="expression" dxfId="15" priority="12">
      <formula>OR($J5="KL",$J5="SumaKL")</formula>
    </cfRule>
    <cfRule type="expression" priority="16" stopIfTrue="1">
      <formula>OR($J5="mezeraNS",$J5="mezeraKL")</formula>
    </cfRule>
  </conditionalFormatting>
  <conditionalFormatting sqref="B5:D12 F5:I12">
    <cfRule type="expression" dxfId="14" priority="13">
      <formula>OR($J5="SumaNS",$J5="NS")</formula>
    </cfRule>
  </conditionalFormatting>
  <conditionalFormatting sqref="A5:A12">
    <cfRule type="expression" dxfId="13" priority="9">
      <formula>AND($J5&lt;&gt;"mezeraKL",$J5&lt;&gt;"")</formula>
    </cfRule>
  </conditionalFormatting>
  <conditionalFormatting sqref="A5:A12">
    <cfRule type="expression" dxfId="12" priority="10">
      <formula>AND($J5&lt;&gt;"",$J5&lt;&gt;"mezeraKL")</formula>
    </cfRule>
  </conditionalFormatting>
  <conditionalFormatting sqref="H14:H24">
    <cfRule type="expression" dxfId="11" priority="6">
      <formula>$H14&gt;0</formula>
    </cfRule>
  </conditionalFormatting>
  <conditionalFormatting sqref="A14:A24">
    <cfRule type="expression" dxfId="10" priority="5">
      <formula>AND($J14&lt;&gt;"mezeraKL",$J14&lt;&gt;"")</formula>
    </cfRule>
  </conditionalFormatting>
  <conditionalFormatting sqref="I14:I24">
    <cfRule type="expression" dxfId="9" priority="7">
      <formula>$I14&gt;1</formula>
    </cfRule>
  </conditionalFormatting>
  <conditionalFormatting sqref="B14:B24">
    <cfRule type="expression" dxfId="8" priority="4">
      <formula>OR($J14="NS",$J14="SumaNS",$J14="Účet")</formula>
    </cfRule>
  </conditionalFormatting>
  <conditionalFormatting sqref="A14:D24 F14:I24">
    <cfRule type="expression" dxfId="7" priority="8">
      <formula>AND($J14&lt;&gt;"",$J14&lt;&gt;"mezeraKL")</formula>
    </cfRule>
  </conditionalFormatting>
  <conditionalFormatting sqref="B14:D24 F14:I24">
    <cfRule type="expression" dxfId="6" priority="1">
      <formula>OR($J14="KL",$J14="SumaKL")</formula>
    </cfRule>
    <cfRule type="expression" priority="3" stopIfTrue="1">
      <formula>OR($J14="mezeraNS",$J14="mezeraKL")</formula>
    </cfRule>
  </conditionalFormatting>
  <conditionalFormatting sqref="B14:D24 F14:I24">
    <cfRule type="expression" dxfId="5" priority="2">
      <formula>OR($J14="SumaNS",$J14="NS")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432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115" hidden="1" customWidth="1" outlineLevel="1"/>
    <col min="2" max="2" width="28.33203125" style="115" hidden="1" customWidth="1" outlineLevel="1"/>
    <col min="3" max="3" width="5.33203125" style="193" bestFit="1" customWidth="1" collapsed="1"/>
    <col min="4" max="4" width="18.77734375" style="197" customWidth="1"/>
    <col min="5" max="5" width="9" style="193" bestFit="1" customWidth="1"/>
    <col min="6" max="6" width="18.77734375" style="197" customWidth="1"/>
    <col min="7" max="7" width="12.44140625" style="193" hidden="1" customWidth="1" outlineLevel="1"/>
    <col min="8" max="8" width="25.77734375" style="193" customWidth="1" collapsed="1"/>
    <col min="9" max="9" width="7.77734375" style="191" customWidth="1"/>
    <col min="10" max="10" width="10" style="191" customWidth="1"/>
    <col min="11" max="11" width="11.109375" style="191" customWidth="1"/>
    <col min="12" max="16384" width="8.88671875" style="115"/>
  </cols>
  <sheetData>
    <row r="1" spans="1:11" ht="18.600000000000001" customHeight="1" thickBot="1" x14ac:dyDescent="0.4">
      <c r="A1" s="346" t="s">
        <v>1391</v>
      </c>
      <c r="B1" s="310"/>
      <c r="C1" s="310"/>
      <c r="D1" s="310"/>
      <c r="E1" s="310"/>
      <c r="F1" s="310"/>
      <c r="G1" s="310"/>
      <c r="H1" s="310"/>
      <c r="I1" s="310"/>
      <c r="J1" s="310"/>
      <c r="K1" s="310"/>
    </row>
    <row r="2" spans="1:11" ht="14.4" customHeight="1" thickBot="1" x14ac:dyDescent="0.35">
      <c r="A2" s="212" t="s">
        <v>248</v>
      </c>
      <c r="B2" s="62"/>
      <c r="C2" s="195"/>
      <c r="D2" s="195"/>
      <c r="E2" s="195"/>
      <c r="F2" s="195"/>
      <c r="G2" s="195"/>
      <c r="H2" s="195"/>
      <c r="I2" s="196"/>
      <c r="J2" s="196"/>
      <c r="K2" s="196"/>
    </row>
    <row r="3" spans="1:11" ht="14.4" customHeight="1" thickBot="1" x14ac:dyDescent="0.35">
      <c r="A3" s="62"/>
      <c r="B3" s="62"/>
      <c r="C3" s="342"/>
      <c r="D3" s="343"/>
      <c r="E3" s="343"/>
      <c r="F3" s="343"/>
      <c r="G3" s="343"/>
      <c r="H3" s="127" t="s">
        <v>112</v>
      </c>
      <c r="I3" s="84">
        <f>IF(J3&lt;&gt;0,K3/J3,0)</f>
        <v>44.83655350035194</v>
      </c>
      <c r="J3" s="84">
        <f>SUBTOTAL(9,J5:J1048576)</f>
        <v>438647.5</v>
      </c>
      <c r="K3" s="85">
        <f>SUBTOTAL(9,K5:K1048576)</f>
        <v>19667442.101545628</v>
      </c>
    </row>
    <row r="4" spans="1:11" s="192" customFormat="1" ht="14.4" customHeight="1" thickBot="1" x14ac:dyDescent="0.35">
      <c r="A4" s="457" t="s">
        <v>4</v>
      </c>
      <c r="B4" s="458" t="s">
        <v>5</v>
      </c>
      <c r="C4" s="458" t="s">
        <v>0</v>
      </c>
      <c r="D4" s="458" t="s">
        <v>6</v>
      </c>
      <c r="E4" s="458" t="s">
        <v>7</v>
      </c>
      <c r="F4" s="458" t="s">
        <v>1</v>
      </c>
      <c r="G4" s="458" t="s">
        <v>57</v>
      </c>
      <c r="H4" s="460" t="s">
        <v>11</v>
      </c>
      <c r="I4" s="461" t="s">
        <v>126</v>
      </c>
      <c r="J4" s="461" t="s">
        <v>13</v>
      </c>
      <c r="K4" s="462" t="s">
        <v>137</v>
      </c>
    </row>
    <row r="5" spans="1:11" ht="14.4" customHeight="1" x14ac:dyDescent="0.3">
      <c r="A5" s="465" t="s">
        <v>410</v>
      </c>
      <c r="B5" s="466" t="s">
        <v>411</v>
      </c>
      <c r="C5" s="467" t="s">
        <v>419</v>
      </c>
      <c r="D5" s="468" t="s">
        <v>420</v>
      </c>
      <c r="E5" s="467" t="s">
        <v>526</v>
      </c>
      <c r="F5" s="468" t="s">
        <v>527</v>
      </c>
      <c r="G5" s="467" t="s">
        <v>528</v>
      </c>
      <c r="H5" s="467" t="s">
        <v>529</v>
      </c>
      <c r="I5" s="470">
        <v>7410.08251953125</v>
      </c>
      <c r="J5" s="470">
        <v>8</v>
      </c>
      <c r="K5" s="471">
        <v>59280.66015625</v>
      </c>
    </row>
    <row r="6" spans="1:11" ht="14.4" customHeight="1" x14ac:dyDescent="0.3">
      <c r="A6" s="472" t="s">
        <v>410</v>
      </c>
      <c r="B6" s="473" t="s">
        <v>411</v>
      </c>
      <c r="C6" s="474" t="s">
        <v>419</v>
      </c>
      <c r="D6" s="475" t="s">
        <v>420</v>
      </c>
      <c r="E6" s="474" t="s">
        <v>526</v>
      </c>
      <c r="F6" s="475" t="s">
        <v>527</v>
      </c>
      <c r="G6" s="474" t="s">
        <v>530</v>
      </c>
      <c r="H6" s="474" t="s">
        <v>531</v>
      </c>
      <c r="I6" s="477">
        <v>375</v>
      </c>
      <c r="J6" s="477">
        <v>1</v>
      </c>
      <c r="K6" s="478">
        <v>375</v>
      </c>
    </row>
    <row r="7" spans="1:11" ht="14.4" customHeight="1" x14ac:dyDescent="0.3">
      <c r="A7" s="472" t="s">
        <v>410</v>
      </c>
      <c r="B7" s="473" t="s">
        <v>411</v>
      </c>
      <c r="C7" s="474" t="s">
        <v>419</v>
      </c>
      <c r="D7" s="475" t="s">
        <v>420</v>
      </c>
      <c r="E7" s="474" t="s">
        <v>526</v>
      </c>
      <c r="F7" s="475" t="s">
        <v>527</v>
      </c>
      <c r="G7" s="474" t="s">
        <v>532</v>
      </c>
      <c r="H7" s="474" t="s">
        <v>533</v>
      </c>
      <c r="I7" s="477">
        <v>92.183333079020187</v>
      </c>
      <c r="J7" s="477">
        <v>16</v>
      </c>
      <c r="K7" s="478">
        <v>1485.2699890136719</v>
      </c>
    </row>
    <row r="8" spans="1:11" ht="14.4" customHeight="1" x14ac:dyDescent="0.3">
      <c r="A8" s="472" t="s">
        <v>410</v>
      </c>
      <c r="B8" s="473" t="s">
        <v>411</v>
      </c>
      <c r="C8" s="474" t="s">
        <v>419</v>
      </c>
      <c r="D8" s="475" t="s">
        <v>420</v>
      </c>
      <c r="E8" s="474" t="s">
        <v>526</v>
      </c>
      <c r="F8" s="475" t="s">
        <v>527</v>
      </c>
      <c r="G8" s="474" t="s">
        <v>534</v>
      </c>
      <c r="H8" s="474" t="s">
        <v>535</v>
      </c>
      <c r="I8" s="477">
        <v>32.370299720764159</v>
      </c>
      <c r="J8" s="477">
        <v>690</v>
      </c>
      <c r="K8" s="478">
        <v>22337.620330810547</v>
      </c>
    </row>
    <row r="9" spans="1:11" ht="14.4" customHeight="1" x14ac:dyDescent="0.3">
      <c r="A9" s="472" t="s">
        <v>410</v>
      </c>
      <c r="B9" s="473" t="s">
        <v>411</v>
      </c>
      <c r="C9" s="474" t="s">
        <v>419</v>
      </c>
      <c r="D9" s="475" t="s">
        <v>420</v>
      </c>
      <c r="E9" s="474" t="s">
        <v>526</v>
      </c>
      <c r="F9" s="475" t="s">
        <v>527</v>
      </c>
      <c r="G9" s="474" t="s">
        <v>536</v>
      </c>
      <c r="H9" s="474" t="s">
        <v>537</v>
      </c>
      <c r="I9" s="477">
        <v>984.94000244140625</v>
      </c>
      <c r="J9" s="477">
        <v>1</v>
      </c>
      <c r="K9" s="478">
        <v>984.94000244140625</v>
      </c>
    </row>
    <row r="10" spans="1:11" ht="14.4" customHeight="1" x14ac:dyDescent="0.3">
      <c r="A10" s="472" t="s">
        <v>410</v>
      </c>
      <c r="B10" s="473" t="s">
        <v>411</v>
      </c>
      <c r="C10" s="474" t="s">
        <v>419</v>
      </c>
      <c r="D10" s="475" t="s">
        <v>420</v>
      </c>
      <c r="E10" s="474" t="s">
        <v>526</v>
      </c>
      <c r="F10" s="475" t="s">
        <v>527</v>
      </c>
      <c r="G10" s="474" t="s">
        <v>538</v>
      </c>
      <c r="H10" s="474" t="s">
        <v>539</v>
      </c>
      <c r="I10" s="477">
        <v>5537.064778645833</v>
      </c>
      <c r="J10" s="477">
        <v>24</v>
      </c>
      <c r="K10" s="478">
        <v>132890.220703125</v>
      </c>
    </row>
    <row r="11" spans="1:11" ht="14.4" customHeight="1" x14ac:dyDescent="0.3">
      <c r="A11" s="472" t="s">
        <v>410</v>
      </c>
      <c r="B11" s="473" t="s">
        <v>411</v>
      </c>
      <c r="C11" s="474" t="s">
        <v>419</v>
      </c>
      <c r="D11" s="475" t="s">
        <v>420</v>
      </c>
      <c r="E11" s="474" t="s">
        <v>526</v>
      </c>
      <c r="F11" s="475" t="s">
        <v>527</v>
      </c>
      <c r="G11" s="474" t="s">
        <v>540</v>
      </c>
      <c r="H11" s="474" t="s">
        <v>541</v>
      </c>
      <c r="I11" s="477">
        <v>22342.309283088234</v>
      </c>
      <c r="J11" s="477">
        <v>21</v>
      </c>
      <c r="K11" s="478">
        <v>468270.2578125</v>
      </c>
    </row>
    <row r="12" spans="1:11" ht="14.4" customHeight="1" x14ac:dyDescent="0.3">
      <c r="A12" s="472" t="s">
        <v>410</v>
      </c>
      <c r="B12" s="473" t="s">
        <v>411</v>
      </c>
      <c r="C12" s="474" t="s">
        <v>419</v>
      </c>
      <c r="D12" s="475" t="s">
        <v>420</v>
      </c>
      <c r="E12" s="474" t="s">
        <v>526</v>
      </c>
      <c r="F12" s="475" t="s">
        <v>527</v>
      </c>
      <c r="G12" s="474" t="s">
        <v>542</v>
      </c>
      <c r="H12" s="474" t="s">
        <v>543</v>
      </c>
      <c r="I12" s="477">
        <v>36590.244140625</v>
      </c>
      <c r="J12" s="477">
        <v>2</v>
      </c>
      <c r="K12" s="478">
        <v>73180.48828125</v>
      </c>
    </row>
    <row r="13" spans="1:11" ht="14.4" customHeight="1" x14ac:dyDescent="0.3">
      <c r="A13" s="472" t="s">
        <v>410</v>
      </c>
      <c r="B13" s="473" t="s">
        <v>411</v>
      </c>
      <c r="C13" s="474" t="s">
        <v>419</v>
      </c>
      <c r="D13" s="475" t="s">
        <v>420</v>
      </c>
      <c r="E13" s="474" t="s">
        <v>526</v>
      </c>
      <c r="F13" s="475" t="s">
        <v>527</v>
      </c>
      <c r="G13" s="474" t="s">
        <v>544</v>
      </c>
      <c r="H13" s="474" t="s">
        <v>545</v>
      </c>
      <c r="I13" s="477">
        <v>36590.408203125</v>
      </c>
      <c r="J13" s="477">
        <v>2</v>
      </c>
      <c r="K13" s="478">
        <v>73180.81640625</v>
      </c>
    </row>
    <row r="14" spans="1:11" ht="14.4" customHeight="1" x14ac:dyDescent="0.3">
      <c r="A14" s="472" t="s">
        <v>410</v>
      </c>
      <c r="B14" s="473" t="s">
        <v>411</v>
      </c>
      <c r="C14" s="474" t="s">
        <v>419</v>
      </c>
      <c r="D14" s="475" t="s">
        <v>420</v>
      </c>
      <c r="E14" s="474" t="s">
        <v>526</v>
      </c>
      <c r="F14" s="475" t="s">
        <v>527</v>
      </c>
      <c r="G14" s="474" t="s">
        <v>546</v>
      </c>
      <c r="H14" s="474" t="s">
        <v>547</v>
      </c>
      <c r="I14" s="477">
        <v>36590.328125</v>
      </c>
      <c r="J14" s="477">
        <v>1</v>
      </c>
      <c r="K14" s="478">
        <v>36590.328125</v>
      </c>
    </row>
    <row r="15" spans="1:11" ht="14.4" customHeight="1" x14ac:dyDescent="0.3">
      <c r="A15" s="472" t="s">
        <v>410</v>
      </c>
      <c r="B15" s="473" t="s">
        <v>411</v>
      </c>
      <c r="C15" s="474" t="s">
        <v>419</v>
      </c>
      <c r="D15" s="475" t="s">
        <v>420</v>
      </c>
      <c r="E15" s="474" t="s">
        <v>526</v>
      </c>
      <c r="F15" s="475" t="s">
        <v>527</v>
      </c>
      <c r="G15" s="474" t="s">
        <v>548</v>
      </c>
      <c r="H15" s="474" t="s">
        <v>549</v>
      </c>
      <c r="I15" s="477">
        <v>36590.400000000001</v>
      </c>
      <c r="J15" s="477">
        <v>5</v>
      </c>
      <c r="K15" s="478">
        <v>182952</v>
      </c>
    </row>
    <row r="16" spans="1:11" ht="14.4" customHeight="1" x14ac:dyDescent="0.3">
      <c r="A16" s="472" t="s">
        <v>410</v>
      </c>
      <c r="B16" s="473" t="s">
        <v>411</v>
      </c>
      <c r="C16" s="474" t="s">
        <v>419</v>
      </c>
      <c r="D16" s="475" t="s">
        <v>420</v>
      </c>
      <c r="E16" s="474" t="s">
        <v>526</v>
      </c>
      <c r="F16" s="475" t="s">
        <v>527</v>
      </c>
      <c r="G16" s="474" t="s">
        <v>550</v>
      </c>
      <c r="H16" s="474" t="s">
        <v>551</v>
      </c>
      <c r="I16" s="477">
        <v>36590.169921875</v>
      </c>
      <c r="J16" s="477">
        <v>4</v>
      </c>
      <c r="K16" s="478">
        <v>146360.6796875</v>
      </c>
    </row>
    <row r="17" spans="1:11" ht="14.4" customHeight="1" x14ac:dyDescent="0.3">
      <c r="A17" s="472" t="s">
        <v>410</v>
      </c>
      <c r="B17" s="473" t="s">
        <v>411</v>
      </c>
      <c r="C17" s="474" t="s">
        <v>419</v>
      </c>
      <c r="D17" s="475" t="s">
        <v>420</v>
      </c>
      <c r="E17" s="474" t="s">
        <v>526</v>
      </c>
      <c r="F17" s="475" t="s">
        <v>527</v>
      </c>
      <c r="G17" s="474" t="s">
        <v>552</v>
      </c>
      <c r="H17" s="474" t="s">
        <v>553</v>
      </c>
      <c r="I17" s="477">
        <v>36590.419921875</v>
      </c>
      <c r="J17" s="477">
        <v>2</v>
      </c>
      <c r="K17" s="478">
        <v>73180.83984375</v>
      </c>
    </row>
    <row r="18" spans="1:11" ht="14.4" customHeight="1" x14ac:dyDescent="0.3">
      <c r="A18" s="472" t="s">
        <v>410</v>
      </c>
      <c r="B18" s="473" t="s">
        <v>411</v>
      </c>
      <c r="C18" s="474" t="s">
        <v>419</v>
      </c>
      <c r="D18" s="475" t="s">
        <v>420</v>
      </c>
      <c r="E18" s="474" t="s">
        <v>526</v>
      </c>
      <c r="F18" s="475" t="s">
        <v>527</v>
      </c>
      <c r="G18" s="474" t="s">
        <v>554</v>
      </c>
      <c r="H18" s="474" t="s">
        <v>555</v>
      </c>
      <c r="I18" s="477">
        <v>274.66796875</v>
      </c>
      <c r="J18" s="477">
        <v>90</v>
      </c>
      <c r="K18" s="478">
        <v>24720.219421386719</v>
      </c>
    </row>
    <row r="19" spans="1:11" ht="14.4" customHeight="1" x14ac:dyDescent="0.3">
      <c r="A19" s="472" t="s">
        <v>410</v>
      </c>
      <c r="B19" s="473" t="s">
        <v>411</v>
      </c>
      <c r="C19" s="474" t="s">
        <v>419</v>
      </c>
      <c r="D19" s="475" t="s">
        <v>420</v>
      </c>
      <c r="E19" s="474" t="s">
        <v>526</v>
      </c>
      <c r="F19" s="475" t="s">
        <v>527</v>
      </c>
      <c r="G19" s="474" t="s">
        <v>556</v>
      </c>
      <c r="H19" s="474" t="s">
        <v>557</v>
      </c>
      <c r="I19" s="477">
        <v>274.66767374674481</v>
      </c>
      <c r="J19" s="477">
        <v>9</v>
      </c>
      <c r="K19" s="478">
        <v>2472.010009765625</v>
      </c>
    </row>
    <row r="20" spans="1:11" ht="14.4" customHeight="1" x14ac:dyDescent="0.3">
      <c r="A20" s="472" t="s">
        <v>410</v>
      </c>
      <c r="B20" s="473" t="s">
        <v>411</v>
      </c>
      <c r="C20" s="474" t="s">
        <v>419</v>
      </c>
      <c r="D20" s="475" t="s">
        <v>420</v>
      </c>
      <c r="E20" s="474" t="s">
        <v>526</v>
      </c>
      <c r="F20" s="475" t="s">
        <v>527</v>
      </c>
      <c r="G20" s="474" t="s">
        <v>558</v>
      </c>
      <c r="H20" s="474" t="s">
        <v>559</v>
      </c>
      <c r="I20" s="477">
        <v>2752.85498046875</v>
      </c>
      <c r="J20" s="477">
        <v>10</v>
      </c>
      <c r="K20" s="478">
        <v>27245.619384765625</v>
      </c>
    </row>
    <row r="21" spans="1:11" ht="14.4" customHeight="1" x14ac:dyDescent="0.3">
      <c r="A21" s="472" t="s">
        <v>410</v>
      </c>
      <c r="B21" s="473" t="s">
        <v>411</v>
      </c>
      <c r="C21" s="474" t="s">
        <v>419</v>
      </c>
      <c r="D21" s="475" t="s">
        <v>420</v>
      </c>
      <c r="E21" s="474" t="s">
        <v>526</v>
      </c>
      <c r="F21" s="475" t="s">
        <v>527</v>
      </c>
      <c r="G21" s="474" t="s">
        <v>560</v>
      </c>
      <c r="H21" s="474" t="s">
        <v>561</v>
      </c>
      <c r="I21" s="477">
        <v>274.67001342773437</v>
      </c>
      <c r="J21" s="477">
        <v>3</v>
      </c>
      <c r="K21" s="478">
        <v>824.01004028320312</v>
      </c>
    </row>
    <row r="22" spans="1:11" ht="14.4" customHeight="1" x14ac:dyDescent="0.3">
      <c r="A22" s="472" t="s">
        <v>410</v>
      </c>
      <c r="B22" s="473" t="s">
        <v>411</v>
      </c>
      <c r="C22" s="474" t="s">
        <v>419</v>
      </c>
      <c r="D22" s="475" t="s">
        <v>420</v>
      </c>
      <c r="E22" s="474" t="s">
        <v>526</v>
      </c>
      <c r="F22" s="475" t="s">
        <v>527</v>
      </c>
      <c r="G22" s="474" t="s">
        <v>562</v>
      </c>
      <c r="H22" s="474" t="s">
        <v>563</v>
      </c>
      <c r="I22" s="477">
        <v>274.66917928059894</v>
      </c>
      <c r="J22" s="477">
        <v>8</v>
      </c>
      <c r="K22" s="478">
        <v>2197.35009765625</v>
      </c>
    </row>
    <row r="23" spans="1:11" ht="14.4" customHeight="1" x14ac:dyDescent="0.3">
      <c r="A23" s="472" t="s">
        <v>410</v>
      </c>
      <c r="B23" s="473" t="s">
        <v>411</v>
      </c>
      <c r="C23" s="474" t="s">
        <v>419</v>
      </c>
      <c r="D23" s="475" t="s">
        <v>420</v>
      </c>
      <c r="E23" s="474" t="s">
        <v>526</v>
      </c>
      <c r="F23" s="475" t="s">
        <v>527</v>
      </c>
      <c r="G23" s="474" t="s">
        <v>564</v>
      </c>
      <c r="H23" s="474" t="s">
        <v>565</v>
      </c>
      <c r="I23" s="477">
        <v>26517.261935763891</v>
      </c>
      <c r="J23" s="477">
        <v>9</v>
      </c>
      <c r="K23" s="478">
        <v>238655.357421875</v>
      </c>
    </row>
    <row r="24" spans="1:11" ht="14.4" customHeight="1" x14ac:dyDescent="0.3">
      <c r="A24" s="472" t="s">
        <v>410</v>
      </c>
      <c r="B24" s="473" t="s">
        <v>411</v>
      </c>
      <c r="C24" s="474" t="s">
        <v>419</v>
      </c>
      <c r="D24" s="475" t="s">
        <v>420</v>
      </c>
      <c r="E24" s="474" t="s">
        <v>526</v>
      </c>
      <c r="F24" s="475" t="s">
        <v>527</v>
      </c>
      <c r="G24" s="474" t="s">
        <v>566</v>
      </c>
      <c r="H24" s="474" t="s">
        <v>567</v>
      </c>
      <c r="I24" s="477">
        <v>9932</v>
      </c>
      <c r="J24" s="477">
        <v>1</v>
      </c>
      <c r="K24" s="478">
        <v>9932</v>
      </c>
    </row>
    <row r="25" spans="1:11" ht="14.4" customHeight="1" x14ac:dyDescent="0.3">
      <c r="A25" s="472" t="s">
        <v>410</v>
      </c>
      <c r="B25" s="473" t="s">
        <v>411</v>
      </c>
      <c r="C25" s="474" t="s">
        <v>419</v>
      </c>
      <c r="D25" s="475" t="s">
        <v>420</v>
      </c>
      <c r="E25" s="474" t="s">
        <v>526</v>
      </c>
      <c r="F25" s="475" t="s">
        <v>527</v>
      </c>
      <c r="G25" s="474" t="s">
        <v>568</v>
      </c>
      <c r="H25" s="474" t="s">
        <v>569</v>
      </c>
      <c r="I25" s="477">
        <v>20.086250305175781</v>
      </c>
      <c r="J25" s="477">
        <v>140</v>
      </c>
      <c r="K25" s="478">
        <v>2811.6000061035156</v>
      </c>
    </row>
    <row r="26" spans="1:11" ht="14.4" customHeight="1" x14ac:dyDescent="0.3">
      <c r="A26" s="472" t="s">
        <v>410</v>
      </c>
      <c r="B26" s="473" t="s">
        <v>411</v>
      </c>
      <c r="C26" s="474" t="s">
        <v>419</v>
      </c>
      <c r="D26" s="475" t="s">
        <v>420</v>
      </c>
      <c r="E26" s="474" t="s">
        <v>526</v>
      </c>
      <c r="F26" s="475" t="s">
        <v>527</v>
      </c>
      <c r="G26" s="474" t="s">
        <v>570</v>
      </c>
      <c r="H26" s="474" t="s">
        <v>571</v>
      </c>
      <c r="I26" s="477">
        <v>25.918500295499477</v>
      </c>
      <c r="J26" s="477">
        <v>6640</v>
      </c>
      <c r="K26" s="478">
        <v>172096.76879882813</v>
      </c>
    </row>
    <row r="27" spans="1:11" ht="14.4" customHeight="1" x14ac:dyDescent="0.3">
      <c r="A27" s="472" t="s">
        <v>410</v>
      </c>
      <c r="B27" s="473" t="s">
        <v>411</v>
      </c>
      <c r="C27" s="474" t="s">
        <v>419</v>
      </c>
      <c r="D27" s="475" t="s">
        <v>420</v>
      </c>
      <c r="E27" s="474" t="s">
        <v>526</v>
      </c>
      <c r="F27" s="475" t="s">
        <v>527</v>
      </c>
      <c r="G27" s="474" t="s">
        <v>572</v>
      </c>
      <c r="H27" s="474" t="s">
        <v>573</v>
      </c>
      <c r="I27" s="477">
        <v>811.90997314453125</v>
      </c>
      <c r="J27" s="477">
        <v>1</v>
      </c>
      <c r="K27" s="478">
        <v>811.90997314453125</v>
      </c>
    </row>
    <row r="28" spans="1:11" ht="14.4" customHeight="1" x14ac:dyDescent="0.3">
      <c r="A28" s="472" t="s">
        <v>410</v>
      </c>
      <c r="B28" s="473" t="s">
        <v>411</v>
      </c>
      <c r="C28" s="474" t="s">
        <v>419</v>
      </c>
      <c r="D28" s="475" t="s">
        <v>420</v>
      </c>
      <c r="E28" s="474" t="s">
        <v>526</v>
      </c>
      <c r="F28" s="475" t="s">
        <v>527</v>
      </c>
      <c r="G28" s="474" t="s">
        <v>574</v>
      </c>
      <c r="H28" s="474" t="s">
        <v>575</v>
      </c>
      <c r="I28" s="477">
        <v>4260.56982421875</v>
      </c>
      <c r="J28" s="477">
        <v>1</v>
      </c>
      <c r="K28" s="478">
        <v>4260.56982421875</v>
      </c>
    </row>
    <row r="29" spans="1:11" ht="14.4" customHeight="1" x14ac:dyDescent="0.3">
      <c r="A29" s="472" t="s">
        <v>410</v>
      </c>
      <c r="B29" s="473" t="s">
        <v>411</v>
      </c>
      <c r="C29" s="474" t="s">
        <v>419</v>
      </c>
      <c r="D29" s="475" t="s">
        <v>420</v>
      </c>
      <c r="E29" s="474" t="s">
        <v>526</v>
      </c>
      <c r="F29" s="475" t="s">
        <v>527</v>
      </c>
      <c r="G29" s="474" t="s">
        <v>576</v>
      </c>
      <c r="H29" s="474" t="s">
        <v>577</v>
      </c>
      <c r="I29" s="477">
        <v>98.777998352050787</v>
      </c>
      <c r="J29" s="477">
        <v>5</v>
      </c>
      <c r="K29" s="478">
        <v>493.88999176025391</v>
      </c>
    </row>
    <row r="30" spans="1:11" ht="14.4" customHeight="1" x14ac:dyDescent="0.3">
      <c r="A30" s="472" t="s">
        <v>410</v>
      </c>
      <c r="B30" s="473" t="s">
        <v>411</v>
      </c>
      <c r="C30" s="474" t="s">
        <v>419</v>
      </c>
      <c r="D30" s="475" t="s">
        <v>420</v>
      </c>
      <c r="E30" s="474" t="s">
        <v>526</v>
      </c>
      <c r="F30" s="475" t="s">
        <v>527</v>
      </c>
      <c r="G30" s="474" t="s">
        <v>578</v>
      </c>
      <c r="H30" s="474" t="s">
        <v>579</v>
      </c>
      <c r="I30" s="477">
        <v>692.07000732421875</v>
      </c>
      <c r="J30" s="477">
        <v>1</v>
      </c>
      <c r="K30" s="478">
        <v>692.07000732421875</v>
      </c>
    </row>
    <row r="31" spans="1:11" ht="14.4" customHeight="1" x14ac:dyDescent="0.3">
      <c r="A31" s="472" t="s">
        <v>410</v>
      </c>
      <c r="B31" s="473" t="s">
        <v>411</v>
      </c>
      <c r="C31" s="474" t="s">
        <v>419</v>
      </c>
      <c r="D31" s="475" t="s">
        <v>420</v>
      </c>
      <c r="E31" s="474" t="s">
        <v>526</v>
      </c>
      <c r="F31" s="475" t="s">
        <v>527</v>
      </c>
      <c r="G31" s="474" t="s">
        <v>580</v>
      </c>
      <c r="H31" s="474" t="s">
        <v>581</v>
      </c>
      <c r="I31" s="477">
        <v>3998.3185337611608</v>
      </c>
      <c r="J31" s="477">
        <v>7</v>
      </c>
      <c r="K31" s="478">
        <v>27988.229736328125</v>
      </c>
    </row>
    <row r="32" spans="1:11" ht="14.4" customHeight="1" x14ac:dyDescent="0.3">
      <c r="A32" s="472" t="s">
        <v>410</v>
      </c>
      <c r="B32" s="473" t="s">
        <v>411</v>
      </c>
      <c r="C32" s="474" t="s">
        <v>419</v>
      </c>
      <c r="D32" s="475" t="s">
        <v>420</v>
      </c>
      <c r="E32" s="474" t="s">
        <v>526</v>
      </c>
      <c r="F32" s="475" t="s">
        <v>527</v>
      </c>
      <c r="G32" s="474" t="s">
        <v>582</v>
      </c>
      <c r="H32" s="474" t="s">
        <v>583</v>
      </c>
      <c r="I32" s="477">
        <v>4152.5571637834819</v>
      </c>
      <c r="J32" s="477">
        <v>7</v>
      </c>
      <c r="K32" s="478">
        <v>29067.900146484375</v>
      </c>
    </row>
    <row r="33" spans="1:11" ht="14.4" customHeight="1" x14ac:dyDescent="0.3">
      <c r="A33" s="472" t="s">
        <v>410</v>
      </c>
      <c r="B33" s="473" t="s">
        <v>411</v>
      </c>
      <c r="C33" s="474" t="s">
        <v>419</v>
      </c>
      <c r="D33" s="475" t="s">
        <v>420</v>
      </c>
      <c r="E33" s="474" t="s">
        <v>526</v>
      </c>
      <c r="F33" s="475" t="s">
        <v>527</v>
      </c>
      <c r="G33" s="474" t="s">
        <v>584</v>
      </c>
      <c r="H33" s="474" t="s">
        <v>585</v>
      </c>
      <c r="I33" s="477">
        <v>32.39042936052595</v>
      </c>
      <c r="J33" s="477">
        <v>80</v>
      </c>
      <c r="K33" s="478">
        <v>2591.1600341796875</v>
      </c>
    </row>
    <row r="34" spans="1:11" ht="14.4" customHeight="1" x14ac:dyDescent="0.3">
      <c r="A34" s="472" t="s">
        <v>410</v>
      </c>
      <c r="B34" s="473" t="s">
        <v>411</v>
      </c>
      <c r="C34" s="474" t="s">
        <v>419</v>
      </c>
      <c r="D34" s="475" t="s">
        <v>420</v>
      </c>
      <c r="E34" s="474" t="s">
        <v>526</v>
      </c>
      <c r="F34" s="475" t="s">
        <v>527</v>
      </c>
      <c r="G34" s="474" t="s">
        <v>586</v>
      </c>
      <c r="H34" s="474" t="s">
        <v>587</v>
      </c>
      <c r="I34" s="477">
        <v>692.07000732421875</v>
      </c>
      <c r="J34" s="477">
        <v>1</v>
      </c>
      <c r="K34" s="478">
        <v>692.07000732421875</v>
      </c>
    </row>
    <row r="35" spans="1:11" ht="14.4" customHeight="1" x14ac:dyDescent="0.3">
      <c r="A35" s="472" t="s">
        <v>410</v>
      </c>
      <c r="B35" s="473" t="s">
        <v>411</v>
      </c>
      <c r="C35" s="474" t="s">
        <v>419</v>
      </c>
      <c r="D35" s="475" t="s">
        <v>420</v>
      </c>
      <c r="E35" s="474" t="s">
        <v>526</v>
      </c>
      <c r="F35" s="475" t="s">
        <v>527</v>
      </c>
      <c r="G35" s="474" t="s">
        <v>588</v>
      </c>
      <c r="H35" s="474" t="s">
        <v>589</v>
      </c>
      <c r="I35" s="477">
        <v>718.6400146484375</v>
      </c>
      <c r="J35" s="477">
        <v>1</v>
      </c>
      <c r="K35" s="478">
        <v>718.6400146484375</v>
      </c>
    </row>
    <row r="36" spans="1:11" ht="14.4" customHeight="1" x14ac:dyDescent="0.3">
      <c r="A36" s="472" t="s">
        <v>410</v>
      </c>
      <c r="B36" s="473" t="s">
        <v>411</v>
      </c>
      <c r="C36" s="474" t="s">
        <v>419</v>
      </c>
      <c r="D36" s="475" t="s">
        <v>420</v>
      </c>
      <c r="E36" s="474" t="s">
        <v>526</v>
      </c>
      <c r="F36" s="475" t="s">
        <v>527</v>
      </c>
      <c r="G36" s="474" t="s">
        <v>590</v>
      </c>
      <c r="H36" s="474" t="s">
        <v>591</v>
      </c>
      <c r="I36" s="477">
        <v>52272</v>
      </c>
      <c r="J36" s="477">
        <v>3</v>
      </c>
      <c r="K36" s="478">
        <v>156816</v>
      </c>
    </row>
    <row r="37" spans="1:11" ht="14.4" customHeight="1" x14ac:dyDescent="0.3">
      <c r="A37" s="472" t="s">
        <v>410</v>
      </c>
      <c r="B37" s="473" t="s">
        <v>411</v>
      </c>
      <c r="C37" s="474" t="s">
        <v>419</v>
      </c>
      <c r="D37" s="475" t="s">
        <v>420</v>
      </c>
      <c r="E37" s="474" t="s">
        <v>526</v>
      </c>
      <c r="F37" s="475" t="s">
        <v>527</v>
      </c>
      <c r="G37" s="474" t="s">
        <v>592</v>
      </c>
      <c r="H37" s="474" t="s">
        <v>593</v>
      </c>
      <c r="I37" s="477">
        <v>20908.810546875</v>
      </c>
      <c r="J37" s="477">
        <v>2</v>
      </c>
      <c r="K37" s="478">
        <v>41817.62109375</v>
      </c>
    </row>
    <row r="38" spans="1:11" ht="14.4" customHeight="1" x14ac:dyDescent="0.3">
      <c r="A38" s="472" t="s">
        <v>410</v>
      </c>
      <c r="B38" s="473" t="s">
        <v>411</v>
      </c>
      <c r="C38" s="474" t="s">
        <v>419</v>
      </c>
      <c r="D38" s="475" t="s">
        <v>420</v>
      </c>
      <c r="E38" s="474" t="s">
        <v>526</v>
      </c>
      <c r="F38" s="475" t="s">
        <v>527</v>
      </c>
      <c r="G38" s="474" t="s">
        <v>594</v>
      </c>
      <c r="H38" s="474" t="s">
        <v>595</v>
      </c>
      <c r="I38" s="477">
        <v>26955.509144176136</v>
      </c>
      <c r="J38" s="477">
        <v>27</v>
      </c>
      <c r="K38" s="478">
        <v>731445.216796875</v>
      </c>
    </row>
    <row r="39" spans="1:11" ht="14.4" customHeight="1" x14ac:dyDescent="0.3">
      <c r="A39" s="472" t="s">
        <v>410</v>
      </c>
      <c r="B39" s="473" t="s">
        <v>411</v>
      </c>
      <c r="C39" s="474" t="s">
        <v>419</v>
      </c>
      <c r="D39" s="475" t="s">
        <v>420</v>
      </c>
      <c r="E39" s="474" t="s">
        <v>526</v>
      </c>
      <c r="F39" s="475" t="s">
        <v>527</v>
      </c>
      <c r="G39" s="474" t="s">
        <v>596</v>
      </c>
      <c r="H39" s="474" t="s">
        <v>597</v>
      </c>
      <c r="I39" s="477">
        <v>4448.426432291667</v>
      </c>
      <c r="J39" s="477">
        <v>3</v>
      </c>
      <c r="K39" s="478">
        <v>13345.279296875</v>
      </c>
    </row>
    <row r="40" spans="1:11" ht="14.4" customHeight="1" x14ac:dyDescent="0.3">
      <c r="A40" s="472" t="s">
        <v>410</v>
      </c>
      <c r="B40" s="473" t="s">
        <v>411</v>
      </c>
      <c r="C40" s="474" t="s">
        <v>419</v>
      </c>
      <c r="D40" s="475" t="s">
        <v>420</v>
      </c>
      <c r="E40" s="474" t="s">
        <v>526</v>
      </c>
      <c r="F40" s="475" t="s">
        <v>527</v>
      </c>
      <c r="G40" s="474" t="s">
        <v>598</v>
      </c>
      <c r="H40" s="474" t="s">
        <v>599</v>
      </c>
      <c r="I40" s="477">
        <v>1088.989990234375</v>
      </c>
      <c r="J40" s="477">
        <v>1</v>
      </c>
      <c r="K40" s="478">
        <v>1088.989990234375</v>
      </c>
    </row>
    <row r="41" spans="1:11" ht="14.4" customHeight="1" x14ac:dyDescent="0.3">
      <c r="A41" s="472" t="s">
        <v>410</v>
      </c>
      <c r="B41" s="473" t="s">
        <v>411</v>
      </c>
      <c r="C41" s="474" t="s">
        <v>419</v>
      </c>
      <c r="D41" s="475" t="s">
        <v>420</v>
      </c>
      <c r="E41" s="474" t="s">
        <v>526</v>
      </c>
      <c r="F41" s="475" t="s">
        <v>527</v>
      </c>
      <c r="G41" s="474" t="s">
        <v>600</v>
      </c>
      <c r="H41" s="474" t="s">
        <v>601</v>
      </c>
      <c r="I41" s="477">
        <v>274.67001342773437</v>
      </c>
      <c r="J41" s="477">
        <v>3</v>
      </c>
      <c r="K41" s="478">
        <v>824.01004028320312</v>
      </c>
    </row>
    <row r="42" spans="1:11" ht="14.4" customHeight="1" x14ac:dyDescent="0.3">
      <c r="A42" s="472" t="s">
        <v>410</v>
      </c>
      <c r="B42" s="473" t="s">
        <v>411</v>
      </c>
      <c r="C42" s="474" t="s">
        <v>419</v>
      </c>
      <c r="D42" s="475" t="s">
        <v>420</v>
      </c>
      <c r="E42" s="474" t="s">
        <v>526</v>
      </c>
      <c r="F42" s="475" t="s">
        <v>527</v>
      </c>
      <c r="G42" s="474" t="s">
        <v>602</v>
      </c>
      <c r="H42" s="474" t="s">
        <v>603</v>
      </c>
      <c r="I42" s="477">
        <v>6053.75244140625</v>
      </c>
      <c r="J42" s="477">
        <v>4</v>
      </c>
      <c r="K42" s="478">
        <v>24215.009765625</v>
      </c>
    </row>
    <row r="43" spans="1:11" ht="14.4" customHeight="1" x14ac:dyDescent="0.3">
      <c r="A43" s="472" t="s">
        <v>410</v>
      </c>
      <c r="B43" s="473" t="s">
        <v>411</v>
      </c>
      <c r="C43" s="474" t="s">
        <v>419</v>
      </c>
      <c r="D43" s="475" t="s">
        <v>420</v>
      </c>
      <c r="E43" s="474" t="s">
        <v>526</v>
      </c>
      <c r="F43" s="475" t="s">
        <v>527</v>
      </c>
      <c r="G43" s="474" t="s">
        <v>604</v>
      </c>
      <c r="H43" s="474" t="s">
        <v>605</v>
      </c>
      <c r="I43" s="477">
        <v>10097.267764136905</v>
      </c>
      <c r="J43" s="477">
        <v>21</v>
      </c>
      <c r="K43" s="478">
        <v>212042.623046875</v>
      </c>
    </row>
    <row r="44" spans="1:11" ht="14.4" customHeight="1" x14ac:dyDescent="0.3">
      <c r="A44" s="472" t="s">
        <v>410</v>
      </c>
      <c r="B44" s="473" t="s">
        <v>411</v>
      </c>
      <c r="C44" s="474" t="s">
        <v>419</v>
      </c>
      <c r="D44" s="475" t="s">
        <v>420</v>
      </c>
      <c r="E44" s="474" t="s">
        <v>526</v>
      </c>
      <c r="F44" s="475" t="s">
        <v>527</v>
      </c>
      <c r="G44" s="474" t="s">
        <v>606</v>
      </c>
      <c r="H44" s="474" t="s">
        <v>607</v>
      </c>
      <c r="I44" s="477">
        <v>34618.910351562503</v>
      </c>
      <c r="J44" s="477">
        <v>20</v>
      </c>
      <c r="K44" s="478">
        <v>692378.20703125</v>
      </c>
    </row>
    <row r="45" spans="1:11" ht="14.4" customHeight="1" x14ac:dyDescent="0.3">
      <c r="A45" s="472" t="s">
        <v>410</v>
      </c>
      <c r="B45" s="473" t="s">
        <v>411</v>
      </c>
      <c r="C45" s="474" t="s">
        <v>419</v>
      </c>
      <c r="D45" s="475" t="s">
        <v>420</v>
      </c>
      <c r="E45" s="474" t="s">
        <v>526</v>
      </c>
      <c r="F45" s="475" t="s">
        <v>527</v>
      </c>
      <c r="G45" s="474" t="s">
        <v>608</v>
      </c>
      <c r="H45" s="474" t="s">
        <v>609</v>
      </c>
      <c r="I45" s="477">
        <v>2657.0637817382813</v>
      </c>
      <c r="J45" s="477">
        <v>8</v>
      </c>
      <c r="K45" s="478">
        <v>21424.159912109375</v>
      </c>
    </row>
    <row r="46" spans="1:11" ht="14.4" customHeight="1" x14ac:dyDescent="0.3">
      <c r="A46" s="472" t="s">
        <v>410</v>
      </c>
      <c r="B46" s="473" t="s">
        <v>411</v>
      </c>
      <c r="C46" s="474" t="s">
        <v>419</v>
      </c>
      <c r="D46" s="475" t="s">
        <v>420</v>
      </c>
      <c r="E46" s="474" t="s">
        <v>526</v>
      </c>
      <c r="F46" s="475" t="s">
        <v>527</v>
      </c>
      <c r="G46" s="474" t="s">
        <v>610</v>
      </c>
      <c r="H46" s="474" t="s">
        <v>611</v>
      </c>
      <c r="I46" s="477">
        <v>6199.96337890625</v>
      </c>
      <c r="J46" s="477">
        <v>6</v>
      </c>
      <c r="K46" s="478">
        <v>37199.7802734375</v>
      </c>
    </row>
    <row r="47" spans="1:11" ht="14.4" customHeight="1" x14ac:dyDescent="0.3">
      <c r="A47" s="472" t="s">
        <v>410</v>
      </c>
      <c r="B47" s="473" t="s">
        <v>411</v>
      </c>
      <c r="C47" s="474" t="s">
        <v>419</v>
      </c>
      <c r="D47" s="475" t="s">
        <v>420</v>
      </c>
      <c r="E47" s="474" t="s">
        <v>526</v>
      </c>
      <c r="F47" s="475" t="s">
        <v>527</v>
      </c>
      <c r="G47" s="474" t="s">
        <v>612</v>
      </c>
      <c r="H47" s="474" t="s">
        <v>613</v>
      </c>
      <c r="I47" s="477">
        <v>5989.5</v>
      </c>
      <c r="J47" s="477">
        <v>1</v>
      </c>
      <c r="K47" s="478">
        <v>5989.5</v>
      </c>
    </row>
    <row r="48" spans="1:11" ht="14.4" customHeight="1" x14ac:dyDescent="0.3">
      <c r="A48" s="472" t="s">
        <v>410</v>
      </c>
      <c r="B48" s="473" t="s">
        <v>411</v>
      </c>
      <c r="C48" s="474" t="s">
        <v>419</v>
      </c>
      <c r="D48" s="475" t="s">
        <v>420</v>
      </c>
      <c r="E48" s="474" t="s">
        <v>526</v>
      </c>
      <c r="F48" s="475" t="s">
        <v>527</v>
      </c>
      <c r="G48" s="474" t="s">
        <v>614</v>
      </c>
      <c r="H48" s="474" t="s">
        <v>615</v>
      </c>
      <c r="I48" s="477">
        <v>5638.599853515625</v>
      </c>
      <c r="J48" s="477">
        <v>2</v>
      </c>
      <c r="K48" s="478">
        <v>11277.19970703125</v>
      </c>
    </row>
    <row r="49" spans="1:11" ht="14.4" customHeight="1" x14ac:dyDescent="0.3">
      <c r="A49" s="472" t="s">
        <v>410</v>
      </c>
      <c r="B49" s="473" t="s">
        <v>411</v>
      </c>
      <c r="C49" s="474" t="s">
        <v>419</v>
      </c>
      <c r="D49" s="475" t="s">
        <v>420</v>
      </c>
      <c r="E49" s="474" t="s">
        <v>526</v>
      </c>
      <c r="F49" s="475" t="s">
        <v>527</v>
      </c>
      <c r="G49" s="474" t="s">
        <v>616</v>
      </c>
      <c r="H49" s="474" t="s">
        <v>617</v>
      </c>
      <c r="I49" s="477">
        <v>5435.0259765624996</v>
      </c>
      <c r="J49" s="477">
        <v>5</v>
      </c>
      <c r="K49" s="478">
        <v>27175.1298828125</v>
      </c>
    </row>
    <row r="50" spans="1:11" ht="14.4" customHeight="1" x14ac:dyDescent="0.3">
      <c r="A50" s="472" t="s">
        <v>410</v>
      </c>
      <c r="B50" s="473" t="s">
        <v>411</v>
      </c>
      <c r="C50" s="474" t="s">
        <v>419</v>
      </c>
      <c r="D50" s="475" t="s">
        <v>420</v>
      </c>
      <c r="E50" s="474" t="s">
        <v>526</v>
      </c>
      <c r="F50" s="475" t="s">
        <v>527</v>
      </c>
      <c r="G50" s="474" t="s">
        <v>618</v>
      </c>
      <c r="H50" s="474" t="s">
        <v>619</v>
      </c>
      <c r="I50" s="477">
        <v>5386.85498046875</v>
      </c>
      <c r="J50" s="477">
        <v>6</v>
      </c>
      <c r="K50" s="478">
        <v>32321.1298828125</v>
      </c>
    </row>
    <row r="51" spans="1:11" ht="14.4" customHeight="1" x14ac:dyDescent="0.3">
      <c r="A51" s="472" t="s">
        <v>410</v>
      </c>
      <c r="B51" s="473" t="s">
        <v>411</v>
      </c>
      <c r="C51" s="474" t="s">
        <v>419</v>
      </c>
      <c r="D51" s="475" t="s">
        <v>420</v>
      </c>
      <c r="E51" s="474" t="s">
        <v>526</v>
      </c>
      <c r="F51" s="475" t="s">
        <v>527</v>
      </c>
      <c r="G51" s="474" t="s">
        <v>620</v>
      </c>
      <c r="H51" s="474" t="s">
        <v>621</v>
      </c>
      <c r="I51" s="477">
        <v>9663.8048828124993</v>
      </c>
      <c r="J51" s="477">
        <v>42</v>
      </c>
      <c r="K51" s="478">
        <v>405879.953125</v>
      </c>
    </row>
    <row r="52" spans="1:11" ht="14.4" customHeight="1" x14ac:dyDescent="0.3">
      <c r="A52" s="472" t="s">
        <v>410</v>
      </c>
      <c r="B52" s="473" t="s">
        <v>411</v>
      </c>
      <c r="C52" s="474" t="s">
        <v>419</v>
      </c>
      <c r="D52" s="475" t="s">
        <v>420</v>
      </c>
      <c r="E52" s="474" t="s">
        <v>526</v>
      </c>
      <c r="F52" s="475" t="s">
        <v>527</v>
      </c>
      <c r="G52" s="474" t="s">
        <v>622</v>
      </c>
      <c r="H52" s="474" t="s">
        <v>623</v>
      </c>
      <c r="I52" s="477">
        <v>9663.8064453125007</v>
      </c>
      <c r="J52" s="477">
        <v>42</v>
      </c>
      <c r="K52" s="478">
        <v>405880.046875</v>
      </c>
    </row>
    <row r="53" spans="1:11" ht="14.4" customHeight="1" x14ac:dyDescent="0.3">
      <c r="A53" s="472" t="s">
        <v>410</v>
      </c>
      <c r="B53" s="473" t="s">
        <v>411</v>
      </c>
      <c r="C53" s="474" t="s">
        <v>419</v>
      </c>
      <c r="D53" s="475" t="s">
        <v>420</v>
      </c>
      <c r="E53" s="474" t="s">
        <v>526</v>
      </c>
      <c r="F53" s="475" t="s">
        <v>527</v>
      </c>
      <c r="G53" s="474" t="s">
        <v>624</v>
      </c>
      <c r="H53" s="474" t="s">
        <v>625</v>
      </c>
      <c r="I53" s="477">
        <v>1341.8900146484375</v>
      </c>
      <c r="J53" s="477">
        <v>18</v>
      </c>
      <c r="K53" s="478">
        <v>24154.019897460938</v>
      </c>
    </row>
    <row r="54" spans="1:11" ht="14.4" customHeight="1" x14ac:dyDescent="0.3">
      <c r="A54" s="472" t="s">
        <v>410</v>
      </c>
      <c r="B54" s="473" t="s">
        <v>411</v>
      </c>
      <c r="C54" s="474" t="s">
        <v>419</v>
      </c>
      <c r="D54" s="475" t="s">
        <v>420</v>
      </c>
      <c r="E54" s="474" t="s">
        <v>526</v>
      </c>
      <c r="F54" s="475" t="s">
        <v>527</v>
      </c>
      <c r="G54" s="474" t="s">
        <v>626</v>
      </c>
      <c r="H54" s="474" t="s">
        <v>627</v>
      </c>
      <c r="I54" s="477">
        <v>404.92303466796875</v>
      </c>
      <c r="J54" s="477">
        <v>97</v>
      </c>
      <c r="K54" s="478">
        <v>39234.260864257813</v>
      </c>
    </row>
    <row r="55" spans="1:11" ht="14.4" customHeight="1" x14ac:dyDescent="0.3">
      <c r="A55" s="472" t="s">
        <v>410</v>
      </c>
      <c r="B55" s="473" t="s">
        <v>411</v>
      </c>
      <c r="C55" s="474" t="s">
        <v>419</v>
      </c>
      <c r="D55" s="475" t="s">
        <v>420</v>
      </c>
      <c r="E55" s="474" t="s">
        <v>526</v>
      </c>
      <c r="F55" s="475" t="s">
        <v>527</v>
      </c>
      <c r="G55" s="474" t="s">
        <v>628</v>
      </c>
      <c r="H55" s="474" t="s">
        <v>629</v>
      </c>
      <c r="I55" s="477">
        <v>271.04048919677734</v>
      </c>
      <c r="J55" s="477">
        <v>81</v>
      </c>
      <c r="K55" s="478">
        <v>22044.99951171875</v>
      </c>
    </row>
    <row r="56" spans="1:11" ht="14.4" customHeight="1" x14ac:dyDescent="0.3">
      <c r="A56" s="472" t="s">
        <v>410</v>
      </c>
      <c r="B56" s="473" t="s">
        <v>411</v>
      </c>
      <c r="C56" s="474" t="s">
        <v>419</v>
      </c>
      <c r="D56" s="475" t="s">
        <v>420</v>
      </c>
      <c r="E56" s="474" t="s">
        <v>526</v>
      </c>
      <c r="F56" s="475" t="s">
        <v>527</v>
      </c>
      <c r="G56" s="474" t="s">
        <v>630</v>
      </c>
      <c r="H56" s="474" t="s">
        <v>631</v>
      </c>
      <c r="I56" s="477">
        <v>478.62199300130209</v>
      </c>
      <c r="J56" s="477">
        <v>25</v>
      </c>
      <c r="K56" s="478">
        <v>11954.799896240234</v>
      </c>
    </row>
    <row r="57" spans="1:11" ht="14.4" customHeight="1" x14ac:dyDescent="0.3">
      <c r="A57" s="472" t="s">
        <v>410</v>
      </c>
      <c r="B57" s="473" t="s">
        <v>411</v>
      </c>
      <c r="C57" s="474" t="s">
        <v>419</v>
      </c>
      <c r="D57" s="475" t="s">
        <v>420</v>
      </c>
      <c r="E57" s="474" t="s">
        <v>526</v>
      </c>
      <c r="F57" s="475" t="s">
        <v>527</v>
      </c>
      <c r="G57" s="474" t="s">
        <v>632</v>
      </c>
      <c r="H57" s="474" t="s">
        <v>633</v>
      </c>
      <c r="I57" s="477">
        <v>2565.226984197443</v>
      </c>
      <c r="J57" s="477">
        <v>54</v>
      </c>
      <c r="K57" s="478">
        <v>138521.9912109375</v>
      </c>
    </row>
    <row r="58" spans="1:11" ht="14.4" customHeight="1" x14ac:dyDescent="0.3">
      <c r="A58" s="472" t="s">
        <v>410</v>
      </c>
      <c r="B58" s="473" t="s">
        <v>411</v>
      </c>
      <c r="C58" s="474" t="s">
        <v>419</v>
      </c>
      <c r="D58" s="475" t="s">
        <v>420</v>
      </c>
      <c r="E58" s="474" t="s">
        <v>526</v>
      </c>
      <c r="F58" s="475" t="s">
        <v>527</v>
      </c>
      <c r="G58" s="474" t="s">
        <v>634</v>
      </c>
      <c r="H58" s="474" t="s">
        <v>635</v>
      </c>
      <c r="I58" s="477">
        <v>3049.2535807291665</v>
      </c>
      <c r="J58" s="477">
        <v>20</v>
      </c>
      <c r="K58" s="478">
        <v>60985.00927734375</v>
      </c>
    </row>
    <row r="59" spans="1:11" ht="14.4" customHeight="1" x14ac:dyDescent="0.3">
      <c r="A59" s="472" t="s">
        <v>410</v>
      </c>
      <c r="B59" s="473" t="s">
        <v>411</v>
      </c>
      <c r="C59" s="474" t="s">
        <v>419</v>
      </c>
      <c r="D59" s="475" t="s">
        <v>420</v>
      </c>
      <c r="E59" s="474" t="s">
        <v>526</v>
      </c>
      <c r="F59" s="475" t="s">
        <v>527</v>
      </c>
      <c r="G59" s="474" t="s">
        <v>636</v>
      </c>
      <c r="H59" s="474" t="s">
        <v>637</v>
      </c>
      <c r="I59" s="477">
        <v>32.402999877929687</v>
      </c>
      <c r="J59" s="477">
        <v>20</v>
      </c>
      <c r="K59" s="478">
        <v>648.05999755859375</v>
      </c>
    </row>
    <row r="60" spans="1:11" ht="14.4" customHeight="1" x14ac:dyDescent="0.3">
      <c r="A60" s="472" t="s">
        <v>410</v>
      </c>
      <c r="B60" s="473" t="s">
        <v>411</v>
      </c>
      <c r="C60" s="474" t="s">
        <v>419</v>
      </c>
      <c r="D60" s="475" t="s">
        <v>420</v>
      </c>
      <c r="E60" s="474" t="s">
        <v>526</v>
      </c>
      <c r="F60" s="475" t="s">
        <v>527</v>
      </c>
      <c r="G60" s="474" t="s">
        <v>638</v>
      </c>
      <c r="H60" s="474" t="s">
        <v>639</v>
      </c>
      <c r="I60" s="477">
        <v>180.8754997253418</v>
      </c>
      <c r="J60" s="477">
        <v>30</v>
      </c>
      <c r="K60" s="478">
        <v>5426.5800170898437</v>
      </c>
    </row>
    <row r="61" spans="1:11" ht="14.4" customHeight="1" x14ac:dyDescent="0.3">
      <c r="A61" s="472" t="s">
        <v>410</v>
      </c>
      <c r="B61" s="473" t="s">
        <v>411</v>
      </c>
      <c r="C61" s="474" t="s">
        <v>419</v>
      </c>
      <c r="D61" s="475" t="s">
        <v>420</v>
      </c>
      <c r="E61" s="474" t="s">
        <v>526</v>
      </c>
      <c r="F61" s="475" t="s">
        <v>527</v>
      </c>
      <c r="G61" s="474" t="s">
        <v>640</v>
      </c>
      <c r="H61" s="474" t="s">
        <v>641</v>
      </c>
      <c r="I61" s="477">
        <v>1004.2899780273437</v>
      </c>
      <c r="J61" s="477">
        <v>1</v>
      </c>
      <c r="K61" s="478">
        <v>1004.2899780273437</v>
      </c>
    </row>
    <row r="62" spans="1:11" ht="14.4" customHeight="1" x14ac:dyDescent="0.3">
      <c r="A62" s="472" t="s">
        <v>410</v>
      </c>
      <c r="B62" s="473" t="s">
        <v>411</v>
      </c>
      <c r="C62" s="474" t="s">
        <v>419</v>
      </c>
      <c r="D62" s="475" t="s">
        <v>420</v>
      </c>
      <c r="E62" s="474" t="s">
        <v>526</v>
      </c>
      <c r="F62" s="475" t="s">
        <v>527</v>
      </c>
      <c r="G62" s="474" t="s">
        <v>642</v>
      </c>
      <c r="H62" s="474" t="s">
        <v>643</v>
      </c>
      <c r="I62" s="477">
        <v>980.09002685546875</v>
      </c>
      <c r="J62" s="477">
        <v>1</v>
      </c>
      <c r="K62" s="478">
        <v>980.09002685546875</v>
      </c>
    </row>
    <row r="63" spans="1:11" ht="14.4" customHeight="1" x14ac:dyDescent="0.3">
      <c r="A63" s="472" t="s">
        <v>410</v>
      </c>
      <c r="B63" s="473" t="s">
        <v>411</v>
      </c>
      <c r="C63" s="474" t="s">
        <v>419</v>
      </c>
      <c r="D63" s="475" t="s">
        <v>420</v>
      </c>
      <c r="E63" s="474" t="s">
        <v>526</v>
      </c>
      <c r="F63" s="475" t="s">
        <v>527</v>
      </c>
      <c r="G63" s="474" t="s">
        <v>644</v>
      </c>
      <c r="H63" s="474" t="s">
        <v>645</v>
      </c>
      <c r="I63" s="477">
        <v>274.67001342773437</v>
      </c>
      <c r="J63" s="477">
        <v>4</v>
      </c>
      <c r="K63" s="478">
        <v>1098.6800537109375</v>
      </c>
    </row>
    <row r="64" spans="1:11" ht="14.4" customHeight="1" x14ac:dyDescent="0.3">
      <c r="A64" s="472" t="s">
        <v>410</v>
      </c>
      <c r="B64" s="473" t="s">
        <v>411</v>
      </c>
      <c r="C64" s="474" t="s">
        <v>419</v>
      </c>
      <c r="D64" s="475" t="s">
        <v>420</v>
      </c>
      <c r="E64" s="474" t="s">
        <v>526</v>
      </c>
      <c r="F64" s="475" t="s">
        <v>527</v>
      </c>
      <c r="G64" s="474" t="s">
        <v>646</v>
      </c>
      <c r="H64" s="474" t="s">
        <v>647</v>
      </c>
      <c r="I64" s="477">
        <v>274.67799682617186</v>
      </c>
      <c r="J64" s="477">
        <v>17</v>
      </c>
      <c r="K64" s="478">
        <v>4669.550048828125</v>
      </c>
    </row>
    <row r="65" spans="1:11" ht="14.4" customHeight="1" x14ac:dyDescent="0.3">
      <c r="A65" s="472" t="s">
        <v>410</v>
      </c>
      <c r="B65" s="473" t="s">
        <v>411</v>
      </c>
      <c r="C65" s="474" t="s">
        <v>419</v>
      </c>
      <c r="D65" s="475" t="s">
        <v>420</v>
      </c>
      <c r="E65" s="474" t="s">
        <v>526</v>
      </c>
      <c r="F65" s="475" t="s">
        <v>527</v>
      </c>
      <c r="G65" s="474" t="s">
        <v>648</v>
      </c>
      <c r="H65" s="474" t="s">
        <v>649</v>
      </c>
      <c r="I65" s="477">
        <v>2615.1500244140625</v>
      </c>
      <c r="J65" s="477">
        <v>4</v>
      </c>
      <c r="K65" s="478">
        <v>10460.60009765625</v>
      </c>
    </row>
    <row r="66" spans="1:11" ht="14.4" customHeight="1" x14ac:dyDescent="0.3">
      <c r="A66" s="472" t="s">
        <v>410</v>
      </c>
      <c r="B66" s="473" t="s">
        <v>411</v>
      </c>
      <c r="C66" s="474" t="s">
        <v>419</v>
      </c>
      <c r="D66" s="475" t="s">
        <v>420</v>
      </c>
      <c r="E66" s="474" t="s">
        <v>526</v>
      </c>
      <c r="F66" s="475" t="s">
        <v>527</v>
      </c>
      <c r="G66" s="474" t="s">
        <v>650</v>
      </c>
      <c r="H66" s="474" t="s">
        <v>651</v>
      </c>
      <c r="I66" s="477">
        <v>274.67001342773437</v>
      </c>
      <c r="J66" s="477">
        <v>2</v>
      </c>
      <c r="K66" s="478">
        <v>549.34002685546875</v>
      </c>
    </row>
    <row r="67" spans="1:11" ht="14.4" customHeight="1" x14ac:dyDescent="0.3">
      <c r="A67" s="472" t="s">
        <v>410</v>
      </c>
      <c r="B67" s="473" t="s">
        <v>411</v>
      </c>
      <c r="C67" s="474" t="s">
        <v>419</v>
      </c>
      <c r="D67" s="475" t="s">
        <v>420</v>
      </c>
      <c r="E67" s="474" t="s">
        <v>526</v>
      </c>
      <c r="F67" s="475" t="s">
        <v>527</v>
      </c>
      <c r="G67" s="474" t="s">
        <v>652</v>
      </c>
      <c r="H67" s="474" t="s">
        <v>653</v>
      </c>
      <c r="I67" s="477">
        <v>2638.47998046875</v>
      </c>
      <c r="J67" s="477">
        <v>2</v>
      </c>
      <c r="K67" s="478">
        <v>5276.9599609375</v>
      </c>
    </row>
    <row r="68" spans="1:11" ht="14.4" customHeight="1" x14ac:dyDescent="0.3">
      <c r="A68" s="472" t="s">
        <v>410</v>
      </c>
      <c r="B68" s="473" t="s">
        <v>411</v>
      </c>
      <c r="C68" s="474" t="s">
        <v>419</v>
      </c>
      <c r="D68" s="475" t="s">
        <v>420</v>
      </c>
      <c r="E68" s="474" t="s">
        <v>526</v>
      </c>
      <c r="F68" s="475" t="s">
        <v>527</v>
      </c>
      <c r="G68" s="474" t="s">
        <v>654</v>
      </c>
      <c r="H68" s="474" t="s">
        <v>655</v>
      </c>
      <c r="I68" s="477">
        <v>2874.72998046875</v>
      </c>
      <c r="J68" s="477">
        <v>3</v>
      </c>
      <c r="K68" s="478">
        <v>8714.93994140625</v>
      </c>
    </row>
    <row r="69" spans="1:11" ht="14.4" customHeight="1" x14ac:dyDescent="0.3">
      <c r="A69" s="472" t="s">
        <v>410</v>
      </c>
      <c r="B69" s="473" t="s">
        <v>411</v>
      </c>
      <c r="C69" s="474" t="s">
        <v>419</v>
      </c>
      <c r="D69" s="475" t="s">
        <v>420</v>
      </c>
      <c r="E69" s="474" t="s">
        <v>526</v>
      </c>
      <c r="F69" s="475" t="s">
        <v>527</v>
      </c>
      <c r="G69" s="474" t="s">
        <v>656</v>
      </c>
      <c r="H69" s="474" t="s">
        <v>657</v>
      </c>
      <c r="I69" s="477">
        <v>274.66500854492187</v>
      </c>
      <c r="J69" s="477">
        <v>4</v>
      </c>
      <c r="K69" s="478">
        <v>1098.6600341796875</v>
      </c>
    </row>
    <row r="70" spans="1:11" ht="14.4" customHeight="1" x14ac:dyDescent="0.3">
      <c r="A70" s="472" t="s">
        <v>410</v>
      </c>
      <c r="B70" s="473" t="s">
        <v>411</v>
      </c>
      <c r="C70" s="474" t="s">
        <v>419</v>
      </c>
      <c r="D70" s="475" t="s">
        <v>420</v>
      </c>
      <c r="E70" s="474" t="s">
        <v>526</v>
      </c>
      <c r="F70" s="475" t="s">
        <v>527</v>
      </c>
      <c r="G70" s="474" t="s">
        <v>658</v>
      </c>
      <c r="H70" s="474" t="s">
        <v>659</v>
      </c>
      <c r="I70" s="477">
        <v>119.78966776529948</v>
      </c>
      <c r="J70" s="477">
        <v>20</v>
      </c>
      <c r="K70" s="478">
        <v>2395.7900390625</v>
      </c>
    </row>
    <row r="71" spans="1:11" ht="14.4" customHeight="1" x14ac:dyDescent="0.3">
      <c r="A71" s="472" t="s">
        <v>410</v>
      </c>
      <c r="B71" s="473" t="s">
        <v>411</v>
      </c>
      <c r="C71" s="474" t="s">
        <v>419</v>
      </c>
      <c r="D71" s="475" t="s">
        <v>420</v>
      </c>
      <c r="E71" s="474" t="s">
        <v>526</v>
      </c>
      <c r="F71" s="475" t="s">
        <v>527</v>
      </c>
      <c r="G71" s="474" t="s">
        <v>660</v>
      </c>
      <c r="H71" s="474" t="s">
        <v>661</v>
      </c>
      <c r="I71" s="477">
        <v>274.677490234375</v>
      </c>
      <c r="J71" s="477">
        <v>4</v>
      </c>
      <c r="K71" s="478">
        <v>1098.7099609375</v>
      </c>
    </row>
    <row r="72" spans="1:11" ht="14.4" customHeight="1" x14ac:dyDescent="0.3">
      <c r="A72" s="472" t="s">
        <v>410</v>
      </c>
      <c r="B72" s="473" t="s">
        <v>411</v>
      </c>
      <c r="C72" s="474" t="s">
        <v>419</v>
      </c>
      <c r="D72" s="475" t="s">
        <v>420</v>
      </c>
      <c r="E72" s="474" t="s">
        <v>526</v>
      </c>
      <c r="F72" s="475" t="s">
        <v>527</v>
      </c>
      <c r="G72" s="474" t="s">
        <v>662</v>
      </c>
      <c r="H72" s="474" t="s">
        <v>663</v>
      </c>
      <c r="I72" s="477">
        <v>3018.780029296875</v>
      </c>
      <c r="J72" s="477">
        <v>2</v>
      </c>
      <c r="K72" s="478">
        <v>6037.56005859375</v>
      </c>
    </row>
    <row r="73" spans="1:11" ht="14.4" customHeight="1" x14ac:dyDescent="0.3">
      <c r="A73" s="472" t="s">
        <v>410</v>
      </c>
      <c r="B73" s="473" t="s">
        <v>411</v>
      </c>
      <c r="C73" s="474" t="s">
        <v>419</v>
      </c>
      <c r="D73" s="475" t="s">
        <v>420</v>
      </c>
      <c r="E73" s="474" t="s">
        <v>526</v>
      </c>
      <c r="F73" s="475" t="s">
        <v>527</v>
      </c>
      <c r="G73" s="474" t="s">
        <v>664</v>
      </c>
      <c r="H73" s="474" t="s">
        <v>665</v>
      </c>
      <c r="I73" s="477">
        <v>274.66734313964844</v>
      </c>
      <c r="J73" s="477">
        <v>8</v>
      </c>
      <c r="K73" s="478">
        <v>2197.3399658203125</v>
      </c>
    </row>
    <row r="74" spans="1:11" ht="14.4" customHeight="1" x14ac:dyDescent="0.3">
      <c r="A74" s="472" t="s">
        <v>410</v>
      </c>
      <c r="B74" s="473" t="s">
        <v>411</v>
      </c>
      <c r="C74" s="474" t="s">
        <v>419</v>
      </c>
      <c r="D74" s="475" t="s">
        <v>420</v>
      </c>
      <c r="E74" s="474" t="s">
        <v>526</v>
      </c>
      <c r="F74" s="475" t="s">
        <v>527</v>
      </c>
      <c r="G74" s="474" t="s">
        <v>666</v>
      </c>
      <c r="H74" s="474" t="s">
        <v>667</v>
      </c>
      <c r="I74" s="477">
        <v>20.74571418762207</v>
      </c>
      <c r="J74" s="477">
        <v>310</v>
      </c>
      <c r="K74" s="478">
        <v>6431.1200256347656</v>
      </c>
    </row>
    <row r="75" spans="1:11" ht="14.4" customHeight="1" x14ac:dyDescent="0.3">
      <c r="A75" s="472" t="s">
        <v>410</v>
      </c>
      <c r="B75" s="473" t="s">
        <v>411</v>
      </c>
      <c r="C75" s="474" t="s">
        <v>419</v>
      </c>
      <c r="D75" s="475" t="s">
        <v>420</v>
      </c>
      <c r="E75" s="474" t="s">
        <v>526</v>
      </c>
      <c r="F75" s="475" t="s">
        <v>527</v>
      </c>
      <c r="G75" s="474" t="s">
        <v>668</v>
      </c>
      <c r="H75" s="474" t="s">
        <v>669</v>
      </c>
      <c r="I75" s="477">
        <v>274.67849121093752</v>
      </c>
      <c r="J75" s="477">
        <v>13</v>
      </c>
      <c r="K75" s="478">
        <v>3570.8198852539062</v>
      </c>
    </row>
    <row r="76" spans="1:11" ht="14.4" customHeight="1" x14ac:dyDescent="0.3">
      <c r="A76" s="472" t="s">
        <v>410</v>
      </c>
      <c r="B76" s="473" t="s">
        <v>411</v>
      </c>
      <c r="C76" s="474" t="s">
        <v>419</v>
      </c>
      <c r="D76" s="475" t="s">
        <v>420</v>
      </c>
      <c r="E76" s="474" t="s">
        <v>526</v>
      </c>
      <c r="F76" s="475" t="s">
        <v>527</v>
      </c>
      <c r="G76" s="474" t="s">
        <v>670</v>
      </c>
      <c r="H76" s="474" t="s">
        <v>671</v>
      </c>
      <c r="I76" s="477">
        <v>2917.6500244140625</v>
      </c>
      <c r="J76" s="477">
        <v>3</v>
      </c>
      <c r="K76" s="478">
        <v>8473.780029296875</v>
      </c>
    </row>
    <row r="77" spans="1:11" ht="14.4" customHeight="1" x14ac:dyDescent="0.3">
      <c r="A77" s="472" t="s">
        <v>410</v>
      </c>
      <c r="B77" s="473" t="s">
        <v>411</v>
      </c>
      <c r="C77" s="474" t="s">
        <v>419</v>
      </c>
      <c r="D77" s="475" t="s">
        <v>420</v>
      </c>
      <c r="E77" s="474" t="s">
        <v>526</v>
      </c>
      <c r="F77" s="475" t="s">
        <v>527</v>
      </c>
      <c r="G77" s="474" t="s">
        <v>672</v>
      </c>
      <c r="H77" s="474" t="s">
        <v>673</v>
      </c>
      <c r="I77" s="477">
        <v>2880.47998046875</v>
      </c>
      <c r="J77" s="477">
        <v>1</v>
      </c>
      <c r="K77" s="478">
        <v>2880.47998046875</v>
      </c>
    </row>
    <row r="78" spans="1:11" ht="14.4" customHeight="1" x14ac:dyDescent="0.3">
      <c r="A78" s="472" t="s">
        <v>410</v>
      </c>
      <c r="B78" s="473" t="s">
        <v>411</v>
      </c>
      <c r="C78" s="474" t="s">
        <v>419</v>
      </c>
      <c r="D78" s="475" t="s">
        <v>420</v>
      </c>
      <c r="E78" s="474" t="s">
        <v>526</v>
      </c>
      <c r="F78" s="475" t="s">
        <v>527</v>
      </c>
      <c r="G78" s="474" t="s">
        <v>674</v>
      </c>
      <c r="H78" s="474" t="s">
        <v>675</v>
      </c>
      <c r="I78" s="477">
        <v>274.67659301757811</v>
      </c>
      <c r="J78" s="477">
        <v>17</v>
      </c>
      <c r="K78" s="478">
        <v>4669.4899291992187</v>
      </c>
    </row>
    <row r="79" spans="1:11" ht="14.4" customHeight="1" x14ac:dyDescent="0.3">
      <c r="A79" s="472" t="s">
        <v>410</v>
      </c>
      <c r="B79" s="473" t="s">
        <v>411</v>
      </c>
      <c r="C79" s="474" t="s">
        <v>419</v>
      </c>
      <c r="D79" s="475" t="s">
        <v>420</v>
      </c>
      <c r="E79" s="474" t="s">
        <v>526</v>
      </c>
      <c r="F79" s="475" t="s">
        <v>527</v>
      </c>
      <c r="G79" s="474" t="s">
        <v>676</v>
      </c>
      <c r="H79" s="474" t="s">
        <v>677</v>
      </c>
      <c r="I79" s="477">
        <v>2789.7291666666665</v>
      </c>
      <c r="J79" s="477">
        <v>17</v>
      </c>
      <c r="K79" s="478">
        <v>46548.13037109375</v>
      </c>
    </row>
    <row r="80" spans="1:11" ht="14.4" customHeight="1" x14ac:dyDescent="0.3">
      <c r="A80" s="472" t="s">
        <v>410</v>
      </c>
      <c r="B80" s="473" t="s">
        <v>411</v>
      </c>
      <c r="C80" s="474" t="s">
        <v>419</v>
      </c>
      <c r="D80" s="475" t="s">
        <v>420</v>
      </c>
      <c r="E80" s="474" t="s">
        <v>526</v>
      </c>
      <c r="F80" s="475" t="s">
        <v>527</v>
      </c>
      <c r="G80" s="474" t="s">
        <v>678</v>
      </c>
      <c r="H80" s="474" t="s">
        <v>679</v>
      </c>
      <c r="I80" s="477">
        <v>431.56666734483508</v>
      </c>
      <c r="J80" s="477">
        <v>26</v>
      </c>
      <c r="K80" s="478">
        <v>11059.400054931641</v>
      </c>
    </row>
    <row r="81" spans="1:11" ht="14.4" customHeight="1" x14ac:dyDescent="0.3">
      <c r="A81" s="472" t="s">
        <v>410</v>
      </c>
      <c r="B81" s="473" t="s">
        <v>411</v>
      </c>
      <c r="C81" s="474" t="s">
        <v>419</v>
      </c>
      <c r="D81" s="475" t="s">
        <v>420</v>
      </c>
      <c r="E81" s="474" t="s">
        <v>526</v>
      </c>
      <c r="F81" s="475" t="s">
        <v>527</v>
      </c>
      <c r="G81" s="474" t="s">
        <v>680</v>
      </c>
      <c r="H81" s="474" t="s">
        <v>681</v>
      </c>
      <c r="I81" s="477">
        <v>73810</v>
      </c>
      <c r="J81" s="477">
        <v>2</v>
      </c>
      <c r="K81" s="478">
        <v>147620</v>
      </c>
    </row>
    <row r="82" spans="1:11" ht="14.4" customHeight="1" x14ac:dyDescent="0.3">
      <c r="A82" s="472" t="s">
        <v>410</v>
      </c>
      <c r="B82" s="473" t="s">
        <v>411</v>
      </c>
      <c r="C82" s="474" t="s">
        <v>419</v>
      </c>
      <c r="D82" s="475" t="s">
        <v>420</v>
      </c>
      <c r="E82" s="474" t="s">
        <v>526</v>
      </c>
      <c r="F82" s="475" t="s">
        <v>527</v>
      </c>
      <c r="G82" s="474" t="s">
        <v>682</v>
      </c>
      <c r="H82" s="474" t="s">
        <v>683</v>
      </c>
      <c r="I82" s="477">
        <v>17.634415944417317</v>
      </c>
      <c r="J82" s="477">
        <v>130</v>
      </c>
      <c r="K82" s="478">
        <v>2292.4000091552734</v>
      </c>
    </row>
    <row r="83" spans="1:11" ht="14.4" customHeight="1" x14ac:dyDescent="0.3">
      <c r="A83" s="472" t="s">
        <v>410</v>
      </c>
      <c r="B83" s="473" t="s">
        <v>411</v>
      </c>
      <c r="C83" s="474" t="s">
        <v>419</v>
      </c>
      <c r="D83" s="475" t="s">
        <v>420</v>
      </c>
      <c r="E83" s="474" t="s">
        <v>526</v>
      </c>
      <c r="F83" s="475" t="s">
        <v>527</v>
      </c>
      <c r="G83" s="474" t="s">
        <v>684</v>
      </c>
      <c r="H83" s="474" t="s">
        <v>685</v>
      </c>
      <c r="I83" s="477">
        <v>33.661707436166161</v>
      </c>
      <c r="J83" s="477">
        <v>7200</v>
      </c>
      <c r="K83" s="478">
        <v>242367.7099609375</v>
      </c>
    </row>
    <row r="84" spans="1:11" ht="14.4" customHeight="1" x14ac:dyDescent="0.3">
      <c r="A84" s="472" t="s">
        <v>410</v>
      </c>
      <c r="B84" s="473" t="s">
        <v>411</v>
      </c>
      <c r="C84" s="474" t="s">
        <v>419</v>
      </c>
      <c r="D84" s="475" t="s">
        <v>420</v>
      </c>
      <c r="E84" s="474" t="s">
        <v>526</v>
      </c>
      <c r="F84" s="475" t="s">
        <v>527</v>
      </c>
      <c r="G84" s="474" t="s">
        <v>686</v>
      </c>
      <c r="H84" s="474" t="s">
        <v>687</v>
      </c>
      <c r="I84" s="477">
        <v>33.659999847412109</v>
      </c>
      <c r="J84" s="477">
        <v>350</v>
      </c>
      <c r="K84" s="478">
        <v>11781.699829101563</v>
      </c>
    </row>
    <row r="85" spans="1:11" ht="14.4" customHeight="1" x14ac:dyDescent="0.3">
      <c r="A85" s="472" t="s">
        <v>410</v>
      </c>
      <c r="B85" s="473" t="s">
        <v>411</v>
      </c>
      <c r="C85" s="474" t="s">
        <v>419</v>
      </c>
      <c r="D85" s="475" t="s">
        <v>420</v>
      </c>
      <c r="E85" s="474" t="s">
        <v>526</v>
      </c>
      <c r="F85" s="475" t="s">
        <v>527</v>
      </c>
      <c r="G85" s="474" t="s">
        <v>688</v>
      </c>
      <c r="H85" s="474" t="s">
        <v>689</v>
      </c>
      <c r="I85" s="477">
        <v>46.450000762939453</v>
      </c>
      <c r="J85" s="477">
        <v>20</v>
      </c>
      <c r="K85" s="478">
        <v>929</v>
      </c>
    </row>
    <row r="86" spans="1:11" ht="14.4" customHeight="1" x14ac:dyDescent="0.3">
      <c r="A86" s="472" t="s">
        <v>410</v>
      </c>
      <c r="B86" s="473" t="s">
        <v>411</v>
      </c>
      <c r="C86" s="474" t="s">
        <v>419</v>
      </c>
      <c r="D86" s="475" t="s">
        <v>420</v>
      </c>
      <c r="E86" s="474" t="s">
        <v>526</v>
      </c>
      <c r="F86" s="475" t="s">
        <v>527</v>
      </c>
      <c r="G86" s="474" t="s">
        <v>690</v>
      </c>
      <c r="H86" s="474" t="s">
        <v>691</v>
      </c>
      <c r="I86" s="477">
        <v>16.528634158047762</v>
      </c>
      <c r="J86" s="477">
        <v>65016</v>
      </c>
      <c r="K86" s="478">
        <v>1074624.560546875</v>
      </c>
    </row>
    <row r="87" spans="1:11" ht="14.4" customHeight="1" x14ac:dyDescent="0.3">
      <c r="A87" s="472" t="s">
        <v>410</v>
      </c>
      <c r="B87" s="473" t="s">
        <v>411</v>
      </c>
      <c r="C87" s="474" t="s">
        <v>419</v>
      </c>
      <c r="D87" s="475" t="s">
        <v>420</v>
      </c>
      <c r="E87" s="474" t="s">
        <v>526</v>
      </c>
      <c r="F87" s="475" t="s">
        <v>527</v>
      </c>
      <c r="G87" s="474" t="s">
        <v>692</v>
      </c>
      <c r="H87" s="474" t="s">
        <v>693</v>
      </c>
      <c r="I87" s="477">
        <v>12.306013458653501</v>
      </c>
      <c r="J87" s="477">
        <v>16930</v>
      </c>
      <c r="K87" s="478">
        <v>208335.1787109375</v>
      </c>
    </row>
    <row r="88" spans="1:11" ht="14.4" customHeight="1" x14ac:dyDescent="0.3">
      <c r="A88" s="472" t="s">
        <v>410</v>
      </c>
      <c r="B88" s="473" t="s">
        <v>411</v>
      </c>
      <c r="C88" s="474" t="s">
        <v>419</v>
      </c>
      <c r="D88" s="475" t="s">
        <v>420</v>
      </c>
      <c r="E88" s="474" t="s">
        <v>526</v>
      </c>
      <c r="F88" s="475" t="s">
        <v>527</v>
      </c>
      <c r="G88" s="474" t="s">
        <v>694</v>
      </c>
      <c r="H88" s="474" t="s">
        <v>695</v>
      </c>
      <c r="I88" s="477">
        <v>13939.06035907452</v>
      </c>
      <c r="J88" s="477">
        <v>41</v>
      </c>
      <c r="K88" s="478">
        <v>571501.630859375</v>
      </c>
    </row>
    <row r="89" spans="1:11" ht="14.4" customHeight="1" x14ac:dyDescent="0.3">
      <c r="A89" s="472" t="s">
        <v>410</v>
      </c>
      <c r="B89" s="473" t="s">
        <v>411</v>
      </c>
      <c r="C89" s="474" t="s">
        <v>419</v>
      </c>
      <c r="D89" s="475" t="s">
        <v>420</v>
      </c>
      <c r="E89" s="474" t="s">
        <v>526</v>
      </c>
      <c r="F89" s="475" t="s">
        <v>527</v>
      </c>
      <c r="G89" s="474" t="s">
        <v>696</v>
      </c>
      <c r="H89" s="474" t="s">
        <v>697</v>
      </c>
      <c r="I89" s="477">
        <v>1655.0799560546875</v>
      </c>
      <c r="J89" s="477">
        <v>1</v>
      </c>
      <c r="K89" s="478">
        <v>1655.0799560546875</v>
      </c>
    </row>
    <row r="90" spans="1:11" ht="14.4" customHeight="1" x14ac:dyDescent="0.3">
      <c r="A90" s="472" t="s">
        <v>410</v>
      </c>
      <c r="B90" s="473" t="s">
        <v>411</v>
      </c>
      <c r="C90" s="474" t="s">
        <v>419</v>
      </c>
      <c r="D90" s="475" t="s">
        <v>420</v>
      </c>
      <c r="E90" s="474" t="s">
        <v>526</v>
      </c>
      <c r="F90" s="475" t="s">
        <v>527</v>
      </c>
      <c r="G90" s="474" t="s">
        <v>698</v>
      </c>
      <c r="H90" s="474" t="s">
        <v>699</v>
      </c>
      <c r="I90" s="477">
        <v>18.790600776672363</v>
      </c>
      <c r="J90" s="477">
        <v>1920</v>
      </c>
      <c r="K90" s="478">
        <v>36079.409423828125</v>
      </c>
    </row>
    <row r="91" spans="1:11" ht="14.4" customHeight="1" x14ac:dyDescent="0.3">
      <c r="A91" s="472" t="s">
        <v>410</v>
      </c>
      <c r="B91" s="473" t="s">
        <v>411</v>
      </c>
      <c r="C91" s="474" t="s">
        <v>419</v>
      </c>
      <c r="D91" s="475" t="s">
        <v>420</v>
      </c>
      <c r="E91" s="474" t="s">
        <v>526</v>
      </c>
      <c r="F91" s="475" t="s">
        <v>527</v>
      </c>
      <c r="G91" s="474" t="s">
        <v>700</v>
      </c>
      <c r="H91" s="474" t="s">
        <v>701</v>
      </c>
      <c r="I91" s="477">
        <v>70.202500152587888</v>
      </c>
      <c r="J91" s="477">
        <v>44</v>
      </c>
      <c r="K91" s="478">
        <v>3088.8600158691406</v>
      </c>
    </row>
    <row r="92" spans="1:11" ht="14.4" customHeight="1" x14ac:dyDescent="0.3">
      <c r="A92" s="472" t="s">
        <v>410</v>
      </c>
      <c r="B92" s="473" t="s">
        <v>411</v>
      </c>
      <c r="C92" s="474" t="s">
        <v>419</v>
      </c>
      <c r="D92" s="475" t="s">
        <v>420</v>
      </c>
      <c r="E92" s="474" t="s">
        <v>526</v>
      </c>
      <c r="F92" s="475" t="s">
        <v>527</v>
      </c>
      <c r="G92" s="474" t="s">
        <v>702</v>
      </c>
      <c r="H92" s="474" t="s">
        <v>703</v>
      </c>
      <c r="I92" s="477">
        <v>1391.47998046875</v>
      </c>
      <c r="J92" s="477">
        <v>1</v>
      </c>
      <c r="K92" s="478">
        <v>1391.47998046875</v>
      </c>
    </row>
    <row r="93" spans="1:11" ht="14.4" customHeight="1" x14ac:dyDescent="0.3">
      <c r="A93" s="472" t="s">
        <v>410</v>
      </c>
      <c r="B93" s="473" t="s">
        <v>411</v>
      </c>
      <c r="C93" s="474" t="s">
        <v>419</v>
      </c>
      <c r="D93" s="475" t="s">
        <v>420</v>
      </c>
      <c r="E93" s="474" t="s">
        <v>526</v>
      </c>
      <c r="F93" s="475" t="s">
        <v>527</v>
      </c>
      <c r="G93" s="474" t="s">
        <v>704</v>
      </c>
      <c r="H93" s="474" t="s">
        <v>705</v>
      </c>
      <c r="I93" s="477">
        <v>1476.2333170572917</v>
      </c>
      <c r="J93" s="477">
        <v>4</v>
      </c>
      <c r="K93" s="478">
        <v>5904.699951171875</v>
      </c>
    </row>
    <row r="94" spans="1:11" ht="14.4" customHeight="1" x14ac:dyDescent="0.3">
      <c r="A94" s="472" t="s">
        <v>410</v>
      </c>
      <c r="B94" s="473" t="s">
        <v>411</v>
      </c>
      <c r="C94" s="474" t="s">
        <v>419</v>
      </c>
      <c r="D94" s="475" t="s">
        <v>420</v>
      </c>
      <c r="E94" s="474" t="s">
        <v>526</v>
      </c>
      <c r="F94" s="475" t="s">
        <v>527</v>
      </c>
      <c r="G94" s="474" t="s">
        <v>706</v>
      </c>
      <c r="H94" s="474" t="s">
        <v>707</v>
      </c>
      <c r="I94" s="477">
        <v>222.89375349073558</v>
      </c>
      <c r="J94" s="477">
        <v>8</v>
      </c>
      <c r="K94" s="478">
        <v>1783.1500279258846</v>
      </c>
    </row>
    <row r="95" spans="1:11" ht="14.4" customHeight="1" x14ac:dyDescent="0.3">
      <c r="A95" s="472" t="s">
        <v>410</v>
      </c>
      <c r="B95" s="473" t="s">
        <v>411</v>
      </c>
      <c r="C95" s="474" t="s">
        <v>419</v>
      </c>
      <c r="D95" s="475" t="s">
        <v>420</v>
      </c>
      <c r="E95" s="474" t="s">
        <v>526</v>
      </c>
      <c r="F95" s="475" t="s">
        <v>527</v>
      </c>
      <c r="G95" s="474" t="s">
        <v>708</v>
      </c>
      <c r="H95" s="474" t="s">
        <v>709</v>
      </c>
      <c r="I95" s="477">
        <v>266.82499694824219</v>
      </c>
      <c r="J95" s="477">
        <v>5</v>
      </c>
      <c r="K95" s="478">
        <v>1334.8200073242187</v>
      </c>
    </row>
    <row r="96" spans="1:11" ht="14.4" customHeight="1" x14ac:dyDescent="0.3">
      <c r="A96" s="472" t="s">
        <v>410</v>
      </c>
      <c r="B96" s="473" t="s">
        <v>411</v>
      </c>
      <c r="C96" s="474" t="s">
        <v>419</v>
      </c>
      <c r="D96" s="475" t="s">
        <v>420</v>
      </c>
      <c r="E96" s="474" t="s">
        <v>526</v>
      </c>
      <c r="F96" s="475" t="s">
        <v>527</v>
      </c>
      <c r="G96" s="474" t="s">
        <v>710</v>
      </c>
      <c r="H96" s="474" t="s">
        <v>711</v>
      </c>
      <c r="I96" s="477">
        <v>893</v>
      </c>
      <c r="J96" s="477">
        <v>1</v>
      </c>
      <c r="K96" s="478">
        <v>893</v>
      </c>
    </row>
    <row r="97" spans="1:11" ht="14.4" customHeight="1" x14ac:dyDescent="0.3">
      <c r="A97" s="472" t="s">
        <v>410</v>
      </c>
      <c r="B97" s="473" t="s">
        <v>411</v>
      </c>
      <c r="C97" s="474" t="s">
        <v>419</v>
      </c>
      <c r="D97" s="475" t="s">
        <v>420</v>
      </c>
      <c r="E97" s="474" t="s">
        <v>526</v>
      </c>
      <c r="F97" s="475" t="s">
        <v>527</v>
      </c>
      <c r="G97" s="474" t="s">
        <v>712</v>
      </c>
      <c r="H97" s="474" t="s">
        <v>713</v>
      </c>
      <c r="I97" s="477">
        <v>3412</v>
      </c>
      <c r="J97" s="477">
        <v>1</v>
      </c>
      <c r="K97" s="478">
        <v>3412</v>
      </c>
    </row>
    <row r="98" spans="1:11" ht="14.4" customHeight="1" x14ac:dyDescent="0.3">
      <c r="A98" s="472" t="s">
        <v>410</v>
      </c>
      <c r="B98" s="473" t="s">
        <v>411</v>
      </c>
      <c r="C98" s="474" t="s">
        <v>419</v>
      </c>
      <c r="D98" s="475" t="s">
        <v>420</v>
      </c>
      <c r="E98" s="474" t="s">
        <v>526</v>
      </c>
      <c r="F98" s="475" t="s">
        <v>527</v>
      </c>
      <c r="G98" s="474" t="s">
        <v>714</v>
      </c>
      <c r="H98" s="474" t="s">
        <v>715</v>
      </c>
      <c r="I98" s="477">
        <v>132.8316670735677</v>
      </c>
      <c r="J98" s="477">
        <v>49</v>
      </c>
      <c r="K98" s="478">
        <v>5397.339973449707</v>
      </c>
    </row>
    <row r="99" spans="1:11" ht="14.4" customHeight="1" x14ac:dyDescent="0.3">
      <c r="A99" s="472" t="s">
        <v>410</v>
      </c>
      <c r="B99" s="473" t="s">
        <v>411</v>
      </c>
      <c r="C99" s="474" t="s">
        <v>419</v>
      </c>
      <c r="D99" s="475" t="s">
        <v>420</v>
      </c>
      <c r="E99" s="474" t="s">
        <v>526</v>
      </c>
      <c r="F99" s="475" t="s">
        <v>527</v>
      </c>
      <c r="G99" s="474" t="s">
        <v>716</v>
      </c>
      <c r="H99" s="474" t="s">
        <v>717</v>
      </c>
      <c r="I99" s="477">
        <v>510.6199951171875</v>
      </c>
      <c r="J99" s="477">
        <v>1</v>
      </c>
      <c r="K99" s="478">
        <v>510.6199951171875</v>
      </c>
    </row>
    <row r="100" spans="1:11" ht="14.4" customHeight="1" x14ac:dyDescent="0.3">
      <c r="A100" s="472" t="s">
        <v>410</v>
      </c>
      <c r="B100" s="473" t="s">
        <v>411</v>
      </c>
      <c r="C100" s="474" t="s">
        <v>419</v>
      </c>
      <c r="D100" s="475" t="s">
        <v>420</v>
      </c>
      <c r="E100" s="474" t="s">
        <v>526</v>
      </c>
      <c r="F100" s="475" t="s">
        <v>527</v>
      </c>
      <c r="G100" s="474" t="s">
        <v>718</v>
      </c>
      <c r="H100" s="474" t="s">
        <v>719</v>
      </c>
      <c r="I100" s="477">
        <v>903.8699951171875</v>
      </c>
      <c r="J100" s="477">
        <v>2</v>
      </c>
      <c r="K100" s="478">
        <v>1807.739990234375</v>
      </c>
    </row>
    <row r="101" spans="1:11" ht="14.4" customHeight="1" x14ac:dyDescent="0.3">
      <c r="A101" s="472" t="s">
        <v>410</v>
      </c>
      <c r="B101" s="473" t="s">
        <v>411</v>
      </c>
      <c r="C101" s="474" t="s">
        <v>419</v>
      </c>
      <c r="D101" s="475" t="s">
        <v>420</v>
      </c>
      <c r="E101" s="474" t="s">
        <v>526</v>
      </c>
      <c r="F101" s="475" t="s">
        <v>527</v>
      </c>
      <c r="G101" s="474" t="s">
        <v>720</v>
      </c>
      <c r="H101" s="474" t="s">
        <v>721</v>
      </c>
      <c r="I101" s="477">
        <v>510.6199951171875</v>
      </c>
      <c r="J101" s="477">
        <v>1</v>
      </c>
      <c r="K101" s="478">
        <v>510.6199951171875</v>
      </c>
    </row>
    <row r="102" spans="1:11" ht="14.4" customHeight="1" x14ac:dyDescent="0.3">
      <c r="A102" s="472" t="s">
        <v>410</v>
      </c>
      <c r="B102" s="473" t="s">
        <v>411</v>
      </c>
      <c r="C102" s="474" t="s">
        <v>419</v>
      </c>
      <c r="D102" s="475" t="s">
        <v>420</v>
      </c>
      <c r="E102" s="474" t="s">
        <v>526</v>
      </c>
      <c r="F102" s="475" t="s">
        <v>527</v>
      </c>
      <c r="G102" s="474" t="s">
        <v>722</v>
      </c>
      <c r="H102" s="474" t="s">
        <v>723</v>
      </c>
      <c r="I102" s="477">
        <v>510.6199951171875</v>
      </c>
      <c r="J102" s="477">
        <v>1</v>
      </c>
      <c r="K102" s="478">
        <v>510.6199951171875</v>
      </c>
    </row>
    <row r="103" spans="1:11" ht="14.4" customHeight="1" x14ac:dyDescent="0.3">
      <c r="A103" s="472" t="s">
        <v>410</v>
      </c>
      <c r="B103" s="473" t="s">
        <v>411</v>
      </c>
      <c r="C103" s="474" t="s">
        <v>419</v>
      </c>
      <c r="D103" s="475" t="s">
        <v>420</v>
      </c>
      <c r="E103" s="474" t="s">
        <v>526</v>
      </c>
      <c r="F103" s="475" t="s">
        <v>527</v>
      </c>
      <c r="G103" s="474" t="s">
        <v>724</v>
      </c>
      <c r="H103" s="474" t="s">
        <v>725</v>
      </c>
      <c r="I103" s="477">
        <v>722.3699951171875</v>
      </c>
      <c r="J103" s="477">
        <v>2</v>
      </c>
      <c r="K103" s="478">
        <v>1444.739990234375</v>
      </c>
    </row>
    <row r="104" spans="1:11" ht="14.4" customHeight="1" x14ac:dyDescent="0.3">
      <c r="A104" s="472" t="s">
        <v>410</v>
      </c>
      <c r="B104" s="473" t="s">
        <v>411</v>
      </c>
      <c r="C104" s="474" t="s">
        <v>419</v>
      </c>
      <c r="D104" s="475" t="s">
        <v>420</v>
      </c>
      <c r="E104" s="474" t="s">
        <v>526</v>
      </c>
      <c r="F104" s="475" t="s">
        <v>527</v>
      </c>
      <c r="G104" s="474" t="s">
        <v>726</v>
      </c>
      <c r="H104" s="474" t="s">
        <v>727</v>
      </c>
      <c r="I104" s="477">
        <v>510.6199951171875</v>
      </c>
      <c r="J104" s="477">
        <v>1</v>
      </c>
      <c r="K104" s="478">
        <v>510.6199951171875</v>
      </c>
    </row>
    <row r="105" spans="1:11" ht="14.4" customHeight="1" x14ac:dyDescent="0.3">
      <c r="A105" s="472" t="s">
        <v>410</v>
      </c>
      <c r="B105" s="473" t="s">
        <v>411</v>
      </c>
      <c r="C105" s="474" t="s">
        <v>419</v>
      </c>
      <c r="D105" s="475" t="s">
        <v>420</v>
      </c>
      <c r="E105" s="474" t="s">
        <v>526</v>
      </c>
      <c r="F105" s="475" t="s">
        <v>527</v>
      </c>
      <c r="G105" s="474" t="s">
        <v>728</v>
      </c>
      <c r="H105" s="474" t="s">
        <v>729</v>
      </c>
      <c r="I105" s="477">
        <v>510.6199951171875</v>
      </c>
      <c r="J105" s="477">
        <v>1</v>
      </c>
      <c r="K105" s="478">
        <v>510.6199951171875</v>
      </c>
    </row>
    <row r="106" spans="1:11" ht="14.4" customHeight="1" x14ac:dyDescent="0.3">
      <c r="A106" s="472" t="s">
        <v>410</v>
      </c>
      <c r="B106" s="473" t="s">
        <v>411</v>
      </c>
      <c r="C106" s="474" t="s">
        <v>419</v>
      </c>
      <c r="D106" s="475" t="s">
        <v>420</v>
      </c>
      <c r="E106" s="474" t="s">
        <v>526</v>
      </c>
      <c r="F106" s="475" t="s">
        <v>527</v>
      </c>
      <c r="G106" s="474" t="s">
        <v>730</v>
      </c>
      <c r="H106" s="474" t="s">
        <v>731</v>
      </c>
      <c r="I106" s="477">
        <v>510.60000610351562</v>
      </c>
      <c r="J106" s="477">
        <v>1</v>
      </c>
      <c r="K106" s="478">
        <v>510.60000610351562</v>
      </c>
    </row>
    <row r="107" spans="1:11" ht="14.4" customHeight="1" x14ac:dyDescent="0.3">
      <c r="A107" s="472" t="s">
        <v>410</v>
      </c>
      <c r="B107" s="473" t="s">
        <v>411</v>
      </c>
      <c r="C107" s="474" t="s">
        <v>419</v>
      </c>
      <c r="D107" s="475" t="s">
        <v>420</v>
      </c>
      <c r="E107" s="474" t="s">
        <v>526</v>
      </c>
      <c r="F107" s="475" t="s">
        <v>527</v>
      </c>
      <c r="G107" s="474" t="s">
        <v>732</v>
      </c>
      <c r="H107" s="474" t="s">
        <v>733</v>
      </c>
      <c r="I107" s="477">
        <v>4851.2049696180557</v>
      </c>
      <c r="J107" s="477">
        <v>10</v>
      </c>
      <c r="K107" s="478">
        <v>48765.7294921875</v>
      </c>
    </row>
    <row r="108" spans="1:11" ht="14.4" customHeight="1" x14ac:dyDescent="0.3">
      <c r="A108" s="472" t="s">
        <v>410</v>
      </c>
      <c r="B108" s="473" t="s">
        <v>411</v>
      </c>
      <c r="C108" s="474" t="s">
        <v>419</v>
      </c>
      <c r="D108" s="475" t="s">
        <v>420</v>
      </c>
      <c r="E108" s="474" t="s">
        <v>526</v>
      </c>
      <c r="F108" s="475" t="s">
        <v>527</v>
      </c>
      <c r="G108" s="474" t="s">
        <v>734</v>
      </c>
      <c r="H108" s="474" t="s">
        <v>735</v>
      </c>
      <c r="I108" s="477">
        <v>4851.167805989583</v>
      </c>
      <c r="J108" s="477">
        <v>11</v>
      </c>
      <c r="K108" s="478">
        <v>53359.890625</v>
      </c>
    </row>
    <row r="109" spans="1:11" ht="14.4" customHeight="1" x14ac:dyDescent="0.3">
      <c r="A109" s="472" t="s">
        <v>410</v>
      </c>
      <c r="B109" s="473" t="s">
        <v>411</v>
      </c>
      <c r="C109" s="474" t="s">
        <v>419</v>
      </c>
      <c r="D109" s="475" t="s">
        <v>420</v>
      </c>
      <c r="E109" s="474" t="s">
        <v>526</v>
      </c>
      <c r="F109" s="475" t="s">
        <v>527</v>
      </c>
      <c r="G109" s="474" t="s">
        <v>736</v>
      </c>
      <c r="H109" s="474" t="s">
        <v>737</v>
      </c>
      <c r="I109" s="477">
        <v>4937.7399631076387</v>
      </c>
      <c r="J109" s="477">
        <v>10</v>
      </c>
      <c r="K109" s="478">
        <v>48497.029296875</v>
      </c>
    </row>
    <row r="110" spans="1:11" ht="14.4" customHeight="1" x14ac:dyDescent="0.3">
      <c r="A110" s="472" t="s">
        <v>410</v>
      </c>
      <c r="B110" s="473" t="s">
        <v>411</v>
      </c>
      <c r="C110" s="474" t="s">
        <v>419</v>
      </c>
      <c r="D110" s="475" t="s">
        <v>420</v>
      </c>
      <c r="E110" s="474" t="s">
        <v>526</v>
      </c>
      <c r="F110" s="475" t="s">
        <v>527</v>
      </c>
      <c r="G110" s="474" t="s">
        <v>738</v>
      </c>
      <c r="H110" s="474" t="s">
        <v>739</v>
      </c>
      <c r="I110" s="477">
        <v>4819.4774780273437</v>
      </c>
      <c r="J110" s="477">
        <v>11</v>
      </c>
      <c r="K110" s="478">
        <v>53360.18017578125</v>
      </c>
    </row>
    <row r="111" spans="1:11" ht="14.4" customHeight="1" x14ac:dyDescent="0.3">
      <c r="A111" s="472" t="s">
        <v>410</v>
      </c>
      <c r="B111" s="473" t="s">
        <v>411</v>
      </c>
      <c r="C111" s="474" t="s">
        <v>419</v>
      </c>
      <c r="D111" s="475" t="s">
        <v>420</v>
      </c>
      <c r="E111" s="474" t="s">
        <v>526</v>
      </c>
      <c r="F111" s="475" t="s">
        <v>527</v>
      </c>
      <c r="G111" s="474" t="s">
        <v>740</v>
      </c>
      <c r="H111" s="474" t="s">
        <v>741</v>
      </c>
      <c r="I111" s="477">
        <v>4850.850896661932</v>
      </c>
      <c r="J111" s="477">
        <v>11</v>
      </c>
      <c r="K111" s="478">
        <v>53359.35986328125</v>
      </c>
    </row>
    <row r="112" spans="1:11" ht="14.4" customHeight="1" x14ac:dyDescent="0.3">
      <c r="A112" s="472" t="s">
        <v>410</v>
      </c>
      <c r="B112" s="473" t="s">
        <v>411</v>
      </c>
      <c r="C112" s="474" t="s">
        <v>419</v>
      </c>
      <c r="D112" s="475" t="s">
        <v>420</v>
      </c>
      <c r="E112" s="474" t="s">
        <v>526</v>
      </c>
      <c r="F112" s="475" t="s">
        <v>527</v>
      </c>
      <c r="G112" s="474" t="s">
        <v>742</v>
      </c>
      <c r="H112" s="474" t="s">
        <v>743</v>
      </c>
      <c r="I112" s="477">
        <v>4819.4406127929687</v>
      </c>
      <c r="J112" s="477">
        <v>11</v>
      </c>
      <c r="K112" s="478">
        <v>53359.89990234375</v>
      </c>
    </row>
    <row r="113" spans="1:11" ht="14.4" customHeight="1" x14ac:dyDescent="0.3">
      <c r="A113" s="472" t="s">
        <v>410</v>
      </c>
      <c r="B113" s="473" t="s">
        <v>411</v>
      </c>
      <c r="C113" s="474" t="s">
        <v>419</v>
      </c>
      <c r="D113" s="475" t="s">
        <v>420</v>
      </c>
      <c r="E113" s="474" t="s">
        <v>526</v>
      </c>
      <c r="F113" s="475" t="s">
        <v>527</v>
      </c>
      <c r="G113" s="474" t="s">
        <v>744</v>
      </c>
      <c r="H113" s="474" t="s">
        <v>745</v>
      </c>
      <c r="I113" s="477">
        <v>4826.0452241443454</v>
      </c>
      <c r="J113" s="477">
        <v>27</v>
      </c>
      <c r="K113" s="478">
        <v>129934.90966796875</v>
      </c>
    </row>
    <row r="114" spans="1:11" ht="14.4" customHeight="1" x14ac:dyDescent="0.3">
      <c r="A114" s="472" t="s">
        <v>410</v>
      </c>
      <c r="B114" s="473" t="s">
        <v>411</v>
      </c>
      <c r="C114" s="474" t="s">
        <v>419</v>
      </c>
      <c r="D114" s="475" t="s">
        <v>420</v>
      </c>
      <c r="E114" s="474" t="s">
        <v>526</v>
      </c>
      <c r="F114" s="475" t="s">
        <v>527</v>
      </c>
      <c r="G114" s="474" t="s">
        <v>746</v>
      </c>
      <c r="H114" s="474" t="s">
        <v>747</v>
      </c>
      <c r="I114" s="477">
        <v>5929</v>
      </c>
      <c r="J114" s="477">
        <v>14</v>
      </c>
      <c r="K114" s="478">
        <v>83006</v>
      </c>
    </row>
    <row r="115" spans="1:11" ht="14.4" customHeight="1" x14ac:dyDescent="0.3">
      <c r="A115" s="472" t="s">
        <v>410</v>
      </c>
      <c r="B115" s="473" t="s">
        <v>411</v>
      </c>
      <c r="C115" s="474" t="s">
        <v>419</v>
      </c>
      <c r="D115" s="475" t="s">
        <v>420</v>
      </c>
      <c r="E115" s="474" t="s">
        <v>526</v>
      </c>
      <c r="F115" s="475" t="s">
        <v>527</v>
      </c>
      <c r="G115" s="474" t="s">
        <v>748</v>
      </c>
      <c r="H115" s="474" t="s">
        <v>749</v>
      </c>
      <c r="I115" s="477">
        <v>6594.5</v>
      </c>
      <c r="J115" s="477">
        <v>14</v>
      </c>
      <c r="K115" s="478">
        <v>92323</v>
      </c>
    </row>
    <row r="116" spans="1:11" ht="14.4" customHeight="1" x14ac:dyDescent="0.3">
      <c r="A116" s="472" t="s">
        <v>410</v>
      </c>
      <c r="B116" s="473" t="s">
        <v>411</v>
      </c>
      <c r="C116" s="474" t="s">
        <v>419</v>
      </c>
      <c r="D116" s="475" t="s">
        <v>420</v>
      </c>
      <c r="E116" s="474" t="s">
        <v>526</v>
      </c>
      <c r="F116" s="475" t="s">
        <v>527</v>
      </c>
      <c r="G116" s="474" t="s">
        <v>750</v>
      </c>
      <c r="H116" s="474" t="s">
        <v>751</v>
      </c>
      <c r="I116" s="477">
        <v>5989.5</v>
      </c>
      <c r="J116" s="477">
        <v>6</v>
      </c>
      <c r="K116" s="478">
        <v>35937</v>
      </c>
    </row>
    <row r="117" spans="1:11" ht="14.4" customHeight="1" x14ac:dyDescent="0.3">
      <c r="A117" s="472" t="s">
        <v>410</v>
      </c>
      <c r="B117" s="473" t="s">
        <v>411</v>
      </c>
      <c r="C117" s="474" t="s">
        <v>419</v>
      </c>
      <c r="D117" s="475" t="s">
        <v>420</v>
      </c>
      <c r="E117" s="474" t="s">
        <v>526</v>
      </c>
      <c r="F117" s="475" t="s">
        <v>527</v>
      </c>
      <c r="G117" s="474" t="s">
        <v>752</v>
      </c>
      <c r="H117" s="474" t="s">
        <v>753</v>
      </c>
      <c r="I117" s="477">
        <v>4961</v>
      </c>
      <c r="J117" s="477">
        <v>8</v>
      </c>
      <c r="K117" s="478">
        <v>39688</v>
      </c>
    </row>
    <row r="118" spans="1:11" ht="14.4" customHeight="1" x14ac:dyDescent="0.3">
      <c r="A118" s="472" t="s">
        <v>410</v>
      </c>
      <c r="B118" s="473" t="s">
        <v>411</v>
      </c>
      <c r="C118" s="474" t="s">
        <v>419</v>
      </c>
      <c r="D118" s="475" t="s">
        <v>420</v>
      </c>
      <c r="E118" s="474" t="s">
        <v>526</v>
      </c>
      <c r="F118" s="475" t="s">
        <v>527</v>
      </c>
      <c r="G118" s="474" t="s">
        <v>754</v>
      </c>
      <c r="H118" s="474" t="s">
        <v>755</v>
      </c>
      <c r="I118" s="477">
        <v>4719</v>
      </c>
      <c r="J118" s="477">
        <v>8</v>
      </c>
      <c r="K118" s="478">
        <v>37752</v>
      </c>
    </row>
    <row r="119" spans="1:11" ht="14.4" customHeight="1" x14ac:dyDescent="0.3">
      <c r="A119" s="472" t="s">
        <v>410</v>
      </c>
      <c r="B119" s="473" t="s">
        <v>411</v>
      </c>
      <c r="C119" s="474" t="s">
        <v>419</v>
      </c>
      <c r="D119" s="475" t="s">
        <v>420</v>
      </c>
      <c r="E119" s="474" t="s">
        <v>526</v>
      </c>
      <c r="F119" s="475" t="s">
        <v>527</v>
      </c>
      <c r="G119" s="474" t="s">
        <v>756</v>
      </c>
      <c r="H119" s="474" t="s">
        <v>757</v>
      </c>
      <c r="I119" s="477">
        <v>4719</v>
      </c>
      <c r="J119" s="477">
        <v>8</v>
      </c>
      <c r="K119" s="478">
        <v>37752</v>
      </c>
    </row>
    <row r="120" spans="1:11" ht="14.4" customHeight="1" x14ac:dyDescent="0.3">
      <c r="A120" s="472" t="s">
        <v>410</v>
      </c>
      <c r="B120" s="473" t="s">
        <v>411</v>
      </c>
      <c r="C120" s="474" t="s">
        <v>419</v>
      </c>
      <c r="D120" s="475" t="s">
        <v>420</v>
      </c>
      <c r="E120" s="474" t="s">
        <v>526</v>
      </c>
      <c r="F120" s="475" t="s">
        <v>527</v>
      </c>
      <c r="G120" s="474" t="s">
        <v>758</v>
      </c>
      <c r="H120" s="474" t="s">
        <v>759</v>
      </c>
      <c r="I120" s="477">
        <v>17514</v>
      </c>
      <c r="J120" s="477">
        <v>3</v>
      </c>
      <c r="K120" s="478">
        <v>52542</v>
      </c>
    </row>
    <row r="121" spans="1:11" ht="14.4" customHeight="1" x14ac:dyDescent="0.3">
      <c r="A121" s="472" t="s">
        <v>410</v>
      </c>
      <c r="B121" s="473" t="s">
        <v>411</v>
      </c>
      <c r="C121" s="474" t="s">
        <v>419</v>
      </c>
      <c r="D121" s="475" t="s">
        <v>420</v>
      </c>
      <c r="E121" s="474" t="s">
        <v>526</v>
      </c>
      <c r="F121" s="475" t="s">
        <v>527</v>
      </c>
      <c r="G121" s="474" t="s">
        <v>760</v>
      </c>
      <c r="H121" s="474" t="s">
        <v>761</v>
      </c>
      <c r="I121" s="477">
        <v>6644</v>
      </c>
      <c r="J121" s="477">
        <v>1</v>
      </c>
      <c r="K121" s="478">
        <v>6644</v>
      </c>
    </row>
    <row r="122" spans="1:11" ht="14.4" customHeight="1" x14ac:dyDescent="0.3">
      <c r="A122" s="472" t="s">
        <v>410</v>
      </c>
      <c r="B122" s="473" t="s">
        <v>411</v>
      </c>
      <c r="C122" s="474" t="s">
        <v>419</v>
      </c>
      <c r="D122" s="475" t="s">
        <v>420</v>
      </c>
      <c r="E122" s="474" t="s">
        <v>526</v>
      </c>
      <c r="F122" s="475" t="s">
        <v>527</v>
      </c>
      <c r="G122" s="474" t="s">
        <v>762</v>
      </c>
      <c r="H122" s="474" t="s">
        <v>763</v>
      </c>
      <c r="I122" s="477">
        <v>3025.97998046875</v>
      </c>
      <c r="J122" s="477">
        <v>1</v>
      </c>
      <c r="K122" s="478">
        <v>3025.97998046875</v>
      </c>
    </row>
    <row r="123" spans="1:11" ht="14.4" customHeight="1" x14ac:dyDescent="0.3">
      <c r="A123" s="472" t="s">
        <v>410</v>
      </c>
      <c r="B123" s="473" t="s">
        <v>411</v>
      </c>
      <c r="C123" s="474" t="s">
        <v>419</v>
      </c>
      <c r="D123" s="475" t="s">
        <v>420</v>
      </c>
      <c r="E123" s="474" t="s">
        <v>526</v>
      </c>
      <c r="F123" s="475" t="s">
        <v>527</v>
      </c>
      <c r="G123" s="474" t="s">
        <v>764</v>
      </c>
      <c r="H123" s="474" t="s">
        <v>765</v>
      </c>
      <c r="I123" s="477">
        <v>274.73217010498047</v>
      </c>
      <c r="J123" s="477">
        <v>14</v>
      </c>
      <c r="K123" s="478">
        <v>3846.5699462890625</v>
      </c>
    </row>
    <row r="124" spans="1:11" ht="14.4" customHeight="1" x14ac:dyDescent="0.3">
      <c r="A124" s="472" t="s">
        <v>410</v>
      </c>
      <c r="B124" s="473" t="s">
        <v>411</v>
      </c>
      <c r="C124" s="474" t="s">
        <v>419</v>
      </c>
      <c r="D124" s="475" t="s">
        <v>420</v>
      </c>
      <c r="E124" s="474" t="s">
        <v>526</v>
      </c>
      <c r="F124" s="475" t="s">
        <v>527</v>
      </c>
      <c r="G124" s="474" t="s">
        <v>766</v>
      </c>
      <c r="H124" s="474" t="s">
        <v>767</v>
      </c>
      <c r="I124" s="477">
        <v>477.98666381835937</v>
      </c>
      <c r="J124" s="477">
        <v>6</v>
      </c>
      <c r="K124" s="478">
        <v>2867.9199829101562</v>
      </c>
    </row>
    <row r="125" spans="1:11" ht="14.4" customHeight="1" x14ac:dyDescent="0.3">
      <c r="A125" s="472" t="s">
        <v>410</v>
      </c>
      <c r="B125" s="473" t="s">
        <v>411</v>
      </c>
      <c r="C125" s="474" t="s">
        <v>419</v>
      </c>
      <c r="D125" s="475" t="s">
        <v>420</v>
      </c>
      <c r="E125" s="474" t="s">
        <v>526</v>
      </c>
      <c r="F125" s="475" t="s">
        <v>527</v>
      </c>
      <c r="G125" s="474" t="s">
        <v>768</v>
      </c>
      <c r="H125" s="474" t="s">
        <v>769</v>
      </c>
      <c r="I125" s="477">
        <v>344.81577555338544</v>
      </c>
      <c r="J125" s="477">
        <v>36</v>
      </c>
      <c r="K125" s="478">
        <v>12413.419769287109</v>
      </c>
    </row>
    <row r="126" spans="1:11" ht="14.4" customHeight="1" x14ac:dyDescent="0.3">
      <c r="A126" s="472" t="s">
        <v>410</v>
      </c>
      <c r="B126" s="473" t="s">
        <v>411</v>
      </c>
      <c r="C126" s="474" t="s">
        <v>419</v>
      </c>
      <c r="D126" s="475" t="s">
        <v>420</v>
      </c>
      <c r="E126" s="474" t="s">
        <v>526</v>
      </c>
      <c r="F126" s="475" t="s">
        <v>527</v>
      </c>
      <c r="G126" s="474" t="s">
        <v>770</v>
      </c>
      <c r="H126" s="474" t="s">
        <v>771</v>
      </c>
      <c r="I126" s="477">
        <v>0</v>
      </c>
      <c r="J126" s="477">
        <v>1</v>
      </c>
      <c r="K126" s="478">
        <v>0</v>
      </c>
    </row>
    <row r="127" spans="1:11" ht="14.4" customHeight="1" x14ac:dyDescent="0.3">
      <c r="A127" s="472" t="s">
        <v>410</v>
      </c>
      <c r="B127" s="473" t="s">
        <v>411</v>
      </c>
      <c r="C127" s="474" t="s">
        <v>419</v>
      </c>
      <c r="D127" s="475" t="s">
        <v>420</v>
      </c>
      <c r="E127" s="474" t="s">
        <v>526</v>
      </c>
      <c r="F127" s="475" t="s">
        <v>527</v>
      </c>
      <c r="G127" s="474" t="s">
        <v>772</v>
      </c>
      <c r="H127" s="474" t="s">
        <v>773</v>
      </c>
      <c r="I127" s="477">
        <v>1391.47998046875</v>
      </c>
      <c r="J127" s="477">
        <v>1</v>
      </c>
      <c r="K127" s="478">
        <v>1391.47998046875</v>
      </c>
    </row>
    <row r="128" spans="1:11" ht="14.4" customHeight="1" x14ac:dyDescent="0.3">
      <c r="A128" s="472" t="s">
        <v>410</v>
      </c>
      <c r="B128" s="473" t="s">
        <v>411</v>
      </c>
      <c r="C128" s="474" t="s">
        <v>419</v>
      </c>
      <c r="D128" s="475" t="s">
        <v>420</v>
      </c>
      <c r="E128" s="474" t="s">
        <v>526</v>
      </c>
      <c r="F128" s="475" t="s">
        <v>527</v>
      </c>
      <c r="G128" s="474" t="s">
        <v>774</v>
      </c>
      <c r="H128" s="474" t="s">
        <v>775</v>
      </c>
      <c r="I128" s="477">
        <v>4277.02001953125</v>
      </c>
      <c r="J128" s="477">
        <v>2</v>
      </c>
      <c r="K128" s="478">
        <v>8554.0400390625</v>
      </c>
    </row>
    <row r="129" spans="1:11" ht="14.4" customHeight="1" x14ac:dyDescent="0.3">
      <c r="A129" s="472" t="s">
        <v>410</v>
      </c>
      <c r="B129" s="473" t="s">
        <v>411</v>
      </c>
      <c r="C129" s="474" t="s">
        <v>419</v>
      </c>
      <c r="D129" s="475" t="s">
        <v>420</v>
      </c>
      <c r="E129" s="474" t="s">
        <v>526</v>
      </c>
      <c r="F129" s="475" t="s">
        <v>527</v>
      </c>
      <c r="G129" s="474" t="s">
        <v>776</v>
      </c>
      <c r="H129" s="474" t="s">
        <v>777</v>
      </c>
      <c r="I129" s="477">
        <v>3025</v>
      </c>
      <c r="J129" s="477">
        <v>2</v>
      </c>
      <c r="K129" s="478">
        <v>6050</v>
      </c>
    </row>
    <row r="130" spans="1:11" ht="14.4" customHeight="1" x14ac:dyDescent="0.3">
      <c r="A130" s="472" t="s">
        <v>410</v>
      </c>
      <c r="B130" s="473" t="s">
        <v>411</v>
      </c>
      <c r="C130" s="474" t="s">
        <v>419</v>
      </c>
      <c r="D130" s="475" t="s">
        <v>420</v>
      </c>
      <c r="E130" s="474" t="s">
        <v>526</v>
      </c>
      <c r="F130" s="475" t="s">
        <v>527</v>
      </c>
      <c r="G130" s="474" t="s">
        <v>778</v>
      </c>
      <c r="H130" s="474" t="s">
        <v>779</v>
      </c>
      <c r="I130" s="477">
        <v>1903</v>
      </c>
      <c r="J130" s="477">
        <v>2</v>
      </c>
      <c r="K130" s="478">
        <v>3806</v>
      </c>
    </row>
    <row r="131" spans="1:11" ht="14.4" customHeight="1" x14ac:dyDescent="0.3">
      <c r="A131" s="472" t="s">
        <v>410</v>
      </c>
      <c r="B131" s="473" t="s">
        <v>411</v>
      </c>
      <c r="C131" s="474" t="s">
        <v>419</v>
      </c>
      <c r="D131" s="475" t="s">
        <v>420</v>
      </c>
      <c r="E131" s="474" t="s">
        <v>526</v>
      </c>
      <c r="F131" s="475" t="s">
        <v>527</v>
      </c>
      <c r="G131" s="474" t="s">
        <v>780</v>
      </c>
      <c r="H131" s="474" t="s">
        <v>781</v>
      </c>
      <c r="I131" s="477">
        <v>274.67001342773437</v>
      </c>
      <c r="J131" s="477">
        <v>2</v>
      </c>
      <c r="K131" s="478">
        <v>549.34002685546875</v>
      </c>
    </row>
    <row r="132" spans="1:11" ht="14.4" customHeight="1" x14ac:dyDescent="0.3">
      <c r="A132" s="472" t="s">
        <v>410</v>
      </c>
      <c r="B132" s="473" t="s">
        <v>411</v>
      </c>
      <c r="C132" s="474" t="s">
        <v>419</v>
      </c>
      <c r="D132" s="475" t="s">
        <v>420</v>
      </c>
      <c r="E132" s="474" t="s">
        <v>526</v>
      </c>
      <c r="F132" s="475" t="s">
        <v>527</v>
      </c>
      <c r="G132" s="474" t="s">
        <v>782</v>
      </c>
      <c r="H132" s="474" t="s">
        <v>783</v>
      </c>
      <c r="I132" s="477">
        <v>2161.9600032543144</v>
      </c>
      <c r="J132" s="477">
        <v>5</v>
      </c>
      <c r="K132" s="478">
        <v>12971.400273434818</v>
      </c>
    </row>
    <row r="133" spans="1:11" ht="14.4" customHeight="1" x14ac:dyDescent="0.3">
      <c r="A133" s="472" t="s">
        <v>410</v>
      </c>
      <c r="B133" s="473" t="s">
        <v>411</v>
      </c>
      <c r="C133" s="474" t="s">
        <v>419</v>
      </c>
      <c r="D133" s="475" t="s">
        <v>420</v>
      </c>
      <c r="E133" s="474" t="s">
        <v>526</v>
      </c>
      <c r="F133" s="475" t="s">
        <v>527</v>
      </c>
      <c r="G133" s="474" t="s">
        <v>784</v>
      </c>
      <c r="H133" s="474" t="s">
        <v>785</v>
      </c>
      <c r="I133" s="477">
        <v>2891.9300537109375</v>
      </c>
      <c r="J133" s="477">
        <v>3</v>
      </c>
      <c r="K133" s="478">
        <v>8675.72021484375</v>
      </c>
    </row>
    <row r="134" spans="1:11" ht="14.4" customHeight="1" x14ac:dyDescent="0.3">
      <c r="A134" s="472" t="s">
        <v>410</v>
      </c>
      <c r="B134" s="473" t="s">
        <v>411</v>
      </c>
      <c r="C134" s="474" t="s">
        <v>419</v>
      </c>
      <c r="D134" s="475" t="s">
        <v>420</v>
      </c>
      <c r="E134" s="474" t="s">
        <v>526</v>
      </c>
      <c r="F134" s="475" t="s">
        <v>527</v>
      </c>
      <c r="G134" s="474" t="s">
        <v>786</v>
      </c>
      <c r="H134" s="474" t="s">
        <v>787</v>
      </c>
      <c r="I134" s="477">
        <v>362.99799804687501</v>
      </c>
      <c r="J134" s="477">
        <v>15</v>
      </c>
      <c r="K134" s="478">
        <v>5444.97998046875</v>
      </c>
    </row>
    <row r="135" spans="1:11" ht="14.4" customHeight="1" x14ac:dyDescent="0.3">
      <c r="A135" s="472" t="s">
        <v>410</v>
      </c>
      <c r="B135" s="473" t="s">
        <v>411</v>
      </c>
      <c r="C135" s="474" t="s">
        <v>419</v>
      </c>
      <c r="D135" s="475" t="s">
        <v>420</v>
      </c>
      <c r="E135" s="474" t="s">
        <v>526</v>
      </c>
      <c r="F135" s="475" t="s">
        <v>527</v>
      </c>
      <c r="G135" s="474" t="s">
        <v>788</v>
      </c>
      <c r="H135" s="474" t="s">
        <v>789</v>
      </c>
      <c r="I135" s="477">
        <v>20448.96484375</v>
      </c>
      <c r="J135" s="477">
        <v>4</v>
      </c>
      <c r="K135" s="478">
        <v>81795.859375</v>
      </c>
    </row>
    <row r="136" spans="1:11" ht="14.4" customHeight="1" x14ac:dyDescent="0.3">
      <c r="A136" s="472" t="s">
        <v>410</v>
      </c>
      <c r="B136" s="473" t="s">
        <v>411</v>
      </c>
      <c r="C136" s="474" t="s">
        <v>419</v>
      </c>
      <c r="D136" s="475" t="s">
        <v>420</v>
      </c>
      <c r="E136" s="474" t="s">
        <v>526</v>
      </c>
      <c r="F136" s="475" t="s">
        <v>527</v>
      </c>
      <c r="G136" s="474" t="s">
        <v>790</v>
      </c>
      <c r="H136" s="474" t="s">
        <v>791</v>
      </c>
      <c r="I136" s="477">
        <v>10768.9716796875</v>
      </c>
      <c r="J136" s="477">
        <v>5</v>
      </c>
      <c r="K136" s="478">
        <v>53844.830078125</v>
      </c>
    </row>
    <row r="137" spans="1:11" ht="14.4" customHeight="1" x14ac:dyDescent="0.3">
      <c r="A137" s="472" t="s">
        <v>410</v>
      </c>
      <c r="B137" s="473" t="s">
        <v>411</v>
      </c>
      <c r="C137" s="474" t="s">
        <v>419</v>
      </c>
      <c r="D137" s="475" t="s">
        <v>420</v>
      </c>
      <c r="E137" s="474" t="s">
        <v>526</v>
      </c>
      <c r="F137" s="475" t="s">
        <v>527</v>
      </c>
      <c r="G137" s="474" t="s">
        <v>792</v>
      </c>
      <c r="H137" s="474" t="s">
        <v>793</v>
      </c>
      <c r="I137" s="477">
        <v>36178.924579326922</v>
      </c>
      <c r="J137" s="477">
        <v>13</v>
      </c>
      <c r="K137" s="478">
        <v>470326.01953125</v>
      </c>
    </row>
    <row r="138" spans="1:11" ht="14.4" customHeight="1" x14ac:dyDescent="0.3">
      <c r="A138" s="472" t="s">
        <v>410</v>
      </c>
      <c r="B138" s="473" t="s">
        <v>411</v>
      </c>
      <c r="C138" s="474" t="s">
        <v>419</v>
      </c>
      <c r="D138" s="475" t="s">
        <v>420</v>
      </c>
      <c r="E138" s="474" t="s">
        <v>526</v>
      </c>
      <c r="F138" s="475" t="s">
        <v>527</v>
      </c>
      <c r="G138" s="474" t="s">
        <v>794</v>
      </c>
      <c r="H138" s="474" t="s">
        <v>795</v>
      </c>
      <c r="I138" s="477">
        <v>10889.978440504809</v>
      </c>
      <c r="J138" s="477">
        <v>13</v>
      </c>
      <c r="K138" s="478">
        <v>141569.7197265625</v>
      </c>
    </row>
    <row r="139" spans="1:11" ht="14.4" customHeight="1" x14ac:dyDescent="0.3">
      <c r="A139" s="472" t="s">
        <v>410</v>
      </c>
      <c r="B139" s="473" t="s">
        <v>411</v>
      </c>
      <c r="C139" s="474" t="s">
        <v>419</v>
      </c>
      <c r="D139" s="475" t="s">
        <v>420</v>
      </c>
      <c r="E139" s="474" t="s">
        <v>526</v>
      </c>
      <c r="F139" s="475" t="s">
        <v>527</v>
      </c>
      <c r="G139" s="474" t="s">
        <v>796</v>
      </c>
      <c r="H139" s="474" t="s">
        <v>797</v>
      </c>
      <c r="I139" s="477">
        <v>2662</v>
      </c>
      <c r="J139" s="477">
        <v>8</v>
      </c>
      <c r="K139" s="478">
        <v>21296</v>
      </c>
    </row>
    <row r="140" spans="1:11" ht="14.4" customHeight="1" x14ac:dyDescent="0.3">
      <c r="A140" s="472" t="s">
        <v>410</v>
      </c>
      <c r="B140" s="473" t="s">
        <v>411</v>
      </c>
      <c r="C140" s="474" t="s">
        <v>419</v>
      </c>
      <c r="D140" s="475" t="s">
        <v>420</v>
      </c>
      <c r="E140" s="474" t="s">
        <v>526</v>
      </c>
      <c r="F140" s="475" t="s">
        <v>527</v>
      </c>
      <c r="G140" s="474" t="s">
        <v>798</v>
      </c>
      <c r="H140" s="474" t="s">
        <v>799</v>
      </c>
      <c r="I140" s="477">
        <v>2782.989990234375</v>
      </c>
      <c r="J140" s="477">
        <v>6</v>
      </c>
      <c r="K140" s="478">
        <v>16697.9599609375</v>
      </c>
    </row>
    <row r="141" spans="1:11" ht="14.4" customHeight="1" x14ac:dyDescent="0.3">
      <c r="A141" s="472" t="s">
        <v>410</v>
      </c>
      <c r="B141" s="473" t="s">
        <v>411</v>
      </c>
      <c r="C141" s="474" t="s">
        <v>419</v>
      </c>
      <c r="D141" s="475" t="s">
        <v>420</v>
      </c>
      <c r="E141" s="474" t="s">
        <v>526</v>
      </c>
      <c r="F141" s="475" t="s">
        <v>527</v>
      </c>
      <c r="G141" s="474" t="s">
        <v>800</v>
      </c>
      <c r="H141" s="474" t="s">
        <v>801</v>
      </c>
      <c r="I141" s="477">
        <v>3243.47998046875</v>
      </c>
      <c r="J141" s="477">
        <v>1</v>
      </c>
      <c r="K141" s="478">
        <v>3243.47998046875</v>
      </c>
    </row>
    <row r="142" spans="1:11" ht="14.4" customHeight="1" x14ac:dyDescent="0.3">
      <c r="A142" s="472" t="s">
        <v>410</v>
      </c>
      <c r="B142" s="473" t="s">
        <v>411</v>
      </c>
      <c r="C142" s="474" t="s">
        <v>419</v>
      </c>
      <c r="D142" s="475" t="s">
        <v>420</v>
      </c>
      <c r="E142" s="474" t="s">
        <v>526</v>
      </c>
      <c r="F142" s="475" t="s">
        <v>527</v>
      </c>
      <c r="G142" s="474" t="s">
        <v>802</v>
      </c>
      <c r="H142" s="474" t="s">
        <v>803</v>
      </c>
      <c r="I142" s="477">
        <v>274.66834513346356</v>
      </c>
      <c r="J142" s="477">
        <v>5</v>
      </c>
      <c r="K142" s="478">
        <v>1373.3400573730469</v>
      </c>
    </row>
    <row r="143" spans="1:11" ht="14.4" customHeight="1" x14ac:dyDescent="0.3">
      <c r="A143" s="472" t="s">
        <v>410</v>
      </c>
      <c r="B143" s="473" t="s">
        <v>411</v>
      </c>
      <c r="C143" s="474" t="s">
        <v>419</v>
      </c>
      <c r="D143" s="475" t="s">
        <v>420</v>
      </c>
      <c r="E143" s="474" t="s">
        <v>526</v>
      </c>
      <c r="F143" s="475" t="s">
        <v>527</v>
      </c>
      <c r="G143" s="474" t="s">
        <v>804</v>
      </c>
      <c r="H143" s="474" t="s">
        <v>805</v>
      </c>
      <c r="I143" s="477">
        <v>274.67001342773437</v>
      </c>
      <c r="J143" s="477">
        <v>2</v>
      </c>
      <c r="K143" s="478">
        <v>549.34002685546875</v>
      </c>
    </row>
    <row r="144" spans="1:11" ht="14.4" customHeight="1" x14ac:dyDescent="0.3">
      <c r="A144" s="472" t="s">
        <v>410</v>
      </c>
      <c r="B144" s="473" t="s">
        <v>411</v>
      </c>
      <c r="C144" s="474" t="s">
        <v>419</v>
      </c>
      <c r="D144" s="475" t="s">
        <v>420</v>
      </c>
      <c r="E144" s="474" t="s">
        <v>526</v>
      </c>
      <c r="F144" s="475" t="s">
        <v>527</v>
      </c>
      <c r="G144" s="474" t="s">
        <v>806</v>
      </c>
      <c r="H144" s="474" t="s">
        <v>807</v>
      </c>
      <c r="I144" s="477">
        <v>1802.9000244140625</v>
      </c>
      <c r="J144" s="477">
        <v>2</v>
      </c>
      <c r="K144" s="478">
        <v>3605.800048828125</v>
      </c>
    </row>
    <row r="145" spans="1:11" ht="14.4" customHeight="1" x14ac:dyDescent="0.3">
      <c r="A145" s="472" t="s">
        <v>410</v>
      </c>
      <c r="B145" s="473" t="s">
        <v>411</v>
      </c>
      <c r="C145" s="474" t="s">
        <v>419</v>
      </c>
      <c r="D145" s="475" t="s">
        <v>420</v>
      </c>
      <c r="E145" s="474" t="s">
        <v>526</v>
      </c>
      <c r="F145" s="475" t="s">
        <v>527</v>
      </c>
      <c r="G145" s="474" t="s">
        <v>808</v>
      </c>
      <c r="H145" s="474" t="s">
        <v>809</v>
      </c>
      <c r="I145" s="477">
        <v>646.16998291015625</v>
      </c>
      <c r="J145" s="477">
        <v>1</v>
      </c>
      <c r="K145" s="478">
        <v>646.16998291015625</v>
      </c>
    </row>
    <row r="146" spans="1:11" ht="14.4" customHeight="1" x14ac:dyDescent="0.3">
      <c r="A146" s="472" t="s">
        <v>410</v>
      </c>
      <c r="B146" s="473" t="s">
        <v>411</v>
      </c>
      <c r="C146" s="474" t="s">
        <v>419</v>
      </c>
      <c r="D146" s="475" t="s">
        <v>420</v>
      </c>
      <c r="E146" s="474" t="s">
        <v>526</v>
      </c>
      <c r="F146" s="475" t="s">
        <v>527</v>
      </c>
      <c r="G146" s="474" t="s">
        <v>810</v>
      </c>
      <c r="H146" s="474" t="s">
        <v>811</v>
      </c>
      <c r="I146" s="477">
        <v>19.430000305175781</v>
      </c>
      <c r="J146" s="477">
        <v>470</v>
      </c>
      <c r="K146" s="478">
        <v>9133.3098602294922</v>
      </c>
    </row>
    <row r="147" spans="1:11" ht="14.4" customHeight="1" x14ac:dyDescent="0.3">
      <c r="A147" s="472" t="s">
        <v>410</v>
      </c>
      <c r="B147" s="473" t="s">
        <v>411</v>
      </c>
      <c r="C147" s="474" t="s">
        <v>419</v>
      </c>
      <c r="D147" s="475" t="s">
        <v>420</v>
      </c>
      <c r="E147" s="474" t="s">
        <v>526</v>
      </c>
      <c r="F147" s="475" t="s">
        <v>527</v>
      </c>
      <c r="G147" s="474" t="s">
        <v>812</v>
      </c>
      <c r="H147" s="474" t="s">
        <v>813</v>
      </c>
      <c r="I147" s="477">
        <v>21.052345716036282</v>
      </c>
      <c r="J147" s="477">
        <v>2760</v>
      </c>
      <c r="K147" s="478">
        <v>58109.08203125</v>
      </c>
    </row>
    <row r="148" spans="1:11" ht="14.4" customHeight="1" x14ac:dyDescent="0.3">
      <c r="A148" s="472" t="s">
        <v>410</v>
      </c>
      <c r="B148" s="473" t="s">
        <v>411</v>
      </c>
      <c r="C148" s="474" t="s">
        <v>419</v>
      </c>
      <c r="D148" s="475" t="s">
        <v>420</v>
      </c>
      <c r="E148" s="474" t="s">
        <v>526</v>
      </c>
      <c r="F148" s="475" t="s">
        <v>527</v>
      </c>
      <c r="G148" s="474" t="s">
        <v>814</v>
      </c>
      <c r="H148" s="474" t="s">
        <v>815</v>
      </c>
      <c r="I148" s="477">
        <v>2377.050048828125</v>
      </c>
      <c r="J148" s="477">
        <v>1</v>
      </c>
      <c r="K148" s="478">
        <v>2377.050048828125</v>
      </c>
    </row>
    <row r="149" spans="1:11" ht="14.4" customHeight="1" x14ac:dyDescent="0.3">
      <c r="A149" s="472" t="s">
        <v>410</v>
      </c>
      <c r="B149" s="473" t="s">
        <v>411</v>
      </c>
      <c r="C149" s="474" t="s">
        <v>419</v>
      </c>
      <c r="D149" s="475" t="s">
        <v>420</v>
      </c>
      <c r="E149" s="474" t="s">
        <v>526</v>
      </c>
      <c r="F149" s="475" t="s">
        <v>527</v>
      </c>
      <c r="G149" s="474" t="s">
        <v>816</v>
      </c>
      <c r="H149" s="474" t="s">
        <v>817</v>
      </c>
      <c r="I149" s="477">
        <v>486.41999816894531</v>
      </c>
      <c r="J149" s="477">
        <v>4</v>
      </c>
      <c r="K149" s="478">
        <v>1945.6799926757812</v>
      </c>
    </row>
    <row r="150" spans="1:11" ht="14.4" customHeight="1" x14ac:dyDescent="0.3">
      <c r="A150" s="472" t="s">
        <v>410</v>
      </c>
      <c r="B150" s="473" t="s">
        <v>411</v>
      </c>
      <c r="C150" s="474" t="s">
        <v>419</v>
      </c>
      <c r="D150" s="475" t="s">
        <v>420</v>
      </c>
      <c r="E150" s="474" t="s">
        <v>526</v>
      </c>
      <c r="F150" s="475" t="s">
        <v>527</v>
      </c>
      <c r="G150" s="474" t="s">
        <v>818</v>
      </c>
      <c r="H150" s="474" t="s">
        <v>819</v>
      </c>
      <c r="I150" s="477">
        <v>268.6200012207031</v>
      </c>
      <c r="J150" s="477">
        <v>22</v>
      </c>
      <c r="K150" s="478">
        <v>5657.9600372314453</v>
      </c>
    </row>
    <row r="151" spans="1:11" ht="14.4" customHeight="1" x14ac:dyDescent="0.3">
      <c r="A151" s="472" t="s">
        <v>410</v>
      </c>
      <c r="B151" s="473" t="s">
        <v>411</v>
      </c>
      <c r="C151" s="474" t="s">
        <v>419</v>
      </c>
      <c r="D151" s="475" t="s">
        <v>420</v>
      </c>
      <c r="E151" s="474" t="s">
        <v>526</v>
      </c>
      <c r="F151" s="475" t="s">
        <v>527</v>
      </c>
      <c r="G151" s="474" t="s">
        <v>820</v>
      </c>
      <c r="H151" s="474" t="s">
        <v>821</v>
      </c>
      <c r="I151" s="477">
        <v>9.0600004196166992</v>
      </c>
      <c r="J151" s="477">
        <v>160</v>
      </c>
      <c r="K151" s="478">
        <v>1450.0799560546875</v>
      </c>
    </row>
    <row r="152" spans="1:11" ht="14.4" customHeight="1" x14ac:dyDescent="0.3">
      <c r="A152" s="472" t="s">
        <v>410</v>
      </c>
      <c r="B152" s="473" t="s">
        <v>411</v>
      </c>
      <c r="C152" s="474" t="s">
        <v>419</v>
      </c>
      <c r="D152" s="475" t="s">
        <v>420</v>
      </c>
      <c r="E152" s="474" t="s">
        <v>526</v>
      </c>
      <c r="F152" s="475" t="s">
        <v>527</v>
      </c>
      <c r="G152" s="474" t="s">
        <v>822</v>
      </c>
      <c r="H152" s="474" t="s">
        <v>823</v>
      </c>
      <c r="I152" s="477">
        <v>12523.5</v>
      </c>
      <c r="J152" s="477">
        <v>2</v>
      </c>
      <c r="K152" s="478">
        <v>25047</v>
      </c>
    </row>
    <row r="153" spans="1:11" ht="14.4" customHeight="1" x14ac:dyDescent="0.3">
      <c r="A153" s="472" t="s">
        <v>410</v>
      </c>
      <c r="B153" s="473" t="s">
        <v>411</v>
      </c>
      <c r="C153" s="474" t="s">
        <v>419</v>
      </c>
      <c r="D153" s="475" t="s">
        <v>420</v>
      </c>
      <c r="E153" s="474" t="s">
        <v>526</v>
      </c>
      <c r="F153" s="475" t="s">
        <v>527</v>
      </c>
      <c r="G153" s="474" t="s">
        <v>824</v>
      </c>
      <c r="H153" s="474" t="s">
        <v>825</v>
      </c>
      <c r="I153" s="477">
        <v>96.923334757486984</v>
      </c>
      <c r="J153" s="477">
        <v>3</v>
      </c>
      <c r="K153" s="478">
        <v>290.77000427246094</v>
      </c>
    </row>
    <row r="154" spans="1:11" ht="14.4" customHeight="1" x14ac:dyDescent="0.3">
      <c r="A154" s="472" t="s">
        <v>410</v>
      </c>
      <c r="B154" s="473" t="s">
        <v>411</v>
      </c>
      <c r="C154" s="474" t="s">
        <v>419</v>
      </c>
      <c r="D154" s="475" t="s">
        <v>420</v>
      </c>
      <c r="E154" s="474" t="s">
        <v>526</v>
      </c>
      <c r="F154" s="475" t="s">
        <v>527</v>
      </c>
      <c r="G154" s="474" t="s">
        <v>826</v>
      </c>
      <c r="H154" s="474" t="s">
        <v>827</v>
      </c>
      <c r="I154" s="477">
        <v>4356</v>
      </c>
      <c r="J154" s="477">
        <v>61</v>
      </c>
      <c r="K154" s="478">
        <v>265716</v>
      </c>
    </row>
    <row r="155" spans="1:11" ht="14.4" customHeight="1" x14ac:dyDescent="0.3">
      <c r="A155" s="472" t="s">
        <v>410</v>
      </c>
      <c r="B155" s="473" t="s">
        <v>411</v>
      </c>
      <c r="C155" s="474" t="s">
        <v>419</v>
      </c>
      <c r="D155" s="475" t="s">
        <v>420</v>
      </c>
      <c r="E155" s="474" t="s">
        <v>526</v>
      </c>
      <c r="F155" s="475" t="s">
        <v>527</v>
      </c>
      <c r="G155" s="474" t="s">
        <v>828</v>
      </c>
      <c r="H155" s="474" t="s">
        <v>829</v>
      </c>
      <c r="I155" s="477">
        <v>4356</v>
      </c>
      <c r="J155" s="477">
        <v>61</v>
      </c>
      <c r="K155" s="478">
        <v>265716</v>
      </c>
    </row>
    <row r="156" spans="1:11" ht="14.4" customHeight="1" x14ac:dyDescent="0.3">
      <c r="A156" s="472" t="s">
        <v>410</v>
      </c>
      <c r="B156" s="473" t="s">
        <v>411</v>
      </c>
      <c r="C156" s="474" t="s">
        <v>419</v>
      </c>
      <c r="D156" s="475" t="s">
        <v>420</v>
      </c>
      <c r="E156" s="474" t="s">
        <v>526</v>
      </c>
      <c r="F156" s="475" t="s">
        <v>527</v>
      </c>
      <c r="G156" s="474" t="s">
        <v>830</v>
      </c>
      <c r="H156" s="474" t="s">
        <v>831</v>
      </c>
      <c r="I156" s="477">
        <v>4356</v>
      </c>
      <c r="J156" s="477">
        <v>61</v>
      </c>
      <c r="K156" s="478">
        <v>265716</v>
      </c>
    </row>
    <row r="157" spans="1:11" ht="14.4" customHeight="1" x14ac:dyDescent="0.3">
      <c r="A157" s="472" t="s">
        <v>410</v>
      </c>
      <c r="B157" s="473" t="s">
        <v>411</v>
      </c>
      <c r="C157" s="474" t="s">
        <v>419</v>
      </c>
      <c r="D157" s="475" t="s">
        <v>420</v>
      </c>
      <c r="E157" s="474" t="s">
        <v>526</v>
      </c>
      <c r="F157" s="475" t="s">
        <v>527</v>
      </c>
      <c r="G157" s="474" t="s">
        <v>832</v>
      </c>
      <c r="H157" s="474" t="s">
        <v>833</v>
      </c>
      <c r="I157" s="477">
        <v>216.58999633789062</v>
      </c>
      <c r="J157" s="477">
        <v>1</v>
      </c>
      <c r="K157" s="478">
        <v>216.58999633789062</v>
      </c>
    </row>
    <row r="158" spans="1:11" ht="14.4" customHeight="1" x14ac:dyDescent="0.3">
      <c r="A158" s="472" t="s">
        <v>410</v>
      </c>
      <c r="B158" s="473" t="s">
        <v>411</v>
      </c>
      <c r="C158" s="474" t="s">
        <v>419</v>
      </c>
      <c r="D158" s="475" t="s">
        <v>420</v>
      </c>
      <c r="E158" s="474" t="s">
        <v>526</v>
      </c>
      <c r="F158" s="475" t="s">
        <v>527</v>
      </c>
      <c r="G158" s="474" t="s">
        <v>834</v>
      </c>
      <c r="H158" s="474" t="s">
        <v>835</v>
      </c>
      <c r="I158" s="477">
        <v>71.879997253417969</v>
      </c>
      <c r="J158" s="477">
        <v>1</v>
      </c>
      <c r="K158" s="478">
        <v>71.879997253417969</v>
      </c>
    </row>
    <row r="159" spans="1:11" ht="14.4" customHeight="1" x14ac:dyDescent="0.3">
      <c r="A159" s="472" t="s">
        <v>410</v>
      </c>
      <c r="B159" s="473" t="s">
        <v>411</v>
      </c>
      <c r="C159" s="474" t="s">
        <v>419</v>
      </c>
      <c r="D159" s="475" t="s">
        <v>420</v>
      </c>
      <c r="E159" s="474" t="s">
        <v>526</v>
      </c>
      <c r="F159" s="475" t="s">
        <v>527</v>
      </c>
      <c r="G159" s="474" t="s">
        <v>836</v>
      </c>
      <c r="H159" s="474" t="s">
        <v>837</v>
      </c>
      <c r="I159" s="477">
        <v>175.44999694824219</v>
      </c>
      <c r="J159" s="477">
        <v>1</v>
      </c>
      <c r="K159" s="478">
        <v>175.44999694824219</v>
      </c>
    </row>
    <row r="160" spans="1:11" ht="14.4" customHeight="1" x14ac:dyDescent="0.3">
      <c r="A160" s="472" t="s">
        <v>410</v>
      </c>
      <c r="B160" s="473" t="s">
        <v>411</v>
      </c>
      <c r="C160" s="474" t="s">
        <v>419</v>
      </c>
      <c r="D160" s="475" t="s">
        <v>420</v>
      </c>
      <c r="E160" s="474" t="s">
        <v>526</v>
      </c>
      <c r="F160" s="475" t="s">
        <v>527</v>
      </c>
      <c r="G160" s="474" t="s">
        <v>838</v>
      </c>
      <c r="H160" s="474" t="s">
        <v>839</v>
      </c>
      <c r="I160" s="477">
        <v>9297</v>
      </c>
      <c r="J160" s="477">
        <v>2</v>
      </c>
      <c r="K160" s="478">
        <v>18594</v>
      </c>
    </row>
    <row r="161" spans="1:11" ht="14.4" customHeight="1" x14ac:dyDescent="0.3">
      <c r="A161" s="472" t="s">
        <v>410</v>
      </c>
      <c r="B161" s="473" t="s">
        <v>411</v>
      </c>
      <c r="C161" s="474" t="s">
        <v>419</v>
      </c>
      <c r="D161" s="475" t="s">
        <v>420</v>
      </c>
      <c r="E161" s="474" t="s">
        <v>526</v>
      </c>
      <c r="F161" s="475" t="s">
        <v>527</v>
      </c>
      <c r="G161" s="474" t="s">
        <v>840</v>
      </c>
      <c r="H161" s="474" t="s">
        <v>841</v>
      </c>
      <c r="I161" s="477">
        <v>274.67001342773437</v>
      </c>
      <c r="J161" s="477">
        <v>1</v>
      </c>
      <c r="K161" s="478">
        <v>274.67001342773437</v>
      </c>
    </row>
    <row r="162" spans="1:11" ht="14.4" customHeight="1" x14ac:dyDescent="0.3">
      <c r="A162" s="472" t="s">
        <v>410</v>
      </c>
      <c r="B162" s="473" t="s">
        <v>411</v>
      </c>
      <c r="C162" s="474" t="s">
        <v>419</v>
      </c>
      <c r="D162" s="475" t="s">
        <v>420</v>
      </c>
      <c r="E162" s="474" t="s">
        <v>526</v>
      </c>
      <c r="F162" s="475" t="s">
        <v>527</v>
      </c>
      <c r="G162" s="474" t="s">
        <v>842</v>
      </c>
      <c r="H162" s="474" t="s">
        <v>843</v>
      </c>
      <c r="I162" s="477">
        <v>2638.47998046875</v>
      </c>
      <c r="J162" s="477">
        <v>2</v>
      </c>
      <c r="K162" s="478">
        <v>5276.9599609375</v>
      </c>
    </row>
    <row r="163" spans="1:11" ht="14.4" customHeight="1" x14ac:dyDescent="0.3">
      <c r="A163" s="472" t="s">
        <v>410</v>
      </c>
      <c r="B163" s="473" t="s">
        <v>411</v>
      </c>
      <c r="C163" s="474" t="s">
        <v>419</v>
      </c>
      <c r="D163" s="475" t="s">
        <v>420</v>
      </c>
      <c r="E163" s="474" t="s">
        <v>526</v>
      </c>
      <c r="F163" s="475" t="s">
        <v>527</v>
      </c>
      <c r="G163" s="474" t="s">
        <v>844</v>
      </c>
      <c r="H163" s="474" t="s">
        <v>845</v>
      </c>
      <c r="I163" s="477">
        <v>6897.0023367745534</v>
      </c>
      <c r="J163" s="477">
        <v>46</v>
      </c>
      <c r="K163" s="478">
        <v>317262.130859375</v>
      </c>
    </row>
    <row r="164" spans="1:11" ht="14.4" customHeight="1" x14ac:dyDescent="0.3">
      <c r="A164" s="472" t="s">
        <v>410</v>
      </c>
      <c r="B164" s="473" t="s">
        <v>411</v>
      </c>
      <c r="C164" s="474" t="s">
        <v>419</v>
      </c>
      <c r="D164" s="475" t="s">
        <v>420</v>
      </c>
      <c r="E164" s="474" t="s">
        <v>526</v>
      </c>
      <c r="F164" s="475" t="s">
        <v>527</v>
      </c>
      <c r="G164" s="474" t="s">
        <v>846</v>
      </c>
      <c r="H164" s="474" t="s">
        <v>847</v>
      </c>
      <c r="I164" s="477">
        <v>4571.1305881076387</v>
      </c>
      <c r="J164" s="477">
        <v>14</v>
      </c>
      <c r="K164" s="478">
        <v>62920.3505859375</v>
      </c>
    </row>
    <row r="165" spans="1:11" ht="14.4" customHeight="1" x14ac:dyDescent="0.3">
      <c r="A165" s="472" t="s">
        <v>410</v>
      </c>
      <c r="B165" s="473" t="s">
        <v>411</v>
      </c>
      <c r="C165" s="474" t="s">
        <v>419</v>
      </c>
      <c r="D165" s="475" t="s">
        <v>420</v>
      </c>
      <c r="E165" s="474" t="s">
        <v>526</v>
      </c>
      <c r="F165" s="475" t="s">
        <v>527</v>
      </c>
      <c r="G165" s="474" t="s">
        <v>848</v>
      </c>
      <c r="H165" s="474" t="s">
        <v>849</v>
      </c>
      <c r="I165" s="477">
        <v>2589.39990234375</v>
      </c>
      <c r="J165" s="477">
        <v>6</v>
      </c>
      <c r="K165" s="478">
        <v>15536.3994140625</v>
      </c>
    </row>
    <row r="166" spans="1:11" ht="14.4" customHeight="1" x14ac:dyDescent="0.3">
      <c r="A166" s="472" t="s">
        <v>410</v>
      </c>
      <c r="B166" s="473" t="s">
        <v>411</v>
      </c>
      <c r="C166" s="474" t="s">
        <v>419</v>
      </c>
      <c r="D166" s="475" t="s">
        <v>420</v>
      </c>
      <c r="E166" s="474" t="s">
        <v>526</v>
      </c>
      <c r="F166" s="475" t="s">
        <v>527</v>
      </c>
      <c r="G166" s="474" t="s">
        <v>850</v>
      </c>
      <c r="H166" s="474" t="s">
        <v>851</v>
      </c>
      <c r="I166" s="477">
        <v>471.46857997349332</v>
      </c>
      <c r="J166" s="477">
        <v>21</v>
      </c>
      <c r="K166" s="478">
        <v>9928.0498657226562</v>
      </c>
    </row>
    <row r="167" spans="1:11" ht="14.4" customHeight="1" x14ac:dyDescent="0.3">
      <c r="A167" s="472" t="s">
        <v>410</v>
      </c>
      <c r="B167" s="473" t="s">
        <v>411</v>
      </c>
      <c r="C167" s="474" t="s">
        <v>419</v>
      </c>
      <c r="D167" s="475" t="s">
        <v>420</v>
      </c>
      <c r="E167" s="474" t="s">
        <v>526</v>
      </c>
      <c r="F167" s="475" t="s">
        <v>527</v>
      </c>
      <c r="G167" s="474" t="s">
        <v>852</v>
      </c>
      <c r="H167" s="474" t="s">
        <v>853</v>
      </c>
      <c r="I167" s="477">
        <v>1161.2969665527344</v>
      </c>
      <c r="J167" s="477">
        <v>16</v>
      </c>
      <c r="K167" s="478">
        <v>18395.6201171875</v>
      </c>
    </row>
    <row r="168" spans="1:11" ht="14.4" customHeight="1" x14ac:dyDescent="0.3">
      <c r="A168" s="472" t="s">
        <v>410</v>
      </c>
      <c r="B168" s="473" t="s">
        <v>411</v>
      </c>
      <c r="C168" s="474" t="s">
        <v>419</v>
      </c>
      <c r="D168" s="475" t="s">
        <v>420</v>
      </c>
      <c r="E168" s="474" t="s">
        <v>526</v>
      </c>
      <c r="F168" s="475" t="s">
        <v>527</v>
      </c>
      <c r="G168" s="474" t="s">
        <v>854</v>
      </c>
      <c r="H168" s="474" t="s">
        <v>855</v>
      </c>
      <c r="I168" s="477">
        <v>167.18333435058594</v>
      </c>
      <c r="J168" s="477">
        <v>6</v>
      </c>
      <c r="K168" s="478">
        <v>1003.0900268554687</v>
      </c>
    </row>
    <row r="169" spans="1:11" ht="14.4" customHeight="1" x14ac:dyDescent="0.3">
      <c r="A169" s="472" t="s">
        <v>410</v>
      </c>
      <c r="B169" s="473" t="s">
        <v>411</v>
      </c>
      <c r="C169" s="474" t="s">
        <v>419</v>
      </c>
      <c r="D169" s="475" t="s">
        <v>420</v>
      </c>
      <c r="E169" s="474" t="s">
        <v>526</v>
      </c>
      <c r="F169" s="475" t="s">
        <v>527</v>
      </c>
      <c r="G169" s="474" t="s">
        <v>856</v>
      </c>
      <c r="H169" s="474" t="s">
        <v>857</v>
      </c>
      <c r="I169" s="477">
        <v>242</v>
      </c>
      <c r="J169" s="477">
        <v>1</v>
      </c>
      <c r="K169" s="478">
        <v>242</v>
      </c>
    </row>
    <row r="170" spans="1:11" ht="14.4" customHeight="1" x14ac:dyDescent="0.3">
      <c r="A170" s="472" t="s">
        <v>410</v>
      </c>
      <c r="B170" s="473" t="s">
        <v>411</v>
      </c>
      <c r="C170" s="474" t="s">
        <v>419</v>
      </c>
      <c r="D170" s="475" t="s">
        <v>420</v>
      </c>
      <c r="E170" s="474" t="s">
        <v>526</v>
      </c>
      <c r="F170" s="475" t="s">
        <v>527</v>
      </c>
      <c r="G170" s="474" t="s">
        <v>858</v>
      </c>
      <c r="H170" s="474" t="s">
        <v>859</v>
      </c>
      <c r="I170" s="477">
        <v>154.125</v>
      </c>
      <c r="J170" s="477">
        <v>9</v>
      </c>
      <c r="K170" s="478">
        <v>1402.3900299072266</v>
      </c>
    </row>
    <row r="171" spans="1:11" ht="14.4" customHeight="1" x14ac:dyDescent="0.3">
      <c r="A171" s="472" t="s">
        <v>410</v>
      </c>
      <c r="B171" s="473" t="s">
        <v>411</v>
      </c>
      <c r="C171" s="474" t="s">
        <v>419</v>
      </c>
      <c r="D171" s="475" t="s">
        <v>420</v>
      </c>
      <c r="E171" s="474" t="s">
        <v>526</v>
      </c>
      <c r="F171" s="475" t="s">
        <v>527</v>
      </c>
      <c r="G171" s="474" t="s">
        <v>860</v>
      </c>
      <c r="H171" s="474" t="s">
        <v>861</v>
      </c>
      <c r="I171" s="477">
        <v>1192.4844665527344</v>
      </c>
      <c r="J171" s="477">
        <v>18</v>
      </c>
      <c r="K171" s="478">
        <v>21434.530029296875</v>
      </c>
    </row>
    <row r="172" spans="1:11" ht="14.4" customHeight="1" x14ac:dyDescent="0.3">
      <c r="A172" s="472" t="s">
        <v>410</v>
      </c>
      <c r="B172" s="473" t="s">
        <v>411</v>
      </c>
      <c r="C172" s="474" t="s">
        <v>419</v>
      </c>
      <c r="D172" s="475" t="s">
        <v>420</v>
      </c>
      <c r="E172" s="474" t="s">
        <v>526</v>
      </c>
      <c r="F172" s="475" t="s">
        <v>527</v>
      </c>
      <c r="G172" s="474" t="s">
        <v>862</v>
      </c>
      <c r="H172" s="474" t="s">
        <v>863</v>
      </c>
      <c r="I172" s="477">
        <v>11.650209009647369</v>
      </c>
      <c r="J172" s="477">
        <v>630</v>
      </c>
      <c r="K172" s="478">
        <v>7341.1299667358398</v>
      </c>
    </row>
    <row r="173" spans="1:11" ht="14.4" customHeight="1" x14ac:dyDescent="0.3">
      <c r="A173" s="472" t="s">
        <v>410</v>
      </c>
      <c r="B173" s="473" t="s">
        <v>411</v>
      </c>
      <c r="C173" s="474" t="s">
        <v>419</v>
      </c>
      <c r="D173" s="475" t="s">
        <v>420</v>
      </c>
      <c r="E173" s="474" t="s">
        <v>526</v>
      </c>
      <c r="F173" s="475" t="s">
        <v>527</v>
      </c>
      <c r="G173" s="474" t="s">
        <v>864</v>
      </c>
      <c r="H173" s="474" t="s">
        <v>865</v>
      </c>
      <c r="I173" s="477">
        <v>10.369907216327947</v>
      </c>
      <c r="J173" s="477">
        <v>4650</v>
      </c>
      <c r="K173" s="478">
        <v>48219.199584960938</v>
      </c>
    </row>
    <row r="174" spans="1:11" ht="14.4" customHeight="1" x14ac:dyDescent="0.3">
      <c r="A174" s="472" t="s">
        <v>410</v>
      </c>
      <c r="B174" s="473" t="s">
        <v>411</v>
      </c>
      <c r="C174" s="474" t="s">
        <v>419</v>
      </c>
      <c r="D174" s="475" t="s">
        <v>420</v>
      </c>
      <c r="E174" s="474" t="s">
        <v>526</v>
      </c>
      <c r="F174" s="475" t="s">
        <v>527</v>
      </c>
      <c r="G174" s="474" t="s">
        <v>866</v>
      </c>
      <c r="H174" s="474" t="s">
        <v>867</v>
      </c>
      <c r="I174" s="477">
        <v>9.6800051898491084</v>
      </c>
      <c r="J174" s="477">
        <v>12480</v>
      </c>
      <c r="K174" s="478">
        <v>120806.46005249023</v>
      </c>
    </row>
    <row r="175" spans="1:11" ht="14.4" customHeight="1" x14ac:dyDescent="0.3">
      <c r="A175" s="472" t="s">
        <v>410</v>
      </c>
      <c r="B175" s="473" t="s">
        <v>411</v>
      </c>
      <c r="C175" s="474" t="s">
        <v>419</v>
      </c>
      <c r="D175" s="475" t="s">
        <v>420</v>
      </c>
      <c r="E175" s="474" t="s">
        <v>526</v>
      </c>
      <c r="F175" s="475" t="s">
        <v>527</v>
      </c>
      <c r="G175" s="474" t="s">
        <v>868</v>
      </c>
      <c r="H175" s="474" t="s">
        <v>869</v>
      </c>
      <c r="I175" s="477">
        <v>3627.580078125</v>
      </c>
      <c r="J175" s="477">
        <v>1</v>
      </c>
      <c r="K175" s="478">
        <v>3627.580078125</v>
      </c>
    </row>
    <row r="176" spans="1:11" ht="14.4" customHeight="1" x14ac:dyDescent="0.3">
      <c r="A176" s="472" t="s">
        <v>410</v>
      </c>
      <c r="B176" s="473" t="s">
        <v>411</v>
      </c>
      <c r="C176" s="474" t="s">
        <v>419</v>
      </c>
      <c r="D176" s="475" t="s">
        <v>420</v>
      </c>
      <c r="E176" s="474" t="s">
        <v>526</v>
      </c>
      <c r="F176" s="475" t="s">
        <v>527</v>
      </c>
      <c r="G176" s="474" t="s">
        <v>870</v>
      </c>
      <c r="H176" s="474" t="s">
        <v>871</v>
      </c>
      <c r="I176" s="477">
        <v>55.663332621256508</v>
      </c>
      <c r="J176" s="477">
        <v>3</v>
      </c>
      <c r="K176" s="478">
        <v>166.98999786376953</v>
      </c>
    </row>
    <row r="177" spans="1:11" ht="14.4" customHeight="1" x14ac:dyDescent="0.3">
      <c r="A177" s="472" t="s">
        <v>410</v>
      </c>
      <c r="B177" s="473" t="s">
        <v>411</v>
      </c>
      <c r="C177" s="474" t="s">
        <v>419</v>
      </c>
      <c r="D177" s="475" t="s">
        <v>420</v>
      </c>
      <c r="E177" s="474" t="s">
        <v>526</v>
      </c>
      <c r="F177" s="475" t="s">
        <v>527</v>
      </c>
      <c r="G177" s="474" t="s">
        <v>872</v>
      </c>
      <c r="H177" s="474" t="s">
        <v>873</v>
      </c>
      <c r="I177" s="477">
        <v>55.01181827891957</v>
      </c>
      <c r="J177" s="477">
        <v>22</v>
      </c>
      <c r="K177" s="478">
        <v>1210.2300109863281</v>
      </c>
    </row>
    <row r="178" spans="1:11" ht="14.4" customHeight="1" x14ac:dyDescent="0.3">
      <c r="A178" s="472" t="s">
        <v>410</v>
      </c>
      <c r="B178" s="473" t="s">
        <v>411</v>
      </c>
      <c r="C178" s="474" t="s">
        <v>419</v>
      </c>
      <c r="D178" s="475" t="s">
        <v>420</v>
      </c>
      <c r="E178" s="474" t="s">
        <v>526</v>
      </c>
      <c r="F178" s="475" t="s">
        <v>527</v>
      </c>
      <c r="G178" s="474" t="s">
        <v>874</v>
      </c>
      <c r="H178" s="474" t="s">
        <v>875</v>
      </c>
      <c r="I178" s="477">
        <v>121.36000061035156</v>
      </c>
      <c r="J178" s="477">
        <v>1</v>
      </c>
      <c r="K178" s="478">
        <v>121.36000061035156</v>
      </c>
    </row>
    <row r="179" spans="1:11" ht="14.4" customHeight="1" x14ac:dyDescent="0.3">
      <c r="A179" s="472" t="s">
        <v>410</v>
      </c>
      <c r="B179" s="473" t="s">
        <v>411</v>
      </c>
      <c r="C179" s="474" t="s">
        <v>419</v>
      </c>
      <c r="D179" s="475" t="s">
        <v>420</v>
      </c>
      <c r="E179" s="474" t="s">
        <v>526</v>
      </c>
      <c r="F179" s="475" t="s">
        <v>527</v>
      </c>
      <c r="G179" s="474" t="s">
        <v>876</v>
      </c>
      <c r="H179" s="474" t="s">
        <v>877</v>
      </c>
      <c r="I179" s="477">
        <v>15253.259765625</v>
      </c>
      <c r="J179" s="477">
        <v>9</v>
      </c>
      <c r="K179" s="478">
        <v>137279.337890625</v>
      </c>
    </row>
    <row r="180" spans="1:11" ht="14.4" customHeight="1" x14ac:dyDescent="0.3">
      <c r="A180" s="472" t="s">
        <v>410</v>
      </c>
      <c r="B180" s="473" t="s">
        <v>411</v>
      </c>
      <c r="C180" s="474" t="s">
        <v>419</v>
      </c>
      <c r="D180" s="475" t="s">
        <v>420</v>
      </c>
      <c r="E180" s="474" t="s">
        <v>526</v>
      </c>
      <c r="F180" s="475" t="s">
        <v>527</v>
      </c>
      <c r="G180" s="474" t="s">
        <v>878</v>
      </c>
      <c r="H180" s="474" t="s">
        <v>879</v>
      </c>
      <c r="I180" s="477">
        <v>3346.860107421875</v>
      </c>
      <c r="J180" s="477">
        <v>2</v>
      </c>
      <c r="K180" s="478">
        <v>6693.72021484375</v>
      </c>
    </row>
    <row r="181" spans="1:11" ht="14.4" customHeight="1" x14ac:dyDescent="0.3">
      <c r="A181" s="472" t="s">
        <v>410</v>
      </c>
      <c r="B181" s="473" t="s">
        <v>411</v>
      </c>
      <c r="C181" s="474" t="s">
        <v>419</v>
      </c>
      <c r="D181" s="475" t="s">
        <v>420</v>
      </c>
      <c r="E181" s="474" t="s">
        <v>526</v>
      </c>
      <c r="F181" s="475" t="s">
        <v>527</v>
      </c>
      <c r="G181" s="474" t="s">
        <v>880</v>
      </c>
      <c r="H181" s="474" t="s">
        <v>881</v>
      </c>
      <c r="I181" s="477">
        <v>447.70001220703125</v>
      </c>
      <c r="J181" s="477">
        <v>1</v>
      </c>
      <c r="K181" s="478">
        <v>447.70001220703125</v>
      </c>
    </row>
    <row r="182" spans="1:11" ht="14.4" customHeight="1" x14ac:dyDescent="0.3">
      <c r="A182" s="472" t="s">
        <v>410</v>
      </c>
      <c r="B182" s="473" t="s">
        <v>411</v>
      </c>
      <c r="C182" s="474" t="s">
        <v>419</v>
      </c>
      <c r="D182" s="475" t="s">
        <v>420</v>
      </c>
      <c r="E182" s="474" t="s">
        <v>526</v>
      </c>
      <c r="F182" s="475" t="s">
        <v>527</v>
      </c>
      <c r="G182" s="474" t="s">
        <v>882</v>
      </c>
      <c r="H182" s="474" t="s">
        <v>883</v>
      </c>
      <c r="I182" s="477">
        <v>51.790000915527344</v>
      </c>
      <c r="J182" s="477">
        <v>20</v>
      </c>
      <c r="K182" s="478">
        <v>1035.760009765625</v>
      </c>
    </row>
    <row r="183" spans="1:11" ht="14.4" customHeight="1" x14ac:dyDescent="0.3">
      <c r="A183" s="472" t="s">
        <v>410</v>
      </c>
      <c r="B183" s="473" t="s">
        <v>411</v>
      </c>
      <c r="C183" s="474" t="s">
        <v>419</v>
      </c>
      <c r="D183" s="475" t="s">
        <v>420</v>
      </c>
      <c r="E183" s="474" t="s">
        <v>526</v>
      </c>
      <c r="F183" s="475" t="s">
        <v>527</v>
      </c>
      <c r="G183" s="474" t="s">
        <v>884</v>
      </c>
      <c r="H183" s="474" t="s">
        <v>885</v>
      </c>
      <c r="I183" s="477">
        <v>43.560001373291016</v>
      </c>
      <c r="J183" s="477">
        <v>30</v>
      </c>
      <c r="K183" s="478">
        <v>1306.8000183105469</v>
      </c>
    </row>
    <row r="184" spans="1:11" ht="14.4" customHeight="1" x14ac:dyDescent="0.3">
      <c r="A184" s="472" t="s">
        <v>410</v>
      </c>
      <c r="B184" s="473" t="s">
        <v>411</v>
      </c>
      <c r="C184" s="474" t="s">
        <v>419</v>
      </c>
      <c r="D184" s="475" t="s">
        <v>420</v>
      </c>
      <c r="E184" s="474" t="s">
        <v>526</v>
      </c>
      <c r="F184" s="475" t="s">
        <v>527</v>
      </c>
      <c r="G184" s="474" t="s">
        <v>886</v>
      </c>
      <c r="H184" s="474" t="s">
        <v>887</v>
      </c>
      <c r="I184" s="477">
        <v>267.96000671386719</v>
      </c>
      <c r="J184" s="477">
        <v>2</v>
      </c>
      <c r="K184" s="478">
        <v>535.92001342773437</v>
      </c>
    </row>
    <row r="185" spans="1:11" ht="14.4" customHeight="1" x14ac:dyDescent="0.3">
      <c r="A185" s="472" t="s">
        <v>410</v>
      </c>
      <c r="B185" s="473" t="s">
        <v>411</v>
      </c>
      <c r="C185" s="474" t="s">
        <v>419</v>
      </c>
      <c r="D185" s="475" t="s">
        <v>420</v>
      </c>
      <c r="E185" s="474" t="s">
        <v>526</v>
      </c>
      <c r="F185" s="475" t="s">
        <v>527</v>
      </c>
      <c r="G185" s="474" t="s">
        <v>888</v>
      </c>
      <c r="H185" s="474" t="s">
        <v>889</v>
      </c>
      <c r="I185" s="477">
        <v>7872.259765625</v>
      </c>
      <c r="J185" s="477">
        <v>39</v>
      </c>
      <c r="K185" s="478">
        <v>307018.130859375</v>
      </c>
    </row>
    <row r="186" spans="1:11" ht="14.4" customHeight="1" x14ac:dyDescent="0.3">
      <c r="A186" s="472" t="s">
        <v>410</v>
      </c>
      <c r="B186" s="473" t="s">
        <v>411</v>
      </c>
      <c r="C186" s="474" t="s">
        <v>419</v>
      </c>
      <c r="D186" s="475" t="s">
        <v>420</v>
      </c>
      <c r="E186" s="474" t="s">
        <v>526</v>
      </c>
      <c r="F186" s="475" t="s">
        <v>527</v>
      </c>
      <c r="G186" s="474" t="s">
        <v>890</v>
      </c>
      <c r="H186" s="474" t="s">
        <v>891</v>
      </c>
      <c r="I186" s="477">
        <v>3346.860107421875</v>
      </c>
      <c r="J186" s="477">
        <v>1</v>
      </c>
      <c r="K186" s="478">
        <v>3346.860107421875</v>
      </c>
    </row>
    <row r="187" spans="1:11" ht="14.4" customHeight="1" x14ac:dyDescent="0.3">
      <c r="A187" s="472" t="s">
        <v>410</v>
      </c>
      <c r="B187" s="473" t="s">
        <v>411</v>
      </c>
      <c r="C187" s="474" t="s">
        <v>419</v>
      </c>
      <c r="D187" s="475" t="s">
        <v>420</v>
      </c>
      <c r="E187" s="474" t="s">
        <v>526</v>
      </c>
      <c r="F187" s="475" t="s">
        <v>527</v>
      </c>
      <c r="G187" s="474" t="s">
        <v>892</v>
      </c>
      <c r="H187" s="474" t="s">
        <v>893</v>
      </c>
      <c r="I187" s="477">
        <v>7008.31982421875</v>
      </c>
      <c r="J187" s="477">
        <v>2</v>
      </c>
      <c r="K187" s="478">
        <v>14016.6396484375</v>
      </c>
    </row>
    <row r="188" spans="1:11" ht="14.4" customHeight="1" x14ac:dyDescent="0.3">
      <c r="A188" s="472" t="s">
        <v>410</v>
      </c>
      <c r="B188" s="473" t="s">
        <v>411</v>
      </c>
      <c r="C188" s="474" t="s">
        <v>419</v>
      </c>
      <c r="D188" s="475" t="s">
        <v>420</v>
      </c>
      <c r="E188" s="474" t="s">
        <v>526</v>
      </c>
      <c r="F188" s="475" t="s">
        <v>527</v>
      </c>
      <c r="G188" s="474" t="s">
        <v>894</v>
      </c>
      <c r="H188" s="474" t="s">
        <v>895</v>
      </c>
      <c r="I188" s="477">
        <v>8569.2197265625</v>
      </c>
      <c r="J188" s="477">
        <v>1</v>
      </c>
      <c r="K188" s="478">
        <v>8569.2197265625</v>
      </c>
    </row>
    <row r="189" spans="1:11" ht="14.4" customHeight="1" x14ac:dyDescent="0.3">
      <c r="A189" s="472" t="s">
        <v>410</v>
      </c>
      <c r="B189" s="473" t="s">
        <v>411</v>
      </c>
      <c r="C189" s="474" t="s">
        <v>419</v>
      </c>
      <c r="D189" s="475" t="s">
        <v>420</v>
      </c>
      <c r="E189" s="474" t="s">
        <v>526</v>
      </c>
      <c r="F189" s="475" t="s">
        <v>527</v>
      </c>
      <c r="G189" s="474" t="s">
        <v>896</v>
      </c>
      <c r="H189" s="474" t="s">
        <v>897</v>
      </c>
      <c r="I189" s="477">
        <v>7871.0498046875</v>
      </c>
      <c r="J189" s="477">
        <v>38</v>
      </c>
      <c r="K189" s="478">
        <v>299099.8955078125</v>
      </c>
    </row>
    <row r="190" spans="1:11" ht="14.4" customHeight="1" x14ac:dyDescent="0.3">
      <c r="A190" s="472" t="s">
        <v>410</v>
      </c>
      <c r="B190" s="473" t="s">
        <v>411</v>
      </c>
      <c r="C190" s="474" t="s">
        <v>419</v>
      </c>
      <c r="D190" s="475" t="s">
        <v>420</v>
      </c>
      <c r="E190" s="474" t="s">
        <v>526</v>
      </c>
      <c r="F190" s="475" t="s">
        <v>527</v>
      </c>
      <c r="G190" s="474" t="s">
        <v>898</v>
      </c>
      <c r="H190" s="474" t="s">
        <v>899</v>
      </c>
      <c r="I190" s="477">
        <v>3346.860107421875</v>
      </c>
      <c r="J190" s="477">
        <v>1</v>
      </c>
      <c r="K190" s="478">
        <v>3346.860107421875</v>
      </c>
    </row>
    <row r="191" spans="1:11" ht="14.4" customHeight="1" x14ac:dyDescent="0.3">
      <c r="A191" s="472" t="s">
        <v>410</v>
      </c>
      <c r="B191" s="473" t="s">
        <v>411</v>
      </c>
      <c r="C191" s="474" t="s">
        <v>419</v>
      </c>
      <c r="D191" s="475" t="s">
        <v>420</v>
      </c>
      <c r="E191" s="474" t="s">
        <v>526</v>
      </c>
      <c r="F191" s="475" t="s">
        <v>527</v>
      </c>
      <c r="G191" s="474" t="s">
        <v>900</v>
      </c>
      <c r="H191" s="474" t="s">
        <v>901</v>
      </c>
      <c r="I191" s="477">
        <v>3346.860107421875</v>
      </c>
      <c r="J191" s="477">
        <v>1</v>
      </c>
      <c r="K191" s="478">
        <v>3346.860107421875</v>
      </c>
    </row>
    <row r="192" spans="1:11" ht="14.4" customHeight="1" x14ac:dyDescent="0.3">
      <c r="A192" s="472" t="s">
        <v>410</v>
      </c>
      <c r="B192" s="473" t="s">
        <v>411</v>
      </c>
      <c r="C192" s="474" t="s">
        <v>419</v>
      </c>
      <c r="D192" s="475" t="s">
        <v>420</v>
      </c>
      <c r="E192" s="474" t="s">
        <v>526</v>
      </c>
      <c r="F192" s="475" t="s">
        <v>527</v>
      </c>
      <c r="G192" s="474" t="s">
        <v>902</v>
      </c>
      <c r="H192" s="474" t="s">
        <v>903</v>
      </c>
      <c r="I192" s="477">
        <v>6694.93017578125</v>
      </c>
      <c r="J192" s="477">
        <v>1</v>
      </c>
      <c r="K192" s="478">
        <v>6694.93017578125</v>
      </c>
    </row>
    <row r="193" spans="1:11" ht="14.4" customHeight="1" x14ac:dyDescent="0.3">
      <c r="A193" s="472" t="s">
        <v>410</v>
      </c>
      <c r="B193" s="473" t="s">
        <v>411</v>
      </c>
      <c r="C193" s="474" t="s">
        <v>419</v>
      </c>
      <c r="D193" s="475" t="s">
        <v>420</v>
      </c>
      <c r="E193" s="474" t="s">
        <v>526</v>
      </c>
      <c r="F193" s="475" t="s">
        <v>527</v>
      </c>
      <c r="G193" s="474" t="s">
        <v>904</v>
      </c>
      <c r="H193" s="474" t="s">
        <v>905</v>
      </c>
      <c r="I193" s="477">
        <v>3346.860107421875</v>
      </c>
      <c r="J193" s="477">
        <v>2</v>
      </c>
      <c r="K193" s="478">
        <v>6693.72021484375</v>
      </c>
    </row>
    <row r="194" spans="1:11" ht="14.4" customHeight="1" x14ac:dyDescent="0.3">
      <c r="A194" s="472" t="s">
        <v>410</v>
      </c>
      <c r="B194" s="473" t="s">
        <v>411</v>
      </c>
      <c r="C194" s="474" t="s">
        <v>419</v>
      </c>
      <c r="D194" s="475" t="s">
        <v>420</v>
      </c>
      <c r="E194" s="474" t="s">
        <v>526</v>
      </c>
      <c r="F194" s="475" t="s">
        <v>527</v>
      </c>
      <c r="G194" s="474" t="s">
        <v>906</v>
      </c>
      <c r="H194" s="474" t="s">
        <v>907</v>
      </c>
      <c r="I194" s="477">
        <v>3414.6201171875</v>
      </c>
      <c r="J194" s="477">
        <v>1</v>
      </c>
      <c r="K194" s="478">
        <v>3414.6201171875</v>
      </c>
    </row>
    <row r="195" spans="1:11" ht="14.4" customHeight="1" x14ac:dyDescent="0.3">
      <c r="A195" s="472" t="s">
        <v>410</v>
      </c>
      <c r="B195" s="473" t="s">
        <v>411</v>
      </c>
      <c r="C195" s="474" t="s">
        <v>419</v>
      </c>
      <c r="D195" s="475" t="s">
        <v>420</v>
      </c>
      <c r="E195" s="474" t="s">
        <v>526</v>
      </c>
      <c r="F195" s="475" t="s">
        <v>527</v>
      </c>
      <c r="G195" s="474" t="s">
        <v>908</v>
      </c>
      <c r="H195" s="474" t="s">
        <v>909</v>
      </c>
      <c r="I195" s="477">
        <v>3414.6201171875</v>
      </c>
      <c r="J195" s="477">
        <v>1</v>
      </c>
      <c r="K195" s="478">
        <v>3414.6201171875</v>
      </c>
    </row>
    <row r="196" spans="1:11" ht="14.4" customHeight="1" x14ac:dyDescent="0.3">
      <c r="A196" s="472" t="s">
        <v>410</v>
      </c>
      <c r="B196" s="473" t="s">
        <v>411</v>
      </c>
      <c r="C196" s="474" t="s">
        <v>419</v>
      </c>
      <c r="D196" s="475" t="s">
        <v>420</v>
      </c>
      <c r="E196" s="474" t="s">
        <v>526</v>
      </c>
      <c r="F196" s="475" t="s">
        <v>527</v>
      </c>
      <c r="G196" s="474" t="s">
        <v>910</v>
      </c>
      <c r="H196" s="474" t="s">
        <v>911</v>
      </c>
      <c r="I196" s="477">
        <v>3414.6201171875</v>
      </c>
      <c r="J196" s="477">
        <v>1</v>
      </c>
      <c r="K196" s="478">
        <v>3414.6201171875</v>
      </c>
    </row>
    <row r="197" spans="1:11" ht="14.4" customHeight="1" x14ac:dyDescent="0.3">
      <c r="A197" s="472" t="s">
        <v>410</v>
      </c>
      <c r="B197" s="473" t="s">
        <v>411</v>
      </c>
      <c r="C197" s="474" t="s">
        <v>419</v>
      </c>
      <c r="D197" s="475" t="s">
        <v>420</v>
      </c>
      <c r="E197" s="474" t="s">
        <v>526</v>
      </c>
      <c r="F197" s="475" t="s">
        <v>527</v>
      </c>
      <c r="G197" s="474" t="s">
        <v>912</v>
      </c>
      <c r="H197" s="474" t="s">
        <v>913</v>
      </c>
      <c r="I197" s="477">
        <v>2117.5</v>
      </c>
      <c r="J197" s="477">
        <v>2</v>
      </c>
      <c r="K197" s="478">
        <v>4235</v>
      </c>
    </row>
    <row r="198" spans="1:11" ht="14.4" customHeight="1" x14ac:dyDescent="0.3">
      <c r="A198" s="472" t="s">
        <v>410</v>
      </c>
      <c r="B198" s="473" t="s">
        <v>411</v>
      </c>
      <c r="C198" s="474" t="s">
        <v>419</v>
      </c>
      <c r="D198" s="475" t="s">
        <v>420</v>
      </c>
      <c r="E198" s="474" t="s">
        <v>526</v>
      </c>
      <c r="F198" s="475" t="s">
        <v>527</v>
      </c>
      <c r="G198" s="474" t="s">
        <v>914</v>
      </c>
      <c r="H198" s="474" t="s">
        <v>915</v>
      </c>
      <c r="I198" s="477">
        <v>2117.5</v>
      </c>
      <c r="J198" s="477">
        <v>2</v>
      </c>
      <c r="K198" s="478">
        <v>4235</v>
      </c>
    </row>
    <row r="199" spans="1:11" ht="14.4" customHeight="1" x14ac:dyDescent="0.3">
      <c r="A199" s="472" t="s">
        <v>410</v>
      </c>
      <c r="B199" s="473" t="s">
        <v>411</v>
      </c>
      <c r="C199" s="474" t="s">
        <v>419</v>
      </c>
      <c r="D199" s="475" t="s">
        <v>420</v>
      </c>
      <c r="E199" s="474" t="s">
        <v>526</v>
      </c>
      <c r="F199" s="475" t="s">
        <v>527</v>
      </c>
      <c r="G199" s="474" t="s">
        <v>916</v>
      </c>
      <c r="H199" s="474" t="s">
        <v>917</v>
      </c>
      <c r="I199" s="477">
        <v>2752.75</v>
      </c>
      <c r="J199" s="477">
        <v>1</v>
      </c>
      <c r="K199" s="478">
        <v>2752.75</v>
      </c>
    </row>
    <row r="200" spans="1:11" ht="14.4" customHeight="1" x14ac:dyDescent="0.3">
      <c r="A200" s="472" t="s">
        <v>410</v>
      </c>
      <c r="B200" s="473" t="s">
        <v>411</v>
      </c>
      <c r="C200" s="474" t="s">
        <v>419</v>
      </c>
      <c r="D200" s="475" t="s">
        <v>420</v>
      </c>
      <c r="E200" s="474" t="s">
        <v>526</v>
      </c>
      <c r="F200" s="475" t="s">
        <v>527</v>
      </c>
      <c r="G200" s="474" t="s">
        <v>918</v>
      </c>
      <c r="H200" s="474" t="s">
        <v>919</v>
      </c>
      <c r="I200" s="477">
        <v>2752.75</v>
      </c>
      <c r="J200" s="477">
        <v>1</v>
      </c>
      <c r="K200" s="478">
        <v>2752.75</v>
      </c>
    </row>
    <row r="201" spans="1:11" ht="14.4" customHeight="1" x14ac:dyDescent="0.3">
      <c r="A201" s="472" t="s">
        <v>410</v>
      </c>
      <c r="B201" s="473" t="s">
        <v>411</v>
      </c>
      <c r="C201" s="474" t="s">
        <v>419</v>
      </c>
      <c r="D201" s="475" t="s">
        <v>420</v>
      </c>
      <c r="E201" s="474" t="s">
        <v>526</v>
      </c>
      <c r="F201" s="475" t="s">
        <v>527</v>
      </c>
      <c r="G201" s="474" t="s">
        <v>920</v>
      </c>
      <c r="H201" s="474" t="s">
        <v>921</v>
      </c>
      <c r="I201" s="477">
        <v>3567.080078125</v>
      </c>
      <c r="J201" s="477">
        <v>1</v>
      </c>
      <c r="K201" s="478">
        <v>3567.080078125</v>
      </c>
    </row>
    <row r="202" spans="1:11" ht="14.4" customHeight="1" x14ac:dyDescent="0.3">
      <c r="A202" s="472" t="s">
        <v>410</v>
      </c>
      <c r="B202" s="473" t="s">
        <v>411</v>
      </c>
      <c r="C202" s="474" t="s">
        <v>419</v>
      </c>
      <c r="D202" s="475" t="s">
        <v>420</v>
      </c>
      <c r="E202" s="474" t="s">
        <v>526</v>
      </c>
      <c r="F202" s="475" t="s">
        <v>527</v>
      </c>
      <c r="G202" s="474" t="s">
        <v>922</v>
      </c>
      <c r="H202" s="474" t="s">
        <v>923</v>
      </c>
      <c r="I202" s="477">
        <v>8985.4599609375</v>
      </c>
      <c r="J202" s="477">
        <v>18</v>
      </c>
      <c r="K202" s="478">
        <v>161738.279296875</v>
      </c>
    </row>
    <row r="203" spans="1:11" ht="14.4" customHeight="1" x14ac:dyDescent="0.3">
      <c r="A203" s="472" t="s">
        <v>410</v>
      </c>
      <c r="B203" s="473" t="s">
        <v>411</v>
      </c>
      <c r="C203" s="474" t="s">
        <v>419</v>
      </c>
      <c r="D203" s="475" t="s">
        <v>420</v>
      </c>
      <c r="E203" s="474" t="s">
        <v>526</v>
      </c>
      <c r="F203" s="475" t="s">
        <v>527</v>
      </c>
      <c r="G203" s="474" t="s">
        <v>924</v>
      </c>
      <c r="H203" s="474" t="s">
        <v>925</v>
      </c>
      <c r="I203" s="477">
        <v>8985.4599609375</v>
      </c>
      <c r="J203" s="477">
        <v>17</v>
      </c>
      <c r="K203" s="478">
        <v>152752.8193359375</v>
      </c>
    </row>
    <row r="204" spans="1:11" ht="14.4" customHeight="1" x14ac:dyDescent="0.3">
      <c r="A204" s="472" t="s">
        <v>410</v>
      </c>
      <c r="B204" s="473" t="s">
        <v>411</v>
      </c>
      <c r="C204" s="474" t="s">
        <v>419</v>
      </c>
      <c r="D204" s="475" t="s">
        <v>420</v>
      </c>
      <c r="E204" s="474" t="s">
        <v>526</v>
      </c>
      <c r="F204" s="475" t="s">
        <v>527</v>
      </c>
      <c r="G204" s="474" t="s">
        <v>926</v>
      </c>
      <c r="H204" s="474" t="s">
        <v>927</v>
      </c>
      <c r="I204" s="477">
        <v>4840</v>
      </c>
      <c r="J204" s="477">
        <v>12</v>
      </c>
      <c r="K204" s="478">
        <v>58080</v>
      </c>
    </row>
    <row r="205" spans="1:11" ht="14.4" customHeight="1" x14ac:dyDescent="0.3">
      <c r="A205" s="472" t="s">
        <v>410</v>
      </c>
      <c r="B205" s="473" t="s">
        <v>411</v>
      </c>
      <c r="C205" s="474" t="s">
        <v>419</v>
      </c>
      <c r="D205" s="475" t="s">
        <v>420</v>
      </c>
      <c r="E205" s="474" t="s">
        <v>526</v>
      </c>
      <c r="F205" s="475" t="s">
        <v>527</v>
      </c>
      <c r="G205" s="474" t="s">
        <v>928</v>
      </c>
      <c r="H205" s="474" t="s">
        <v>929</v>
      </c>
      <c r="I205" s="477">
        <v>4840</v>
      </c>
      <c r="J205" s="477">
        <v>12</v>
      </c>
      <c r="K205" s="478">
        <v>58080</v>
      </c>
    </row>
    <row r="206" spans="1:11" ht="14.4" customHeight="1" x14ac:dyDescent="0.3">
      <c r="A206" s="472" t="s">
        <v>410</v>
      </c>
      <c r="B206" s="473" t="s">
        <v>411</v>
      </c>
      <c r="C206" s="474" t="s">
        <v>419</v>
      </c>
      <c r="D206" s="475" t="s">
        <v>420</v>
      </c>
      <c r="E206" s="474" t="s">
        <v>526</v>
      </c>
      <c r="F206" s="475" t="s">
        <v>527</v>
      </c>
      <c r="G206" s="474" t="s">
        <v>930</v>
      </c>
      <c r="H206" s="474" t="s">
        <v>931</v>
      </c>
      <c r="I206" s="477">
        <v>7235.7998046875</v>
      </c>
      <c r="J206" s="477">
        <v>105</v>
      </c>
      <c r="K206" s="478">
        <v>759758.998046875</v>
      </c>
    </row>
    <row r="207" spans="1:11" ht="14.4" customHeight="1" x14ac:dyDescent="0.3">
      <c r="A207" s="472" t="s">
        <v>410</v>
      </c>
      <c r="B207" s="473" t="s">
        <v>411</v>
      </c>
      <c r="C207" s="474" t="s">
        <v>419</v>
      </c>
      <c r="D207" s="475" t="s">
        <v>420</v>
      </c>
      <c r="E207" s="474" t="s">
        <v>526</v>
      </c>
      <c r="F207" s="475" t="s">
        <v>527</v>
      </c>
      <c r="G207" s="474" t="s">
        <v>932</v>
      </c>
      <c r="H207" s="474" t="s">
        <v>933</v>
      </c>
      <c r="I207" s="477">
        <v>7235.7998046875</v>
      </c>
      <c r="J207" s="477">
        <v>104</v>
      </c>
      <c r="K207" s="478">
        <v>752523.197265625</v>
      </c>
    </row>
    <row r="208" spans="1:11" ht="14.4" customHeight="1" x14ac:dyDescent="0.3">
      <c r="A208" s="472" t="s">
        <v>410</v>
      </c>
      <c r="B208" s="473" t="s">
        <v>411</v>
      </c>
      <c r="C208" s="474" t="s">
        <v>419</v>
      </c>
      <c r="D208" s="475" t="s">
        <v>420</v>
      </c>
      <c r="E208" s="474" t="s">
        <v>526</v>
      </c>
      <c r="F208" s="475" t="s">
        <v>527</v>
      </c>
      <c r="G208" s="474" t="s">
        <v>934</v>
      </c>
      <c r="H208" s="474" t="s">
        <v>935</v>
      </c>
      <c r="I208" s="477">
        <v>5355.4599609375</v>
      </c>
      <c r="J208" s="477">
        <v>11</v>
      </c>
      <c r="K208" s="478">
        <v>58910.0595703125</v>
      </c>
    </row>
    <row r="209" spans="1:11" ht="14.4" customHeight="1" x14ac:dyDescent="0.3">
      <c r="A209" s="472" t="s">
        <v>410</v>
      </c>
      <c r="B209" s="473" t="s">
        <v>411</v>
      </c>
      <c r="C209" s="474" t="s">
        <v>419</v>
      </c>
      <c r="D209" s="475" t="s">
        <v>420</v>
      </c>
      <c r="E209" s="474" t="s">
        <v>526</v>
      </c>
      <c r="F209" s="475" t="s">
        <v>527</v>
      </c>
      <c r="G209" s="474" t="s">
        <v>936</v>
      </c>
      <c r="H209" s="474" t="s">
        <v>937</v>
      </c>
      <c r="I209" s="477">
        <v>1076.9000244140625</v>
      </c>
      <c r="J209" s="477">
        <v>13</v>
      </c>
      <c r="K209" s="478">
        <v>13999.700317382812</v>
      </c>
    </row>
    <row r="210" spans="1:11" ht="14.4" customHeight="1" x14ac:dyDescent="0.3">
      <c r="A210" s="472" t="s">
        <v>410</v>
      </c>
      <c r="B210" s="473" t="s">
        <v>411</v>
      </c>
      <c r="C210" s="474" t="s">
        <v>419</v>
      </c>
      <c r="D210" s="475" t="s">
        <v>420</v>
      </c>
      <c r="E210" s="474" t="s">
        <v>526</v>
      </c>
      <c r="F210" s="475" t="s">
        <v>527</v>
      </c>
      <c r="G210" s="474" t="s">
        <v>938</v>
      </c>
      <c r="H210" s="474" t="s">
        <v>939</v>
      </c>
      <c r="I210" s="477">
        <v>7839.58984375</v>
      </c>
      <c r="J210" s="477">
        <v>14</v>
      </c>
      <c r="K210" s="478">
        <v>109754.2578125</v>
      </c>
    </row>
    <row r="211" spans="1:11" ht="14.4" customHeight="1" x14ac:dyDescent="0.3">
      <c r="A211" s="472" t="s">
        <v>410</v>
      </c>
      <c r="B211" s="473" t="s">
        <v>411</v>
      </c>
      <c r="C211" s="474" t="s">
        <v>419</v>
      </c>
      <c r="D211" s="475" t="s">
        <v>420</v>
      </c>
      <c r="E211" s="474" t="s">
        <v>526</v>
      </c>
      <c r="F211" s="475" t="s">
        <v>527</v>
      </c>
      <c r="G211" s="474" t="s">
        <v>940</v>
      </c>
      <c r="H211" s="474" t="s">
        <v>941</v>
      </c>
      <c r="I211" s="477">
        <v>13124.8701171875</v>
      </c>
      <c r="J211" s="477">
        <v>10</v>
      </c>
      <c r="K211" s="478">
        <v>131248.7001953125</v>
      </c>
    </row>
    <row r="212" spans="1:11" ht="14.4" customHeight="1" x14ac:dyDescent="0.3">
      <c r="A212" s="472" t="s">
        <v>410</v>
      </c>
      <c r="B212" s="473" t="s">
        <v>411</v>
      </c>
      <c r="C212" s="474" t="s">
        <v>419</v>
      </c>
      <c r="D212" s="475" t="s">
        <v>420</v>
      </c>
      <c r="E212" s="474" t="s">
        <v>526</v>
      </c>
      <c r="F212" s="475" t="s">
        <v>527</v>
      </c>
      <c r="G212" s="474" t="s">
        <v>942</v>
      </c>
      <c r="H212" s="474" t="s">
        <v>943</v>
      </c>
      <c r="I212" s="477">
        <v>9196</v>
      </c>
      <c r="J212" s="477">
        <v>14</v>
      </c>
      <c r="K212" s="478">
        <v>128744</v>
      </c>
    </row>
    <row r="213" spans="1:11" ht="14.4" customHeight="1" x14ac:dyDescent="0.3">
      <c r="A213" s="472" t="s">
        <v>410</v>
      </c>
      <c r="B213" s="473" t="s">
        <v>411</v>
      </c>
      <c r="C213" s="474" t="s">
        <v>419</v>
      </c>
      <c r="D213" s="475" t="s">
        <v>420</v>
      </c>
      <c r="E213" s="474" t="s">
        <v>526</v>
      </c>
      <c r="F213" s="475" t="s">
        <v>527</v>
      </c>
      <c r="G213" s="474" t="s">
        <v>944</v>
      </c>
      <c r="H213" s="474" t="s">
        <v>945</v>
      </c>
      <c r="I213" s="477">
        <v>7008.31982421875</v>
      </c>
      <c r="J213" s="477">
        <v>22</v>
      </c>
      <c r="K213" s="478">
        <v>154183.03759765625</v>
      </c>
    </row>
    <row r="214" spans="1:11" ht="14.4" customHeight="1" x14ac:dyDescent="0.3">
      <c r="A214" s="472" t="s">
        <v>410</v>
      </c>
      <c r="B214" s="473" t="s">
        <v>411</v>
      </c>
      <c r="C214" s="474" t="s">
        <v>419</v>
      </c>
      <c r="D214" s="475" t="s">
        <v>420</v>
      </c>
      <c r="E214" s="474" t="s">
        <v>526</v>
      </c>
      <c r="F214" s="475" t="s">
        <v>527</v>
      </c>
      <c r="G214" s="474" t="s">
        <v>946</v>
      </c>
      <c r="H214" s="474" t="s">
        <v>947</v>
      </c>
      <c r="I214" s="477">
        <v>8569.2197265625</v>
      </c>
      <c r="J214" s="477">
        <v>11</v>
      </c>
      <c r="K214" s="478">
        <v>94261.4169921875</v>
      </c>
    </row>
    <row r="215" spans="1:11" ht="14.4" customHeight="1" x14ac:dyDescent="0.3">
      <c r="A215" s="472" t="s">
        <v>410</v>
      </c>
      <c r="B215" s="473" t="s">
        <v>411</v>
      </c>
      <c r="C215" s="474" t="s">
        <v>419</v>
      </c>
      <c r="D215" s="475" t="s">
        <v>420</v>
      </c>
      <c r="E215" s="474" t="s">
        <v>526</v>
      </c>
      <c r="F215" s="475" t="s">
        <v>527</v>
      </c>
      <c r="G215" s="474" t="s">
        <v>948</v>
      </c>
      <c r="H215" s="474" t="s">
        <v>949</v>
      </c>
      <c r="I215" s="477">
        <v>6976.85986328125</v>
      </c>
      <c r="J215" s="477">
        <v>37</v>
      </c>
      <c r="K215" s="478">
        <v>258143.8154296875</v>
      </c>
    </row>
    <row r="216" spans="1:11" ht="14.4" customHeight="1" x14ac:dyDescent="0.3">
      <c r="A216" s="472" t="s">
        <v>410</v>
      </c>
      <c r="B216" s="473" t="s">
        <v>411</v>
      </c>
      <c r="C216" s="474" t="s">
        <v>419</v>
      </c>
      <c r="D216" s="475" t="s">
        <v>420</v>
      </c>
      <c r="E216" s="474" t="s">
        <v>526</v>
      </c>
      <c r="F216" s="475" t="s">
        <v>527</v>
      </c>
      <c r="G216" s="474" t="s">
        <v>950</v>
      </c>
      <c r="H216" s="474" t="s">
        <v>951</v>
      </c>
      <c r="I216" s="477">
        <v>7364.06005859375</v>
      </c>
      <c r="J216" s="477">
        <v>36</v>
      </c>
      <c r="K216" s="478">
        <v>265106.16162109375</v>
      </c>
    </row>
    <row r="217" spans="1:11" ht="14.4" customHeight="1" x14ac:dyDescent="0.3">
      <c r="A217" s="472" t="s">
        <v>410</v>
      </c>
      <c r="B217" s="473" t="s">
        <v>411</v>
      </c>
      <c r="C217" s="474" t="s">
        <v>419</v>
      </c>
      <c r="D217" s="475" t="s">
        <v>420</v>
      </c>
      <c r="E217" s="474" t="s">
        <v>526</v>
      </c>
      <c r="F217" s="475" t="s">
        <v>527</v>
      </c>
      <c r="G217" s="474" t="s">
        <v>952</v>
      </c>
      <c r="H217" s="474" t="s">
        <v>953</v>
      </c>
      <c r="I217" s="477">
        <v>3346.860107421875</v>
      </c>
      <c r="J217" s="477">
        <v>8</v>
      </c>
      <c r="K217" s="478">
        <v>26774.880859375</v>
      </c>
    </row>
    <row r="218" spans="1:11" ht="14.4" customHeight="1" x14ac:dyDescent="0.3">
      <c r="A218" s="472" t="s">
        <v>410</v>
      </c>
      <c r="B218" s="473" t="s">
        <v>411</v>
      </c>
      <c r="C218" s="474" t="s">
        <v>419</v>
      </c>
      <c r="D218" s="475" t="s">
        <v>420</v>
      </c>
      <c r="E218" s="474" t="s">
        <v>526</v>
      </c>
      <c r="F218" s="475" t="s">
        <v>527</v>
      </c>
      <c r="G218" s="474" t="s">
        <v>954</v>
      </c>
      <c r="H218" s="474" t="s">
        <v>955</v>
      </c>
      <c r="I218" s="477">
        <v>3414.6201171875</v>
      </c>
      <c r="J218" s="477">
        <v>2</v>
      </c>
      <c r="K218" s="478">
        <v>6829.240234375</v>
      </c>
    </row>
    <row r="219" spans="1:11" ht="14.4" customHeight="1" x14ac:dyDescent="0.3">
      <c r="A219" s="472" t="s">
        <v>410</v>
      </c>
      <c r="B219" s="473" t="s">
        <v>411</v>
      </c>
      <c r="C219" s="474" t="s">
        <v>419</v>
      </c>
      <c r="D219" s="475" t="s">
        <v>420</v>
      </c>
      <c r="E219" s="474" t="s">
        <v>526</v>
      </c>
      <c r="F219" s="475" t="s">
        <v>527</v>
      </c>
      <c r="G219" s="474" t="s">
        <v>956</v>
      </c>
      <c r="H219" s="474" t="s">
        <v>957</v>
      </c>
      <c r="I219" s="477">
        <v>3414.6201171875</v>
      </c>
      <c r="J219" s="477">
        <v>3</v>
      </c>
      <c r="K219" s="478">
        <v>10243.8603515625</v>
      </c>
    </row>
    <row r="220" spans="1:11" ht="14.4" customHeight="1" x14ac:dyDescent="0.3">
      <c r="A220" s="472" t="s">
        <v>410</v>
      </c>
      <c r="B220" s="473" t="s">
        <v>411</v>
      </c>
      <c r="C220" s="474" t="s">
        <v>419</v>
      </c>
      <c r="D220" s="475" t="s">
        <v>420</v>
      </c>
      <c r="E220" s="474" t="s">
        <v>526</v>
      </c>
      <c r="F220" s="475" t="s">
        <v>527</v>
      </c>
      <c r="G220" s="474" t="s">
        <v>958</v>
      </c>
      <c r="H220" s="474" t="s">
        <v>959</v>
      </c>
      <c r="I220" s="477">
        <v>3414.6201171875</v>
      </c>
      <c r="J220" s="477">
        <v>4</v>
      </c>
      <c r="K220" s="478">
        <v>13658.48046875</v>
      </c>
    </row>
    <row r="221" spans="1:11" ht="14.4" customHeight="1" x14ac:dyDescent="0.3">
      <c r="A221" s="472" t="s">
        <v>410</v>
      </c>
      <c r="B221" s="473" t="s">
        <v>411</v>
      </c>
      <c r="C221" s="474" t="s">
        <v>419</v>
      </c>
      <c r="D221" s="475" t="s">
        <v>420</v>
      </c>
      <c r="E221" s="474" t="s">
        <v>526</v>
      </c>
      <c r="F221" s="475" t="s">
        <v>527</v>
      </c>
      <c r="G221" s="474" t="s">
        <v>960</v>
      </c>
      <c r="H221" s="474" t="s">
        <v>961</v>
      </c>
      <c r="I221" s="477">
        <v>3414.6201171875</v>
      </c>
      <c r="J221" s="477">
        <v>1</v>
      </c>
      <c r="K221" s="478">
        <v>3414.6201171875</v>
      </c>
    </row>
    <row r="222" spans="1:11" ht="14.4" customHeight="1" x14ac:dyDescent="0.3">
      <c r="A222" s="472" t="s">
        <v>410</v>
      </c>
      <c r="B222" s="473" t="s">
        <v>411</v>
      </c>
      <c r="C222" s="474" t="s">
        <v>419</v>
      </c>
      <c r="D222" s="475" t="s">
        <v>420</v>
      </c>
      <c r="E222" s="474" t="s">
        <v>526</v>
      </c>
      <c r="F222" s="475" t="s">
        <v>527</v>
      </c>
      <c r="G222" s="474" t="s">
        <v>962</v>
      </c>
      <c r="H222" s="474" t="s">
        <v>963</v>
      </c>
      <c r="I222" s="477">
        <v>3414.6201171875</v>
      </c>
      <c r="J222" s="477">
        <v>1</v>
      </c>
      <c r="K222" s="478">
        <v>3414.6201171875</v>
      </c>
    </row>
    <row r="223" spans="1:11" ht="14.4" customHeight="1" x14ac:dyDescent="0.3">
      <c r="A223" s="472" t="s">
        <v>410</v>
      </c>
      <c r="B223" s="473" t="s">
        <v>411</v>
      </c>
      <c r="C223" s="474" t="s">
        <v>419</v>
      </c>
      <c r="D223" s="475" t="s">
        <v>420</v>
      </c>
      <c r="E223" s="474" t="s">
        <v>526</v>
      </c>
      <c r="F223" s="475" t="s">
        <v>527</v>
      </c>
      <c r="G223" s="474" t="s">
        <v>964</v>
      </c>
      <c r="H223" s="474" t="s">
        <v>965</v>
      </c>
      <c r="I223" s="477">
        <v>3414.6201171875</v>
      </c>
      <c r="J223" s="477">
        <v>2</v>
      </c>
      <c r="K223" s="478">
        <v>6829.240234375</v>
      </c>
    </row>
    <row r="224" spans="1:11" ht="14.4" customHeight="1" x14ac:dyDescent="0.3">
      <c r="A224" s="472" t="s">
        <v>410</v>
      </c>
      <c r="B224" s="473" t="s">
        <v>411</v>
      </c>
      <c r="C224" s="474" t="s">
        <v>419</v>
      </c>
      <c r="D224" s="475" t="s">
        <v>420</v>
      </c>
      <c r="E224" s="474" t="s">
        <v>526</v>
      </c>
      <c r="F224" s="475" t="s">
        <v>527</v>
      </c>
      <c r="G224" s="474" t="s">
        <v>966</v>
      </c>
      <c r="H224" s="474" t="s">
        <v>967</v>
      </c>
      <c r="I224" s="477">
        <v>3346.860107421875</v>
      </c>
      <c r="J224" s="477">
        <v>6</v>
      </c>
      <c r="K224" s="478">
        <v>20081.16064453125</v>
      </c>
    </row>
    <row r="225" spans="1:11" ht="14.4" customHeight="1" x14ac:dyDescent="0.3">
      <c r="A225" s="472" t="s">
        <v>410</v>
      </c>
      <c r="B225" s="473" t="s">
        <v>411</v>
      </c>
      <c r="C225" s="474" t="s">
        <v>419</v>
      </c>
      <c r="D225" s="475" t="s">
        <v>420</v>
      </c>
      <c r="E225" s="474" t="s">
        <v>526</v>
      </c>
      <c r="F225" s="475" t="s">
        <v>527</v>
      </c>
      <c r="G225" s="474" t="s">
        <v>968</v>
      </c>
      <c r="H225" s="474" t="s">
        <v>969</v>
      </c>
      <c r="I225" s="477">
        <v>3523.52001953125</v>
      </c>
      <c r="J225" s="477">
        <v>6</v>
      </c>
      <c r="K225" s="478">
        <v>21141.1201171875</v>
      </c>
    </row>
    <row r="226" spans="1:11" ht="14.4" customHeight="1" x14ac:dyDescent="0.3">
      <c r="A226" s="472" t="s">
        <v>410</v>
      </c>
      <c r="B226" s="473" t="s">
        <v>411</v>
      </c>
      <c r="C226" s="474" t="s">
        <v>419</v>
      </c>
      <c r="D226" s="475" t="s">
        <v>420</v>
      </c>
      <c r="E226" s="474" t="s">
        <v>526</v>
      </c>
      <c r="F226" s="475" t="s">
        <v>527</v>
      </c>
      <c r="G226" s="474" t="s">
        <v>970</v>
      </c>
      <c r="H226" s="474" t="s">
        <v>971</v>
      </c>
      <c r="I226" s="477">
        <v>3633.6298828125</v>
      </c>
      <c r="J226" s="477">
        <v>7</v>
      </c>
      <c r="K226" s="478">
        <v>25435.4091796875</v>
      </c>
    </row>
    <row r="227" spans="1:11" ht="14.4" customHeight="1" x14ac:dyDescent="0.3">
      <c r="A227" s="472" t="s">
        <v>410</v>
      </c>
      <c r="B227" s="473" t="s">
        <v>411</v>
      </c>
      <c r="C227" s="474" t="s">
        <v>419</v>
      </c>
      <c r="D227" s="475" t="s">
        <v>420</v>
      </c>
      <c r="E227" s="474" t="s">
        <v>526</v>
      </c>
      <c r="F227" s="475" t="s">
        <v>527</v>
      </c>
      <c r="G227" s="474" t="s">
        <v>972</v>
      </c>
      <c r="H227" s="474" t="s">
        <v>973</v>
      </c>
      <c r="I227" s="477">
        <v>3633.6298828125</v>
      </c>
      <c r="J227" s="477">
        <v>12</v>
      </c>
      <c r="K227" s="478">
        <v>43603.55859375</v>
      </c>
    </row>
    <row r="228" spans="1:11" ht="14.4" customHeight="1" x14ac:dyDescent="0.3">
      <c r="A228" s="472" t="s">
        <v>410</v>
      </c>
      <c r="B228" s="473" t="s">
        <v>411</v>
      </c>
      <c r="C228" s="474" t="s">
        <v>419</v>
      </c>
      <c r="D228" s="475" t="s">
        <v>420</v>
      </c>
      <c r="E228" s="474" t="s">
        <v>526</v>
      </c>
      <c r="F228" s="475" t="s">
        <v>527</v>
      </c>
      <c r="G228" s="474" t="s">
        <v>974</v>
      </c>
      <c r="H228" s="474" t="s">
        <v>975</v>
      </c>
      <c r="I228" s="477">
        <v>2752.75</v>
      </c>
      <c r="J228" s="477">
        <v>1</v>
      </c>
      <c r="K228" s="478">
        <v>2752.75</v>
      </c>
    </row>
    <row r="229" spans="1:11" ht="14.4" customHeight="1" x14ac:dyDescent="0.3">
      <c r="A229" s="472" t="s">
        <v>410</v>
      </c>
      <c r="B229" s="473" t="s">
        <v>411</v>
      </c>
      <c r="C229" s="474" t="s">
        <v>419</v>
      </c>
      <c r="D229" s="475" t="s">
        <v>420</v>
      </c>
      <c r="E229" s="474" t="s">
        <v>526</v>
      </c>
      <c r="F229" s="475" t="s">
        <v>527</v>
      </c>
      <c r="G229" s="474" t="s">
        <v>976</v>
      </c>
      <c r="H229" s="474" t="s">
        <v>977</v>
      </c>
      <c r="I229" s="477">
        <v>3414.6201171875</v>
      </c>
      <c r="J229" s="477">
        <v>1</v>
      </c>
      <c r="K229" s="478">
        <v>3414.6201171875</v>
      </c>
    </row>
    <row r="230" spans="1:11" ht="14.4" customHeight="1" x14ac:dyDescent="0.3">
      <c r="A230" s="472" t="s">
        <v>410</v>
      </c>
      <c r="B230" s="473" t="s">
        <v>411</v>
      </c>
      <c r="C230" s="474" t="s">
        <v>419</v>
      </c>
      <c r="D230" s="475" t="s">
        <v>420</v>
      </c>
      <c r="E230" s="474" t="s">
        <v>526</v>
      </c>
      <c r="F230" s="475" t="s">
        <v>527</v>
      </c>
      <c r="G230" s="474" t="s">
        <v>978</v>
      </c>
      <c r="H230" s="474" t="s">
        <v>979</v>
      </c>
      <c r="I230" s="477">
        <v>3414.6201171875</v>
      </c>
      <c r="J230" s="477">
        <v>2</v>
      </c>
      <c r="K230" s="478">
        <v>6829.240234375</v>
      </c>
    </row>
    <row r="231" spans="1:11" ht="14.4" customHeight="1" x14ac:dyDescent="0.3">
      <c r="A231" s="472" t="s">
        <v>410</v>
      </c>
      <c r="B231" s="473" t="s">
        <v>411</v>
      </c>
      <c r="C231" s="474" t="s">
        <v>419</v>
      </c>
      <c r="D231" s="475" t="s">
        <v>420</v>
      </c>
      <c r="E231" s="474" t="s">
        <v>526</v>
      </c>
      <c r="F231" s="475" t="s">
        <v>527</v>
      </c>
      <c r="G231" s="474" t="s">
        <v>980</v>
      </c>
      <c r="H231" s="474" t="s">
        <v>981</v>
      </c>
      <c r="I231" s="477">
        <v>3414.6201171875</v>
      </c>
      <c r="J231" s="477">
        <v>2</v>
      </c>
      <c r="K231" s="478">
        <v>6829.240234375</v>
      </c>
    </row>
    <row r="232" spans="1:11" ht="14.4" customHeight="1" x14ac:dyDescent="0.3">
      <c r="A232" s="472" t="s">
        <v>410</v>
      </c>
      <c r="B232" s="473" t="s">
        <v>411</v>
      </c>
      <c r="C232" s="474" t="s">
        <v>419</v>
      </c>
      <c r="D232" s="475" t="s">
        <v>420</v>
      </c>
      <c r="E232" s="474" t="s">
        <v>526</v>
      </c>
      <c r="F232" s="475" t="s">
        <v>527</v>
      </c>
      <c r="G232" s="474" t="s">
        <v>982</v>
      </c>
      <c r="H232" s="474" t="s">
        <v>983</v>
      </c>
      <c r="I232" s="477">
        <v>9110.08984375</v>
      </c>
      <c r="J232" s="477">
        <v>7</v>
      </c>
      <c r="K232" s="478">
        <v>63770.62890625</v>
      </c>
    </row>
    <row r="233" spans="1:11" ht="14.4" customHeight="1" x14ac:dyDescent="0.3">
      <c r="A233" s="472" t="s">
        <v>410</v>
      </c>
      <c r="B233" s="473" t="s">
        <v>411</v>
      </c>
      <c r="C233" s="474" t="s">
        <v>419</v>
      </c>
      <c r="D233" s="475" t="s">
        <v>420</v>
      </c>
      <c r="E233" s="474" t="s">
        <v>526</v>
      </c>
      <c r="F233" s="475" t="s">
        <v>527</v>
      </c>
      <c r="G233" s="474" t="s">
        <v>984</v>
      </c>
      <c r="H233" s="474" t="s">
        <v>985</v>
      </c>
      <c r="I233" s="477">
        <v>9110.08984375</v>
      </c>
      <c r="J233" s="477">
        <v>34</v>
      </c>
      <c r="K233" s="478">
        <v>309743.0546875</v>
      </c>
    </row>
    <row r="234" spans="1:11" ht="14.4" customHeight="1" x14ac:dyDescent="0.3">
      <c r="A234" s="472" t="s">
        <v>410</v>
      </c>
      <c r="B234" s="473" t="s">
        <v>411</v>
      </c>
      <c r="C234" s="474" t="s">
        <v>419</v>
      </c>
      <c r="D234" s="475" t="s">
        <v>420</v>
      </c>
      <c r="E234" s="474" t="s">
        <v>526</v>
      </c>
      <c r="F234" s="475" t="s">
        <v>527</v>
      </c>
      <c r="G234" s="474" t="s">
        <v>986</v>
      </c>
      <c r="H234" s="474" t="s">
        <v>987</v>
      </c>
      <c r="I234" s="477">
        <v>9110.08984375</v>
      </c>
      <c r="J234" s="477">
        <v>36</v>
      </c>
      <c r="K234" s="478">
        <v>327963.234375</v>
      </c>
    </row>
    <row r="235" spans="1:11" ht="14.4" customHeight="1" x14ac:dyDescent="0.3">
      <c r="A235" s="472" t="s">
        <v>410</v>
      </c>
      <c r="B235" s="473" t="s">
        <v>411</v>
      </c>
      <c r="C235" s="474" t="s">
        <v>419</v>
      </c>
      <c r="D235" s="475" t="s">
        <v>420</v>
      </c>
      <c r="E235" s="474" t="s">
        <v>526</v>
      </c>
      <c r="F235" s="475" t="s">
        <v>527</v>
      </c>
      <c r="G235" s="474" t="s">
        <v>988</v>
      </c>
      <c r="H235" s="474" t="s">
        <v>989</v>
      </c>
      <c r="I235" s="477">
        <v>9196</v>
      </c>
      <c r="J235" s="477">
        <v>6</v>
      </c>
      <c r="K235" s="478">
        <v>55176</v>
      </c>
    </row>
    <row r="236" spans="1:11" ht="14.4" customHeight="1" x14ac:dyDescent="0.3">
      <c r="A236" s="472" t="s">
        <v>410</v>
      </c>
      <c r="B236" s="473" t="s">
        <v>411</v>
      </c>
      <c r="C236" s="474" t="s">
        <v>419</v>
      </c>
      <c r="D236" s="475" t="s">
        <v>420</v>
      </c>
      <c r="E236" s="474" t="s">
        <v>526</v>
      </c>
      <c r="F236" s="475" t="s">
        <v>527</v>
      </c>
      <c r="G236" s="474" t="s">
        <v>990</v>
      </c>
      <c r="H236" s="474" t="s">
        <v>991</v>
      </c>
      <c r="I236" s="477">
        <v>4686.330078125</v>
      </c>
      <c r="J236" s="477">
        <v>12</v>
      </c>
      <c r="K236" s="478">
        <v>56235.9609375</v>
      </c>
    </row>
    <row r="237" spans="1:11" ht="14.4" customHeight="1" x14ac:dyDescent="0.3">
      <c r="A237" s="472" t="s">
        <v>410</v>
      </c>
      <c r="B237" s="473" t="s">
        <v>411</v>
      </c>
      <c r="C237" s="474" t="s">
        <v>419</v>
      </c>
      <c r="D237" s="475" t="s">
        <v>420</v>
      </c>
      <c r="E237" s="474" t="s">
        <v>526</v>
      </c>
      <c r="F237" s="475" t="s">
        <v>527</v>
      </c>
      <c r="G237" s="474" t="s">
        <v>992</v>
      </c>
      <c r="H237" s="474" t="s">
        <v>993</v>
      </c>
      <c r="I237" s="477">
        <v>8569.2197265625</v>
      </c>
      <c r="J237" s="477">
        <v>12</v>
      </c>
      <c r="K237" s="478">
        <v>102830.63671875</v>
      </c>
    </row>
    <row r="238" spans="1:11" ht="14.4" customHeight="1" x14ac:dyDescent="0.3">
      <c r="A238" s="472" t="s">
        <v>410</v>
      </c>
      <c r="B238" s="473" t="s">
        <v>411</v>
      </c>
      <c r="C238" s="474" t="s">
        <v>419</v>
      </c>
      <c r="D238" s="475" t="s">
        <v>420</v>
      </c>
      <c r="E238" s="474" t="s">
        <v>526</v>
      </c>
      <c r="F238" s="475" t="s">
        <v>527</v>
      </c>
      <c r="G238" s="474" t="s">
        <v>994</v>
      </c>
      <c r="H238" s="474" t="s">
        <v>995</v>
      </c>
      <c r="I238" s="477">
        <v>3259.739990234375</v>
      </c>
      <c r="J238" s="477">
        <v>4</v>
      </c>
      <c r="K238" s="478">
        <v>13038.9599609375</v>
      </c>
    </row>
    <row r="239" spans="1:11" ht="14.4" customHeight="1" x14ac:dyDescent="0.3">
      <c r="A239" s="472" t="s">
        <v>410</v>
      </c>
      <c r="B239" s="473" t="s">
        <v>411</v>
      </c>
      <c r="C239" s="474" t="s">
        <v>419</v>
      </c>
      <c r="D239" s="475" t="s">
        <v>420</v>
      </c>
      <c r="E239" s="474" t="s">
        <v>526</v>
      </c>
      <c r="F239" s="475" t="s">
        <v>527</v>
      </c>
      <c r="G239" s="474" t="s">
        <v>996</v>
      </c>
      <c r="H239" s="474" t="s">
        <v>997</v>
      </c>
      <c r="I239" s="477">
        <v>13103.08984375</v>
      </c>
      <c r="J239" s="477">
        <v>18</v>
      </c>
      <c r="K239" s="478">
        <v>235855.6171875</v>
      </c>
    </row>
    <row r="240" spans="1:11" ht="14.4" customHeight="1" x14ac:dyDescent="0.3">
      <c r="A240" s="472" t="s">
        <v>410</v>
      </c>
      <c r="B240" s="473" t="s">
        <v>411</v>
      </c>
      <c r="C240" s="474" t="s">
        <v>419</v>
      </c>
      <c r="D240" s="475" t="s">
        <v>420</v>
      </c>
      <c r="E240" s="474" t="s">
        <v>526</v>
      </c>
      <c r="F240" s="475" t="s">
        <v>527</v>
      </c>
      <c r="G240" s="474" t="s">
        <v>998</v>
      </c>
      <c r="H240" s="474" t="s">
        <v>999</v>
      </c>
      <c r="I240" s="477">
        <v>13706.8798828125</v>
      </c>
      <c r="J240" s="477">
        <v>36</v>
      </c>
      <c r="K240" s="478">
        <v>493447.6767578125</v>
      </c>
    </row>
    <row r="241" spans="1:11" ht="14.4" customHeight="1" x14ac:dyDescent="0.3">
      <c r="A241" s="472" t="s">
        <v>410</v>
      </c>
      <c r="B241" s="473" t="s">
        <v>411</v>
      </c>
      <c r="C241" s="474" t="s">
        <v>419</v>
      </c>
      <c r="D241" s="475" t="s">
        <v>420</v>
      </c>
      <c r="E241" s="474" t="s">
        <v>526</v>
      </c>
      <c r="F241" s="475" t="s">
        <v>527</v>
      </c>
      <c r="G241" s="474" t="s">
        <v>1000</v>
      </c>
      <c r="H241" s="474" t="s">
        <v>1001</v>
      </c>
      <c r="I241" s="477">
        <v>14534.51953125</v>
      </c>
      <c r="J241" s="477">
        <v>10</v>
      </c>
      <c r="K241" s="478">
        <v>145345.1953125</v>
      </c>
    </row>
    <row r="242" spans="1:11" ht="14.4" customHeight="1" x14ac:dyDescent="0.3">
      <c r="A242" s="472" t="s">
        <v>410</v>
      </c>
      <c r="B242" s="473" t="s">
        <v>411</v>
      </c>
      <c r="C242" s="474" t="s">
        <v>419</v>
      </c>
      <c r="D242" s="475" t="s">
        <v>420</v>
      </c>
      <c r="E242" s="474" t="s">
        <v>526</v>
      </c>
      <c r="F242" s="475" t="s">
        <v>527</v>
      </c>
      <c r="G242" s="474" t="s">
        <v>1002</v>
      </c>
      <c r="H242" s="474" t="s">
        <v>1003</v>
      </c>
      <c r="I242" s="477">
        <v>3346.860107421875</v>
      </c>
      <c r="J242" s="477">
        <v>49</v>
      </c>
      <c r="K242" s="478">
        <v>163996.1435546875</v>
      </c>
    </row>
    <row r="243" spans="1:11" ht="14.4" customHeight="1" x14ac:dyDescent="0.3">
      <c r="A243" s="472" t="s">
        <v>410</v>
      </c>
      <c r="B243" s="473" t="s">
        <v>411</v>
      </c>
      <c r="C243" s="474" t="s">
        <v>419</v>
      </c>
      <c r="D243" s="475" t="s">
        <v>420</v>
      </c>
      <c r="E243" s="474" t="s">
        <v>526</v>
      </c>
      <c r="F243" s="475" t="s">
        <v>527</v>
      </c>
      <c r="G243" s="474" t="s">
        <v>1004</v>
      </c>
      <c r="H243" s="474" t="s">
        <v>1005</v>
      </c>
      <c r="I243" s="477">
        <v>9110.08984375</v>
      </c>
      <c r="J243" s="477">
        <v>35</v>
      </c>
      <c r="K243" s="478">
        <v>318853.14453125</v>
      </c>
    </row>
    <row r="244" spans="1:11" ht="14.4" customHeight="1" x14ac:dyDescent="0.3">
      <c r="A244" s="472" t="s">
        <v>410</v>
      </c>
      <c r="B244" s="473" t="s">
        <v>411</v>
      </c>
      <c r="C244" s="474" t="s">
        <v>419</v>
      </c>
      <c r="D244" s="475" t="s">
        <v>420</v>
      </c>
      <c r="E244" s="474" t="s">
        <v>526</v>
      </c>
      <c r="F244" s="475" t="s">
        <v>527</v>
      </c>
      <c r="G244" s="474" t="s">
        <v>1006</v>
      </c>
      <c r="H244" s="474" t="s">
        <v>1007</v>
      </c>
      <c r="I244" s="477">
        <v>5355.4599609375</v>
      </c>
      <c r="J244" s="477">
        <v>6</v>
      </c>
      <c r="K244" s="478">
        <v>32132.759765625</v>
      </c>
    </row>
    <row r="245" spans="1:11" ht="14.4" customHeight="1" x14ac:dyDescent="0.3">
      <c r="A245" s="472" t="s">
        <v>410</v>
      </c>
      <c r="B245" s="473" t="s">
        <v>411</v>
      </c>
      <c r="C245" s="474" t="s">
        <v>419</v>
      </c>
      <c r="D245" s="475" t="s">
        <v>420</v>
      </c>
      <c r="E245" s="474" t="s">
        <v>526</v>
      </c>
      <c r="F245" s="475" t="s">
        <v>527</v>
      </c>
      <c r="G245" s="474" t="s">
        <v>1008</v>
      </c>
      <c r="H245" s="474" t="s">
        <v>1009</v>
      </c>
      <c r="I245" s="477">
        <v>1408.43994140625</v>
      </c>
      <c r="J245" s="477">
        <v>1</v>
      </c>
      <c r="K245" s="478">
        <v>1408.43994140625</v>
      </c>
    </row>
    <row r="246" spans="1:11" ht="14.4" customHeight="1" x14ac:dyDescent="0.3">
      <c r="A246" s="472" t="s">
        <v>410</v>
      </c>
      <c r="B246" s="473" t="s">
        <v>411</v>
      </c>
      <c r="C246" s="474" t="s">
        <v>419</v>
      </c>
      <c r="D246" s="475" t="s">
        <v>420</v>
      </c>
      <c r="E246" s="474" t="s">
        <v>526</v>
      </c>
      <c r="F246" s="475" t="s">
        <v>527</v>
      </c>
      <c r="G246" s="474" t="s">
        <v>1010</v>
      </c>
      <c r="H246" s="474" t="s">
        <v>1011</v>
      </c>
      <c r="I246" s="477">
        <v>274.67001342773437</v>
      </c>
      <c r="J246" s="477">
        <v>2</v>
      </c>
      <c r="K246" s="478">
        <v>549.34002685546875</v>
      </c>
    </row>
    <row r="247" spans="1:11" ht="14.4" customHeight="1" x14ac:dyDescent="0.3">
      <c r="A247" s="472" t="s">
        <v>410</v>
      </c>
      <c r="B247" s="473" t="s">
        <v>411</v>
      </c>
      <c r="C247" s="474" t="s">
        <v>419</v>
      </c>
      <c r="D247" s="475" t="s">
        <v>420</v>
      </c>
      <c r="E247" s="474" t="s">
        <v>526</v>
      </c>
      <c r="F247" s="475" t="s">
        <v>527</v>
      </c>
      <c r="G247" s="474" t="s">
        <v>1012</v>
      </c>
      <c r="H247" s="474" t="s">
        <v>1013</v>
      </c>
      <c r="I247" s="477">
        <v>2653.1766764322915</v>
      </c>
      <c r="J247" s="477">
        <v>7</v>
      </c>
      <c r="K247" s="478">
        <v>18785.690185546875</v>
      </c>
    </row>
    <row r="248" spans="1:11" ht="14.4" customHeight="1" x14ac:dyDescent="0.3">
      <c r="A248" s="472" t="s">
        <v>410</v>
      </c>
      <c r="B248" s="473" t="s">
        <v>411</v>
      </c>
      <c r="C248" s="474" t="s">
        <v>419</v>
      </c>
      <c r="D248" s="475" t="s">
        <v>420</v>
      </c>
      <c r="E248" s="474" t="s">
        <v>526</v>
      </c>
      <c r="F248" s="475" t="s">
        <v>527</v>
      </c>
      <c r="G248" s="474" t="s">
        <v>1014</v>
      </c>
      <c r="H248" s="474" t="s">
        <v>1015</v>
      </c>
      <c r="I248" s="477">
        <v>15.549000104268393</v>
      </c>
      <c r="J248" s="477">
        <v>1560</v>
      </c>
      <c r="K248" s="478">
        <v>24255.659790039063</v>
      </c>
    </row>
    <row r="249" spans="1:11" ht="14.4" customHeight="1" x14ac:dyDescent="0.3">
      <c r="A249" s="472" t="s">
        <v>410</v>
      </c>
      <c r="B249" s="473" t="s">
        <v>411</v>
      </c>
      <c r="C249" s="474" t="s">
        <v>419</v>
      </c>
      <c r="D249" s="475" t="s">
        <v>420</v>
      </c>
      <c r="E249" s="474" t="s">
        <v>526</v>
      </c>
      <c r="F249" s="475" t="s">
        <v>527</v>
      </c>
      <c r="G249" s="474" t="s">
        <v>1016</v>
      </c>
      <c r="H249" s="474" t="s">
        <v>1017</v>
      </c>
      <c r="I249" s="477">
        <v>18.757666852739121</v>
      </c>
      <c r="J249" s="477">
        <v>3816</v>
      </c>
      <c r="K249" s="478">
        <v>71569.181457519531</v>
      </c>
    </row>
    <row r="250" spans="1:11" ht="14.4" customHeight="1" x14ac:dyDescent="0.3">
      <c r="A250" s="472" t="s">
        <v>410</v>
      </c>
      <c r="B250" s="473" t="s">
        <v>411</v>
      </c>
      <c r="C250" s="474" t="s">
        <v>419</v>
      </c>
      <c r="D250" s="475" t="s">
        <v>420</v>
      </c>
      <c r="E250" s="474" t="s">
        <v>526</v>
      </c>
      <c r="F250" s="475" t="s">
        <v>527</v>
      </c>
      <c r="G250" s="474" t="s">
        <v>1018</v>
      </c>
      <c r="H250" s="474" t="s">
        <v>1019</v>
      </c>
      <c r="I250" s="477">
        <v>129.46999613444009</v>
      </c>
      <c r="J250" s="477">
        <v>3</v>
      </c>
      <c r="K250" s="478">
        <v>388.40998840332031</v>
      </c>
    </row>
    <row r="251" spans="1:11" ht="14.4" customHeight="1" x14ac:dyDescent="0.3">
      <c r="A251" s="472" t="s">
        <v>410</v>
      </c>
      <c r="B251" s="473" t="s">
        <v>411</v>
      </c>
      <c r="C251" s="474" t="s">
        <v>419</v>
      </c>
      <c r="D251" s="475" t="s">
        <v>420</v>
      </c>
      <c r="E251" s="474" t="s">
        <v>526</v>
      </c>
      <c r="F251" s="475" t="s">
        <v>527</v>
      </c>
      <c r="G251" s="474" t="s">
        <v>1020</v>
      </c>
      <c r="H251" s="474" t="s">
        <v>1021</v>
      </c>
      <c r="I251" s="477">
        <v>274.66751098632812</v>
      </c>
      <c r="J251" s="477">
        <v>3</v>
      </c>
      <c r="K251" s="478">
        <v>824.00003051757812</v>
      </c>
    </row>
    <row r="252" spans="1:11" ht="14.4" customHeight="1" x14ac:dyDescent="0.3">
      <c r="A252" s="472" t="s">
        <v>410</v>
      </c>
      <c r="B252" s="473" t="s">
        <v>411</v>
      </c>
      <c r="C252" s="474" t="s">
        <v>419</v>
      </c>
      <c r="D252" s="475" t="s">
        <v>420</v>
      </c>
      <c r="E252" s="474" t="s">
        <v>526</v>
      </c>
      <c r="F252" s="475" t="s">
        <v>527</v>
      </c>
      <c r="G252" s="474" t="s">
        <v>1022</v>
      </c>
      <c r="H252" s="474" t="s">
        <v>1023</v>
      </c>
      <c r="I252" s="477">
        <v>2985.64990234375</v>
      </c>
      <c r="J252" s="477">
        <v>3</v>
      </c>
      <c r="K252" s="478">
        <v>8956.9404296875</v>
      </c>
    </row>
    <row r="253" spans="1:11" ht="14.4" customHeight="1" x14ac:dyDescent="0.3">
      <c r="A253" s="472" t="s">
        <v>410</v>
      </c>
      <c r="B253" s="473" t="s">
        <v>411</v>
      </c>
      <c r="C253" s="474" t="s">
        <v>419</v>
      </c>
      <c r="D253" s="475" t="s">
        <v>420</v>
      </c>
      <c r="E253" s="474" t="s">
        <v>526</v>
      </c>
      <c r="F253" s="475" t="s">
        <v>527</v>
      </c>
      <c r="G253" s="474" t="s">
        <v>1024</v>
      </c>
      <c r="H253" s="474" t="s">
        <v>1025</v>
      </c>
      <c r="I253" s="477">
        <v>79.5</v>
      </c>
      <c r="J253" s="477">
        <v>1</v>
      </c>
      <c r="K253" s="478">
        <v>79.5</v>
      </c>
    </row>
    <row r="254" spans="1:11" ht="14.4" customHeight="1" x14ac:dyDescent="0.3">
      <c r="A254" s="472" t="s">
        <v>410</v>
      </c>
      <c r="B254" s="473" t="s">
        <v>411</v>
      </c>
      <c r="C254" s="474" t="s">
        <v>419</v>
      </c>
      <c r="D254" s="475" t="s">
        <v>420</v>
      </c>
      <c r="E254" s="474" t="s">
        <v>526</v>
      </c>
      <c r="F254" s="475" t="s">
        <v>527</v>
      </c>
      <c r="G254" s="474" t="s">
        <v>1026</v>
      </c>
      <c r="H254" s="474" t="s">
        <v>1027</v>
      </c>
      <c r="I254" s="477">
        <v>2743.0176130022323</v>
      </c>
      <c r="J254" s="477">
        <v>20</v>
      </c>
      <c r="K254" s="478">
        <v>54598.398681640625</v>
      </c>
    </row>
    <row r="255" spans="1:11" ht="14.4" customHeight="1" x14ac:dyDescent="0.3">
      <c r="A255" s="472" t="s">
        <v>410</v>
      </c>
      <c r="B255" s="473" t="s">
        <v>411</v>
      </c>
      <c r="C255" s="474" t="s">
        <v>419</v>
      </c>
      <c r="D255" s="475" t="s">
        <v>420</v>
      </c>
      <c r="E255" s="474" t="s">
        <v>526</v>
      </c>
      <c r="F255" s="475" t="s">
        <v>527</v>
      </c>
      <c r="G255" s="474" t="s">
        <v>1028</v>
      </c>
      <c r="H255" s="474" t="s">
        <v>1029</v>
      </c>
      <c r="I255" s="477">
        <v>8470</v>
      </c>
      <c r="J255" s="477">
        <v>2</v>
      </c>
      <c r="K255" s="478">
        <v>16940</v>
      </c>
    </row>
    <row r="256" spans="1:11" ht="14.4" customHeight="1" x14ac:dyDescent="0.3">
      <c r="A256" s="472" t="s">
        <v>410</v>
      </c>
      <c r="B256" s="473" t="s">
        <v>411</v>
      </c>
      <c r="C256" s="474" t="s">
        <v>419</v>
      </c>
      <c r="D256" s="475" t="s">
        <v>420</v>
      </c>
      <c r="E256" s="474" t="s">
        <v>526</v>
      </c>
      <c r="F256" s="475" t="s">
        <v>527</v>
      </c>
      <c r="G256" s="474" t="s">
        <v>1030</v>
      </c>
      <c r="H256" s="474" t="s">
        <v>1031</v>
      </c>
      <c r="I256" s="477">
        <v>10.289999961853027</v>
      </c>
      <c r="J256" s="477">
        <v>760</v>
      </c>
      <c r="K256" s="478">
        <v>7816.5998229980469</v>
      </c>
    </row>
    <row r="257" spans="1:11" ht="14.4" customHeight="1" x14ac:dyDescent="0.3">
      <c r="A257" s="472" t="s">
        <v>410</v>
      </c>
      <c r="B257" s="473" t="s">
        <v>411</v>
      </c>
      <c r="C257" s="474" t="s">
        <v>419</v>
      </c>
      <c r="D257" s="475" t="s">
        <v>420</v>
      </c>
      <c r="E257" s="474" t="s">
        <v>526</v>
      </c>
      <c r="F257" s="475" t="s">
        <v>527</v>
      </c>
      <c r="G257" s="474" t="s">
        <v>1032</v>
      </c>
      <c r="H257" s="474" t="s">
        <v>1033</v>
      </c>
      <c r="I257" s="477">
        <v>510.6199951171875</v>
      </c>
      <c r="J257" s="477">
        <v>1</v>
      </c>
      <c r="K257" s="478">
        <v>510.6199951171875</v>
      </c>
    </row>
    <row r="258" spans="1:11" ht="14.4" customHeight="1" x14ac:dyDescent="0.3">
      <c r="A258" s="472" t="s">
        <v>410</v>
      </c>
      <c r="B258" s="473" t="s">
        <v>411</v>
      </c>
      <c r="C258" s="474" t="s">
        <v>419</v>
      </c>
      <c r="D258" s="475" t="s">
        <v>420</v>
      </c>
      <c r="E258" s="474" t="s">
        <v>526</v>
      </c>
      <c r="F258" s="475" t="s">
        <v>527</v>
      </c>
      <c r="G258" s="474" t="s">
        <v>1034</v>
      </c>
      <c r="H258" s="474" t="s">
        <v>1035</v>
      </c>
      <c r="I258" s="477">
        <v>510.6199951171875</v>
      </c>
      <c r="J258" s="477">
        <v>1</v>
      </c>
      <c r="K258" s="478">
        <v>510.6199951171875</v>
      </c>
    </row>
    <row r="259" spans="1:11" ht="14.4" customHeight="1" x14ac:dyDescent="0.3">
      <c r="A259" s="472" t="s">
        <v>410</v>
      </c>
      <c r="B259" s="473" t="s">
        <v>411</v>
      </c>
      <c r="C259" s="474" t="s">
        <v>419</v>
      </c>
      <c r="D259" s="475" t="s">
        <v>420</v>
      </c>
      <c r="E259" s="474" t="s">
        <v>526</v>
      </c>
      <c r="F259" s="475" t="s">
        <v>527</v>
      </c>
      <c r="G259" s="474" t="s">
        <v>1036</v>
      </c>
      <c r="H259" s="474" t="s">
        <v>1037</v>
      </c>
      <c r="I259" s="477">
        <v>510.6199951171875</v>
      </c>
      <c r="J259" s="477">
        <v>1</v>
      </c>
      <c r="K259" s="478">
        <v>510.6199951171875</v>
      </c>
    </row>
    <row r="260" spans="1:11" ht="14.4" customHeight="1" x14ac:dyDescent="0.3">
      <c r="A260" s="472" t="s">
        <v>410</v>
      </c>
      <c r="B260" s="473" t="s">
        <v>411</v>
      </c>
      <c r="C260" s="474" t="s">
        <v>419</v>
      </c>
      <c r="D260" s="475" t="s">
        <v>420</v>
      </c>
      <c r="E260" s="474" t="s">
        <v>526</v>
      </c>
      <c r="F260" s="475" t="s">
        <v>527</v>
      </c>
      <c r="G260" s="474" t="s">
        <v>1038</v>
      </c>
      <c r="H260" s="474" t="s">
        <v>1039</v>
      </c>
      <c r="I260" s="477">
        <v>510.6199951171875</v>
      </c>
      <c r="J260" s="477">
        <v>2</v>
      </c>
      <c r="K260" s="478">
        <v>1021.239990234375</v>
      </c>
    </row>
    <row r="261" spans="1:11" ht="14.4" customHeight="1" x14ac:dyDescent="0.3">
      <c r="A261" s="472" t="s">
        <v>410</v>
      </c>
      <c r="B261" s="473" t="s">
        <v>411</v>
      </c>
      <c r="C261" s="474" t="s">
        <v>419</v>
      </c>
      <c r="D261" s="475" t="s">
        <v>420</v>
      </c>
      <c r="E261" s="474" t="s">
        <v>526</v>
      </c>
      <c r="F261" s="475" t="s">
        <v>527</v>
      </c>
      <c r="G261" s="474" t="s">
        <v>1040</v>
      </c>
      <c r="H261" s="474" t="s">
        <v>1041</v>
      </c>
      <c r="I261" s="477">
        <v>510.6199951171875</v>
      </c>
      <c r="J261" s="477">
        <v>1</v>
      </c>
      <c r="K261" s="478">
        <v>510.6199951171875</v>
      </c>
    </row>
    <row r="262" spans="1:11" ht="14.4" customHeight="1" x14ac:dyDescent="0.3">
      <c r="A262" s="472" t="s">
        <v>410</v>
      </c>
      <c r="B262" s="473" t="s">
        <v>411</v>
      </c>
      <c r="C262" s="474" t="s">
        <v>419</v>
      </c>
      <c r="D262" s="475" t="s">
        <v>420</v>
      </c>
      <c r="E262" s="474" t="s">
        <v>526</v>
      </c>
      <c r="F262" s="475" t="s">
        <v>527</v>
      </c>
      <c r="G262" s="474" t="s">
        <v>1042</v>
      </c>
      <c r="H262" s="474" t="s">
        <v>1043</v>
      </c>
      <c r="I262" s="477">
        <v>510.6199951171875</v>
      </c>
      <c r="J262" s="477">
        <v>1</v>
      </c>
      <c r="K262" s="478">
        <v>510.6199951171875</v>
      </c>
    </row>
    <row r="263" spans="1:11" ht="14.4" customHeight="1" x14ac:dyDescent="0.3">
      <c r="A263" s="472" t="s">
        <v>410</v>
      </c>
      <c r="B263" s="473" t="s">
        <v>411</v>
      </c>
      <c r="C263" s="474" t="s">
        <v>419</v>
      </c>
      <c r="D263" s="475" t="s">
        <v>420</v>
      </c>
      <c r="E263" s="474" t="s">
        <v>526</v>
      </c>
      <c r="F263" s="475" t="s">
        <v>527</v>
      </c>
      <c r="G263" s="474" t="s">
        <v>1044</v>
      </c>
      <c r="H263" s="474" t="s">
        <v>1045</v>
      </c>
      <c r="I263" s="477">
        <v>510.6199951171875</v>
      </c>
      <c r="J263" s="477">
        <v>1</v>
      </c>
      <c r="K263" s="478">
        <v>510.6199951171875</v>
      </c>
    </row>
    <row r="264" spans="1:11" ht="14.4" customHeight="1" x14ac:dyDescent="0.3">
      <c r="A264" s="472" t="s">
        <v>410</v>
      </c>
      <c r="B264" s="473" t="s">
        <v>411</v>
      </c>
      <c r="C264" s="474" t="s">
        <v>419</v>
      </c>
      <c r="D264" s="475" t="s">
        <v>420</v>
      </c>
      <c r="E264" s="474" t="s">
        <v>526</v>
      </c>
      <c r="F264" s="475" t="s">
        <v>527</v>
      </c>
      <c r="G264" s="474" t="s">
        <v>1046</v>
      </c>
      <c r="H264" s="474" t="s">
        <v>1047</v>
      </c>
      <c r="I264" s="477">
        <v>13.611572159661186</v>
      </c>
      <c r="J264" s="477">
        <v>2300</v>
      </c>
      <c r="K264" s="478">
        <v>31309.60009765625</v>
      </c>
    </row>
    <row r="265" spans="1:11" ht="14.4" customHeight="1" x14ac:dyDescent="0.3">
      <c r="A265" s="472" t="s">
        <v>410</v>
      </c>
      <c r="B265" s="473" t="s">
        <v>411</v>
      </c>
      <c r="C265" s="474" t="s">
        <v>419</v>
      </c>
      <c r="D265" s="475" t="s">
        <v>420</v>
      </c>
      <c r="E265" s="474" t="s">
        <v>526</v>
      </c>
      <c r="F265" s="475" t="s">
        <v>527</v>
      </c>
      <c r="G265" s="474" t="s">
        <v>1048</v>
      </c>
      <c r="H265" s="474" t="s">
        <v>1049</v>
      </c>
      <c r="I265" s="477">
        <v>1744.8133544921875</v>
      </c>
      <c r="J265" s="477">
        <v>3</v>
      </c>
      <c r="K265" s="478">
        <v>5234.43994140625</v>
      </c>
    </row>
    <row r="266" spans="1:11" ht="14.4" customHeight="1" x14ac:dyDescent="0.3">
      <c r="A266" s="472" t="s">
        <v>410</v>
      </c>
      <c r="B266" s="473" t="s">
        <v>411</v>
      </c>
      <c r="C266" s="474" t="s">
        <v>419</v>
      </c>
      <c r="D266" s="475" t="s">
        <v>420</v>
      </c>
      <c r="E266" s="474" t="s">
        <v>526</v>
      </c>
      <c r="F266" s="475" t="s">
        <v>527</v>
      </c>
      <c r="G266" s="474" t="s">
        <v>1050</v>
      </c>
      <c r="H266" s="474" t="s">
        <v>1051</v>
      </c>
      <c r="I266" s="477">
        <v>1137.4000244140625</v>
      </c>
      <c r="J266" s="477">
        <v>28</v>
      </c>
      <c r="K266" s="478">
        <v>31847.2001953125</v>
      </c>
    </row>
    <row r="267" spans="1:11" ht="14.4" customHeight="1" x14ac:dyDescent="0.3">
      <c r="A267" s="472" t="s">
        <v>410</v>
      </c>
      <c r="B267" s="473" t="s">
        <v>411</v>
      </c>
      <c r="C267" s="474" t="s">
        <v>419</v>
      </c>
      <c r="D267" s="475" t="s">
        <v>420</v>
      </c>
      <c r="E267" s="474" t="s">
        <v>526</v>
      </c>
      <c r="F267" s="475" t="s">
        <v>527</v>
      </c>
      <c r="G267" s="474" t="s">
        <v>1052</v>
      </c>
      <c r="H267" s="474" t="s">
        <v>1053</v>
      </c>
      <c r="I267" s="477">
        <v>16.200988547746526</v>
      </c>
      <c r="J267" s="477">
        <v>4420</v>
      </c>
      <c r="K267" s="478">
        <v>71612.209594726563</v>
      </c>
    </row>
    <row r="268" spans="1:11" ht="14.4" customHeight="1" x14ac:dyDescent="0.3">
      <c r="A268" s="472" t="s">
        <v>410</v>
      </c>
      <c r="B268" s="473" t="s">
        <v>411</v>
      </c>
      <c r="C268" s="474" t="s">
        <v>419</v>
      </c>
      <c r="D268" s="475" t="s">
        <v>420</v>
      </c>
      <c r="E268" s="474" t="s">
        <v>526</v>
      </c>
      <c r="F268" s="475" t="s">
        <v>527</v>
      </c>
      <c r="G268" s="474" t="s">
        <v>1054</v>
      </c>
      <c r="H268" s="474" t="s">
        <v>1055</v>
      </c>
      <c r="I268" s="477">
        <v>3753.5006022135417</v>
      </c>
      <c r="J268" s="477">
        <v>56</v>
      </c>
      <c r="K268" s="478">
        <v>209748.64599609375</v>
      </c>
    </row>
    <row r="269" spans="1:11" ht="14.4" customHeight="1" x14ac:dyDescent="0.3">
      <c r="A269" s="472" t="s">
        <v>410</v>
      </c>
      <c r="B269" s="473" t="s">
        <v>411</v>
      </c>
      <c r="C269" s="474" t="s">
        <v>419</v>
      </c>
      <c r="D269" s="475" t="s">
        <v>420</v>
      </c>
      <c r="E269" s="474" t="s">
        <v>526</v>
      </c>
      <c r="F269" s="475" t="s">
        <v>527</v>
      </c>
      <c r="G269" s="474" t="s">
        <v>1056</v>
      </c>
      <c r="H269" s="474" t="s">
        <v>1057</v>
      </c>
      <c r="I269" s="477">
        <v>431.97000122070313</v>
      </c>
      <c r="J269" s="477">
        <v>1</v>
      </c>
      <c r="K269" s="478">
        <v>431.97000122070313</v>
      </c>
    </row>
    <row r="270" spans="1:11" ht="14.4" customHeight="1" x14ac:dyDescent="0.3">
      <c r="A270" s="472" t="s">
        <v>410</v>
      </c>
      <c r="B270" s="473" t="s">
        <v>411</v>
      </c>
      <c r="C270" s="474" t="s">
        <v>419</v>
      </c>
      <c r="D270" s="475" t="s">
        <v>420</v>
      </c>
      <c r="E270" s="474" t="s">
        <v>526</v>
      </c>
      <c r="F270" s="475" t="s">
        <v>527</v>
      </c>
      <c r="G270" s="474" t="s">
        <v>1058</v>
      </c>
      <c r="H270" s="474" t="s">
        <v>1059</v>
      </c>
      <c r="I270" s="477">
        <v>540.8699951171875</v>
      </c>
      <c r="J270" s="477">
        <v>1</v>
      </c>
      <c r="K270" s="478">
        <v>540.8699951171875</v>
      </c>
    </row>
    <row r="271" spans="1:11" ht="14.4" customHeight="1" x14ac:dyDescent="0.3">
      <c r="A271" s="472" t="s">
        <v>410</v>
      </c>
      <c r="B271" s="473" t="s">
        <v>411</v>
      </c>
      <c r="C271" s="474" t="s">
        <v>419</v>
      </c>
      <c r="D271" s="475" t="s">
        <v>420</v>
      </c>
      <c r="E271" s="474" t="s">
        <v>526</v>
      </c>
      <c r="F271" s="475" t="s">
        <v>527</v>
      </c>
      <c r="G271" s="474" t="s">
        <v>1060</v>
      </c>
      <c r="H271" s="474" t="s">
        <v>1061</v>
      </c>
      <c r="I271" s="477">
        <v>431.97000122070313</v>
      </c>
      <c r="J271" s="477">
        <v>1</v>
      </c>
      <c r="K271" s="478">
        <v>431.97000122070313</v>
      </c>
    </row>
    <row r="272" spans="1:11" ht="14.4" customHeight="1" x14ac:dyDescent="0.3">
      <c r="A272" s="472" t="s">
        <v>410</v>
      </c>
      <c r="B272" s="473" t="s">
        <v>411</v>
      </c>
      <c r="C272" s="474" t="s">
        <v>419</v>
      </c>
      <c r="D272" s="475" t="s">
        <v>420</v>
      </c>
      <c r="E272" s="474" t="s">
        <v>526</v>
      </c>
      <c r="F272" s="475" t="s">
        <v>527</v>
      </c>
      <c r="G272" s="474" t="s">
        <v>1062</v>
      </c>
      <c r="H272" s="474" t="s">
        <v>1063</v>
      </c>
      <c r="I272" s="477">
        <v>431.97000122070313</v>
      </c>
      <c r="J272" s="477">
        <v>1</v>
      </c>
      <c r="K272" s="478">
        <v>431.97000122070313</v>
      </c>
    </row>
    <row r="273" spans="1:11" ht="14.4" customHeight="1" x14ac:dyDescent="0.3">
      <c r="A273" s="472" t="s">
        <v>410</v>
      </c>
      <c r="B273" s="473" t="s">
        <v>411</v>
      </c>
      <c r="C273" s="474" t="s">
        <v>419</v>
      </c>
      <c r="D273" s="475" t="s">
        <v>420</v>
      </c>
      <c r="E273" s="474" t="s">
        <v>526</v>
      </c>
      <c r="F273" s="475" t="s">
        <v>527</v>
      </c>
      <c r="G273" s="474" t="s">
        <v>1064</v>
      </c>
      <c r="H273" s="474" t="s">
        <v>1065</v>
      </c>
      <c r="I273" s="477">
        <v>431.97000122070313</v>
      </c>
      <c r="J273" s="477">
        <v>1</v>
      </c>
      <c r="K273" s="478">
        <v>431.97000122070313</v>
      </c>
    </row>
    <row r="274" spans="1:11" ht="14.4" customHeight="1" x14ac:dyDescent="0.3">
      <c r="A274" s="472" t="s">
        <v>410</v>
      </c>
      <c r="B274" s="473" t="s">
        <v>411</v>
      </c>
      <c r="C274" s="474" t="s">
        <v>419</v>
      </c>
      <c r="D274" s="475" t="s">
        <v>420</v>
      </c>
      <c r="E274" s="474" t="s">
        <v>526</v>
      </c>
      <c r="F274" s="475" t="s">
        <v>527</v>
      </c>
      <c r="G274" s="474" t="s">
        <v>1066</v>
      </c>
      <c r="H274" s="474" t="s">
        <v>1067</v>
      </c>
      <c r="I274" s="477">
        <v>2192.52001953125</v>
      </c>
      <c r="J274" s="477">
        <v>2</v>
      </c>
      <c r="K274" s="478">
        <v>4385.0400390625</v>
      </c>
    </row>
    <row r="275" spans="1:11" ht="14.4" customHeight="1" x14ac:dyDescent="0.3">
      <c r="A275" s="472" t="s">
        <v>410</v>
      </c>
      <c r="B275" s="473" t="s">
        <v>411</v>
      </c>
      <c r="C275" s="474" t="s">
        <v>419</v>
      </c>
      <c r="D275" s="475" t="s">
        <v>420</v>
      </c>
      <c r="E275" s="474" t="s">
        <v>526</v>
      </c>
      <c r="F275" s="475" t="s">
        <v>527</v>
      </c>
      <c r="G275" s="474" t="s">
        <v>1068</v>
      </c>
      <c r="H275" s="474" t="s">
        <v>1069</v>
      </c>
      <c r="I275" s="477">
        <v>333</v>
      </c>
      <c r="J275" s="477">
        <v>3</v>
      </c>
      <c r="K275" s="478">
        <v>999</v>
      </c>
    </row>
    <row r="276" spans="1:11" ht="14.4" customHeight="1" x14ac:dyDescent="0.3">
      <c r="A276" s="472" t="s">
        <v>410</v>
      </c>
      <c r="B276" s="473" t="s">
        <v>411</v>
      </c>
      <c r="C276" s="474" t="s">
        <v>419</v>
      </c>
      <c r="D276" s="475" t="s">
        <v>420</v>
      </c>
      <c r="E276" s="474" t="s">
        <v>526</v>
      </c>
      <c r="F276" s="475" t="s">
        <v>527</v>
      </c>
      <c r="G276" s="474" t="s">
        <v>1070</v>
      </c>
      <c r="H276" s="474" t="s">
        <v>1071</v>
      </c>
      <c r="I276" s="477">
        <v>1277.4100341796875</v>
      </c>
      <c r="J276" s="477">
        <v>1</v>
      </c>
      <c r="K276" s="478">
        <v>1277.4100341796875</v>
      </c>
    </row>
    <row r="277" spans="1:11" ht="14.4" customHeight="1" x14ac:dyDescent="0.3">
      <c r="A277" s="472" t="s">
        <v>410</v>
      </c>
      <c r="B277" s="473" t="s">
        <v>411</v>
      </c>
      <c r="C277" s="474" t="s">
        <v>419</v>
      </c>
      <c r="D277" s="475" t="s">
        <v>420</v>
      </c>
      <c r="E277" s="474" t="s">
        <v>526</v>
      </c>
      <c r="F277" s="475" t="s">
        <v>527</v>
      </c>
      <c r="G277" s="474" t="s">
        <v>1072</v>
      </c>
      <c r="H277" s="474" t="s">
        <v>1073</v>
      </c>
      <c r="I277" s="477">
        <v>274.67001342773437</v>
      </c>
      <c r="J277" s="477">
        <v>2</v>
      </c>
      <c r="K277" s="478">
        <v>549.34002685546875</v>
      </c>
    </row>
    <row r="278" spans="1:11" ht="14.4" customHeight="1" x14ac:dyDescent="0.3">
      <c r="A278" s="472" t="s">
        <v>410</v>
      </c>
      <c r="B278" s="473" t="s">
        <v>411</v>
      </c>
      <c r="C278" s="474" t="s">
        <v>419</v>
      </c>
      <c r="D278" s="475" t="s">
        <v>420</v>
      </c>
      <c r="E278" s="474" t="s">
        <v>526</v>
      </c>
      <c r="F278" s="475" t="s">
        <v>527</v>
      </c>
      <c r="G278" s="474" t="s">
        <v>1074</v>
      </c>
      <c r="H278" s="474" t="s">
        <v>1075</v>
      </c>
      <c r="I278" s="477">
        <v>162.08000183105469</v>
      </c>
      <c r="J278" s="477">
        <v>2</v>
      </c>
      <c r="K278" s="478">
        <v>324.16000366210937</v>
      </c>
    </row>
    <row r="279" spans="1:11" ht="14.4" customHeight="1" x14ac:dyDescent="0.3">
      <c r="A279" s="472" t="s">
        <v>410</v>
      </c>
      <c r="B279" s="473" t="s">
        <v>411</v>
      </c>
      <c r="C279" s="474" t="s">
        <v>419</v>
      </c>
      <c r="D279" s="475" t="s">
        <v>420</v>
      </c>
      <c r="E279" s="474" t="s">
        <v>526</v>
      </c>
      <c r="F279" s="475" t="s">
        <v>527</v>
      </c>
      <c r="G279" s="474" t="s">
        <v>1076</v>
      </c>
      <c r="H279" s="474" t="s">
        <v>1077</v>
      </c>
      <c r="I279" s="477">
        <v>274.67001342773437</v>
      </c>
      <c r="J279" s="477">
        <v>4</v>
      </c>
      <c r="K279" s="478">
        <v>1098.6800537109375</v>
      </c>
    </row>
    <row r="280" spans="1:11" ht="14.4" customHeight="1" x14ac:dyDescent="0.3">
      <c r="A280" s="472" t="s">
        <v>410</v>
      </c>
      <c r="B280" s="473" t="s">
        <v>411</v>
      </c>
      <c r="C280" s="474" t="s">
        <v>419</v>
      </c>
      <c r="D280" s="475" t="s">
        <v>420</v>
      </c>
      <c r="E280" s="474" t="s">
        <v>526</v>
      </c>
      <c r="F280" s="475" t="s">
        <v>527</v>
      </c>
      <c r="G280" s="474" t="s">
        <v>1078</v>
      </c>
      <c r="H280" s="474" t="s">
        <v>1079</v>
      </c>
      <c r="I280" s="477">
        <v>151.25</v>
      </c>
      <c r="J280" s="477">
        <v>3</v>
      </c>
      <c r="K280" s="478">
        <v>453.75</v>
      </c>
    </row>
    <row r="281" spans="1:11" ht="14.4" customHeight="1" x14ac:dyDescent="0.3">
      <c r="A281" s="472" t="s">
        <v>410</v>
      </c>
      <c r="B281" s="473" t="s">
        <v>411</v>
      </c>
      <c r="C281" s="474" t="s">
        <v>419</v>
      </c>
      <c r="D281" s="475" t="s">
        <v>420</v>
      </c>
      <c r="E281" s="474" t="s">
        <v>526</v>
      </c>
      <c r="F281" s="475" t="s">
        <v>527</v>
      </c>
      <c r="G281" s="474" t="s">
        <v>1080</v>
      </c>
      <c r="H281" s="474" t="s">
        <v>1081</v>
      </c>
      <c r="I281" s="477">
        <v>4934.849934895833</v>
      </c>
      <c r="J281" s="477">
        <v>3</v>
      </c>
      <c r="K281" s="478">
        <v>14804.5498046875</v>
      </c>
    </row>
    <row r="282" spans="1:11" ht="14.4" customHeight="1" x14ac:dyDescent="0.3">
      <c r="A282" s="472" t="s">
        <v>410</v>
      </c>
      <c r="B282" s="473" t="s">
        <v>411</v>
      </c>
      <c r="C282" s="474" t="s">
        <v>419</v>
      </c>
      <c r="D282" s="475" t="s">
        <v>420</v>
      </c>
      <c r="E282" s="474" t="s">
        <v>526</v>
      </c>
      <c r="F282" s="475" t="s">
        <v>527</v>
      </c>
      <c r="G282" s="474" t="s">
        <v>1082</v>
      </c>
      <c r="H282" s="474" t="s">
        <v>1083</v>
      </c>
      <c r="I282" s="477">
        <v>5527.236653645833</v>
      </c>
      <c r="J282" s="477">
        <v>3</v>
      </c>
      <c r="K282" s="478">
        <v>16581.7099609375</v>
      </c>
    </row>
    <row r="283" spans="1:11" ht="14.4" customHeight="1" x14ac:dyDescent="0.3">
      <c r="A283" s="472" t="s">
        <v>410</v>
      </c>
      <c r="B283" s="473" t="s">
        <v>411</v>
      </c>
      <c r="C283" s="474" t="s">
        <v>419</v>
      </c>
      <c r="D283" s="475" t="s">
        <v>420</v>
      </c>
      <c r="E283" s="474" t="s">
        <v>526</v>
      </c>
      <c r="F283" s="475" t="s">
        <v>527</v>
      </c>
      <c r="G283" s="474" t="s">
        <v>1084</v>
      </c>
      <c r="H283" s="474" t="s">
        <v>1085</v>
      </c>
      <c r="I283" s="477">
        <v>5215.10986328125</v>
      </c>
      <c r="J283" s="477">
        <v>2</v>
      </c>
      <c r="K283" s="478">
        <v>10430.2197265625</v>
      </c>
    </row>
    <row r="284" spans="1:11" ht="14.4" customHeight="1" x14ac:dyDescent="0.3">
      <c r="A284" s="472" t="s">
        <v>410</v>
      </c>
      <c r="B284" s="473" t="s">
        <v>411</v>
      </c>
      <c r="C284" s="474" t="s">
        <v>419</v>
      </c>
      <c r="D284" s="475" t="s">
        <v>420</v>
      </c>
      <c r="E284" s="474" t="s">
        <v>526</v>
      </c>
      <c r="F284" s="475" t="s">
        <v>527</v>
      </c>
      <c r="G284" s="474" t="s">
        <v>1086</v>
      </c>
      <c r="H284" s="474" t="s">
        <v>1087</v>
      </c>
      <c r="I284" s="477">
        <v>274.66668701171875</v>
      </c>
      <c r="J284" s="477">
        <v>6</v>
      </c>
      <c r="K284" s="478">
        <v>1648</v>
      </c>
    </row>
    <row r="285" spans="1:11" ht="14.4" customHeight="1" x14ac:dyDescent="0.3">
      <c r="A285" s="472" t="s">
        <v>410</v>
      </c>
      <c r="B285" s="473" t="s">
        <v>411</v>
      </c>
      <c r="C285" s="474" t="s">
        <v>419</v>
      </c>
      <c r="D285" s="475" t="s">
        <v>420</v>
      </c>
      <c r="E285" s="474" t="s">
        <v>526</v>
      </c>
      <c r="F285" s="475" t="s">
        <v>527</v>
      </c>
      <c r="G285" s="474" t="s">
        <v>1088</v>
      </c>
      <c r="H285" s="474" t="s">
        <v>1089</v>
      </c>
      <c r="I285" s="477">
        <v>274.66890462239581</v>
      </c>
      <c r="J285" s="477">
        <v>5</v>
      </c>
      <c r="K285" s="478">
        <v>1373.3400268554687</v>
      </c>
    </row>
    <row r="286" spans="1:11" ht="14.4" customHeight="1" x14ac:dyDescent="0.3">
      <c r="A286" s="472" t="s">
        <v>410</v>
      </c>
      <c r="B286" s="473" t="s">
        <v>411</v>
      </c>
      <c r="C286" s="474" t="s">
        <v>419</v>
      </c>
      <c r="D286" s="475" t="s">
        <v>420</v>
      </c>
      <c r="E286" s="474" t="s">
        <v>526</v>
      </c>
      <c r="F286" s="475" t="s">
        <v>527</v>
      </c>
      <c r="G286" s="474" t="s">
        <v>1090</v>
      </c>
      <c r="H286" s="474" t="s">
        <v>1091</v>
      </c>
      <c r="I286" s="477">
        <v>274.67001342773437</v>
      </c>
      <c r="J286" s="477">
        <v>4</v>
      </c>
      <c r="K286" s="478">
        <v>1098.6800537109375</v>
      </c>
    </row>
    <row r="287" spans="1:11" ht="14.4" customHeight="1" x14ac:dyDescent="0.3">
      <c r="A287" s="472" t="s">
        <v>410</v>
      </c>
      <c r="B287" s="473" t="s">
        <v>411</v>
      </c>
      <c r="C287" s="474" t="s">
        <v>419</v>
      </c>
      <c r="D287" s="475" t="s">
        <v>420</v>
      </c>
      <c r="E287" s="474" t="s">
        <v>526</v>
      </c>
      <c r="F287" s="475" t="s">
        <v>527</v>
      </c>
      <c r="G287" s="474" t="s">
        <v>1092</v>
      </c>
      <c r="H287" s="474" t="s">
        <v>1093</v>
      </c>
      <c r="I287" s="477">
        <v>3860</v>
      </c>
      <c r="J287" s="477">
        <v>2</v>
      </c>
      <c r="K287" s="478">
        <v>7720</v>
      </c>
    </row>
    <row r="288" spans="1:11" ht="14.4" customHeight="1" x14ac:dyDescent="0.3">
      <c r="A288" s="472" t="s">
        <v>410</v>
      </c>
      <c r="B288" s="473" t="s">
        <v>411</v>
      </c>
      <c r="C288" s="474" t="s">
        <v>419</v>
      </c>
      <c r="D288" s="475" t="s">
        <v>420</v>
      </c>
      <c r="E288" s="474" t="s">
        <v>526</v>
      </c>
      <c r="F288" s="475" t="s">
        <v>527</v>
      </c>
      <c r="G288" s="474" t="s">
        <v>1094</v>
      </c>
      <c r="H288" s="474" t="s">
        <v>1095</v>
      </c>
      <c r="I288" s="477">
        <v>1229</v>
      </c>
      <c r="J288" s="477">
        <v>1</v>
      </c>
      <c r="K288" s="478">
        <v>1229</v>
      </c>
    </row>
    <row r="289" spans="1:11" ht="14.4" customHeight="1" x14ac:dyDescent="0.3">
      <c r="A289" s="472" t="s">
        <v>410</v>
      </c>
      <c r="B289" s="473" t="s">
        <v>411</v>
      </c>
      <c r="C289" s="474" t="s">
        <v>419</v>
      </c>
      <c r="D289" s="475" t="s">
        <v>420</v>
      </c>
      <c r="E289" s="474" t="s">
        <v>526</v>
      </c>
      <c r="F289" s="475" t="s">
        <v>527</v>
      </c>
      <c r="G289" s="474" t="s">
        <v>1096</v>
      </c>
      <c r="H289" s="474" t="s">
        <v>1097</v>
      </c>
      <c r="I289" s="477">
        <v>16090.881225585938</v>
      </c>
      <c r="J289" s="477">
        <v>8</v>
      </c>
      <c r="K289" s="478">
        <v>128727.0498046875</v>
      </c>
    </row>
    <row r="290" spans="1:11" ht="14.4" customHeight="1" x14ac:dyDescent="0.3">
      <c r="A290" s="472" t="s">
        <v>410</v>
      </c>
      <c r="B290" s="473" t="s">
        <v>411</v>
      </c>
      <c r="C290" s="474" t="s">
        <v>419</v>
      </c>
      <c r="D290" s="475" t="s">
        <v>420</v>
      </c>
      <c r="E290" s="474" t="s">
        <v>526</v>
      </c>
      <c r="F290" s="475" t="s">
        <v>527</v>
      </c>
      <c r="G290" s="474" t="s">
        <v>1098</v>
      </c>
      <c r="H290" s="474" t="s">
        <v>1099</v>
      </c>
      <c r="I290" s="477">
        <v>9965.6666666666661</v>
      </c>
      <c r="J290" s="477">
        <v>3</v>
      </c>
      <c r="K290" s="478">
        <v>29897</v>
      </c>
    </row>
    <row r="291" spans="1:11" ht="14.4" customHeight="1" x14ac:dyDescent="0.3">
      <c r="A291" s="472" t="s">
        <v>410</v>
      </c>
      <c r="B291" s="473" t="s">
        <v>411</v>
      </c>
      <c r="C291" s="474" t="s">
        <v>419</v>
      </c>
      <c r="D291" s="475" t="s">
        <v>420</v>
      </c>
      <c r="E291" s="474" t="s">
        <v>526</v>
      </c>
      <c r="F291" s="475" t="s">
        <v>527</v>
      </c>
      <c r="G291" s="474" t="s">
        <v>1100</v>
      </c>
      <c r="H291" s="474" t="s">
        <v>1101</v>
      </c>
      <c r="I291" s="477">
        <v>213.18206782850001</v>
      </c>
      <c r="J291" s="477">
        <v>1</v>
      </c>
      <c r="K291" s="478">
        <v>213.18206782850001</v>
      </c>
    </row>
    <row r="292" spans="1:11" ht="14.4" customHeight="1" x14ac:dyDescent="0.3">
      <c r="A292" s="472" t="s">
        <v>410</v>
      </c>
      <c r="B292" s="473" t="s">
        <v>411</v>
      </c>
      <c r="C292" s="474" t="s">
        <v>419</v>
      </c>
      <c r="D292" s="475" t="s">
        <v>420</v>
      </c>
      <c r="E292" s="474" t="s">
        <v>526</v>
      </c>
      <c r="F292" s="475" t="s">
        <v>527</v>
      </c>
      <c r="G292" s="474" t="s">
        <v>1102</v>
      </c>
      <c r="H292" s="474" t="s">
        <v>1103</v>
      </c>
      <c r="I292" s="477">
        <v>209.07519534813724</v>
      </c>
      <c r="J292" s="477">
        <v>1</v>
      </c>
      <c r="K292" s="478">
        <v>209.07519534813724</v>
      </c>
    </row>
    <row r="293" spans="1:11" ht="14.4" customHeight="1" x14ac:dyDescent="0.3">
      <c r="A293" s="472" t="s">
        <v>410</v>
      </c>
      <c r="B293" s="473" t="s">
        <v>411</v>
      </c>
      <c r="C293" s="474" t="s">
        <v>419</v>
      </c>
      <c r="D293" s="475" t="s">
        <v>420</v>
      </c>
      <c r="E293" s="474" t="s">
        <v>526</v>
      </c>
      <c r="F293" s="475" t="s">
        <v>527</v>
      </c>
      <c r="G293" s="474" t="s">
        <v>1104</v>
      </c>
      <c r="H293" s="474" t="s">
        <v>1105</v>
      </c>
      <c r="I293" s="477">
        <v>319.01667775849398</v>
      </c>
      <c r="J293" s="477">
        <v>38</v>
      </c>
      <c r="K293" s="478">
        <v>12126.400557530364</v>
      </c>
    </row>
    <row r="294" spans="1:11" ht="14.4" customHeight="1" x14ac:dyDescent="0.3">
      <c r="A294" s="472" t="s">
        <v>410</v>
      </c>
      <c r="B294" s="473" t="s">
        <v>411</v>
      </c>
      <c r="C294" s="474" t="s">
        <v>419</v>
      </c>
      <c r="D294" s="475" t="s">
        <v>420</v>
      </c>
      <c r="E294" s="474" t="s">
        <v>526</v>
      </c>
      <c r="F294" s="475" t="s">
        <v>527</v>
      </c>
      <c r="G294" s="474" t="s">
        <v>1106</v>
      </c>
      <c r="H294" s="474" t="s">
        <v>1107</v>
      </c>
      <c r="I294" s="477">
        <v>8.3491690953572597</v>
      </c>
      <c r="J294" s="477">
        <v>28050</v>
      </c>
      <c r="K294" s="478">
        <v>234190.36016845703</v>
      </c>
    </row>
    <row r="295" spans="1:11" ht="14.4" customHeight="1" x14ac:dyDescent="0.3">
      <c r="A295" s="472" t="s">
        <v>410</v>
      </c>
      <c r="B295" s="473" t="s">
        <v>411</v>
      </c>
      <c r="C295" s="474" t="s">
        <v>419</v>
      </c>
      <c r="D295" s="475" t="s">
        <v>420</v>
      </c>
      <c r="E295" s="474" t="s">
        <v>526</v>
      </c>
      <c r="F295" s="475" t="s">
        <v>527</v>
      </c>
      <c r="G295" s="474" t="s">
        <v>1108</v>
      </c>
      <c r="H295" s="474" t="s">
        <v>1109</v>
      </c>
      <c r="I295" s="477">
        <v>7574.60009765625</v>
      </c>
      <c r="J295" s="477">
        <v>1</v>
      </c>
      <c r="K295" s="478">
        <v>7574.60009765625</v>
      </c>
    </row>
    <row r="296" spans="1:11" ht="14.4" customHeight="1" x14ac:dyDescent="0.3">
      <c r="A296" s="472" t="s">
        <v>410</v>
      </c>
      <c r="B296" s="473" t="s">
        <v>411</v>
      </c>
      <c r="C296" s="474" t="s">
        <v>419</v>
      </c>
      <c r="D296" s="475" t="s">
        <v>420</v>
      </c>
      <c r="E296" s="474" t="s">
        <v>526</v>
      </c>
      <c r="F296" s="475" t="s">
        <v>527</v>
      </c>
      <c r="G296" s="474" t="s">
        <v>1110</v>
      </c>
      <c r="H296" s="474" t="s">
        <v>1111</v>
      </c>
      <c r="I296" s="477">
        <v>19592.28515625</v>
      </c>
      <c r="J296" s="477">
        <v>2</v>
      </c>
      <c r="K296" s="478">
        <v>39184.5703125</v>
      </c>
    </row>
    <row r="297" spans="1:11" ht="14.4" customHeight="1" x14ac:dyDescent="0.3">
      <c r="A297" s="472" t="s">
        <v>410</v>
      </c>
      <c r="B297" s="473" t="s">
        <v>411</v>
      </c>
      <c r="C297" s="474" t="s">
        <v>419</v>
      </c>
      <c r="D297" s="475" t="s">
        <v>420</v>
      </c>
      <c r="E297" s="474" t="s">
        <v>526</v>
      </c>
      <c r="F297" s="475" t="s">
        <v>527</v>
      </c>
      <c r="G297" s="474" t="s">
        <v>1112</v>
      </c>
      <c r="H297" s="474" t="s">
        <v>1113</v>
      </c>
      <c r="I297" s="477">
        <v>5343.43017578125</v>
      </c>
      <c r="J297" s="477">
        <v>1</v>
      </c>
      <c r="K297" s="478">
        <v>5343.43017578125</v>
      </c>
    </row>
    <row r="298" spans="1:11" ht="14.4" customHeight="1" x14ac:dyDescent="0.3">
      <c r="A298" s="472" t="s">
        <v>410</v>
      </c>
      <c r="B298" s="473" t="s">
        <v>411</v>
      </c>
      <c r="C298" s="474" t="s">
        <v>419</v>
      </c>
      <c r="D298" s="475" t="s">
        <v>420</v>
      </c>
      <c r="E298" s="474" t="s">
        <v>526</v>
      </c>
      <c r="F298" s="475" t="s">
        <v>527</v>
      </c>
      <c r="G298" s="474" t="s">
        <v>1114</v>
      </c>
      <c r="H298" s="474" t="s">
        <v>1115</v>
      </c>
      <c r="I298" s="477">
        <v>6698.5</v>
      </c>
      <c r="J298" s="477">
        <v>2</v>
      </c>
      <c r="K298" s="478">
        <v>13397</v>
      </c>
    </row>
    <row r="299" spans="1:11" ht="14.4" customHeight="1" x14ac:dyDescent="0.3">
      <c r="A299" s="472" t="s">
        <v>410</v>
      </c>
      <c r="B299" s="473" t="s">
        <v>411</v>
      </c>
      <c r="C299" s="474" t="s">
        <v>419</v>
      </c>
      <c r="D299" s="475" t="s">
        <v>420</v>
      </c>
      <c r="E299" s="474" t="s">
        <v>526</v>
      </c>
      <c r="F299" s="475" t="s">
        <v>527</v>
      </c>
      <c r="G299" s="474" t="s">
        <v>1116</v>
      </c>
      <c r="H299" s="474" t="s">
        <v>1117</v>
      </c>
      <c r="I299" s="477">
        <v>3639.679931640625</v>
      </c>
      <c r="J299" s="477">
        <v>5</v>
      </c>
      <c r="K299" s="478">
        <v>18198.39990234375</v>
      </c>
    </row>
    <row r="300" spans="1:11" ht="14.4" customHeight="1" x14ac:dyDescent="0.3">
      <c r="A300" s="472" t="s">
        <v>410</v>
      </c>
      <c r="B300" s="473" t="s">
        <v>411</v>
      </c>
      <c r="C300" s="474" t="s">
        <v>419</v>
      </c>
      <c r="D300" s="475" t="s">
        <v>420</v>
      </c>
      <c r="E300" s="474" t="s">
        <v>526</v>
      </c>
      <c r="F300" s="475" t="s">
        <v>527</v>
      </c>
      <c r="G300" s="474" t="s">
        <v>1118</v>
      </c>
      <c r="H300" s="474" t="s">
        <v>1119</v>
      </c>
      <c r="I300" s="477">
        <v>24200</v>
      </c>
      <c r="J300" s="477">
        <v>2</v>
      </c>
      <c r="K300" s="478">
        <v>48400</v>
      </c>
    </row>
    <row r="301" spans="1:11" ht="14.4" customHeight="1" x14ac:dyDescent="0.3">
      <c r="A301" s="472" t="s">
        <v>410</v>
      </c>
      <c r="B301" s="473" t="s">
        <v>411</v>
      </c>
      <c r="C301" s="474" t="s">
        <v>419</v>
      </c>
      <c r="D301" s="475" t="s">
        <v>420</v>
      </c>
      <c r="E301" s="474" t="s">
        <v>526</v>
      </c>
      <c r="F301" s="475" t="s">
        <v>527</v>
      </c>
      <c r="G301" s="474" t="s">
        <v>1120</v>
      </c>
      <c r="H301" s="474" t="s">
        <v>1121</v>
      </c>
      <c r="I301" s="477">
        <v>36590.419921875</v>
      </c>
      <c r="J301" s="477">
        <v>2</v>
      </c>
      <c r="K301" s="478">
        <v>73180.83984375</v>
      </c>
    </row>
    <row r="302" spans="1:11" ht="14.4" customHeight="1" x14ac:dyDescent="0.3">
      <c r="A302" s="472" t="s">
        <v>410</v>
      </c>
      <c r="B302" s="473" t="s">
        <v>411</v>
      </c>
      <c r="C302" s="474" t="s">
        <v>419</v>
      </c>
      <c r="D302" s="475" t="s">
        <v>420</v>
      </c>
      <c r="E302" s="474" t="s">
        <v>526</v>
      </c>
      <c r="F302" s="475" t="s">
        <v>527</v>
      </c>
      <c r="G302" s="474" t="s">
        <v>1122</v>
      </c>
      <c r="H302" s="474" t="s">
        <v>1123</v>
      </c>
      <c r="I302" s="477">
        <v>2638.47998046875</v>
      </c>
      <c r="J302" s="477">
        <v>1</v>
      </c>
      <c r="K302" s="478">
        <v>2638.47998046875</v>
      </c>
    </row>
    <row r="303" spans="1:11" ht="14.4" customHeight="1" x14ac:dyDescent="0.3">
      <c r="A303" s="472" t="s">
        <v>410</v>
      </c>
      <c r="B303" s="473" t="s">
        <v>411</v>
      </c>
      <c r="C303" s="474" t="s">
        <v>419</v>
      </c>
      <c r="D303" s="475" t="s">
        <v>420</v>
      </c>
      <c r="E303" s="474" t="s">
        <v>526</v>
      </c>
      <c r="F303" s="475" t="s">
        <v>527</v>
      </c>
      <c r="G303" s="474" t="s">
        <v>1124</v>
      </c>
      <c r="H303" s="474" t="s">
        <v>1125</v>
      </c>
      <c r="I303" s="477">
        <v>25.270000457763672</v>
      </c>
      <c r="J303" s="477">
        <v>280</v>
      </c>
      <c r="K303" s="478">
        <v>7074.1998291015625</v>
      </c>
    </row>
    <row r="304" spans="1:11" ht="14.4" customHeight="1" x14ac:dyDescent="0.3">
      <c r="A304" s="472" t="s">
        <v>410</v>
      </c>
      <c r="B304" s="473" t="s">
        <v>411</v>
      </c>
      <c r="C304" s="474" t="s">
        <v>419</v>
      </c>
      <c r="D304" s="475" t="s">
        <v>420</v>
      </c>
      <c r="E304" s="474" t="s">
        <v>526</v>
      </c>
      <c r="F304" s="475" t="s">
        <v>527</v>
      </c>
      <c r="G304" s="474" t="s">
        <v>1126</v>
      </c>
      <c r="H304" s="474" t="s">
        <v>1127</v>
      </c>
      <c r="I304" s="477">
        <v>3643</v>
      </c>
      <c r="J304" s="477">
        <v>1</v>
      </c>
      <c r="K304" s="478">
        <v>3643</v>
      </c>
    </row>
    <row r="305" spans="1:11" ht="14.4" customHeight="1" x14ac:dyDescent="0.3">
      <c r="A305" s="472" t="s">
        <v>410</v>
      </c>
      <c r="B305" s="473" t="s">
        <v>411</v>
      </c>
      <c r="C305" s="474" t="s">
        <v>419</v>
      </c>
      <c r="D305" s="475" t="s">
        <v>420</v>
      </c>
      <c r="E305" s="474" t="s">
        <v>526</v>
      </c>
      <c r="F305" s="475" t="s">
        <v>527</v>
      </c>
      <c r="G305" s="474" t="s">
        <v>1128</v>
      </c>
      <c r="H305" s="474" t="s">
        <v>1129</v>
      </c>
      <c r="I305" s="477">
        <v>492.47000122070312</v>
      </c>
      <c r="J305" s="477">
        <v>10</v>
      </c>
      <c r="K305" s="478">
        <v>4924.7000122070312</v>
      </c>
    </row>
    <row r="306" spans="1:11" ht="14.4" customHeight="1" x14ac:dyDescent="0.3">
      <c r="A306" s="472" t="s">
        <v>410</v>
      </c>
      <c r="B306" s="473" t="s">
        <v>411</v>
      </c>
      <c r="C306" s="474" t="s">
        <v>419</v>
      </c>
      <c r="D306" s="475" t="s">
        <v>420</v>
      </c>
      <c r="E306" s="474" t="s">
        <v>526</v>
      </c>
      <c r="F306" s="475" t="s">
        <v>527</v>
      </c>
      <c r="G306" s="474" t="s">
        <v>1130</v>
      </c>
      <c r="H306" s="474" t="s">
        <v>1131</v>
      </c>
      <c r="I306" s="477">
        <v>492.47000122070312</v>
      </c>
      <c r="J306" s="477">
        <v>9</v>
      </c>
      <c r="K306" s="478">
        <v>4432.2300109863281</v>
      </c>
    </row>
    <row r="307" spans="1:11" ht="14.4" customHeight="1" x14ac:dyDescent="0.3">
      <c r="A307" s="472" t="s">
        <v>410</v>
      </c>
      <c r="B307" s="473" t="s">
        <v>411</v>
      </c>
      <c r="C307" s="474" t="s">
        <v>419</v>
      </c>
      <c r="D307" s="475" t="s">
        <v>420</v>
      </c>
      <c r="E307" s="474" t="s">
        <v>526</v>
      </c>
      <c r="F307" s="475" t="s">
        <v>527</v>
      </c>
      <c r="G307" s="474" t="s">
        <v>1132</v>
      </c>
      <c r="H307" s="474" t="s">
        <v>1133</v>
      </c>
      <c r="I307" s="477">
        <v>1608.0799560546875</v>
      </c>
      <c r="J307" s="477">
        <v>1</v>
      </c>
      <c r="K307" s="478">
        <v>1608.0799560546875</v>
      </c>
    </row>
    <row r="308" spans="1:11" ht="14.4" customHeight="1" x14ac:dyDescent="0.3">
      <c r="A308" s="472" t="s">
        <v>410</v>
      </c>
      <c r="B308" s="473" t="s">
        <v>411</v>
      </c>
      <c r="C308" s="474" t="s">
        <v>419</v>
      </c>
      <c r="D308" s="475" t="s">
        <v>420</v>
      </c>
      <c r="E308" s="474" t="s">
        <v>526</v>
      </c>
      <c r="F308" s="475" t="s">
        <v>527</v>
      </c>
      <c r="G308" s="474" t="s">
        <v>1134</v>
      </c>
      <c r="H308" s="474" t="s">
        <v>1135</v>
      </c>
      <c r="I308" s="477">
        <v>2540.9949951171875</v>
      </c>
      <c r="J308" s="477">
        <v>2</v>
      </c>
      <c r="K308" s="478">
        <v>5081.989990234375</v>
      </c>
    </row>
    <row r="309" spans="1:11" ht="14.4" customHeight="1" x14ac:dyDescent="0.3">
      <c r="A309" s="472" t="s">
        <v>410</v>
      </c>
      <c r="B309" s="473" t="s">
        <v>411</v>
      </c>
      <c r="C309" s="474" t="s">
        <v>419</v>
      </c>
      <c r="D309" s="475" t="s">
        <v>420</v>
      </c>
      <c r="E309" s="474" t="s">
        <v>526</v>
      </c>
      <c r="F309" s="475" t="s">
        <v>527</v>
      </c>
      <c r="G309" s="474" t="s">
        <v>1136</v>
      </c>
      <c r="H309" s="474" t="s">
        <v>1137</v>
      </c>
      <c r="I309" s="477">
        <v>984.94000244140625</v>
      </c>
      <c r="J309" s="477">
        <v>1</v>
      </c>
      <c r="K309" s="478">
        <v>984.94000244140625</v>
      </c>
    </row>
    <row r="310" spans="1:11" ht="14.4" customHeight="1" x14ac:dyDescent="0.3">
      <c r="A310" s="472" t="s">
        <v>410</v>
      </c>
      <c r="B310" s="473" t="s">
        <v>411</v>
      </c>
      <c r="C310" s="474" t="s">
        <v>419</v>
      </c>
      <c r="D310" s="475" t="s">
        <v>420</v>
      </c>
      <c r="E310" s="474" t="s">
        <v>526</v>
      </c>
      <c r="F310" s="475" t="s">
        <v>527</v>
      </c>
      <c r="G310" s="474" t="s">
        <v>1138</v>
      </c>
      <c r="H310" s="474" t="s">
        <v>1139</v>
      </c>
      <c r="I310" s="477">
        <v>492.47000122070312</v>
      </c>
      <c r="J310" s="477">
        <v>11</v>
      </c>
      <c r="K310" s="478">
        <v>5417.1700134277344</v>
      </c>
    </row>
    <row r="311" spans="1:11" ht="14.4" customHeight="1" x14ac:dyDescent="0.3">
      <c r="A311" s="472" t="s">
        <v>410</v>
      </c>
      <c r="B311" s="473" t="s">
        <v>411</v>
      </c>
      <c r="C311" s="474" t="s">
        <v>419</v>
      </c>
      <c r="D311" s="475" t="s">
        <v>420</v>
      </c>
      <c r="E311" s="474" t="s">
        <v>526</v>
      </c>
      <c r="F311" s="475" t="s">
        <v>527</v>
      </c>
      <c r="G311" s="474" t="s">
        <v>1140</v>
      </c>
      <c r="H311" s="474" t="s">
        <v>1141</v>
      </c>
      <c r="I311" s="477">
        <v>492.47000122070312</v>
      </c>
      <c r="J311" s="477">
        <v>9</v>
      </c>
      <c r="K311" s="478">
        <v>4432.2300109863281</v>
      </c>
    </row>
    <row r="312" spans="1:11" ht="14.4" customHeight="1" x14ac:dyDescent="0.3">
      <c r="A312" s="472" t="s">
        <v>410</v>
      </c>
      <c r="B312" s="473" t="s">
        <v>411</v>
      </c>
      <c r="C312" s="474" t="s">
        <v>419</v>
      </c>
      <c r="D312" s="475" t="s">
        <v>420</v>
      </c>
      <c r="E312" s="474" t="s">
        <v>526</v>
      </c>
      <c r="F312" s="475" t="s">
        <v>527</v>
      </c>
      <c r="G312" s="474" t="s">
        <v>1142</v>
      </c>
      <c r="H312" s="474" t="s">
        <v>1143</v>
      </c>
      <c r="I312" s="477">
        <v>552.96999686104914</v>
      </c>
      <c r="J312" s="477">
        <v>10</v>
      </c>
      <c r="K312" s="478">
        <v>5348.1999816894531</v>
      </c>
    </row>
    <row r="313" spans="1:11" ht="14.4" customHeight="1" x14ac:dyDescent="0.3">
      <c r="A313" s="472" t="s">
        <v>410</v>
      </c>
      <c r="B313" s="473" t="s">
        <v>411</v>
      </c>
      <c r="C313" s="474" t="s">
        <v>419</v>
      </c>
      <c r="D313" s="475" t="s">
        <v>420</v>
      </c>
      <c r="E313" s="474" t="s">
        <v>526</v>
      </c>
      <c r="F313" s="475" t="s">
        <v>527</v>
      </c>
      <c r="G313" s="474" t="s">
        <v>1144</v>
      </c>
      <c r="H313" s="474" t="s">
        <v>1145</v>
      </c>
      <c r="I313" s="477">
        <v>11.659999847412109</v>
      </c>
      <c r="J313" s="477">
        <v>1060</v>
      </c>
      <c r="K313" s="478">
        <v>12364.289688110352</v>
      </c>
    </row>
    <row r="314" spans="1:11" ht="14.4" customHeight="1" x14ac:dyDescent="0.3">
      <c r="A314" s="472" t="s">
        <v>410</v>
      </c>
      <c r="B314" s="473" t="s">
        <v>411</v>
      </c>
      <c r="C314" s="474" t="s">
        <v>419</v>
      </c>
      <c r="D314" s="475" t="s">
        <v>420</v>
      </c>
      <c r="E314" s="474" t="s">
        <v>526</v>
      </c>
      <c r="F314" s="475" t="s">
        <v>527</v>
      </c>
      <c r="G314" s="474" t="s">
        <v>1146</v>
      </c>
      <c r="H314" s="474" t="s">
        <v>1147</v>
      </c>
      <c r="I314" s="477">
        <v>18.13883113861084</v>
      </c>
      <c r="J314" s="477">
        <v>1920</v>
      </c>
      <c r="K314" s="478">
        <v>34824.82080078125</v>
      </c>
    </row>
    <row r="315" spans="1:11" ht="14.4" customHeight="1" x14ac:dyDescent="0.3">
      <c r="A315" s="472" t="s">
        <v>410</v>
      </c>
      <c r="B315" s="473" t="s">
        <v>411</v>
      </c>
      <c r="C315" s="474" t="s">
        <v>419</v>
      </c>
      <c r="D315" s="475" t="s">
        <v>420</v>
      </c>
      <c r="E315" s="474" t="s">
        <v>526</v>
      </c>
      <c r="F315" s="475" t="s">
        <v>527</v>
      </c>
      <c r="G315" s="474" t="s">
        <v>1148</v>
      </c>
      <c r="H315" s="474" t="s">
        <v>1149</v>
      </c>
      <c r="I315" s="477">
        <v>17.546405262417263</v>
      </c>
      <c r="J315" s="477">
        <v>6980</v>
      </c>
      <c r="K315" s="478">
        <v>122464.21713256836</v>
      </c>
    </row>
    <row r="316" spans="1:11" ht="14.4" customHeight="1" x14ac:dyDescent="0.3">
      <c r="A316" s="472" t="s">
        <v>410</v>
      </c>
      <c r="B316" s="473" t="s">
        <v>411</v>
      </c>
      <c r="C316" s="474" t="s">
        <v>419</v>
      </c>
      <c r="D316" s="475" t="s">
        <v>420</v>
      </c>
      <c r="E316" s="474" t="s">
        <v>526</v>
      </c>
      <c r="F316" s="475" t="s">
        <v>527</v>
      </c>
      <c r="G316" s="474" t="s">
        <v>1150</v>
      </c>
      <c r="H316" s="474" t="s">
        <v>1151</v>
      </c>
      <c r="I316" s="477">
        <v>11.37452495098114</v>
      </c>
      <c r="J316" s="477">
        <v>180</v>
      </c>
      <c r="K316" s="478">
        <v>2047.4099960327148</v>
      </c>
    </row>
    <row r="317" spans="1:11" ht="14.4" customHeight="1" x14ac:dyDescent="0.3">
      <c r="A317" s="472" t="s">
        <v>410</v>
      </c>
      <c r="B317" s="473" t="s">
        <v>411</v>
      </c>
      <c r="C317" s="474" t="s">
        <v>419</v>
      </c>
      <c r="D317" s="475" t="s">
        <v>420</v>
      </c>
      <c r="E317" s="474" t="s">
        <v>526</v>
      </c>
      <c r="F317" s="475" t="s">
        <v>527</v>
      </c>
      <c r="G317" s="474" t="s">
        <v>1152</v>
      </c>
      <c r="H317" s="474" t="s">
        <v>1153</v>
      </c>
      <c r="I317" s="477">
        <v>16.462262392044067</v>
      </c>
      <c r="J317" s="477">
        <v>90</v>
      </c>
      <c r="K317" s="478">
        <v>1481.429988861084</v>
      </c>
    </row>
    <row r="318" spans="1:11" ht="14.4" customHeight="1" x14ac:dyDescent="0.3">
      <c r="A318" s="472" t="s">
        <v>410</v>
      </c>
      <c r="B318" s="473" t="s">
        <v>411</v>
      </c>
      <c r="C318" s="474" t="s">
        <v>419</v>
      </c>
      <c r="D318" s="475" t="s">
        <v>420</v>
      </c>
      <c r="E318" s="474" t="s">
        <v>526</v>
      </c>
      <c r="F318" s="475" t="s">
        <v>527</v>
      </c>
      <c r="G318" s="474" t="s">
        <v>1154</v>
      </c>
      <c r="H318" s="474" t="s">
        <v>1155</v>
      </c>
      <c r="I318" s="477">
        <v>4646.5924886067705</v>
      </c>
      <c r="J318" s="477">
        <v>15</v>
      </c>
      <c r="K318" s="478">
        <v>69698.47998046875</v>
      </c>
    </row>
    <row r="319" spans="1:11" ht="14.4" customHeight="1" x14ac:dyDescent="0.3">
      <c r="A319" s="472" t="s">
        <v>410</v>
      </c>
      <c r="B319" s="473" t="s">
        <v>411</v>
      </c>
      <c r="C319" s="474" t="s">
        <v>419</v>
      </c>
      <c r="D319" s="475" t="s">
        <v>420</v>
      </c>
      <c r="E319" s="474" t="s">
        <v>526</v>
      </c>
      <c r="F319" s="475" t="s">
        <v>527</v>
      </c>
      <c r="G319" s="474" t="s">
        <v>1156</v>
      </c>
      <c r="H319" s="474" t="s">
        <v>1157</v>
      </c>
      <c r="I319" s="477">
        <v>5299.864990234375</v>
      </c>
      <c r="J319" s="477">
        <v>2</v>
      </c>
      <c r="K319" s="478">
        <v>10599.72998046875</v>
      </c>
    </row>
    <row r="320" spans="1:11" ht="14.4" customHeight="1" x14ac:dyDescent="0.3">
      <c r="A320" s="472" t="s">
        <v>410</v>
      </c>
      <c r="B320" s="473" t="s">
        <v>411</v>
      </c>
      <c r="C320" s="474" t="s">
        <v>419</v>
      </c>
      <c r="D320" s="475" t="s">
        <v>420</v>
      </c>
      <c r="E320" s="474" t="s">
        <v>526</v>
      </c>
      <c r="F320" s="475" t="s">
        <v>527</v>
      </c>
      <c r="G320" s="474" t="s">
        <v>1158</v>
      </c>
      <c r="H320" s="474" t="s">
        <v>1159</v>
      </c>
      <c r="I320" s="477">
        <v>2879.844970703125</v>
      </c>
      <c r="J320" s="477">
        <v>3</v>
      </c>
      <c r="K320" s="478">
        <v>8639.47998046875</v>
      </c>
    </row>
    <row r="321" spans="1:11" ht="14.4" customHeight="1" x14ac:dyDescent="0.3">
      <c r="A321" s="472" t="s">
        <v>410</v>
      </c>
      <c r="B321" s="473" t="s">
        <v>411</v>
      </c>
      <c r="C321" s="474" t="s">
        <v>419</v>
      </c>
      <c r="D321" s="475" t="s">
        <v>420</v>
      </c>
      <c r="E321" s="474" t="s">
        <v>526</v>
      </c>
      <c r="F321" s="475" t="s">
        <v>527</v>
      </c>
      <c r="G321" s="474" t="s">
        <v>1160</v>
      </c>
      <c r="H321" s="474" t="s">
        <v>1161</v>
      </c>
      <c r="I321" s="477">
        <v>5009.6139648437502</v>
      </c>
      <c r="J321" s="477">
        <v>5</v>
      </c>
      <c r="K321" s="478">
        <v>25048.06982421875</v>
      </c>
    </row>
    <row r="322" spans="1:11" ht="14.4" customHeight="1" x14ac:dyDescent="0.3">
      <c r="A322" s="472" t="s">
        <v>410</v>
      </c>
      <c r="B322" s="473" t="s">
        <v>411</v>
      </c>
      <c r="C322" s="474" t="s">
        <v>419</v>
      </c>
      <c r="D322" s="475" t="s">
        <v>420</v>
      </c>
      <c r="E322" s="474" t="s">
        <v>526</v>
      </c>
      <c r="F322" s="475" t="s">
        <v>527</v>
      </c>
      <c r="G322" s="474" t="s">
        <v>1162</v>
      </c>
      <c r="H322" s="474" t="s">
        <v>1163</v>
      </c>
      <c r="I322" s="477">
        <v>8636.40478515625</v>
      </c>
      <c r="J322" s="477">
        <v>2</v>
      </c>
      <c r="K322" s="478">
        <v>17272.8095703125</v>
      </c>
    </row>
    <row r="323" spans="1:11" ht="14.4" customHeight="1" x14ac:dyDescent="0.3">
      <c r="A323" s="472" t="s">
        <v>410</v>
      </c>
      <c r="B323" s="473" t="s">
        <v>411</v>
      </c>
      <c r="C323" s="474" t="s">
        <v>419</v>
      </c>
      <c r="D323" s="475" t="s">
        <v>420</v>
      </c>
      <c r="E323" s="474" t="s">
        <v>526</v>
      </c>
      <c r="F323" s="475" t="s">
        <v>527</v>
      </c>
      <c r="G323" s="474" t="s">
        <v>1164</v>
      </c>
      <c r="H323" s="474" t="s">
        <v>1165</v>
      </c>
      <c r="I323" s="477">
        <v>903.8699951171875</v>
      </c>
      <c r="J323" s="477">
        <v>1</v>
      </c>
      <c r="K323" s="478">
        <v>903.8699951171875</v>
      </c>
    </row>
    <row r="324" spans="1:11" ht="14.4" customHeight="1" x14ac:dyDescent="0.3">
      <c r="A324" s="472" t="s">
        <v>410</v>
      </c>
      <c r="B324" s="473" t="s">
        <v>411</v>
      </c>
      <c r="C324" s="474" t="s">
        <v>419</v>
      </c>
      <c r="D324" s="475" t="s">
        <v>420</v>
      </c>
      <c r="E324" s="474" t="s">
        <v>526</v>
      </c>
      <c r="F324" s="475" t="s">
        <v>527</v>
      </c>
      <c r="G324" s="474" t="s">
        <v>1166</v>
      </c>
      <c r="H324" s="474" t="s">
        <v>1167</v>
      </c>
      <c r="I324" s="477">
        <v>492.47000122070312</v>
      </c>
      <c r="J324" s="477">
        <v>10</v>
      </c>
      <c r="K324" s="478">
        <v>4924.7000122070312</v>
      </c>
    </row>
    <row r="325" spans="1:11" ht="14.4" customHeight="1" x14ac:dyDescent="0.3">
      <c r="A325" s="472" t="s">
        <v>410</v>
      </c>
      <c r="B325" s="473" t="s">
        <v>411</v>
      </c>
      <c r="C325" s="474" t="s">
        <v>419</v>
      </c>
      <c r="D325" s="475" t="s">
        <v>420</v>
      </c>
      <c r="E325" s="474" t="s">
        <v>526</v>
      </c>
      <c r="F325" s="475" t="s">
        <v>527</v>
      </c>
      <c r="G325" s="474" t="s">
        <v>1168</v>
      </c>
      <c r="H325" s="474" t="s">
        <v>1169</v>
      </c>
      <c r="I325" s="477">
        <v>1234.199951171875</v>
      </c>
      <c r="J325" s="477">
        <v>1</v>
      </c>
      <c r="K325" s="478">
        <v>1234.199951171875</v>
      </c>
    </row>
    <row r="326" spans="1:11" ht="14.4" customHeight="1" x14ac:dyDescent="0.3">
      <c r="A326" s="472" t="s">
        <v>410</v>
      </c>
      <c r="B326" s="473" t="s">
        <v>411</v>
      </c>
      <c r="C326" s="474" t="s">
        <v>419</v>
      </c>
      <c r="D326" s="475" t="s">
        <v>420</v>
      </c>
      <c r="E326" s="474" t="s">
        <v>526</v>
      </c>
      <c r="F326" s="475" t="s">
        <v>527</v>
      </c>
      <c r="G326" s="474" t="s">
        <v>1170</v>
      </c>
      <c r="H326" s="474" t="s">
        <v>1171</v>
      </c>
      <c r="I326" s="477">
        <v>984.94000244140625</v>
      </c>
      <c r="J326" s="477">
        <v>2</v>
      </c>
      <c r="K326" s="478">
        <v>1969.8800048828125</v>
      </c>
    </row>
    <row r="327" spans="1:11" ht="14.4" customHeight="1" x14ac:dyDescent="0.3">
      <c r="A327" s="472" t="s">
        <v>410</v>
      </c>
      <c r="B327" s="473" t="s">
        <v>411</v>
      </c>
      <c r="C327" s="474" t="s">
        <v>419</v>
      </c>
      <c r="D327" s="475" t="s">
        <v>420</v>
      </c>
      <c r="E327" s="474" t="s">
        <v>526</v>
      </c>
      <c r="F327" s="475" t="s">
        <v>527</v>
      </c>
      <c r="G327" s="474" t="s">
        <v>1172</v>
      </c>
      <c r="H327" s="474" t="s">
        <v>1173</v>
      </c>
      <c r="I327" s="477">
        <v>984.94000244140625</v>
      </c>
      <c r="J327" s="477">
        <v>1</v>
      </c>
      <c r="K327" s="478">
        <v>984.94000244140625</v>
      </c>
    </row>
    <row r="328" spans="1:11" ht="14.4" customHeight="1" x14ac:dyDescent="0.3">
      <c r="A328" s="472" t="s">
        <v>410</v>
      </c>
      <c r="B328" s="473" t="s">
        <v>411</v>
      </c>
      <c r="C328" s="474" t="s">
        <v>419</v>
      </c>
      <c r="D328" s="475" t="s">
        <v>420</v>
      </c>
      <c r="E328" s="474" t="s">
        <v>526</v>
      </c>
      <c r="F328" s="475" t="s">
        <v>527</v>
      </c>
      <c r="G328" s="474" t="s">
        <v>1174</v>
      </c>
      <c r="H328" s="474" t="s">
        <v>1175</v>
      </c>
      <c r="I328" s="477">
        <v>10.369999885559082</v>
      </c>
      <c r="J328" s="477">
        <v>270</v>
      </c>
      <c r="K328" s="478">
        <v>2799.8099670410156</v>
      </c>
    </row>
    <row r="329" spans="1:11" ht="14.4" customHeight="1" x14ac:dyDescent="0.3">
      <c r="A329" s="472" t="s">
        <v>410</v>
      </c>
      <c r="B329" s="473" t="s">
        <v>411</v>
      </c>
      <c r="C329" s="474" t="s">
        <v>419</v>
      </c>
      <c r="D329" s="475" t="s">
        <v>420</v>
      </c>
      <c r="E329" s="474" t="s">
        <v>526</v>
      </c>
      <c r="F329" s="475" t="s">
        <v>527</v>
      </c>
      <c r="G329" s="474" t="s">
        <v>1176</v>
      </c>
      <c r="H329" s="474" t="s">
        <v>1177</v>
      </c>
      <c r="I329" s="477">
        <v>9.6800003051757812</v>
      </c>
      <c r="J329" s="477">
        <v>3650</v>
      </c>
      <c r="K329" s="478">
        <v>35332.030029296875</v>
      </c>
    </row>
    <row r="330" spans="1:11" ht="14.4" customHeight="1" x14ac:dyDescent="0.3">
      <c r="A330" s="472" t="s">
        <v>410</v>
      </c>
      <c r="B330" s="473" t="s">
        <v>411</v>
      </c>
      <c r="C330" s="474" t="s">
        <v>419</v>
      </c>
      <c r="D330" s="475" t="s">
        <v>420</v>
      </c>
      <c r="E330" s="474" t="s">
        <v>526</v>
      </c>
      <c r="F330" s="475" t="s">
        <v>527</v>
      </c>
      <c r="G330" s="474" t="s">
        <v>1178</v>
      </c>
      <c r="H330" s="474" t="s">
        <v>1179</v>
      </c>
      <c r="I330" s="477">
        <v>3223.8020263671874</v>
      </c>
      <c r="J330" s="477">
        <v>11</v>
      </c>
      <c r="K330" s="478">
        <v>35461.520263671875</v>
      </c>
    </row>
    <row r="331" spans="1:11" ht="14.4" customHeight="1" x14ac:dyDescent="0.3">
      <c r="A331" s="472" t="s">
        <v>410</v>
      </c>
      <c r="B331" s="473" t="s">
        <v>411</v>
      </c>
      <c r="C331" s="474" t="s">
        <v>419</v>
      </c>
      <c r="D331" s="475" t="s">
        <v>420</v>
      </c>
      <c r="E331" s="474" t="s">
        <v>526</v>
      </c>
      <c r="F331" s="475" t="s">
        <v>527</v>
      </c>
      <c r="G331" s="474" t="s">
        <v>1180</v>
      </c>
      <c r="H331" s="474" t="s">
        <v>1181</v>
      </c>
      <c r="I331" s="477">
        <v>51.422622172037762</v>
      </c>
      <c r="J331" s="477">
        <v>1350</v>
      </c>
      <c r="K331" s="478">
        <v>69420.537719726563</v>
      </c>
    </row>
    <row r="332" spans="1:11" ht="14.4" customHeight="1" x14ac:dyDescent="0.3">
      <c r="A332" s="472" t="s">
        <v>410</v>
      </c>
      <c r="B332" s="473" t="s">
        <v>411</v>
      </c>
      <c r="C332" s="474" t="s">
        <v>419</v>
      </c>
      <c r="D332" s="475" t="s">
        <v>420</v>
      </c>
      <c r="E332" s="474" t="s">
        <v>526</v>
      </c>
      <c r="F332" s="475" t="s">
        <v>527</v>
      </c>
      <c r="G332" s="474" t="s">
        <v>1182</v>
      </c>
      <c r="H332" s="474" t="s">
        <v>1183</v>
      </c>
      <c r="I332" s="477">
        <v>51.422060648600258</v>
      </c>
      <c r="J332" s="477">
        <v>1350</v>
      </c>
      <c r="K332" s="478">
        <v>69419.821411132813</v>
      </c>
    </row>
    <row r="333" spans="1:11" ht="14.4" customHeight="1" x14ac:dyDescent="0.3">
      <c r="A333" s="472" t="s">
        <v>410</v>
      </c>
      <c r="B333" s="473" t="s">
        <v>411</v>
      </c>
      <c r="C333" s="474" t="s">
        <v>419</v>
      </c>
      <c r="D333" s="475" t="s">
        <v>420</v>
      </c>
      <c r="E333" s="474" t="s">
        <v>526</v>
      </c>
      <c r="F333" s="475" t="s">
        <v>527</v>
      </c>
      <c r="G333" s="474" t="s">
        <v>1184</v>
      </c>
      <c r="H333" s="474" t="s">
        <v>1185</v>
      </c>
      <c r="I333" s="477">
        <v>51.412221781412761</v>
      </c>
      <c r="J333" s="477">
        <v>450</v>
      </c>
      <c r="K333" s="478">
        <v>23135.499206542969</v>
      </c>
    </row>
    <row r="334" spans="1:11" ht="14.4" customHeight="1" x14ac:dyDescent="0.3">
      <c r="A334" s="472" t="s">
        <v>410</v>
      </c>
      <c r="B334" s="473" t="s">
        <v>411</v>
      </c>
      <c r="C334" s="474" t="s">
        <v>419</v>
      </c>
      <c r="D334" s="475" t="s">
        <v>420</v>
      </c>
      <c r="E334" s="474" t="s">
        <v>526</v>
      </c>
      <c r="F334" s="475" t="s">
        <v>527</v>
      </c>
      <c r="G334" s="474" t="s">
        <v>1186</v>
      </c>
      <c r="H334" s="474" t="s">
        <v>1187</v>
      </c>
      <c r="I334" s="477">
        <v>51.412221781412761</v>
      </c>
      <c r="J334" s="477">
        <v>450</v>
      </c>
      <c r="K334" s="478">
        <v>23135.499206542969</v>
      </c>
    </row>
    <row r="335" spans="1:11" ht="14.4" customHeight="1" x14ac:dyDescent="0.3">
      <c r="A335" s="472" t="s">
        <v>410</v>
      </c>
      <c r="B335" s="473" t="s">
        <v>411</v>
      </c>
      <c r="C335" s="474" t="s">
        <v>419</v>
      </c>
      <c r="D335" s="475" t="s">
        <v>420</v>
      </c>
      <c r="E335" s="474" t="s">
        <v>526</v>
      </c>
      <c r="F335" s="475" t="s">
        <v>527</v>
      </c>
      <c r="G335" s="474" t="s">
        <v>1188</v>
      </c>
      <c r="H335" s="474" t="s">
        <v>1189</v>
      </c>
      <c r="I335" s="477">
        <v>51.421822611490889</v>
      </c>
      <c r="J335" s="477">
        <v>450</v>
      </c>
      <c r="K335" s="478">
        <v>23139.819030761719</v>
      </c>
    </row>
    <row r="336" spans="1:11" ht="14.4" customHeight="1" x14ac:dyDescent="0.3">
      <c r="A336" s="472" t="s">
        <v>410</v>
      </c>
      <c r="B336" s="473" t="s">
        <v>411</v>
      </c>
      <c r="C336" s="474" t="s">
        <v>419</v>
      </c>
      <c r="D336" s="475" t="s">
        <v>420</v>
      </c>
      <c r="E336" s="474" t="s">
        <v>526</v>
      </c>
      <c r="F336" s="475" t="s">
        <v>527</v>
      </c>
      <c r="G336" s="474" t="s">
        <v>1190</v>
      </c>
      <c r="H336" s="474" t="s">
        <v>1191</v>
      </c>
      <c r="I336" s="477">
        <v>51.421822611490889</v>
      </c>
      <c r="J336" s="477">
        <v>450</v>
      </c>
      <c r="K336" s="478">
        <v>23139.819030761719</v>
      </c>
    </row>
    <row r="337" spans="1:11" ht="14.4" customHeight="1" x14ac:dyDescent="0.3">
      <c r="A337" s="472" t="s">
        <v>410</v>
      </c>
      <c r="B337" s="473" t="s">
        <v>411</v>
      </c>
      <c r="C337" s="474" t="s">
        <v>419</v>
      </c>
      <c r="D337" s="475" t="s">
        <v>420</v>
      </c>
      <c r="E337" s="474" t="s">
        <v>526</v>
      </c>
      <c r="F337" s="475" t="s">
        <v>527</v>
      </c>
      <c r="G337" s="474" t="s">
        <v>1192</v>
      </c>
      <c r="H337" s="474" t="s">
        <v>1193</v>
      </c>
      <c r="I337" s="477">
        <v>9.7200002670288086</v>
      </c>
      <c r="J337" s="477">
        <v>260</v>
      </c>
      <c r="K337" s="478">
        <v>2526.2599792480469</v>
      </c>
    </row>
    <row r="338" spans="1:11" ht="14.4" customHeight="1" x14ac:dyDescent="0.3">
      <c r="A338" s="472" t="s">
        <v>410</v>
      </c>
      <c r="B338" s="473" t="s">
        <v>411</v>
      </c>
      <c r="C338" s="474" t="s">
        <v>419</v>
      </c>
      <c r="D338" s="475" t="s">
        <v>420</v>
      </c>
      <c r="E338" s="474" t="s">
        <v>526</v>
      </c>
      <c r="F338" s="475" t="s">
        <v>527</v>
      </c>
      <c r="G338" s="474" t="s">
        <v>1194</v>
      </c>
      <c r="H338" s="474" t="s">
        <v>1195</v>
      </c>
      <c r="I338" s="477">
        <v>320.64999389648437</v>
      </c>
      <c r="J338" s="477">
        <v>1</v>
      </c>
      <c r="K338" s="478">
        <v>320.64999389648437</v>
      </c>
    </row>
    <row r="339" spans="1:11" ht="14.4" customHeight="1" x14ac:dyDescent="0.3">
      <c r="A339" s="472" t="s">
        <v>410</v>
      </c>
      <c r="B339" s="473" t="s">
        <v>411</v>
      </c>
      <c r="C339" s="474" t="s">
        <v>419</v>
      </c>
      <c r="D339" s="475" t="s">
        <v>420</v>
      </c>
      <c r="E339" s="474" t="s">
        <v>526</v>
      </c>
      <c r="F339" s="475" t="s">
        <v>527</v>
      </c>
      <c r="G339" s="474" t="s">
        <v>1196</v>
      </c>
      <c r="H339" s="474" t="s">
        <v>1197</v>
      </c>
      <c r="I339" s="477">
        <v>3853.300048828125</v>
      </c>
      <c r="J339" s="477">
        <v>3</v>
      </c>
      <c r="K339" s="478">
        <v>11559.900146484375</v>
      </c>
    </row>
    <row r="340" spans="1:11" ht="14.4" customHeight="1" x14ac:dyDescent="0.3">
      <c r="A340" s="472" t="s">
        <v>410</v>
      </c>
      <c r="B340" s="473" t="s">
        <v>411</v>
      </c>
      <c r="C340" s="474" t="s">
        <v>419</v>
      </c>
      <c r="D340" s="475" t="s">
        <v>420</v>
      </c>
      <c r="E340" s="474" t="s">
        <v>526</v>
      </c>
      <c r="F340" s="475" t="s">
        <v>527</v>
      </c>
      <c r="G340" s="474" t="s">
        <v>1198</v>
      </c>
      <c r="H340" s="474" t="s">
        <v>1199</v>
      </c>
      <c r="I340" s="477">
        <v>5360.2998046875</v>
      </c>
      <c r="J340" s="477">
        <v>1</v>
      </c>
      <c r="K340" s="478">
        <v>5360.2998046875</v>
      </c>
    </row>
    <row r="341" spans="1:11" ht="14.4" customHeight="1" x14ac:dyDescent="0.3">
      <c r="A341" s="472" t="s">
        <v>410</v>
      </c>
      <c r="B341" s="473" t="s">
        <v>411</v>
      </c>
      <c r="C341" s="474" t="s">
        <v>419</v>
      </c>
      <c r="D341" s="475" t="s">
        <v>420</v>
      </c>
      <c r="E341" s="474" t="s">
        <v>526</v>
      </c>
      <c r="F341" s="475" t="s">
        <v>527</v>
      </c>
      <c r="G341" s="474" t="s">
        <v>1200</v>
      </c>
      <c r="H341" s="474" t="s">
        <v>1201</v>
      </c>
      <c r="I341" s="477">
        <v>3208.52001953125</v>
      </c>
      <c r="J341" s="477">
        <v>1</v>
      </c>
      <c r="K341" s="478">
        <v>3208.52001953125</v>
      </c>
    </row>
    <row r="342" spans="1:11" ht="14.4" customHeight="1" x14ac:dyDescent="0.3">
      <c r="A342" s="472" t="s">
        <v>410</v>
      </c>
      <c r="B342" s="473" t="s">
        <v>411</v>
      </c>
      <c r="C342" s="474" t="s">
        <v>419</v>
      </c>
      <c r="D342" s="475" t="s">
        <v>420</v>
      </c>
      <c r="E342" s="474" t="s">
        <v>526</v>
      </c>
      <c r="F342" s="475" t="s">
        <v>527</v>
      </c>
      <c r="G342" s="474" t="s">
        <v>1202</v>
      </c>
      <c r="H342" s="474" t="s">
        <v>1203</v>
      </c>
      <c r="I342" s="477">
        <v>597.739990234375</v>
      </c>
      <c r="J342" s="477">
        <v>1</v>
      </c>
      <c r="K342" s="478">
        <v>597.739990234375</v>
      </c>
    </row>
    <row r="343" spans="1:11" ht="14.4" customHeight="1" x14ac:dyDescent="0.3">
      <c r="A343" s="472" t="s">
        <v>410</v>
      </c>
      <c r="B343" s="473" t="s">
        <v>411</v>
      </c>
      <c r="C343" s="474" t="s">
        <v>419</v>
      </c>
      <c r="D343" s="475" t="s">
        <v>420</v>
      </c>
      <c r="E343" s="474" t="s">
        <v>526</v>
      </c>
      <c r="F343" s="475" t="s">
        <v>527</v>
      </c>
      <c r="G343" s="474" t="s">
        <v>1204</v>
      </c>
      <c r="H343" s="474" t="s">
        <v>1205</v>
      </c>
      <c r="I343" s="477">
        <v>2674.10009765625</v>
      </c>
      <c r="J343" s="477">
        <v>2</v>
      </c>
      <c r="K343" s="478">
        <v>5348.2001953125</v>
      </c>
    </row>
    <row r="344" spans="1:11" ht="14.4" customHeight="1" x14ac:dyDescent="0.3">
      <c r="A344" s="472" t="s">
        <v>410</v>
      </c>
      <c r="B344" s="473" t="s">
        <v>411</v>
      </c>
      <c r="C344" s="474" t="s">
        <v>419</v>
      </c>
      <c r="D344" s="475" t="s">
        <v>420</v>
      </c>
      <c r="E344" s="474" t="s">
        <v>526</v>
      </c>
      <c r="F344" s="475" t="s">
        <v>527</v>
      </c>
      <c r="G344" s="474" t="s">
        <v>1206</v>
      </c>
      <c r="H344" s="474" t="s">
        <v>1207</v>
      </c>
      <c r="I344" s="477">
        <v>24</v>
      </c>
      <c r="J344" s="477">
        <v>5</v>
      </c>
      <c r="K344" s="478">
        <v>120</v>
      </c>
    </row>
    <row r="345" spans="1:11" ht="14.4" customHeight="1" x14ac:dyDescent="0.3">
      <c r="A345" s="472" t="s">
        <v>410</v>
      </c>
      <c r="B345" s="473" t="s">
        <v>411</v>
      </c>
      <c r="C345" s="474" t="s">
        <v>419</v>
      </c>
      <c r="D345" s="475" t="s">
        <v>420</v>
      </c>
      <c r="E345" s="474" t="s">
        <v>526</v>
      </c>
      <c r="F345" s="475" t="s">
        <v>527</v>
      </c>
      <c r="G345" s="474" t="s">
        <v>1208</v>
      </c>
      <c r="H345" s="474" t="s">
        <v>1209</v>
      </c>
      <c r="I345" s="477">
        <v>274.66835021972656</v>
      </c>
      <c r="J345" s="477">
        <v>13</v>
      </c>
      <c r="K345" s="478">
        <v>3570.6900024414062</v>
      </c>
    </row>
    <row r="346" spans="1:11" ht="14.4" customHeight="1" x14ac:dyDescent="0.3">
      <c r="A346" s="472" t="s">
        <v>410</v>
      </c>
      <c r="B346" s="473" t="s">
        <v>411</v>
      </c>
      <c r="C346" s="474" t="s">
        <v>419</v>
      </c>
      <c r="D346" s="475" t="s">
        <v>420</v>
      </c>
      <c r="E346" s="474" t="s">
        <v>526</v>
      </c>
      <c r="F346" s="475" t="s">
        <v>527</v>
      </c>
      <c r="G346" s="474" t="s">
        <v>1210</v>
      </c>
      <c r="H346" s="474" t="s">
        <v>1211</v>
      </c>
      <c r="I346" s="477">
        <v>1718.1700439453125</v>
      </c>
      <c r="J346" s="477">
        <v>1</v>
      </c>
      <c r="K346" s="478">
        <v>1718.1700439453125</v>
      </c>
    </row>
    <row r="347" spans="1:11" ht="14.4" customHeight="1" x14ac:dyDescent="0.3">
      <c r="A347" s="472" t="s">
        <v>410</v>
      </c>
      <c r="B347" s="473" t="s">
        <v>411</v>
      </c>
      <c r="C347" s="474" t="s">
        <v>419</v>
      </c>
      <c r="D347" s="475" t="s">
        <v>420</v>
      </c>
      <c r="E347" s="474" t="s">
        <v>526</v>
      </c>
      <c r="F347" s="475" t="s">
        <v>527</v>
      </c>
      <c r="G347" s="474" t="s">
        <v>1212</v>
      </c>
      <c r="H347" s="474" t="s">
        <v>1213</v>
      </c>
      <c r="I347" s="477">
        <v>11.659999847412109</v>
      </c>
      <c r="J347" s="477">
        <v>1710</v>
      </c>
      <c r="K347" s="478">
        <v>19946.079574584961</v>
      </c>
    </row>
    <row r="348" spans="1:11" ht="14.4" customHeight="1" x14ac:dyDescent="0.3">
      <c r="A348" s="472" t="s">
        <v>410</v>
      </c>
      <c r="B348" s="473" t="s">
        <v>411</v>
      </c>
      <c r="C348" s="474" t="s">
        <v>419</v>
      </c>
      <c r="D348" s="475" t="s">
        <v>420</v>
      </c>
      <c r="E348" s="474" t="s">
        <v>526</v>
      </c>
      <c r="F348" s="475" t="s">
        <v>527</v>
      </c>
      <c r="G348" s="474" t="s">
        <v>1214</v>
      </c>
      <c r="H348" s="474" t="s">
        <v>1215</v>
      </c>
      <c r="I348" s="477">
        <v>274.67001342773437</v>
      </c>
      <c r="J348" s="477">
        <v>4</v>
      </c>
      <c r="K348" s="478">
        <v>1098.6800537109375</v>
      </c>
    </row>
    <row r="349" spans="1:11" ht="14.4" customHeight="1" x14ac:dyDescent="0.3">
      <c r="A349" s="472" t="s">
        <v>410</v>
      </c>
      <c r="B349" s="473" t="s">
        <v>411</v>
      </c>
      <c r="C349" s="474" t="s">
        <v>419</v>
      </c>
      <c r="D349" s="475" t="s">
        <v>420</v>
      </c>
      <c r="E349" s="474" t="s">
        <v>526</v>
      </c>
      <c r="F349" s="475" t="s">
        <v>527</v>
      </c>
      <c r="G349" s="474" t="s">
        <v>1216</v>
      </c>
      <c r="H349" s="474" t="s">
        <v>1217</v>
      </c>
      <c r="I349" s="477">
        <v>10233.10546875</v>
      </c>
      <c r="J349" s="477">
        <v>2</v>
      </c>
      <c r="K349" s="478">
        <v>20466.2109375</v>
      </c>
    </row>
    <row r="350" spans="1:11" ht="14.4" customHeight="1" x14ac:dyDescent="0.3">
      <c r="A350" s="472" t="s">
        <v>410</v>
      </c>
      <c r="B350" s="473" t="s">
        <v>411</v>
      </c>
      <c r="C350" s="474" t="s">
        <v>419</v>
      </c>
      <c r="D350" s="475" t="s">
        <v>420</v>
      </c>
      <c r="E350" s="474" t="s">
        <v>526</v>
      </c>
      <c r="F350" s="475" t="s">
        <v>527</v>
      </c>
      <c r="G350" s="474" t="s">
        <v>1218</v>
      </c>
      <c r="H350" s="474" t="s">
        <v>1219</v>
      </c>
      <c r="I350" s="477">
        <v>1001.9000244140625</v>
      </c>
      <c r="J350" s="477">
        <v>1</v>
      </c>
      <c r="K350" s="478">
        <v>1001.9000244140625</v>
      </c>
    </row>
    <row r="351" spans="1:11" ht="14.4" customHeight="1" x14ac:dyDescent="0.3">
      <c r="A351" s="472" t="s">
        <v>410</v>
      </c>
      <c r="B351" s="473" t="s">
        <v>411</v>
      </c>
      <c r="C351" s="474" t="s">
        <v>419</v>
      </c>
      <c r="D351" s="475" t="s">
        <v>420</v>
      </c>
      <c r="E351" s="474" t="s">
        <v>526</v>
      </c>
      <c r="F351" s="475" t="s">
        <v>527</v>
      </c>
      <c r="G351" s="474" t="s">
        <v>1220</v>
      </c>
      <c r="H351" s="474" t="s">
        <v>1221</v>
      </c>
      <c r="I351" s="477">
        <v>215.74333190917969</v>
      </c>
      <c r="J351" s="477">
        <v>3</v>
      </c>
      <c r="K351" s="478">
        <v>647.22999572753906</v>
      </c>
    </row>
    <row r="352" spans="1:11" ht="14.4" customHeight="1" x14ac:dyDescent="0.3">
      <c r="A352" s="472" t="s">
        <v>410</v>
      </c>
      <c r="B352" s="473" t="s">
        <v>411</v>
      </c>
      <c r="C352" s="474" t="s">
        <v>419</v>
      </c>
      <c r="D352" s="475" t="s">
        <v>420</v>
      </c>
      <c r="E352" s="474" t="s">
        <v>526</v>
      </c>
      <c r="F352" s="475" t="s">
        <v>527</v>
      </c>
      <c r="G352" s="474" t="s">
        <v>1222</v>
      </c>
      <c r="H352" s="474" t="s">
        <v>1223</v>
      </c>
      <c r="I352" s="477">
        <v>274.66534423828125</v>
      </c>
      <c r="J352" s="477">
        <v>8</v>
      </c>
      <c r="K352" s="478">
        <v>2197.3199462890625</v>
      </c>
    </row>
    <row r="353" spans="1:11" ht="14.4" customHeight="1" x14ac:dyDescent="0.3">
      <c r="A353" s="472" t="s">
        <v>410</v>
      </c>
      <c r="B353" s="473" t="s">
        <v>411</v>
      </c>
      <c r="C353" s="474" t="s">
        <v>419</v>
      </c>
      <c r="D353" s="475" t="s">
        <v>420</v>
      </c>
      <c r="E353" s="474" t="s">
        <v>526</v>
      </c>
      <c r="F353" s="475" t="s">
        <v>527</v>
      </c>
      <c r="G353" s="474" t="s">
        <v>1224</v>
      </c>
      <c r="H353" s="474" t="s">
        <v>1225</v>
      </c>
      <c r="I353" s="477">
        <v>0.49000000953674316</v>
      </c>
      <c r="J353" s="477">
        <v>500</v>
      </c>
      <c r="K353" s="478">
        <v>243.21000671386719</v>
      </c>
    </row>
    <row r="354" spans="1:11" ht="14.4" customHeight="1" x14ac:dyDescent="0.3">
      <c r="A354" s="472" t="s">
        <v>410</v>
      </c>
      <c r="B354" s="473" t="s">
        <v>411</v>
      </c>
      <c r="C354" s="474" t="s">
        <v>419</v>
      </c>
      <c r="D354" s="475" t="s">
        <v>420</v>
      </c>
      <c r="E354" s="474" t="s">
        <v>526</v>
      </c>
      <c r="F354" s="475" t="s">
        <v>527</v>
      </c>
      <c r="G354" s="474" t="s">
        <v>1226</v>
      </c>
      <c r="H354" s="474" t="s">
        <v>1227</v>
      </c>
      <c r="I354" s="477">
        <v>611.04998779296875</v>
      </c>
      <c r="J354" s="477">
        <v>1</v>
      </c>
      <c r="K354" s="478">
        <v>611.04998779296875</v>
      </c>
    </row>
    <row r="355" spans="1:11" ht="14.4" customHeight="1" x14ac:dyDescent="0.3">
      <c r="A355" s="472" t="s">
        <v>410</v>
      </c>
      <c r="B355" s="473" t="s">
        <v>411</v>
      </c>
      <c r="C355" s="474" t="s">
        <v>419</v>
      </c>
      <c r="D355" s="475" t="s">
        <v>420</v>
      </c>
      <c r="E355" s="474" t="s">
        <v>526</v>
      </c>
      <c r="F355" s="475" t="s">
        <v>527</v>
      </c>
      <c r="G355" s="474" t="s">
        <v>1228</v>
      </c>
      <c r="H355" s="474" t="s">
        <v>1229</v>
      </c>
      <c r="I355" s="477">
        <v>12.959920540834085</v>
      </c>
      <c r="J355" s="477">
        <v>1950</v>
      </c>
      <c r="K355" s="478">
        <v>25270.27978515625</v>
      </c>
    </row>
    <row r="356" spans="1:11" ht="14.4" customHeight="1" x14ac:dyDescent="0.3">
      <c r="A356" s="472" t="s">
        <v>410</v>
      </c>
      <c r="B356" s="473" t="s">
        <v>411</v>
      </c>
      <c r="C356" s="474" t="s">
        <v>419</v>
      </c>
      <c r="D356" s="475" t="s">
        <v>420</v>
      </c>
      <c r="E356" s="474" t="s">
        <v>526</v>
      </c>
      <c r="F356" s="475" t="s">
        <v>527</v>
      </c>
      <c r="G356" s="474" t="s">
        <v>1230</v>
      </c>
      <c r="H356" s="474" t="s">
        <v>1231</v>
      </c>
      <c r="I356" s="477">
        <v>12.959920540834085</v>
      </c>
      <c r="J356" s="477">
        <v>1950</v>
      </c>
      <c r="K356" s="478">
        <v>25270.27978515625</v>
      </c>
    </row>
    <row r="357" spans="1:11" ht="14.4" customHeight="1" x14ac:dyDescent="0.3">
      <c r="A357" s="472" t="s">
        <v>410</v>
      </c>
      <c r="B357" s="473" t="s">
        <v>411</v>
      </c>
      <c r="C357" s="474" t="s">
        <v>419</v>
      </c>
      <c r="D357" s="475" t="s">
        <v>420</v>
      </c>
      <c r="E357" s="474" t="s">
        <v>526</v>
      </c>
      <c r="F357" s="475" t="s">
        <v>527</v>
      </c>
      <c r="G357" s="474" t="s">
        <v>1232</v>
      </c>
      <c r="H357" s="474" t="s">
        <v>1233</v>
      </c>
      <c r="I357" s="477">
        <v>2703.0120442708335</v>
      </c>
      <c r="J357" s="477">
        <v>13</v>
      </c>
      <c r="K357" s="478">
        <v>35026.19921875</v>
      </c>
    </row>
    <row r="358" spans="1:11" ht="14.4" customHeight="1" x14ac:dyDescent="0.3">
      <c r="A358" s="472" t="s">
        <v>410</v>
      </c>
      <c r="B358" s="473" t="s">
        <v>411</v>
      </c>
      <c r="C358" s="474" t="s">
        <v>419</v>
      </c>
      <c r="D358" s="475" t="s">
        <v>420</v>
      </c>
      <c r="E358" s="474" t="s">
        <v>526</v>
      </c>
      <c r="F358" s="475" t="s">
        <v>527</v>
      </c>
      <c r="G358" s="474" t="s">
        <v>1234</v>
      </c>
      <c r="H358" s="474" t="s">
        <v>1235</v>
      </c>
      <c r="I358" s="477">
        <v>274.67916870117187</v>
      </c>
      <c r="J358" s="477">
        <v>8</v>
      </c>
      <c r="K358" s="478">
        <v>2197.4299926757812</v>
      </c>
    </row>
    <row r="359" spans="1:11" ht="14.4" customHeight="1" x14ac:dyDescent="0.3">
      <c r="A359" s="472" t="s">
        <v>410</v>
      </c>
      <c r="B359" s="473" t="s">
        <v>411</v>
      </c>
      <c r="C359" s="474" t="s">
        <v>419</v>
      </c>
      <c r="D359" s="475" t="s">
        <v>420</v>
      </c>
      <c r="E359" s="474" t="s">
        <v>526</v>
      </c>
      <c r="F359" s="475" t="s">
        <v>527</v>
      </c>
      <c r="G359" s="474" t="s">
        <v>1236</v>
      </c>
      <c r="H359" s="474" t="s">
        <v>1237</v>
      </c>
      <c r="I359" s="477">
        <v>4764.5944552951387</v>
      </c>
      <c r="J359" s="477">
        <v>13</v>
      </c>
      <c r="K359" s="478">
        <v>61769.85009765625</v>
      </c>
    </row>
    <row r="360" spans="1:11" ht="14.4" customHeight="1" x14ac:dyDescent="0.3">
      <c r="A360" s="472" t="s">
        <v>410</v>
      </c>
      <c r="B360" s="473" t="s">
        <v>411</v>
      </c>
      <c r="C360" s="474" t="s">
        <v>419</v>
      </c>
      <c r="D360" s="475" t="s">
        <v>420</v>
      </c>
      <c r="E360" s="474" t="s">
        <v>526</v>
      </c>
      <c r="F360" s="475" t="s">
        <v>527</v>
      </c>
      <c r="G360" s="474" t="s">
        <v>1238</v>
      </c>
      <c r="H360" s="474" t="s">
        <v>1239</v>
      </c>
      <c r="I360" s="477">
        <v>15.550000190734863</v>
      </c>
      <c r="J360" s="477">
        <v>160</v>
      </c>
      <c r="K360" s="478">
        <v>2487.820068359375</v>
      </c>
    </row>
    <row r="361" spans="1:11" ht="14.4" customHeight="1" x14ac:dyDescent="0.3">
      <c r="A361" s="472" t="s">
        <v>410</v>
      </c>
      <c r="B361" s="473" t="s">
        <v>411</v>
      </c>
      <c r="C361" s="474" t="s">
        <v>419</v>
      </c>
      <c r="D361" s="475" t="s">
        <v>420</v>
      </c>
      <c r="E361" s="474" t="s">
        <v>526</v>
      </c>
      <c r="F361" s="475" t="s">
        <v>527</v>
      </c>
      <c r="G361" s="474" t="s">
        <v>1240</v>
      </c>
      <c r="H361" s="474" t="s">
        <v>1241</v>
      </c>
      <c r="I361" s="477">
        <v>3793.02001953125</v>
      </c>
      <c r="J361" s="477">
        <v>1</v>
      </c>
      <c r="K361" s="478">
        <v>3793.02001953125</v>
      </c>
    </row>
    <row r="362" spans="1:11" ht="14.4" customHeight="1" x14ac:dyDescent="0.3">
      <c r="A362" s="472" t="s">
        <v>410</v>
      </c>
      <c r="B362" s="473" t="s">
        <v>411</v>
      </c>
      <c r="C362" s="474" t="s">
        <v>419</v>
      </c>
      <c r="D362" s="475" t="s">
        <v>420</v>
      </c>
      <c r="E362" s="474" t="s">
        <v>526</v>
      </c>
      <c r="F362" s="475" t="s">
        <v>527</v>
      </c>
      <c r="G362" s="474" t="s">
        <v>1242</v>
      </c>
      <c r="H362" s="474" t="s">
        <v>1243</v>
      </c>
      <c r="I362" s="477">
        <v>315.20999145507812</v>
      </c>
      <c r="J362" s="477">
        <v>1</v>
      </c>
      <c r="K362" s="478">
        <v>315.20999145507812</v>
      </c>
    </row>
    <row r="363" spans="1:11" ht="14.4" customHeight="1" x14ac:dyDescent="0.3">
      <c r="A363" s="472" t="s">
        <v>410</v>
      </c>
      <c r="B363" s="473" t="s">
        <v>411</v>
      </c>
      <c r="C363" s="474" t="s">
        <v>419</v>
      </c>
      <c r="D363" s="475" t="s">
        <v>420</v>
      </c>
      <c r="E363" s="474" t="s">
        <v>526</v>
      </c>
      <c r="F363" s="475" t="s">
        <v>527</v>
      </c>
      <c r="G363" s="474" t="s">
        <v>1244</v>
      </c>
      <c r="H363" s="474" t="s">
        <v>1245</v>
      </c>
      <c r="I363" s="477">
        <v>1833.1600341796875</v>
      </c>
      <c r="J363" s="477">
        <v>2</v>
      </c>
      <c r="K363" s="478">
        <v>3666.320068359375</v>
      </c>
    </row>
    <row r="364" spans="1:11" ht="14.4" customHeight="1" x14ac:dyDescent="0.3">
      <c r="A364" s="472" t="s">
        <v>410</v>
      </c>
      <c r="B364" s="473" t="s">
        <v>411</v>
      </c>
      <c r="C364" s="474" t="s">
        <v>419</v>
      </c>
      <c r="D364" s="475" t="s">
        <v>420</v>
      </c>
      <c r="E364" s="474" t="s">
        <v>526</v>
      </c>
      <c r="F364" s="475" t="s">
        <v>527</v>
      </c>
      <c r="G364" s="474" t="s">
        <v>1246</v>
      </c>
      <c r="H364" s="474" t="s">
        <v>1247</v>
      </c>
      <c r="I364" s="477">
        <v>9917.16455078125</v>
      </c>
      <c r="J364" s="477">
        <v>2</v>
      </c>
      <c r="K364" s="478">
        <v>19834.3291015625</v>
      </c>
    </row>
    <row r="365" spans="1:11" ht="14.4" customHeight="1" x14ac:dyDescent="0.3">
      <c r="A365" s="472" t="s">
        <v>410</v>
      </c>
      <c r="B365" s="473" t="s">
        <v>411</v>
      </c>
      <c r="C365" s="474" t="s">
        <v>419</v>
      </c>
      <c r="D365" s="475" t="s">
        <v>420</v>
      </c>
      <c r="E365" s="474" t="s">
        <v>526</v>
      </c>
      <c r="F365" s="475" t="s">
        <v>527</v>
      </c>
      <c r="G365" s="474" t="s">
        <v>1248</v>
      </c>
      <c r="H365" s="474" t="s">
        <v>1249</v>
      </c>
      <c r="I365" s="477">
        <v>6037.89990234375</v>
      </c>
      <c r="J365" s="477">
        <v>1</v>
      </c>
      <c r="K365" s="478">
        <v>6037.89990234375</v>
      </c>
    </row>
    <row r="366" spans="1:11" ht="14.4" customHeight="1" x14ac:dyDescent="0.3">
      <c r="A366" s="472" t="s">
        <v>410</v>
      </c>
      <c r="B366" s="473" t="s">
        <v>411</v>
      </c>
      <c r="C366" s="474" t="s">
        <v>419</v>
      </c>
      <c r="D366" s="475" t="s">
        <v>420</v>
      </c>
      <c r="E366" s="474" t="s">
        <v>526</v>
      </c>
      <c r="F366" s="475" t="s">
        <v>527</v>
      </c>
      <c r="G366" s="474" t="s">
        <v>1250</v>
      </c>
      <c r="H366" s="474" t="s">
        <v>1251</v>
      </c>
      <c r="I366" s="477">
        <v>127.59599838256835</v>
      </c>
      <c r="J366" s="477">
        <v>16</v>
      </c>
      <c r="K366" s="478">
        <v>1980.4199600219727</v>
      </c>
    </row>
    <row r="367" spans="1:11" ht="14.4" customHeight="1" x14ac:dyDescent="0.3">
      <c r="A367" s="472" t="s">
        <v>410</v>
      </c>
      <c r="B367" s="473" t="s">
        <v>411</v>
      </c>
      <c r="C367" s="474" t="s">
        <v>419</v>
      </c>
      <c r="D367" s="475" t="s">
        <v>420</v>
      </c>
      <c r="E367" s="474" t="s">
        <v>526</v>
      </c>
      <c r="F367" s="475" t="s">
        <v>527</v>
      </c>
      <c r="G367" s="474" t="s">
        <v>1252</v>
      </c>
      <c r="H367" s="474" t="s">
        <v>1253</v>
      </c>
      <c r="I367" s="477">
        <v>1419</v>
      </c>
      <c r="J367" s="477">
        <v>1</v>
      </c>
      <c r="K367" s="478">
        <v>1419</v>
      </c>
    </row>
    <row r="368" spans="1:11" ht="14.4" customHeight="1" x14ac:dyDescent="0.3">
      <c r="A368" s="472" t="s">
        <v>410</v>
      </c>
      <c r="B368" s="473" t="s">
        <v>411</v>
      </c>
      <c r="C368" s="474" t="s">
        <v>419</v>
      </c>
      <c r="D368" s="475" t="s">
        <v>420</v>
      </c>
      <c r="E368" s="474" t="s">
        <v>526</v>
      </c>
      <c r="F368" s="475" t="s">
        <v>527</v>
      </c>
      <c r="G368" s="474" t="s">
        <v>1254</v>
      </c>
      <c r="H368" s="474" t="s">
        <v>1255</v>
      </c>
      <c r="I368" s="477">
        <v>20.744905948638916</v>
      </c>
      <c r="J368" s="477">
        <v>380</v>
      </c>
      <c r="K368" s="478">
        <v>7882.5899658203125</v>
      </c>
    </row>
    <row r="369" spans="1:11" ht="14.4" customHeight="1" x14ac:dyDescent="0.3">
      <c r="A369" s="472" t="s">
        <v>410</v>
      </c>
      <c r="B369" s="473" t="s">
        <v>411</v>
      </c>
      <c r="C369" s="474" t="s">
        <v>419</v>
      </c>
      <c r="D369" s="475" t="s">
        <v>420</v>
      </c>
      <c r="E369" s="474" t="s">
        <v>526</v>
      </c>
      <c r="F369" s="475" t="s">
        <v>527</v>
      </c>
      <c r="G369" s="474" t="s">
        <v>1256</v>
      </c>
      <c r="H369" s="474" t="s">
        <v>1257</v>
      </c>
      <c r="I369" s="477">
        <v>2178</v>
      </c>
      <c r="J369" s="477">
        <v>9</v>
      </c>
      <c r="K369" s="478">
        <v>19602</v>
      </c>
    </row>
    <row r="370" spans="1:11" ht="14.4" customHeight="1" x14ac:dyDescent="0.3">
      <c r="A370" s="472" t="s">
        <v>410</v>
      </c>
      <c r="B370" s="473" t="s">
        <v>411</v>
      </c>
      <c r="C370" s="474" t="s">
        <v>419</v>
      </c>
      <c r="D370" s="475" t="s">
        <v>420</v>
      </c>
      <c r="E370" s="474" t="s">
        <v>526</v>
      </c>
      <c r="F370" s="475" t="s">
        <v>527</v>
      </c>
      <c r="G370" s="474" t="s">
        <v>1258</v>
      </c>
      <c r="H370" s="474" t="s">
        <v>1259</v>
      </c>
      <c r="I370" s="477">
        <v>1694</v>
      </c>
      <c r="J370" s="477">
        <v>2</v>
      </c>
      <c r="K370" s="478">
        <v>3388</v>
      </c>
    </row>
    <row r="371" spans="1:11" ht="14.4" customHeight="1" x14ac:dyDescent="0.3">
      <c r="A371" s="472" t="s">
        <v>410</v>
      </c>
      <c r="B371" s="473" t="s">
        <v>411</v>
      </c>
      <c r="C371" s="474" t="s">
        <v>419</v>
      </c>
      <c r="D371" s="475" t="s">
        <v>420</v>
      </c>
      <c r="E371" s="474" t="s">
        <v>526</v>
      </c>
      <c r="F371" s="475" t="s">
        <v>527</v>
      </c>
      <c r="G371" s="474" t="s">
        <v>1258</v>
      </c>
      <c r="H371" s="474" t="s">
        <v>1260</v>
      </c>
      <c r="I371" s="477">
        <v>1694</v>
      </c>
      <c r="J371" s="477">
        <v>1</v>
      </c>
      <c r="K371" s="478">
        <v>1694</v>
      </c>
    </row>
    <row r="372" spans="1:11" ht="14.4" customHeight="1" x14ac:dyDescent="0.3">
      <c r="A372" s="472" t="s">
        <v>410</v>
      </c>
      <c r="B372" s="473" t="s">
        <v>411</v>
      </c>
      <c r="C372" s="474" t="s">
        <v>419</v>
      </c>
      <c r="D372" s="475" t="s">
        <v>420</v>
      </c>
      <c r="E372" s="474" t="s">
        <v>1261</v>
      </c>
      <c r="F372" s="475" t="s">
        <v>1262</v>
      </c>
      <c r="G372" s="474" t="s">
        <v>1263</v>
      </c>
      <c r="H372" s="474" t="s">
        <v>1264</v>
      </c>
      <c r="I372" s="477">
        <v>1.9600000381469727</v>
      </c>
      <c r="J372" s="477">
        <v>4096</v>
      </c>
      <c r="K372" s="478">
        <v>8015.0400390625</v>
      </c>
    </row>
    <row r="373" spans="1:11" ht="14.4" customHeight="1" x14ac:dyDescent="0.3">
      <c r="A373" s="472" t="s">
        <v>410</v>
      </c>
      <c r="B373" s="473" t="s">
        <v>411</v>
      </c>
      <c r="C373" s="474" t="s">
        <v>419</v>
      </c>
      <c r="D373" s="475" t="s">
        <v>420</v>
      </c>
      <c r="E373" s="474" t="s">
        <v>1261</v>
      </c>
      <c r="F373" s="475" t="s">
        <v>1262</v>
      </c>
      <c r="G373" s="474" t="s">
        <v>1265</v>
      </c>
      <c r="H373" s="474" t="s">
        <v>1266</v>
      </c>
      <c r="I373" s="477">
        <v>10</v>
      </c>
      <c r="J373" s="477">
        <v>100</v>
      </c>
      <c r="K373" s="478">
        <v>1000</v>
      </c>
    </row>
    <row r="374" spans="1:11" ht="14.4" customHeight="1" x14ac:dyDescent="0.3">
      <c r="A374" s="472" t="s">
        <v>410</v>
      </c>
      <c r="B374" s="473" t="s">
        <v>411</v>
      </c>
      <c r="C374" s="474" t="s">
        <v>419</v>
      </c>
      <c r="D374" s="475" t="s">
        <v>420</v>
      </c>
      <c r="E374" s="474" t="s">
        <v>1261</v>
      </c>
      <c r="F374" s="475" t="s">
        <v>1262</v>
      </c>
      <c r="G374" s="474" t="s">
        <v>1267</v>
      </c>
      <c r="H374" s="474" t="s">
        <v>1268</v>
      </c>
      <c r="I374" s="477">
        <v>9.6266668637593593</v>
      </c>
      <c r="J374" s="477">
        <v>600</v>
      </c>
      <c r="K374" s="478">
        <v>5776</v>
      </c>
    </row>
    <row r="375" spans="1:11" ht="14.4" customHeight="1" x14ac:dyDescent="0.3">
      <c r="A375" s="472" t="s">
        <v>410</v>
      </c>
      <c r="B375" s="473" t="s">
        <v>411</v>
      </c>
      <c r="C375" s="474" t="s">
        <v>419</v>
      </c>
      <c r="D375" s="475" t="s">
        <v>420</v>
      </c>
      <c r="E375" s="474" t="s">
        <v>1261</v>
      </c>
      <c r="F375" s="475" t="s">
        <v>1262</v>
      </c>
      <c r="G375" s="474" t="s">
        <v>1269</v>
      </c>
      <c r="H375" s="474" t="s">
        <v>1270</v>
      </c>
      <c r="I375" s="477">
        <v>192.56999969482422</v>
      </c>
      <c r="J375" s="477">
        <v>3</v>
      </c>
      <c r="K375" s="478">
        <v>573.89999389648437</v>
      </c>
    </row>
    <row r="376" spans="1:11" ht="14.4" customHeight="1" x14ac:dyDescent="0.3">
      <c r="A376" s="472" t="s">
        <v>410</v>
      </c>
      <c r="B376" s="473" t="s">
        <v>411</v>
      </c>
      <c r="C376" s="474" t="s">
        <v>419</v>
      </c>
      <c r="D376" s="475" t="s">
        <v>420</v>
      </c>
      <c r="E376" s="474" t="s">
        <v>1261</v>
      </c>
      <c r="F376" s="475" t="s">
        <v>1262</v>
      </c>
      <c r="G376" s="474" t="s">
        <v>1271</v>
      </c>
      <c r="H376" s="474" t="s">
        <v>1272</v>
      </c>
      <c r="I376" s="477">
        <v>0.43000000715255737</v>
      </c>
      <c r="J376" s="477">
        <v>1000</v>
      </c>
      <c r="K376" s="478">
        <v>429.54998779296875</v>
      </c>
    </row>
    <row r="377" spans="1:11" ht="14.4" customHeight="1" x14ac:dyDescent="0.3">
      <c r="A377" s="472" t="s">
        <v>410</v>
      </c>
      <c r="B377" s="473" t="s">
        <v>411</v>
      </c>
      <c r="C377" s="474" t="s">
        <v>419</v>
      </c>
      <c r="D377" s="475" t="s">
        <v>420</v>
      </c>
      <c r="E377" s="474" t="s">
        <v>1261</v>
      </c>
      <c r="F377" s="475" t="s">
        <v>1262</v>
      </c>
      <c r="G377" s="474" t="s">
        <v>1273</v>
      </c>
      <c r="H377" s="474" t="s">
        <v>1274</v>
      </c>
      <c r="I377" s="477">
        <v>0.25</v>
      </c>
      <c r="J377" s="477">
        <v>15000</v>
      </c>
      <c r="K377" s="478">
        <v>3732.1399917602539</v>
      </c>
    </row>
    <row r="378" spans="1:11" ht="14.4" customHeight="1" x14ac:dyDescent="0.3">
      <c r="A378" s="472" t="s">
        <v>410</v>
      </c>
      <c r="B378" s="473" t="s">
        <v>411</v>
      </c>
      <c r="C378" s="474" t="s">
        <v>419</v>
      </c>
      <c r="D378" s="475" t="s">
        <v>420</v>
      </c>
      <c r="E378" s="474" t="s">
        <v>1261</v>
      </c>
      <c r="F378" s="475" t="s">
        <v>1262</v>
      </c>
      <c r="G378" s="474" t="s">
        <v>1275</v>
      </c>
      <c r="H378" s="474" t="s">
        <v>1276</v>
      </c>
      <c r="I378" s="477">
        <v>25.595000267028809</v>
      </c>
      <c r="J378" s="477">
        <v>500</v>
      </c>
      <c r="K378" s="478">
        <v>12797.40966796875</v>
      </c>
    </row>
    <row r="379" spans="1:11" ht="14.4" customHeight="1" x14ac:dyDescent="0.3">
      <c r="A379" s="472" t="s">
        <v>410</v>
      </c>
      <c r="B379" s="473" t="s">
        <v>411</v>
      </c>
      <c r="C379" s="474" t="s">
        <v>419</v>
      </c>
      <c r="D379" s="475" t="s">
        <v>420</v>
      </c>
      <c r="E379" s="474" t="s">
        <v>1261</v>
      </c>
      <c r="F379" s="475" t="s">
        <v>1262</v>
      </c>
      <c r="G379" s="474" t="s">
        <v>1277</v>
      </c>
      <c r="H379" s="474" t="s">
        <v>1278</v>
      </c>
      <c r="I379" s="477">
        <v>1.0799999833106995</v>
      </c>
      <c r="J379" s="477">
        <v>3000</v>
      </c>
      <c r="K379" s="478">
        <v>3229.9000244140625</v>
      </c>
    </row>
    <row r="380" spans="1:11" ht="14.4" customHeight="1" x14ac:dyDescent="0.3">
      <c r="A380" s="472" t="s">
        <v>410</v>
      </c>
      <c r="B380" s="473" t="s">
        <v>411</v>
      </c>
      <c r="C380" s="474" t="s">
        <v>419</v>
      </c>
      <c r="D380" s="475" t="s">
        <v>420</v>
      </c>
      <c r="E380" s="474" t="s">
        <v>1261</v>
      </c>
      <c r="F380" s="475" t="s">
        <v>1262</v>
      </c>
      <c r="G380" s="474" t="s">
        <v>1279</v>
      </c>
      <c r="H380" s="474" t="s">
        <v>1280</v>
      </c>
      <c r="I380" s="477">
        <v>2.1500000953674316</v>
      </c>
      <c r="J380" s="477">
        <v>1000</v>
      </c>
      <c r="K380" s="478">
        <v>2153.800048828125</v>
      </c>
    </row>
    <row r="381" spans="1:11" ht="14.4" customHeight="1" x14ac:dyDescent="0.3">
      <c r="A381" s="472" t="s">
        <v>410</v>
      </c>
      <c r="B381" s="473" t="s">
        <v>411</v>
      </c>
      <c r="C381" s="474" t="s">
        <v>419</v>
      </c>
      <c r="D381" s="475" t="s">
        <v>420</v>
      </c>
      <c r="E381" s="474" t="s">
        <v>1261</v>
      </c>
      <c r="F381" s="475" t="s">
        <v>1262</v>
      </c>
      <c r="G381" s="474" t="s">
        <v>1281</v>
      </c>
      <c r="H381" s="474" t="s">
        <v>1282</v>
      </c>
      <c r="I381" s="477">
        <v>0.20000000298023224</v>
      </c>
      <c r="J381" s="477">
        <v>1000</v>
      </c>
      <c r="K381" s="478">
        <v>203.27999877929687</v>
      </c>
    </row>
    <row r="382" spans="1:11" ht="14.4" customHeight="1" x14ac:dyDescent="0.3">
      <c r="A382" s="472" t="s">
        <v>410</v>
      </c>
      <c r="B382" s="473" t="s">
        <v>411</v>
      </c>
      <c r="C382" s="474" t="s">
        <v>419</v>
      </c>
      <c r="D382" s="475" t="s">
        <v>420</v>
      </c>
      <c r="E382" s="474" t="s">
        <v>1261</v>
      </c>
      <c r="F382" s="475" t="s">
        <v>1262</v>
      </c>
      <c r="G382" s="474" t="s">
        <v>1283</v>
      </c>
      <c r="H382" s="474" t="s">
        <v>1284</v>
      </c>
      <c r="I382" s="477">
        <v>1.5550000071525574</v>
      </c>
      <c r="J382" s="477">
        <v>500</v>
      </c>
      <c r="K382" s="478">
        <v>777.07000732421875</v>
      </c>
    </row>
    <row r="383" spans="1:11" ht="14.4" customHeight="1" x14ac:dyDescent="0.3">
      <c r="A383" s="472" t="s">
        <v>410</v>
      </c>
      <c r="B383" s="473" t="s">
        <v>411</v>
      </c>
      <c r="C383" s="474" t="s">
        <v>419</v>
      </c>
      <c r="D383" s="475" t="s">
        <v>420</v>
      </c>
      <c r="E383" s="474" t="s">
        <v>1261</v>
      </c>
      <c r="F383" s="475" t="s">
        <v>1262</v>
      </c>
      <c r="G383" s="474" t="s">
        <v>1285</v>
      </c>
      <c r="H383" s="474" t="s">
        <v>1286</v>
      </c>
      <c r="I383" s="477">
        <v>0.4340000033378601</v>
      </c>
      <c r="J383" s="477">
        <v>2500</v>
      </c>
      <c r="K383" s="478">
        <v>1079.9700012207031</v>
      </c>
    </row>
    <row r="384" spans="1:11" ht="14.4" customHeight="1" x14ac:dyDescent="0.3">
      <c r="A384" s="472" t="s">
        <v>410</v>
      </c>
      <c r="B384" s="473" t="s">
        <v>411</v>
      </c>
      <c r="C384" s="474" t="s">
        <v>419</v>
      </c>
      <c r="D384" s="475" t="s">
        <v>420</v>
      </c>
      <c r="E384" s="474" t="s">
        <v>1261</v>
      </c>
      <c r="F384" s="475" t="s">
        <v>1262</v>
      </c>
      <c r="G384" s="474" t="s">
        <v>1287</v>
      </c>
      <c r="H384" s="474" t="s">
        <v>1288</v>
      </c>
      <c r="I384" s="477">
        <v>21.399999618530273</v>
      </c>
      <c r="J384" s="477">
        <v>720</v>
      </c>
      <c r="K384" s="478">
        <v>15405.72021484375</v>
      </c>
    </row>
    <row r="385" spans="1:11" ht="14.4" customHeight="1" x14ac:dyDescent="0.3">
      <c r="A385" s="472" t="s">
        <v>410</v>
      </c>
      <c r="B385" s="473" t="s">
        <v>411</v>
      </c>
      <c r="C385" s="474" t="s">
        <v>419</v>
      </c>
      <c r="D385" s="475" t="s">
        <v>420</v>
      </c>
      <c r="E385" s="474" t="s">
        <v>1261</v>
      </c>
      <c r="F385" s="475" t="s">
        <v>1262</v>
      </c>
      <c r="G385" s="474" t="s">
        <v>1289</v>
      </c>
      <c r="H385" s="474" t="s">
        <v>1290</v>
      </c>
      <c r="I385" s="477">
        <v>22.25</v>
      </c>
      <c r="J385" s="477">
        <v>240</v>
      </c>
      <c r="K385" s="478">
        <v>5340.93994140625</v>
      </c>
    </row>
    <row r="386" spans="1:11" ht="14.4" customHeight="1" x14ac:dyDescent="0.3">
      <c r="A386" s="472" t="s">
        <v>410</v>
      </c>
      <c r="B386" s="473" t="s">
        <v>411</v>
      </c>
      <c r="C386" s="474" t="s">
        <v>419</v>
      </c>
      <c r="D386" s="475" t="s">
        <v>420</v>
      </c>
      <c r="E386" s="474" t="s">
        <v>1261</v>
      </c>
      <c r="F386" s="475" t="s">
        <v>1262</v>
      </c>
      <c r="G386" s="474" t="s">
        <v>1291</v>
      </c>
      <c r="H386" s="474" t="s">
        <v>1292</v>
      </c>
      <c r="I386" s="477">
        <v>10.930000305175781</v>
      </c>
      <c r="J386" s="477">
        <v>720</v>
      </c>
      <c r="K386" s="478">
        <v>7869.840087890625</v>
      </c>
    </row>
    <row r="387" spans="1:11" ht="14.4" customHeight="1" x14ac:dyDescent="0.3">
      <c r="A387" s="472" t="s">
        <v>410</v>
      </c>
      <c r="B387" s="473" t="s">
        <v>411</v>
      </c>
      <c r="C387" s="474" t="s">
        <v>419</v>
      </c>
      <c r="D387" s="475" t="s">
        <v>420</v>
      </c>
      <c r="E387" s="474" t="s">
        <v>1261</v>
      </c>
      <c r="F387" s="475" t="s">
        <v>1262</v>
      </c>
      <c r="G387" s="474" t="s">
        <v>1293</v>
      </c>
      <c r="H387" s="474" t="s">
        <v>1294</v>
      </c>
      <c r="I387" s="477">
        <v>2.0999999046325684</v>
      </c>
      <c r="J387" s="477">
        <v>1920</v>
      </c>
      <c r="K387" s="478">
        <v>4041.39990234375</v>
      </c>
    </row>
    <row r="388" spans="1:11" ht="14.4" customHeight="1" x14ac:dyDescent="0.3">
      <c r="A388" s="472" t="s">
        <v>410</v>
      </c>
      <c r="B388" s="473" t="s">
        <v>411</v>
      </c>
      <c r="C388" s="474" t="s">
        <v>419</v>
      </c>
      <c r="D388" s="475" t="s">
        <v>420</v>
      </c>
      <c r="E388" s="474" t="s">
        <v>1261</v>
      </c>
      <c r="F388" s="475" t="s">
        <v>1262</v>
      </c>
      <c r="G388" s="474" t="s">
        <v>1295</v>
      </c>
      <c r="H388" s="474" t="s">
        <v>1296</v>
      </c>
      <c r="I388" s="477">
        <v>0.45000000794728595</v>
      </c>
      <c r="J388" s="477">
        <v>3000</v>
      </c>
      <c r="K388" s="478">
        <v>1343.5999755859375</v>
      </c>
    </row>
    <row r="389" spans="1:11" ht="14.4" customHeight="1" x14ac:dyDescent="0.3">
      <c r="A389" s="472" t="s">
        <v>410</v>
      </c>
      <c r="B389" s="473" t="s">
        <v>411</v>
      </c>
      <c r="C389" s="474" t="s">
        <v>419</v>
      </c>
      <c r="D389" s="475" t="s">
        <v>420</v>
      </c>
      <c r="E389" s="474" t="s">
        <v>1261</v>
      </c>
      <c r="F389" s="475" t="s">
        <v>1262</v>
      </c>
      <c r="G389" s="474" t="s">
        <v>1297</v>
      </c>
      <c r="H389" s="474" t="s">
        <v>1298</v>
      </c>
      <c r="I389" s="477">
        <v>0.47222221228811478</v>
      </c>
      <c r="J389" s="477">
        <v>36000</v>
      </c>
      <c r="K389" s="478">
        <v>16700.900146484375</v>
      </c>
    </row>
    <row r="390" spans="1:11" ht="14.4" customHeight="1" x14ac:dyDescent="0.3">
      <c r="A390" s="472" t="s">
        <v>410</v>
      </c>
      <c r="B390" s="473" t="s">
        <v>411</v>
      </c>
      <c r="C390" s="474" t="s">
        <v>419</v>
      </c>
      <c r="D390" s="475" t="s">
        <v>420</v>
      </c>
      <c r="E390" s="474" t="s">
        <v>1261</v>
      </c>
      <c r="F390" s="475" t="s">
        <v>1262</v>
      </c>
      <c r="G390" s="474" t="s">
        <v>1299</v>
      </c>
      <c r="H390" s="474" t="s">
        <v>1300</v>
      </c>
      <c r="I390" s="477">
        <v>6.679999828338623</v>
      </c>
      <c r="J390" s="477">
        <v>50</v>
      </c>
      <c r="K390" s="478">
        <v>333.95999145507812</v>
      </c>
    </row>
    <row r="391" spans="1:11" ht="14.4" customHeight="1" x14ac:dyDescent="0.3">
      <c r="A391" s="472" t="s">
        <v>410</v>
      </c>
      <c r="B391" s="473" t="s">
        <v>411</v>
      </c>
      <c r="C391" s="474" t="s">
        <v>419</v>
      </c>
      <c r="D391" s="475" t="s">
        <v>420</v>
      </c>
      <c r="E391" s="474" t="s">
        <v>1261</v>
      </c>
      <c r="F391" s="475" t="s">
        <v>1262</v>
      </c>
      <c r="G391" s="474" t="s">
        <v>1301</v>
      </c>
      <c r="H391" s="474" t="s">
        <v>1302</v>
      </c>
      <c r="I391" s="477">
        <v>2.2287500202655792</v>
      </c>
      <c r="J391" s="477">
        <v>6336</v>
      </c>
      <c r="K391" s="478">
        <v>14074.719604492188</v>
      </c>
    </row>
    <row r="392" spans="1:11" ht="14.4" customHeight="1" x14ac:dyDescent="0.3">
      <c r="A392" s="472" t="s">
        <v>410</v>
      </c>
      <c r="B392" s="473" t="s">
        <v>411</v>
      </c>
      <c r="C392" s="474" t="s">
        <v>419</v>
      </c>
      <c r="D392" s="475" t="s">
        <v>420</v>
      </c>
      <c r="E392" s="474" t="s">
        <v>1261</v>
      </c>
      <c r="F392" s="475" t="s">
        <v>1262</v>
      </c>
      <c r="G392" s="474" t="s">
        <v>1303</v>
      </c>
      <c r="H392" s="474" t="s">
        <v>1304</v>
      </c>
      <c r="I392" s="477">
        <v>1.4899999499320984</v>
      </c>
      <c r="J392" s="477">
        <v>4800</v>
      </c>
      <c r="K392" s="478">
        <v>7096.6502685546875</v>
      </c>
    </row>
    <row r="393" spans="1:11" ht="14.4" customHeight="1" x14ac:dyDescent="0.3">
      <c r="A393" s="472" t="s">
        <v>410</v>
      </c>
      <c r="B393" s="473" t="s">
        <v>411</v>
      </c>
      <c r="C393" s="474" t="s">
        <v>419</v>
      </c>
      <c r="D393" s="475" t="s">
        <v>420</v>
      </c>
      <c r="E393" s="474" t="s">
        <v>1261</v>
      </c>
      <c r="F393" s="475" t="s">
        <v>1262</v>
      </c>
      <c r="G393" s="474" t="s">
        <v>1305</v>
      </c>
      <c r="H393" s="474" t="s">
        <v>1306</v>
      </c>
      <c r="I393" s="477">
        <v>0.15999999642372131</v>
      </c>
      <c r="J393" s="477">
        <v>21000</v>
      </c>
      <c r="K393" s="478">
        <v>3277.8900146484375</v>
      </c>
    </row>
    <row r="394" spans="1:11" ht="14.4" customHeight="1" x14ac:dyDescent="0.3">
      <c r="A394" s="472" t="s">
        <v>410</v>
      </c>
      <c r="B394" s="473" t="s">
        <v>411</v>
      </c>
      <c r="C394" s="474" t="s">
        <v>419</v>
      </c>
      <c r="D394" s="475" t="s">
        <v>420</v>
      </c>
      <c r="E394" s="474" t="s">
        <v>1261</v>
      </c>
      <c r="F394" s="475" t="s">
        <v>1262</v>
      </c>
      <c r="G394" s="474" t="s">
        <v>1307</v>
      </c>
      <c r="H394" s="474" t="s">
        <v>1308</v>
      </c>
      <c r="I394" s="477">
        <v>2.7122222317589655</v>
      </c>
      <c r="J394" s="477">
        <v>10752</v>
      </c>
      <c r="K394" s="478">
        <v>28896.329956054688</v>
      </c>
    </row>
    <row r="395" spans="1:11" ht="14.4" customHeight="1" x14ac:dyDescent="0.3">
      <c r="A395" s="472" t="s">
        <v>410</v>
      </c>
      <c r="B395" s="473" t="s">
        <v>411</v>
      </c>
      <c r="C395" s="474" t="s">
        <v>419</v>
      </c>
      <c r="D395" s="475" t="s">
        <v>420</v>
      </c>
      <c r="E395" s="474" t="s">
        <v>1261</v>
      </c>
      <c r="F395" s="475" t="s">
        <v>1262</v>
      </c>
      <c r="G395" s="474" t="s">
        <v>1305</v>
      </c>
      <c r="H395" s="474" t="s">
        <v>1309</v>
      </c>
      <c r="I395" s="477">
        <v>0.15999999642372131</v>
      </c>
      <c r="J395" s="477">
        <v>36500</v>
      </c>
      <c r="K395" s="478">
        <v>5697.2899780273437</v>
      </c>
    </row>
    <row r="396" spans="1:11" ht="14.4" customHeight="1" x14ac:dyDescent="0.3">
      <c r="A396" s="472" t="s">
        <v>410</v>
      </c>
      <c r="B396" s="473" t="s">
        <v>411</v>
      </c>
      <c r="C396" s="474" t="s">
        <v>419</v>
      </c>
      <c r="D396" s="475" t="s">
        <v>420</v>
      </c>
      <c r="E396" s="474" t="s">
        <v>1261</v>
      </c>
      <c r="F396" s="475" t="s">
        <v>1262</v>
      </c>
      <c r="G396" s="474" t="s">
        <v>1310</v>
      </c>
      <c r="H396" s="474" t="s">
        <v>1311</v>
      </c>
      <c r="I396" s="477">
        <v>3.0899999141693115</v>
      </c>
      <c r="J396" s="477">
        <v>3000</v>
      </c>
      <c r="K396" s="478">
        <v>9256.5</v>
      </c>
    </row>
    <row r="397" spans="1:11" ht="14.4" customHeight="1" x14ac:dyDescent="0.3">
      <c r="A397" s="472" t="s">
        <v>410</v>
      </c>
      <c r="B397" s="473" t="s">
        <v>411</v>
      </c>
      <c r="C397" s="474" t="s">
        <v>419</v>
      </c>
      <c r="D397" s="475" t="s">
        <v>420</v>
      </c>
      <c r="E397" s="474" t="s">
        <v>1261</v>
      </c>
      <c r="F397" s="475" t="s">
        <v>1262</v>
      </c>
      <c r="G397" s="474" t="s">
        <v>1310</v>
      </c>
      <c r="H397" s="474" t="s">
        <v>1312</v>
      </c>
      <c r="I397" s="477">
        <v>3.0149999856948853</v>
      </c>
      <c r="J397" s="477">
        <v>12000</v>
      </c>
      <c r="K397" s="478">
        <v>36118.5</v>
      </c>
    </row>
    <row r="398" spans="1:11" ht="14.4" customHeight="1" x14ac:dyDescent="0.3">
      <c r="A398" s="472" t="s">
        <v>410</v>
      </c>
      <c r="B398" s="473" t="s">
        <v>411</v>
      </c>
      <c r="C398" s="474" t="s">
        <v>419</v>
      </c>
      <c r="D398" s="475" t="s">
        <v>420</v>
      </c>
      <c r="E398" s="474" t="s">
        <v>1261</v>
      </c>
      <c r="F398" s="475" t="s">
        <v>1262</v>
      </c>
      <c r="G398" s="474" t="s">
        <v>1313</v>
      </c>
      <c r="H398" s="474" t="s">
        <v>1314</v>
      </c>
      <c r="I398" s="477">
        <v>7.2100000381469727</v>
      </c>
      <c r="J398" s="477">
        <v>100</v>
      </c>
      <c r="K398" s="478">
        <v>720.91998291015625</v>
      </c>
    </row>
    <row r="399" spans="1:11" ht="14.4" customHeight="1" x14ac:dyDescent="0.3">
      <c r="A399" s="472" t="s">
        <v>410</v>
      </c>
      <c r="B399" s="473" t="s">
        <v>411</v>
      </c>
      <c r="C399" s="474" t="s">
        <v>419</v>
      </c>
      <c r="D399" s="475" t="s">
        <v>420</v>
      </c>
      <c r="E399" s="474" t="s">
        <v>1315</v>
      </c>
      <c r="F399" s="475" t="s">
        <v>1316</v>
      </c>
      <c r="G399" s="474" t="s">
        <v>1317</v>
      </c>
      <c r="H399" s="474" t="s">
        <v>1318</v>
      </c>
      <c r="I399" s="477">
        <v>0.31000000238418579</v>
      </c>
      <c r="J399" s="477">
        <v>100</v>
      </c>
      <c r="K399" s="478">
        <v>31</v>
      </c>
    </row>
    <row r="400" spans="1:11" ht="14.4" customHeight="1" x14ac:dyDescent="0.3">
      <c r="A400" s="472" t="s">
        <v>410</v>
      </c>
      <c r="B400" s="473" t="s">
        <v>411</v>
      </c>
      <c r="C400" s="474" t="s">
        <v>419</v>
      </c>
      <c r="D400" s="475" t="s">
        <v>420</v>
      </c>
      <c r="E400" s="474" t="s">
        <v>1315</v>
      </c>
      <c r="F400" s="475" t="s">
        <v>1316</v>
      </c>
      <c r="G400" s="474" t="s">
        <v>1319</v>
      </c>
      <c r="H400" s="474" t="s">
        <v>1320</v>
      </c>
      <c r="I400" s="477">
        <v>13.020000457763672</v>
      </c>
      <c r="J400" s="477">
        <v>1</v>
      </c>
      <c r="K400" s="478">
        <v>13.020000457763672</v>
      </c>
    </row>
    <row r="401" spans="1:11" ht="14.4" customHeight="1" x14ac:dyDescent="0.3">
      <c r="A401" s="472" t="s">
        <v>410</v>
      </c>
      <c r="B401" s="473" t="s">
        <v>411</v>
      </c>
      <c r="C401" s="474" t="s">
        <v>419</v>
      </c>
      <c r="D401" s="475" t="s">
        <v>420</v>
      </c>
      <c r="E401" s="474" t="s">
        <v>1315</v>
      </c>
      <c r="F401" s="475" t="s">
        <v>1316</v>
      </c>
      <c r="G401" s="474" t="s">
        <v>1321</v>
      </c>
      <c r="H401" s="474" t="s">
        <v>1322</v>
      </c>
      <c r="I401" s="477">
        <v>0.37666666507720947</v>
      </c>
      <c r="J401" s="477">
        <v>85</v>
      </c>
      <c r="K401" s="478">
        <v>31.949999809265137</v>
      </c>
    </row>
    <row r="402" spans="1:11" ht="14.4" customHeight="1" x14ac:dyDescent="0.3">
      <c r="A402" s="472" t="s">
        <v>410</v>
      </c>
      <c r="B402" s="473" t="s">
        <v>411</v>
      </c>
      <c r="C402" s="474" t="s">
        <v>419</v>
      </c>
      <c r="D402" s="475" t="s">
        <v>420</v>
      </c>
      <c r="E402" s="474" t="s">
        <v>1315</v>
      </c>
      <c r="F402" s="475" t="s">
        <v>1316</v>
      </c>
      <c r="G402" s="474" t="s">
        <v>1323</v>
      </c>
      <c r="H402" s="474" t="s">
        <v>1324</v>
      </c>
      <c r="I402" s="477">
        <v>7.5900001525878906</v>
      </c>
      <c r="J402" s="477">
        <v>1</v>
      </c>
      <c r="K402" s="478">
        <v>7.5900001525878906</v>
      </c>
    </row>
    <row r="403" spans="1:11" ht="14.4" customHeight="1" x14ac:dyDescent="0.3">
      <c r="A403" s="472" t="s">
        <v>410</v>
      </c>
      <c r="B403" s="473" t="s">
        <v>411</v>
      </c>
      <c r="C403" s="474" t="s">
        <v>419</v>
      </c>
      <c r="D403" s="475" t="s">
        <v>420</v>
      </c>
      <c r="E403" s="474" t="s">
        <v>1315</v>
      </c>
      <c r="F403" s="475" t="s">
        <v>1316</v>
      </c>
      <c r="G403" s="474" t="s">
        <v>1325</v>
      </c>
      <c r="H403" s="474" t="s">
        <v>1326</v>
      </c>
      <c r="I403" s="477">
        <v>6.929999828338623</v>
      </c>
      <c r="J403" s="477">
        <v>1</v>
      </c>
      <c r="K403" s="478">
        <v>6.929999828338623</v>
      </c>
    </row>
    <row r="404" spans="1:11" ht="14.4" customHeight="1" x14ac:dyDescent="0.3">
      <c r="A404" s="472" t="s">
        <v>410</v>
      </c>
      <c r="B404" s="473" t="s">
        <v>411</v>
      </c>
      <c r="C404" s="474" t="s">
        <v>419</v>
      </c>
      <c r="D404" s="475" t="s">
        <v>420</v>
      </c>
      <c r="E404" s="474" t="s">
        <v>1315</v>
      </c>
      <c r="F404" s="475" t="s">
        <v>1316</v>
      </c>
      <c r="G404" s="474" t="s">
        <v>1327</v>
      </c>
      <c r="H404" s="474" t="s">
        <v>1328</v>
      </c>
      <c r="I404" s="477">
        <v>2.7433333396911621</v>
      </c>
      <c r="J404" s="477">
        <v>40</v>
      </c>
      <c r="K404" s="478">
        <v>110.75000190734863</v>
      </c>
    </row>
    <row r="405" spans="1:11" ht="14.4" customHeight="1" x14ac:dyDescent="0.3">
      <c r="A405" s="472" t="s">
        <v>410</v>
      </c>
      <c r="B405" s="473" t="s">
        <v>411</v>
      </c>
      <c r="C405" s="474" t="s">
        <v>419</v>
      </c>
      <c r="D405" s="475" t="s">
        <v>420</v>
      </c>
      <c r="E405" s="474" t="s">
        <v>1315</v>
      </c>
      <c r="F405" s="475" t="s">
        <v>1316</v>
      </c>
      <c r="G405" s="474" t="s">
        <v>1329</v>
      </c>
      <c r="H405" s="474" t="s">
        <v>1330</v>
      </c>
      <c r="I405" s="477">
        <v>0.18999999761581421</v>
      </c>
      <c r="J405" s="477">
        <v>1800</v>
      </c>
      <c r="K405" s="478">
        <v>335.5</v>
      </c>
    </row>
    <row r="406" spans="1:11" ht="14.4" customHeight="1" x14ac:dyDescent="0.3">
      <c r="A406" s="472" t="s">
        <v>410</v>
      </c>
      <c r="B406" s="473" t="s">
        <v>411</v>
      </c>
      <c r="C406" s="474" t="s">
        <v>419</v>
      </c>
      <c r="D406" s="475" t="s">
        <v>420</v>
      </c>
      <c r="E406" s="474" t="s">
        <v>1315</v>
      </c>
      <c r="F406" s="475" t="s">
        <v>1316</v>
      </c>
      <c r="G406" s="474" t="s">
        <v>1331</v>
      </c>
      <c r="H406" s="474" t="s">
        <v>1332</v>
      </c>
      <c r="I406" s="477">
        <v>0.25999999046325684</v>
      </c>
      <c r="J406" s="477">
        <v>1296</v>
      </c>
      <c r="K406" s="478">
        <v>343.29998779296875</v>
      </c>
    </row>
    <row r="407" spans="1:11" ht="14.4" customHeight="1" x14ac:dyDescent="0.3">
      <c r="A407" s="472" t="s">
        <v>410</v>
      </c>
      <c r="B407" s="473" t="s">
        <v>411</v>
      </c>
      <c r="C407" s="474" t="s">
        <v>419</v>
      </c>
      <c r="D407" s="475" t="s">
        <v>420</v>
      </c>
      <c r="E407" s="474" t="s">
        <v>1315</v>
      </c>
      <c r="F407" s="475" t="s">
        <v>1316</v>
      </c>
      <c r="G407" s="474" t="s">
        <v>1333</v>
      </c>
      <c r="H407" s="474" t="s">
        <v>1334</v>
      </c>
      <c r="I407" s="477">
        <v>27.870000839233398</v>
      </c>
      <c r="J407" s="477">
        <v>27</v>
      </c>
      <c r="K407" s="478">
        <v>752.49002075195312</v>
      </c>
    </row>
    <row r="408" spans="1:11" ht="14.4" customHeight="1" x14ac:dyDescent="0.3">
      <c r="A408" s="472" t="s">
        <v>410</v>
      </c>
      <c r="B408" s="473" t="s">
        <v>411</v>
      </c>
      <c r="C408" s="474" t="s">
        <v>419</v>
      </c>
      <c r="D408" s="475" t="s">
        <v>420</v>
      </c>
      <c r="E408" s="474" t="s">
        <v>1315</v>
      </c>
      <c r="F408" s="475" t="s">
        <v>1316</v>
      </c>
      <c r="G408" s="474" t="s">
        <v>1335</v>
      </c>
      <c r="H408" s="474" t="s">
        <v>1336</v>
      </c>
      <c r="I408" s="477">
        <v>28.735999679565431</v>
      </c>
      <c r="J408" s="477">
        <v>348</v>
      </c>
      <c r="K408" s="478">
        <v>10000.079803466797</v>
      </c>
    </row>
    <row r="409" spans="1:11" ht="14.4" customHeight="1" x14ac:dyDescent="0.3">
      <c r="A409" s="472" t="s">
        <v>410</v>
      </c>
      <c r="B409" s="473" t="s">
        <v>411</v>
      </c>
      <c r="C409" s="474" t="s">
        <v>419</v>
      </c>
      <c r="D409" s="475" t="s">
        <v>420</v>
      </c>
      <c r="E409" s="474" t="s">
        <v>1315</v>
      </c>
      <c r="F409" s="475" t="s">
        <v>1316</v>
      </c>
      <c r="G409" s="474" t="s">
        <v>1337</v>
      </c>
      <c r="H409" s="474" t="s">
        <v>1338</v>
      </c>
      <c r="I409" s="477">
        <v>9.3299999237060547</v>
      </c>
      <c r="J409" s="477">
        <v>1</v>
      </c>
      <c r="K409" s="478">
        <v>9.3299999237060547</v>
      </c>
    </row>
    <row r="410" spans="1:11" ht="14.4" customHeight="1" x14ac:dyDescent="0.3">
      <c r="A410" s="472" t="s">
        <v>410</v>
      </c>
      <c r="B410" s="473" t="s">
        <v>411</v>
      </c>
      <c r="C410" s="474" t="s">
        <v>419</v>
      </c>
      <c r="D410" s="475" t="s">
        <v>420</v>
      </c>
      <c r="E410" s="474" t="s">
        <v>1339</v>
      </c>
      <c r="F410" s="475" t="s">
        <v>1340</v>
      </c>
      <c r="G410" s="474" t="s">
        <v>1341</v>
      </c>
      <c r="H410" s="474" t="s">
        <v>1342</v>
      </c>
      <c r="I410" s="477">
        <v>8.9600000381469727</v>
      </c>
      <c r="J410" s="477">
        <v>2400</v>
      </c>
      <c r="K410" s="478">
        <v>21512.830078125</v>
      </c>
    </row>
    <row r="411" spans="1:11" ht="14.4" customHeight="1" x14ac:dyDescent="0.3">
      <c r="A411" s="472" t="s">
        <v>410</v>
      </c>
      <c r="B411" s="473" t="s">
        <v>411</v>
      </c>
      <c r="C411" s="474" t="s">
        <v>419</v>
      </c>
      <c r="D411" s="475" t="s">
        <v>420</v>
      </c>
      <c r="E411" s="474" t="s">
        <v>1339</v>
      </c>
      <c r="F411" s="475" t="s">
        <v>1340</v>
      </c>
      <c r="G411" s="474" t="s">
        <v>1343</v>
      </c>
      <c r="H411" s="474" t="s">
        <v>1344</v>
      </c>
      <c r="I411" s="477">
        <v>361.79000854492187</v>
      </c>
      <c r="J411" s="477">
        <v>5</v>
      </c>
      <c r="K411" s="478">
        <v>1808.949951171875</v>
      </c>
    </row>
    <row r="412" spans="1:11" ht="14.4" customHeight="1" x14ac:dyDescent="0.3">
      <c r="A412" s="472" t="s">
        <v>410</v>
      </c>
      <c r="B412" s="473" t="s">
        <v>411</v>
      </c>
      <c r="C412" s="474" t="s">
        <v>419</v>
      </c>
      <c r="D412" s="475" t="s">
        <v>420</v>
      </c>
      <c r="E412" s="474" t="s">
        <v>1339</v>
      </c>
      <c r="F412" s="475" t="s">
        <v>1340</v>
      </c>
      <c r="G412" s="474" t="s">
        <v>1345</v>
      </c>
      <c r="H412" s="474" t="s">
        <v>1346</v>
      </c>
      <c r="I412" s="477">
        <v>1.0199999809265137</v>
      </c>
      <c r="J412" s="477">
        <v>17000</v>
      </c>
      <c r="K412" s="478">
        <v>17278.799926757812</v>
      </c>
    </row>
    <row r="413" spans="1:11" ht="14.4" customHeight="1" x14ac:dyDescent="0.3">
      <c r="A413" s="472" t="s">
        <v>410</v>
      </c>
      <c r="B413" s="473" t="s">
        <v>411</v>
      </c>
      <c r="C413" s="474" t="s">
        <v>419</v>
      </c>
      <c r="D413" s="475" t="s">
        <v>420</v>
      </c>
      <c r="E413" s="474" t="s">
        <v>1339</v>
      </c>
      <c r="F413" s="475" t="s">
        <v>1340</v>
      </c>
      <c r="G413" s="474" t="s">
        <v>1347</v>
      </c>
      <c r="H413" s="474" t="s">
        <v>1348</v>
      </c>
      <c r="I413" s="477">
        <v>0.73000001907348633</v>
      </c>
      <c r="J413" s="477">
        <v>2000</v>
      </c>
      <c r="K413" s="478">
        <v>1452</v>
      </c>
    </row>
    <row r="414" spans="1:11" ht="14.4" customHeight="1" x14ac:dyDescent="0.3">
      <c r="A414" s="472" t="s">
        <v>410</v>
      </c>
      <c r="B414" s="473" t="s">
        <v>411</v>
      </c>
      <c r="C414" s="474" t="s">
        <v>419</v>
      </c>
      <c r="D414" s="475" t="s">
        <v>420</v>
      </c>
      <c r="E414" s="474" t="s">
        <v>1339</v>
      </c>
      <c r="F414" s="475" t="s">
        <v>1340</v>
      </c>
      <c r="G414" s="474" t="s">
        <v>1349</v>
      </c>
      <c r="H414" s="474" t="s">
        <v>1350</v>
      </c>
      <c r="I414" s="477">
        <v>10062.3603515625</v>
      </c>
      <c r="J414" s="477">
        <v>1</v>
      </c>
      <c r="K414" s="478">
        <v>10062.3603515625</v>
      </c>
    </row>
    <row r="415" spans="1:11" ht="14.4" customHeight="1" x14ac:dyDescent="0.3">
      <c r="A415" s="472" t="s">
        <v>410</v>
      </c>
      <c r="B415" s="473" t="s">
        <v>411</v>
      </c>
      <c r="C415" s="474" t="s">
        <v>419</v>
      </c>
      <c r="D415" s="475" t="s">
        <v>420</v>
      </c>
      <c r="E415" s="474" t="s">
        <v>1339</v>
      </c>
      <c r="F415" s="475" t="s">
        <v>1340</v>
      </c>
      <c r="G415" s="474" t="s">
        <v>1351</v>
      </c>
      <c r="H415" s="474" t="s">
        <v>1352</v>
      </c>
      <c r="I415" s="477">
        <v>1.7400000095367432</v>
      </c>
      <c r="J415" s="477">
        <v>300</v>
      </c>
      <c r="K415" s="478">
        <v>521.31999206542969</v>
      </c>
    </row>
    <row r="416" spans="1:11" ht="14.4" customHeight="1" x14ac:dyDescent="0.3">
      <c r="A416" s="472" t="s">
        <v>410</v>
      </c>
      <c r="B416" s="473" t="s">
        <v>411</v>
      </c>
      <c r="C416" s="474" t="s">
        <v>419</v>
      </c>
      <c r="D416" s="475" t="s">
        <v>420</v>
      </c>
      <c r="E416" s="474" t="s">
        <v>1339</v>
      </c>
      <c r="F416" s="475" t="s">
        <v>1340</v>
      </c>
      <c r="G416" s="474" t="s">
        <v>1353</v>
      </c>
      <c r="H416" s="474" t="s">
        <v>1354</v>
      </c>
      <c r="I416" s="477">
        <v>11.735999679565429</v>
      </c>
      <c r="J416" s="477">
        <v>29</v>
      </c>
      <c r="K416" s="478">
        <v>340.34000396728516</v>
      </c>
    </row>
    <row r="417" spans="1:11" ht="14.4" customHeight="1" x14ac:dyDescent="0.3">
      <c r="A417" s="472" t="s">
        <v>410</v>
      </c>
      <c r="B417" s="473" t="s">
        <v>411</v>
      </c>
      <c r="C417" s="474" t="s">
        <v>419</v>
      </c>
      <c r="D417" s="475" t="s">
        <v>420</v>
      </c>
      <c r="E417" s="474" t="s">
        <v>1339</v>
      </c>
      <c r="F417" s="475" t="s">
        <v>1340</v>
      </c>
      <c r="G417" s="474" t="s">
        <v>1355</v>
      </c>
      <c r="H417" s="474" t="s">
        <v>1356</v>
      </c>
      <c r="I417" s="477">
        <v>13.310000419616699</v>
      </c>
      <c r="J417" s="477">
        <v>18</v>
      </c>
      <c r="K417" s="478">
        <v>239.58000946044922</v>
      </c>
    </row>
    <row r="418" spans="1:11" ht="14.4" customHeight="1" x14ac:dyDescent="0.3">
      <c r="A418" s="472" t="s">
        <v>410</v>
      </c>
      <c r="B418" s="473" t="s">
        <v>411</v>
      </c>
      <c r="C418" s="474" t="s">
        <v>419</v>
      </c>
      <c r="D418" s="475" t="s">
        <v>420</v>
      </c>
      <c r="E418" s="474" t="s">
        <v>1339</v>
      </c>
      <c r="F418" s="475" t="s">
        <v>1340</v>
      </c>
      <c r="G418" s="474" t="s">
        <v>1357</v>
      </c>
      <c r="H418" s="474" t="s">
        <v>1358</v>
      </c>
      <c r="I418" s="477">
        <v>101.05999755859375</v>
      </c>
      <c r="J418" s="477">
        <v>12.5</v>
      </c>
      <c r="K418" s="478">
        <v>1263.22998046875</v>
      </c>
    </row>
    <row r="419" spans="1:11" ht="14.4" customHeight="1" x14ac:dyDescent="0.3">
      <c r="A419" s="472" t="s">
        <v>410</v>
      </c>
      <c r="B419" s="473" t="s">
        <v>411</v>
      </c>
      <c r="C419" s="474" t="s">
        <v>419</v>
      </c>
      <c r="D419" s="475" t="s">
        <v>420</v>
      </c>
      <c r="E419" s="474" t="s">
        <v>1339</v>
      </c>
      <c r="F419" s="475" t="s">
        <v>1340</v>
      </c>
      <c r="G419" s="474" t="s">
        <v>1359</v>
      </c>
      <c r="H419" s="474" t="s">
        <v>1360</v>
      </c>
      <c r="I419" s="477">
        <v>62.779998779296875</v>
      </c>
      <c r="J419" s="477">
        <v>10</v>
      </c>
      <c r="K419" s="478">
        <v>627.79998779296875</v>
      </c>
    </row>
    <row r="420" spans="1:11" ht="14.4" customHeight="1" x14ac:dyDescent="0.3">
      <c r="A420" s="472" t="s">
        <v>410</v>
      </c>
      <c r="B420" s="473" t="s">
        <v>411</v>
      </c>
      <c r="C420" s="474" t="s">
        <v>419</v>
      </c>
      <c r="D420" s="475" t="s">
        <v>420</v>
      </c>
      <c r="E420" s="474" t="s">
        <v>1339</v>
      </c>
      <c r="F420" s="475" t="s">
        <v>1340</v>
      </c>
      <c r="G420" s="474" t="s">
        <v>1361</v>
      </c>
      <c r="H420" s="474" t="s">
        <v>1362</v>
      </c>
      <c r="I420" s="477">
        <v>0.5909999787807465</v>
      </c>
      <c r="J420" s="477">
        <v>14000</v>
      </c>
      <c r="K420" s="478">
        <v>8308.0499877929687</v>
      </c>
    </row>
    <row r="421" spans="1:11" ht="14.4" customHeight="1" x14ac:dyDescent="0.3">
      <c r="A421" s="472" t="s">
        <v>410</v>
      </c>
      <c r="B421" s="473" t="s">
        <v>411</v>
      </c>
      <c r="C421" s="474" t="s">
        <v>419</v>
      </c>
      <c r="D421" s="475" t="s">
        <v>420</v>
      </c>
      <c r="E421" s="474" t="s">
        <v>1339</v>
      </c>
      <c r="F421" s="475" t="s">
        <v>1340</v>
      </c>
      <c r="G421" s="474" t="s">
        <v>1363</v>
      </c>
      <c r="H421" s="474" t="s">
        <v>1364</v>
      </c>
      <c r="I421" s="477">
        <v>1.2100000381469727</v>
      </c>
      <c r="J421" s="477">
        <v>6000</v>
      </c>
      <c r="K421" s="478">
        <v>7260</v>
      </c>
    </row>
    <row r="422" spans="1:11" ht="14.4" customHeight="1" x14ac:dyDescent="0.3">
      <c r="A422" s="472" t="s">
        <v>410</v>
      </c>
      <c r="B422" s="473" t="s">
        <v>411</v>
      </c>
      <c r="C422" s="474" t="s">
        <v>419</v>
      </c>
      <c r="D422" s="475" t="s">
        <v>420</v>
      </c>
      <c r="E422" s="474" t="s">
        <v>1339</v>
      </c>
      <c r="F422" s="475" t="s">
        <v>1340</v>
      </c>
      <c r="G422" s="474" t="s">
        <v>1365</v>
      </c>
      <c r="H422" s="474" t="s">
        <v>1366</v>
      </c>
      <c r="I422" s="477">
        <v>1.75</v>
      </c>
      <c r="J422" s="477">
        <v>1700</v>
      </c>
      <c r="K422" s="478">
        <v>2982.64990234375</v>
      </c>
    </row>
    <row r="423" spans="1:11" ht="14.4" customHeight="1" x14ac:dyDescent="0.3">
      <c r="A423" s="472" t="s">
        <v>410</v>
      </c>
      <c r="B423" s="473" t="s">
        <v>411</v>
      </c>
      <c r="C423" s="474" t="s">
        <v>419</v>
      </c>
      <c r="D423" s="475" t="s">
        <v>420</v>
      </c>
      <c r="E423" s="474" t="s">
        <v>1339</v>
      </c>
      <c r="F423" s="475" t="s">
        <v>1340</v>
      </c>
      <c r="G423" s="474" t="s">
        <v>1367</v>
      </c>
      <c r="H423" s="474" t="s">
        <v>1368</v>
      </c>
      <c r="I423" s="477">
        <v>3.7899999618530273</v>
      </c>
      <c r="J423" s="477">
        <v>1200</v>
      </c>
      <c r="K423" s="478">
        <v>4549.5999755859375</v>
      </c>
    </row>
    <row r="424" spans="1:11" ht="14.4" customHeight="1" x14ac:dyDescent="0.3">
      <c r="A424" s="472" t="s">
        <v>410</v>
      </c>
      <c r="B424" s="473" t="s">
        <v>411</v>
      </c>
      <c r="C424" s="474" t="s">
        <v>419</v>
      </c>
      <c r="D424" s="475" t="s">
        <v>420</v>
      </c>
      <c r="E424" s="474" t="s">
        <v>1339</v>
      </c>
      <c r="F424" s="475" t="s">
        <v>1340</v>
      </c>
      <c r="G424" s="474" t="s">
        <v>1369</v>
      </c>
      <c r="H424" s="474" t="s">
        <v>1370</v>
      </c>
      <c r="I424" s="477">
        <v>0.47599999308586122</v>
      </c>
      <c r="J424" s="477">
        <v>1600</v>
      </c>
      <c r="K424" s="478">
        <v>761</v>
      </c>
    </row>
    <row r="425" spans="1:11" ht="14.4" customHeight="1" x14ac:dyDescent="0.3">
      <c r="A425" s="472" t="s">
        <v>410</v>
      </c>
      <c r="B425" s="473" t="s">
        <v>411</v>
      </c>
      <c r="C425" s="474" t="s">
        <v>419</v>
      </c>
      <c r="D425" s="475" t="s">
        <v>420</v>
      </c>
      <c r="E425" s="474" t="s">
        <v>1339</v>
      </c>
      <c r="F425" s="475" t="s">
        <v>1340</v>
      </c>
      <c r="G425" s="474" t="s">
        <v>1371</v>
      </c>
      <c r="H425" s="474" t="s">
        <v>1372</v>
      </c>
      <c r="I425" s="477">
        <v>0.67000001668930054</v>
      </c>
      <c r="J425" s="477">
        <v>400</v>
      </c>
      <c r="K425" s="478">
        <v>268</v>
      </c>
    </row>
    <row r="426" spans="1:11" ht="14.4" customHeight="1" x14ac:dyDescent="0.3">
      <c r="A426" s="472" t="s">
        <v>410</v>
      </c>
      <c r="B426" s="473" t="s">
        <v>411</v>
      </c>
      <c r="C426" s="474" t="s">
        <v>419</v>
      </c>
      <c r="D426" s="475" t="s">
        <v>420</v>
      </c>
      <c r="E426" s="474" t="s">
        <v>1339</v>
      </c>
      <c r="F426" s="475" t="s">
        <v>1340</v>
      </c>
      <c r="G426" s="474" t="s">
        <v>1373</v>
      </c>
      <c r="H426" s="474" t="s">
        <v>1374</v>
      </c>
      <c r="I426" s="477">
        <v>202.57500457763672</v>
      </c>
      <c r="J426" s="477">
        <v>30</v>
      </c>
      <c r="K426" s="478">
        <v>6077</v>
      </c>
    </row>
    <row r="427" spans="1:11" ht="14.4" customHeight="1" x14ac:dyDescent="0.3">
      <c r="A427" s="472" t="s">
        <v>410</v>
      </c>
      <c r="B427" s="473" t="s">
        <v>411</v>
      </c>
      <c r="C427" s="474" t="s">
        <v>419</v>
      </c>
      <c r="D427" s="475" t="s">
        <v>420</v>
      </c>
      <c r="E427" s="474" t="s">
        <v>1339</v>
      </c>
      <c r="F427" s="475" t="s">
        <v>1340</v>
      </c>
      <c r="G427" s="474" t="s">
        <v>1375</v>
      </c>
      <c r="H427" s="474" t="s">
        <v>1376</v>
      </c>
      <c r="I427" s="477">
        <v>0.61000001430511475</v>
      </c>
      <c r="J427" s="477">
        <v>2000</v>
      </c>
      <c r="K427" s="478">
        <v>1214.3599853515625</v>
      </c>
    </row>
    <row r="428" spans="1:11" ht="14.4" customHeight="1" x14ac:dyDescent="0.3">
      <c r="A428" s="472" t="s">
        <v>410</v>
      </c>
      <c r="B428" s="473" t="s">
        <v>411</v>
      </c>
      <c r="C428" s="474" t="s">
        <v>419</v>
      </c>
      <c r="D428" s="475" t="s">
        <v>420</v>
      </c>
      <c r="E428" s="474" t="s">
        <v>1377</v>
      </c>
      <c r="F428" s="475" t="s">
        <v>1378</v>
      </c>
      <c r="G428" s="474" t="s">
        <v>1379</v>
      </c>
      <c r="H428" s="474" t="s">
        <v>1380</v>
      </c>
      <c r="I428" s="477">
        <v>0.30142857772963388</v>
      </c>
      <c r="J428" s="477">
        <v>1300</v>
      </c>
      <c r="K428" s="478">
        <v>391</v>
      </c>
    </row>
    <row r="429" spans="1:11" ht="14.4" customHeight="1" x14ac:dyDescent="0.3">
      <c r="A429" s="472" t="s">
        <v>410</v>
      </c>
      <c r="B429" s="473" t="s">
        <v>411</v>
      </c>
      <c r="C429" s="474" t="s">
        <v>419</v>
      </c>
      <c r="D429" s="475" t="s">
        <v>420</v>
      </c>
      <c r="E429" s="474" t="s">
        <v>1377</v>
      </c>
      <c r="F429" s="475" t="s">
        <v>1378</v>
      </c>
      <c r="G429" s="474" t="s">
        <v>1381</v>
      </c>
      <c r="H429" s="474" t="s">
        <v>1382</v>
      </c>
      <c r="I429" s="477">
        <v>0.52142858079501564</v>
      </c>
      <c r="J429" s="477">
        <v>1000</v>
      </c>
      <c r="K429" s="478">
        <v>516</v>
      </c>
    </row>
    <row r="430" spans="1:11" ht="14.4" customHeight="1" x14ac:dyDescent="0.3">
      <c r="A430" s="472" t="s">
        <v>410</v>
      </c>
      <c r="B430" s="473" t="s">
        <v>411</v>
      </c>
      <c r="C430" s="474" t="s">
        <v>419</v>
      </c>
      <c r="D430" s="475" t="s">
        <v>420</v>
      </c>
      <c r="E430" s="474" t="s">
        <v>1383</v>
      </c>
      <c r="F430" s="475" t="s">
        <v>1384</v>
      </c>
      <c r="G430" s="474" t="s">
        <v>1385</v>
      </c>
      <c r="H430" s="474" t="s">
        <v>1386</v>
      </c>
      <c r="I430" s="477">
        <v>0.68500000238418579</v>
      </c>
      <c r="J430" s="477">
        <v>400</v>
      </c>
      <c r="K430" s="478">
        <v>274</v>
      </c>
    </row>
    <row r="431" spans="1:11" ht="14.4" customHeight="1" x14ac:dyDescent="0.3">
      <c r="A431" s="472" t="s">
        <v>410</v>
      </c>
      <c r="B431" s="473" t="s">
        <v>411</v>
      </c>
      <c r="C431" s="474" t="s">
        <v>419</v>
      </c>
      <c r="D431" s="475" t="s">
        <v>420</v>
      </c>
      <c r="E431" s="474" t="s">
        <v>1383</v>
      </c>
      <c r="F431" s="475" t="s">
        <v>1384</v>
      </c>
      <c r="G431" s="474" t="s">
        <v>1387</v>
      </c>
      <c r="H431" s="474" t="s">
        <v>1388</v>
      </c>
      <c r="I431" s="477">
        <v>0.68999999761581421</v>
      </c>
      <c r="J431" s="477">
        <v>13200</v>
      </c>
      <c r="K431" s="478">
        <v>9108</v>
      </c>
    </row>
    <row r="432" spans="1:11" ht="14.4" customHeight="1" thickBot="1" x14ac:dyDescent="0.35">
      <c r="A432" s="479" t="s">
        <v>410</v>
      </c>
      <c r="B432" s="480" t="s">
        <v>411</v>
      </c>
      <c r="C432" s="481" t="s">
        <v>419</v>
      </c>
      <c r="D432" s="482" t="s">
        <v>420</v>
      </c>
      <c r="E432" s="481" t="s">
        <v>1383</v>
      </c>
      <c r="F432" s="482" t="s">
        <v>1384</v>
      </c>
      <c r="G432" s="481" t="s">
        <v>1389</v>
      </c>
      <c r="H432" s="481" t="s">
        <v>1390</v>
      </c>
      <c r="I432" s="484">
        <v>0.68899999856948857</v>
      </c>
      <c r="J432" s="484">
        <v>13400</v>
      </c>
      <c r="K432" s="485">
        <v>9232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pageSetUpPr fitToPage="1"/>
  </sheetPr>
  <dimension ref="A1:S25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33203125" defaultRowHeight="14.4" outlineLevelCol="1" x14ac:dyDescent="0.3"/>
  <cols>
    <col min="1" max="1" width="8.33203125" customWidth="1"/>
    <col min="2" max="2" width="27.44140625" bestFit="1" customWidth="1" outlineLevel="1"/>
    <col min="3" max="3" width="10.88671875" style="257" bestFit="1" customWidth="1"/>
    <col min="4" max="6" width="10.33203125" hidden="1" customWidth="1" outlineLevel="1"/>
    <col min="7" max="7" width="10" customWidth="1" collapsed="1"/>
    <col min="8" max="10" width="10" customWidth="1"/>
    <col min="11" max="14" width="10.6640625" customWidth="1"/>
    <col min="15" max="15" width="12.21875" customWidth="1"/>
    <col min="16" max="17" width="8.88671875" style="211" customWidth="1"/>
    <col min="18" max="18" width="7.33203125" style="256" customWidth="1"/>
    <col min="19" max="19" width="8" style="211" customWidth="1"/>
    <col min="21" max="21" width="11.21875" bestFit="1" customWidth="1"/>
  </cols>
  <sheetData>
    <row r="1" spans="1:19" ht="18.600000000000001" thickBot="1" x14ac:dyDescent="0.4">
      <c r="A1" s="364" t="s">
        <v>92</v>
      </c>
      <c r="B1" s="341"/>
      <c r="C1" s="341"/>
      <c r="D1" s="341"/>
      <c r="E1" s="341"/>
      <c r="F1" s="341"/>
      <c r="G1" s="341"/>
      <c r="H1" s="341"/>
      <c r="I1" s="341"/>
      <c r="J1" s="341"/>
      <c r="K1" s="341"/>
      <c r="L1" s="341"/>
      <c r="M1" s="341"/>
      <c r="N1" s="341"/>
      <c r="O1" s="341"/>
      <c r="P1" s="341"/>
      <c r="Q1" s="341"/>
      <c r="R1" s="341"/>
      <c r="S1" s="341"/>
    </row>
    <row r="2" spans="1:19" ht="15" thickBot="1" x14ac:dyDescent="0.35">
      <c r="A2" s="212" t="s">
        <v>248</v>
      </c>
      <c r="B2" s="213"/>
    </row>
    <row r="3" spans="1:19" x14ac:dyDescent="0.3">
      <c r="A3" s="378" t="s">
        <v>168</v>
      </c>
      <c r="B3" s="379"/>
      <c r="C3" s="380" t="s">
        <v>157</v>
      </c>
      <c r="D3" s="381"/>
      <c r="E3" s="381"/>
      <c r="F3" s="382"/>
      <c r="G3" s="383" t="s">
        <v>158</v>
      </c>
      <c r="H3" s="384"/>
      <c r="I3" s="384"/>
      <c r="J3" s="385"/>
      <c r="K3" s="386" t="s">
        <v>167</v>
      </c>
      <c r="L3" s="387"/>
      <c r="M3" s="387"/>
      <c r="N3" s="387"/>
      <c r="O3" s="388"/>
      <c r="P3" s="384" t="s">
        <v>245</v>
      </c>
      <c r="Q3" s="384"/>
      <c r="R3" s="384"/>
      <c r="S3" s="385"/>
    </row>
    <row r="4" spans="1:19" ht="15" thickBot="1" x14ac:dyDescent="0.35">
      <c r="A4" s="397">
        <v>2017</v>
      </c>
      <c r="B4" s="398"/>
      <c r="C4" s="399" t="s">
        <v>244</v>
      </c>
      <c r="D4" s="401" t="s">
        <v>93</v>
      </c>
      <c r="E4" s="401" t="s">
        <v>61</v>
      </c>
      <c r="F4" s="376" t="s">
        <v>54</v>
      </c>
      <c r="G4" s="391" t="s">
        <v>159</v>
      </c>
      <c r="H4" s="393" t="s">
        <v>163</v>
      </c>
      <c r="I4" s="393" t="s">
        <v>243</v>
      </c>
      <c r="J4" s="395" t="s">
        <v>160</v>
      </c>
      <c r="K4" s="373" t="s">
        <v>242</v>
      </c>
      <c r="L4" s="374"/>
      <c r="M4" s="374"/>
      <c r="N4" s="375"/>
      <c r="O4" s="376" t="s">
        <v>241</v>
      </c>
      <c r="P4" s="365" t="s">
        <v>240</v>
      </c>
      <c r="Q4" s="365" t="s">
        <v>170</v>
      </c>
      <c r="R4" s="367" t="s">
        <v>61</v>
      </c>
      <c r="S4" s="369" t="s">
        <v>169</v>
      </c>
    </row>
    <row r="5" spans="1:19" s="291" customFormat="1" ht="19.2" customHeight="1" x14ac:dyDescent="0.3">
      <c r="A5" s="371" t="s">
        <v>239</v>
      </c>
      <c r="B5" s="372"/>
      <c r="C5" s="400"/>
      <c r="D5" s="402"/>
      <c r="E5" s="402"/>
      <c r="F5" s="377"/>
      <c r="G5" s="392"/>
      <c r="H5" s="394"/>
      <c r="I5" s="394"/>
      <c r="J5" s="396"/>
      <c r="K5" s="294" t="s">
        <v>161</v>
      </c>
      <c r="L5" s="293" t="s">
        <v>162</v>
      </c>
      <c r="M5" s="293" t="s">
        <v>238</v>
      </c>
      <c r="N5" s="292" t="s">
        <v>3</v>
      </c>
      <c r="O5" s="377"/>
      <c r="P5" s="366"/>
      <c r="Q5" s="366"/>
      <c r="R5" s="368"/>
      <c r="S5" s="370"/>
    </row>
    <row r="6" spans="1:19" ht="15" thickBot="1" x14ac:dyDescent="0.35">
      <c r="A6" s="389" t="s">
        <v>156</v>
      </c>
      <c r="B6" s="390"/>
      <c r="C6" s="290">
        <f ca="1">SUM(Tabulka[01 uv_sk])/2</f>
        <v>33.177272727272722</v>
      </c>
      <c r="D6" s="288"/>
      <c r="E6" s="288"/>
      <c r="F6" s="287"/>
      <c r="G6" s="289">
        <f ca="1">SUM(Tabulka[05 h_vram])/2</f>
        <v>54912</v>
      </c>
      <c r="H6" s="288">
        <f ca="1">SUM(Tabulka[06 h_naduv])/2</f>
        <v>1958.5</v>
      </c>
      <c r="I6" s="288">
        <f ca="1">SUM(Tabulka[07 h_nadzk])/2</f>
        <v>350.27</v>
      </c>
      <c r="J6" s="287">
        <f ca="1">SUM(Tabulka[08 h_oon])/2</f>
        <v>0</v>
      </c>
      <c r="K6" s="289">
        <f ca="1">SUM(Tabulka[09 m_kl])/2</f>
        <v>0</v>
      </c>
      <c r="L6" s="288">
        <f ca="1">SUM(Tabulka[10 m_gr])/2</f>
        <v>167676</v>
      </c>
      <c r="M6" s="288">
        <f ca="1">SUM(Tabulka[11 m_jo])/2</f>
        <v>849481</v>
      </c>
      <c r="N6" s="288">
        <f ca="1">SUM(Tabulka[12 m_oc])/2</f>
        <v>1017157</v>
      </c>
      <c r="O6" s="287">
        <f ca="1">SUM(Tabulka[13 m_sk])/2</f>
        <v>14730041</v>
      </c>
      <c r="P6" s="286">
        <f ca="1">SUM(Tabulka[14_vzsk])/2</f>
        <v>17663</v>
      </c>
      <c r="Q6" s="286">
        <f ca="1">SUM(Tabulka[15_vzpl])/2</f>
        <v>31082.117536986727</v>
      </c>
      <c r="R6" s="285">
        <f ca="1">IF(Q6=0,0,P6/Q6)</f>
        <v>0.568268876114428</v>
      </c>
      <c r="S6" s="284">
        <f ca="1">Q6-P6</f>
        <v>13419.117536986727</v>
      </c>
    </row>
    <row r="7" spans="1:19" hidden="1" x14ac:dyDescent="0.3">
      <c r="A7" s="283" t="s">
        <v>237</v>
      </c>
      <c r="B7" s="282" t="s">
        <v>236</v>
      </c>
      <c r="C7" s="281" t="s">
        <v>235</v>
      </c>
      <c r="D7" s="280" t="s">
        <v>234</v>
      </c>
      <c r="E7" s="279" t="s">
        <v>233</v>
      </c>
      <c r="F7" s="278" t="s">
        <v>232</v>
      </c>
      <c r="G7" s="277" t="s">
        <v>231</v>
      </c>
      <c r="H7" s="275" t="s">
        <v>230</v>
      </c>
      <c r="I7" s="275" t="s">
        <v>229</v>
      </c>
      <c r="J7" s="274" t="s">
        <v>228</v>
      </c>
      <c r="K7" s="276" t="s">
        <v>227</v>
      </c>
      <c r="L7" s="275" t="s">
        <v>226</v>
      </c>
      <c r="M7" s="275" t="s">
        <v>225</v>
      </c>
      <c r="N7" s="274" t="s">
        <v>224</v>
      </c>
      <c r="O7" s="273" t="s">
        <v>223</v>
      </c>
      <c r="P7" s="272" t="s">
        <v>222</v>
      </c>
      <c r="Q7" s="271" t="s">
        <v>221</v>
      </c>
      <c r="R7" s="270" t="s">
        <v>220</v>
      </c>
      <c r="S7" s="269" t="s">
        <v>219</v>
      </c>
    </row>
    <row r="8" spans="1:19" x14ac:dyDescent="0.3">
      <c r="A8" s="266" t="s">
        <v>218</v>
      </c>
      <c r="B8" s="265"/>
      <c r="C8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4.1772727272727268</v>
      </c>
      <c r="D8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2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6588</v>
      </c>
      <c r="H8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88</v>
      </c>
      <c r="I8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350.27</v>
      </c>
      <c r="J8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8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50000</v>
      </c>
      <c r="M8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226498</v>
      </c>
      <c r="N8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276498</v>
      </c>
      <c r="O8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3658652</v>
      </c>
      <c r="P8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1200</v>
      </c>
      <c r="Q8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13665.450870320059</v>
      </c>
      <c r="R8" s="268">
        <f ca="1">IF(Tabulka[[#This Row],[15_vzpl]]=0,"",Tabulka[[#This Row],[14_vzsk]]/Tabulka[[#This Row],[15_vzpl]])</f>
        <v>8.781268992787318E-2</v>
      </c>
      <c r="S8" s="267">
        <f ca="1">IF(Tabulka[[#This Row],[15_vzpl]]-Tabulka[[#This Row],[14_vzsk]]=0,"",Tabulka[[#This Row],[15_vzpl]]-Tabulka[[#This Row],[14_vzsk]])</f>
        <v>12465.450870320059</v>
      </c>
    </row>
    <row r="9" spans="1:19" x14ac:dyDescent="0.3">
      <c r="A9" s="266">
        <v>99</v>
      </c>
      <c r="B9" s="265" t="s">
        <v>1407</v>
      </c>
      <c r="C9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0.38181818181818183</v>
      </c>
      <c r="D9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2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366.40000000000003</v>
      </c>
      <c r="H9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9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96.07</v>
      </c>
      <c r="J9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9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6726</v>
      </c>
      <c r="N9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6726</v>
      </c>
      <c r="O9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189010</v>
      </c>
      <c r="P9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1200</v>
      </c>
      <c r="Q9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13665.450870320059</v>
      </c>
      <c r="R9" s="268">
        <f ca="1">IF(Tabulka[[#This Row],[15_vzpl]]=0,"",Tabulka[[#This Row],[14_vzsk]]/Tabulka[[#This Row],[15_vzpl]])</f>
        <v>8.781268992787318E-2</v>
      </c>
      <c r="S9" s="267">
        <f ca="1">IF(Tabulka[[#This Row],[15_vzpl]]-Tabulka[[#This Row],[14_vzsk]]=0,"",Tabulka[[#This Row],[15_vzpl]]-Tabulka[[#This Row],[14_vzsk]])</f>
        <v>12465.450870320059</v>
      </c>
    </row>
    <row r="10" spans="1:19" x14ac:dyDescent="0.3">
      <c r="A10" s="266">
        <v>101</v>
      </c>
      <c r="B10" s="265" t="s">
        <v>1408</v>
      </c>
      <c r="C10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3.7954545454545463</v>
      </c>
      <c r="D10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2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6221.6</v>
      </c>
      <c r="H10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88</v>
      </c>
      <c r="I10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254.2</v>
      </c>
      <c r="J10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0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50000</v>
      </c>
      <c r="M10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219772</v>
      </c>
      <c r="N10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269772</v>
      </c>
      <c r="O10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3469642</v>
      </c>
      <c r="P10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0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0" s="268" t="str">
        <f ca="1">IF(Tabulka[[#This Row],[15_vzpl]]=0,"",Tabulka[[#This Row],[14_vzsk]]/Tabulka[[#This Row],[15_vzpl]])</f>
        <v/>
      </c>
      <c r="S10" s="267" t="str">
        <f ca="1">IF(Tabulka[[#This Row],[15_vzpl]]-Tabulka[[#This Row],[14_vzsk]]=0,"",Tabulka[[#This Row],[15_vzpl]]-Tabulka[[#This Row],[14_vzsk]])</f>
        <v/>
      </c>
    </row>
    <row r="11" spans="1:19" x14ac:dyDescent="0.3">
      <c r="A11" s="266" t="s">
        <v>1392</v>
      </c>
      <c r="B11" s="265"/>
      <c r="C11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5.1818181818181817</v>
      </c>
      <c r="D11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2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8764</v>
      </c>
      <c r="H11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515</v>
      </c>
      <c r="I11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1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1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117676</v>
      </c>
      <c r="M11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128723</v>
      </c>
      <c r="N11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246399</v>
      </c>
      <c r="O11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2623195</v>
      </c>
      <c r="P11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12050</v>
      </c>
      <c r="Q11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11458.333333333332</v>
      </c>
      <c r="R11" s="268">
        <f ca="1">IF(Tabulka[[#This Row],[15_vzpl]]=0,"",Tabulka[[#This Row],[14_vzsk]]/Tabulka[[#This Row],[15_vzpl]])</f>
        <v>1.0516363636363637</v>
      </c>
      <c r="S11" s="267">
        <f ca="1">IF(Tabulka[[#This Row],[15_vzpl]]-Tabulka[[#This Row],[14_vzsk]]=0,"",Tabulka[[#This Row],[15_vzpl]]-Tabulka[[#This Row],[14_vzsk]])</f>
        <v>-591.66666666666788</v>
      </c>
    </row>
    <row r="12" spans="1:19" x14ac:dyDescent="0.3">
      <c r="A12" s="266">
        <v>526</v>
      </c>
      <c r="B12" s="265" t="s">
        <v>1409</v>
      </c>
      <c r="C12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3.8181818181818183</v>
      </c>
      <c r="D12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2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6436</v>
      </c>
      <c r="H12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386</v>
      </c>
      <c r="I12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2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2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117676</v>
      </c>
      <c r="M12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128723</v>
      </c>
      <c r="N12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246399</v>
      </c>
      <c r="O12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1999574</v>
      </c>
      <c r="P12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12050</v>
      </c>
      <c r="Q12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11458.333333333332</v>
      </c>
      <c r="R12" s="268">
        <f ca="1">IF(Tabulka[[#This Row],[15_vzpl]]=0,"",Tabulka[[#This Row],[14_vzsk]]/Tabulka[[#This Row],[15_vzpl]])</f>
        <v>1.0516363636363637</v>
      </c>
      <c r="S12" s="267">
        <f ca="1">IF(Tabulka[[#This Row],[15_vzpl]]-Tabulka[[#This Row],[14_vzsk]]=0,"",Tabulka[[#This Row],[15_vzpl]]-Tabulka[[#This Row],[14_vzsk]])</f>
        <v>-591.66666666666788</v>
      </c>
    </row>
    <row r="13" spans="1:19" x14ac:dyDescent="0.3">
      <c r="A13" s="266">
        <v>746</v>
      </c>
      <c r="B13" s="265" t="s">
        <v>1410</v>
      </c>
      <c r="C13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1.3636363636363635</v>
      </c>
      <c r="D13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2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2328</v>
      </c>
      <c r="H13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129</v>
      </c>
      <c r="I13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3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3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3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3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3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623621</v>
      </c>
      <c r="P13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3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3" s="268" t="str">
        <f ca="1">IF(Tabulka[[#This Row],[15_vzpl]]=0,"",Tabulka[[#This Row],[14_vzsk]]/Tabulka[[#This Row],[15_vzpl]])</f>
        <v/>
      </c>
      <c r="S13" s="267" t="str">
        <f ca="1">IF(Tabulka[[#This Row],[15_vzpl]]-Tabulka[[#This Row],[14_vzsk]]=0,"",Tabulka[[#This Row],[15_vzpl]]-Tabulka[[#This Row],[14_vzsk]])</f>
        <v/>
      </c>
    </row>
    <row r="14" spans="1:19" x14ac:dyDescent="0.3">
      <c r="A14" s="266" t="s">
        <v>1393</v>
      </c>
      <c r="B14" s="265"/>
      <c r="C14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22.818181818181817</v>
      </c>
      <c r="D14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4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4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4" s="2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37864</v>
      </c>
      <c r="H14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1355.5</v>
      </c>
      <c r="I14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4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4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4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4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480908</v>
      </c>
      <c r="N14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480908</v>
      </c>
      <c r="O14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8194948</v>
      </c>
      <c r="P14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4413</v>
      </c>
      <c r="Q14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5958.3333333333339</v>
      </c>
      <c r="R14" s="268">
        <f ca="1">IF(Tabulka[[#This Row],[15_vzpl]]=0,"",Tabulka[[#This Row],[14_vzsk]]/Tabulka[[#This Row],[15_vzpl]])</f>
        <v>0.74064335664335657</v>
      </c>
      <c r="S14" s="267">
        <f ca="1">IF(Tabulka[[#This Row],[15_vzpl]]-Tabulka[[#This Row],[14_vzsk]]=0,"",Tabulka[[#This Row],[15_vzpl]]-Tabulka[[#This Row],[14_vzsk]])</f>
        <v>1545.3333333333339</v>
      </c>
    </row>
    <row r="15" spans="1:19" x14ac:dyDescent="0.3">
      <c r="A15" s="266">
        <v>303</v>
      </c>
      <c r="B15" s="265" t="s">
        <v>1411</v>
      </c>
      <c r="C15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15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5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5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5" s="2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15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5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5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5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5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5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5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5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P15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4413</v>
      </c>
      <c r="Q15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5958.3333333333339</v>
      </c>
      <c r="R15" s="268">
        <f ca="1">IF(Tabulka[[#This Row],[15_vzpl]]=0,"",Tabulka[[#This Row],[14_vzsk]]/Tabulka[[#This Row],[15_vzpl]])</f>
        <v>0.74064335664335657</v>
      </c>
      <c r="S15" s="267">
        <f ca="1">IF(Tabulka[[#This Row],[15_vzpl]]-Tabulka[[#This Row],[14_vzsk]]=0,"",Tabulka[[#This Row],[15_vzpl]]-Tabulka[[#This Row],[14_vzsk]])</f>
        <v>1545.3333333333339</v>
      </c>
    </row>
    <row r="16" spans="1:19" x14ac:dyDescent="0.3">
      <c r="A16" s="266">
        <v>409</v>
      </c>
      <c r="B16" s="265" t="s">
        <v>1412</v>
      </c>
      <c r="C16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19.818181818181817</v>
      </c>
      <c r="D16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6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6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6" s="2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33032</v>
      </c>
      <c r="H16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1355.5</v>
      </c>
      <c r="I16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6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6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6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6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435027</v>
      </c>
      <c r="N16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435027</v>
      </c>
      <c r="O16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7520243</v>
      </c>
      <c r="P16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6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6" s="268" t="str">
        <f ca="1">IF(Tabulka[[#This Row],[15_vzpl]]=0,"",Tabulka[[#This Row],[14_vzsk]]/Tabulka[[#This Row],[15_vzpl]])</f>
        <v/>
      </c>
      <c r="S16" s="267" t="str">
        <f ca="1">IF(Tabulka[[#This Row],[15_vzpl]]-Tabulka[[#This Row],[14_vzsk]]=0,"",Tabulka[[#This Row],[15_vzpl]]-Tabulka[[#This Row],[14_vzsk]])</f>
        <v/>
      </c>
    </row>
    <row r="17" spans="1:19" x14ac:dyDescent="0.3">
      <c r="A17" s="266">
        <v>642</v>
      </c>
      <c r="B17" s="265" t="s">
        <v>1413</v>
      </c>
      <c r="C17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</v>
      </c>
      <c r="D17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7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7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7" s="2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4832</v>
      </c>
      <c r="H17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7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7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7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7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7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45881</v>
      </c>
      <c r="N17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45881</v>
      </c>
      <c r="O17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674705</v>
      </c>
      <c r="P17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7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7" s="268" t="str">
        <f ca="1">IF(Tabulka[[#This Row],[15_vzpl]]=0,"",Tabulka[[#This Row],[14_vzsk]]/Tabulka[[#This Row],[15_vzpl]])</f>
        <v/>
      </c>
      <c r="S17" s="267" t="str">
        <f ca="1">IF(Tabulka[[#This Row],[15_vzpl]]-Tabulka[[#This Row],[14_vzsk]]=0,"",Tabulka[[#This Row],[15_vzpl]]-Tabulka[[#This Row],[14_vzsk]])</f>
        <v/>
      </c>
    </row>
    <row r="18" spans="1:19" x14ac:dyDescent="0.3">
      <c r="A18" s="266" t="s">
        <v>1394</v>
      </c>
      <c r="B18" s="265"/>
      <c r="C18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8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8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8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8" s="2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1696</v>
      </c>
      <c r="H18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8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8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8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8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8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13352</v>
      </c>
      <c r="N18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13352</v>
      </c>
      <c r="O18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253246</v>
      </c>
      <c r="P18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8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8" s="268" t="str">
        <f ca="1">IF(Tabulka[[#This Row],[15_vzpl]]=0,"",Tabulka[[#This Row],[14_vzsk]]/Tabulka[[#This Row],[15_vzpl]])</f>
        <v/>
      </c>
      <c r="S18" s="267" t="str">
        <f ca="1">IF(Tabulka[[#This Row],[15_vzpl]]-Tabulka[[#This Row],[14_vzsk]]=0,"",Tabulka[[#This Row],[15_vzpl]]-Tabulka[[#This Row],[14_vzsk]])</f>
        <v/>
      </c>
    </row>
    <row r="19" spans="1:19" x14ac:dyDescent="0.3">
      <c r="A19" s="266">
        <v>30</v>
      </c>
      <c r="B19" s="265" t="s">
        <v>1414</v>
      </c>
      <c r="C19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9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9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9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9" s="2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1696</v>
      </c>
      <c r="H19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9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9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9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9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9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13352</v>
      </c>
      <c r="N19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13352</v>
      </c>
      <c r="O19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253246</v>
      </c>
      <c r="P19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9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9" s="268" t="str">
        <f ca="1">IF(Tabulka[[#This Row],[15_vzpl]]=0,"",Tabulka[[#This Row],[14_vzsk]]/Tabulka[[#This Row],[15_vzpl]])</f>
        <v/>
      </c>
      <c r="S19" s="267" t="str">
        <f ca="1">IF(Tabulka[[#This Row],[15_vzpl]]-Tabulka[[#This Row],[14_vzsk]]=0,"",Tabulka[[#This Row],[15_vzpl]]-Tabulka[[#This Row],[14_vzsk]])</f>
        <v/>
      </c>
    </row>
    <row r="20" spans="1:19" x14ac:dyDescent="0.3">
      <c r="A20" t="s">
        <v>247</v>
      </c>
    </row>
    <row r="21" spans="1:19" x14ac:dyDescent="0.3">
      <c r="A21" s="99" t="s">
        <v>138</v>
      </c>
    </row>
    <row r="22" spans="1:19" x14ac:dyDescent="0.3">
      <c r="A22" s="100" t="s">
        <v>217</v>
      </c>
    </row>
    <row r="23" spans="1:19" x14ac:dyDescent="0.3">
      <c r="A23" s="258" t="s">
        <v>216</v>
      </c>
    </row>
    <row r="24" spans="1:19" x14ac:dyDescent="0.3">
      <c r="A24" s="215" t="s">
        <v>166</v>
      </c>
    </row>
    <row r="25" spans="1:19" x14ac:dyDescent="0.3">
      <c r="A25" s="217" t="s">
        <v>171</v>
      </c>
    </row>
  </sheetData>
  <mergeCells count="23"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</mergeCells>
  <conditionalFormatting sqref="S6:S19">
    <cfRule type="cellIs" dxfId="4" priority="3" operator="lessThan">
      <formula>0</formula>
    </cfRule>
  </conditionalFormatting>
  <conditionalFormatting sqref="R6:R19">
    <cfRule type="cellIs" dxfId="3" priority="4" operator="greaterThan">
      <formula>1</formula>
    </cfRule>
  </conditionalFormatting>
  <conditionalFormatting sqref="A8:S19">
    <cfRule type="expression" dxfId="2" priority="2">
      <formula>$B8=""</formula>
    </cfRule>
  </conditionalFormatting>
  <conditionalFormatting sqref="P8:S19">
    <cfRule type="expression" dxfId="1" priority="1">
      <formula>$B8&lt;&gt;""</formula>
    </cfRule>
  </conditionalFormatting>
  <dataValidations count="1">
    <dataValidation type="list" allowBlank="1" showInputMessage="1" showErrorMessage="1" sqref="A4:B4">
      <formula1>Obdobi</formula1>
    </dataValidation>
  </dataValidation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S138"/>
  <sheetViews>
    <sheetView workbookViewId="0"/>
  </sheetViews>
  <sheetFormatPr defaultRowHeight="14.4" x14ac:dyDescent="0.3"/>
  <cols>
    <col min="1" max="1" width="9.44140625" customWidth="1"/>
    <col min="5" max="5" width="10.21875" customWidth="1"/>
    <col min="6" max="6" width="11" customWidth="1"/>
    <col min="7" max="7" width="11.109375" customWidth="1"/>
    <col min="8" max="8" width="12.109375" customWidth="1"/>
    <col min="9" max="9" width="11.77734375" customWidth="1"/>
    <col min="10" max="10" width="12.77734375" customWidth="1"/>
    <col min="11" max="11" width="12.44140625" customWidth="1"/>
    <col min="12" max="12" width="10.77734375" customWidth="1"/>
    <col min="13" max="13" width="9.44140625" customWidth="1"/>
    <col min="14" max="15" width="9.6640625" customWidth="1"/>
    <col min="16" max="16" width="10" customWidth="1"/>
    <col min="17" max="17" width="9.77734375" customWidth="1"/>
    <col min="18" max="18" width="9.44140625" customWidth="1"/>
    <col min="19" max="19" width="9.21875" customWidth="1"/>
  </cols>
  <sheetData>
    <row r="1" spans="1:19" x14ac:dyDescent="0.3">
      <c r="A1" t="s">
        <v>1406</v>
      </c>
    </row>
    <row r="2" spans="1:19" x14ac:dyDescent="0.3">
      <c r="A2" s="212" t="s">
        <v>248</v>
      </c>
    </row>
    <row r="3" spans="1:19" x14ac:dyDescent="0.3">
      <c r="A3" s="304" t="s">
        <v>143</v>
      </c>
      <c r="B3" s="303" t="s">
        <v>215</v>
      </c>
      <c r="C3" t="s">
        <v>246</v>
      </c>
      <c r="D3" t="s">
        <v>237</v>
      </c>
      <c r="E3" t="s">
        <v>235</v>
      </c>
      <c r="F3" t="s">
        <v>234</v>
      </c>
      <c r="G3" t="s">
        <v>233</v>
      </c>
      <c r="H3" t="s">
        <v>232</v>
      </c>
      <c r="I3" t="s">
        <v>231</v>
      </c>
      <c r="J3" t="s">
        <v>230</v>
      </c>
      <c r="K3" t="s">
        <v>229</v>
      </c>
      <c r="L3" t="s">
        <v>228</v>
      </c>
      <c r="M3" t="s">
        <v>227</v>
      </c>
      <c r="N3" t="s">
        <v>226</v>
      </c>
      <c r="O3" t="s">
        <v>225</v>
      </c>
      <c r="P3" t="s">
        <v>224</v>
      </c>
      <c r="Q3" t="s">
        <v>223</v>
      </c>
      <c r="R3" t="s">
        <v>222</v>
      </c>
      <c r="S3" t="s">
        <v>221</v>
      </c>
    </row>
    <row r="4" spans="1:19" x14ac:dyDescent="0.3">
      <c r="A4" s="302" t="s">
        <v>144</v>
      </c>
      <c r="B4" s="301">
        <v>1</v>
      </c>
      <c r="C4" s="296">
        <v>1</v>
      </c>
      <c r="D4" s="296" t="s">
        <v>218</v>
      </c>
      <c r="E4" s="295">
        <v>3.8500000000000005</v>
      </c>
      <c r="F4" s="295"/>
      <c r="G4" s="295"/>
      <c r="H4" s="295"/>
      <c r="I4" s="295">
        <v>627.6</v>
      </c>
      <c r="J4" s="295">
        <v>8</v>
      </c>
      <c r="K4" s="295">
        <v>22</v>
      </c>
      <c r="L4" s="295"/>
      <c r="M4" s="295"/>
      <c r="N4" s="295"/>
      <c r="O4" s="295"/>
      <c r="P4" s="295"/>
      <c r="Q4" s="295">
        <v>331116</v>
      </c>
      <c r="R4" s="295"/>
      <c r="S4" s="295">
        <v>1242.3137154836415</v>
      </c>
    </row>
    <row r="5" spans="1:19" x14ac:dyDescent="0.3">
      <c r="A5" s="300" t="s">
        <v>145</v>
      </c>
      <c r="B5" s="299">
        <v>2</v>
      </c>
      <c r="C5">
        <v>1</v>
      </c>
      <c r="D5">
        <v>99</v>
      </c>
      <c r="E5">
        <v>0.2</v>
      </c>
      <c r="I5">
        <v>35.200000000000003</v>
      </c>
      <c r="Q5">
        <v>7660</v>
      </c>
      <c r="S5">
        <v>1242.3137154836415</v>
      </c>
    </row>
    <row r="6" spans="1:19" x14ac:dyDescent="0.3">
      <c r="A6" s="302" t="s">
        <v>146</v>
      </c>
      <c r="B6" s="301">
        <v>3</v>
      </c>
      <c r="C6">
        <v>1</v>
      </c>
      <c r="D6">
        <v>101</v>
      </c>
      <c r="E6">
        <v>3.6500000000000004</v>
      </c>
      <c r="I6">
        <v>592.4</v>
      </c>
      <c r="J6">
        <v>8</v>
      </c>
      <c r="K6">
        <v>22</v>
      </c>
      <c r="Q6">
        <v>323456</v>
      </c>
    </row>
    <row r="7" spans="1:19" x14ac:dyDescent="0.3">
      <c r="A7" s="300" t="s">
        <v>147</v>
      </c>
      <c r="B7" s="299">
        <v>4</v>
      </c>
      <c r="C7">
        <v>1</v>
      </c>
      <c r="D7" t="s">
        <v>1392</v>
      </c>
      <c r="E7">
        <v>5</v>
      </c>
      <c r="I7">
        <v>784</v>
      </c>
      <c r="J7">
        <v>56</v>
      </c>
      <c r="Q7">
        <v>218585</v>
      </c>
      <c r="S7">
        <v>1041.6666666666667</v>
      </c>
    </row>
    <row r="8" spans="1:19" x14ac:dyDescent="0.3">
      <c r="A8" s="302" t="s">
        <v>148</v>
      </c>
      <c r="B8" s="301">
        <v>5</v>
      </c>
      <c r="C8">
        <v>1</v>
      </c>
      <c r="D8">
        <v>526</v>
      </c>
      <c r="S8">
        <v>1041.6666666666667</v>
      </c>
    </row>
    <row r="9" spans="1:19" x14ac:dyDescent="0.3">
      <c r="A9" s="300" t="s">
        <v>149</v>
      </c>
      <c r="B9" s="299">
        <v>6</v>
      </c>
      <c r="C9">
        <v>1</v>
      </c>
      <c r="D9">
        <v>746</v>
      </c>
      <c r="E9">
        <v>5</v>
      </c>
      <c r="I9">
        <v>784</v>
      </c>
      <c r="J9">
        <v>56</v>
      </c>
      <c r="Q9">
        <v>218585</v>
      </c>
    </row>
    <row r="10" spans="1:19" x14ac:dyDescent="0.3">
      <c r="A10" s="302" t="s">
        <v>150</v>
      </c>
      <c r="B10" s="301">
        <v>7</v>
      </c>
      <c r="C10">
        <v>1</v>
      </c>
      <c r="D10" t="s">
        <v>1393</v>
      </c>
      <c r="E10">
        <v>22</v>
      </c>
      <c r="I10">
        <v>3440</v>
      </c>
      <c r="J10">
        <v>134</v>
      </c>
      <c r="Q10">
        <v>685097</v>
      </c>
      <c r="R10">
        <v>1750</v>
      </c>
      <c r="S10">
        <v>541.66666666666663</v>
      </c>
    </row>
    <row r="11" spans="1:19" x14ac:dyDescent="0.3">
      <c r="A11" s="300" t="s">
        <v>151</v>
      </c>
      <c r="B11" s="299">
        <v>8</v>
      </c>
      <c r="C11">
        <v>1</v>
      </c>
      <c r="D11">
        <v>303</v>
      </c>
      <c r="R11">
        <v>1750</v>
      </c>
      <c r="S11">
        <v>541.66666666666663</v>
      </c>
    </row>
    <row r="12" spans="1:19" x14ac:dyDescent="0.3">
      <c r="A12" s="302" t="s">
        <v>152</v>
      </c>
      <c r="B12" s="301">
        <v>9</v>
      </c>
      <c r="C12">
        <v>1</v>
      </c>
      <c r="D12">
        <v>409</v>
      </c>
      <c r="E12">
        <v>19</v>
      </c>
      <c r="I12">
        <v>2936</v>
      </c>
      <c r="J12">
        <v>134</v>
      </c>
      <c r="Q12">
        <v>624814</v>
      </c>
    </row>
    <row r="13" spans="1:19" x14ac:dyDescent="0.3">
      <c r="A13" s="300" t="s">
        <v>153</v>
      </c>
      <c r="B13" s="299">
        <v>10</v>
      </c>
      <c r="C13">
        <v>1</v>
      </c>
      <c r="D13">
        <v>642</v>
      </c>
      <c r="E13">
        <v>3</v>
      </c>
      <c r="I13">
        <v>504</v>
      </c>
      <c r="Q13">
        <v>60283</v>
      </c>
    </row>
    <row r="14" spans="1:19" x14ac:dyDescent="0.3">
      <c r="A14" s="302" t="s">
        <v>154</v>
      </c>
      <c r="B14" s="301">
        <v>11</v>
      </c>
      <c r="C14">
        <v>1</v>
      </c>
      <c r="D14" t="s">
        <v>1394</v>
      </c>
      <c r="E14">
        <v>1</v>
      </c>
      <c r="I14">
        <v>152</v>
      </c>
      <c r="Q14">
        <v>20764</v>
      </c>
    </row>
    <row r="15" spans="1:19" x14ac:dyDescent="0.3">
      <c r="A15" s="300" t="s">
        <v>155</v>
      </c>
      <c r="B15" s="299">
        <v>12</v>
      </c>
      <c r="C15">
        <v>1</v>
      </c>
      <c r="D15">
        <v>30</v>
      </c>
      <c r="E15">
        <v>1</v>
      </c>
      <c r="I15">
        <v>152</v>
      </c>
      <c r="Q15">
        <v>20764</v>
      </c>
    </row>
    <row r="16" spans="1:19" x14ac:dyDescent="0.3">
      <c r="A16" s="298" t="s">
        <v>143</v>
      </c>
      <c r="B16" s="297">
        <v>2017</v>
      </c>
      <c r="C16" t="s">
        <v>1395</v>
      </c>
      <c r="E16">
        <v>31.85</v>
      </c>
      <c r="I16">
        <v>5003.6000000000004</v>
      </c>
      <c r="J16">
        <v>198</v>
      </c>
      <c r="K16">
        <v>22</v>
      </c>
      <c r="Q16">
        <v>1255562</v>
      </c>
      <c r="R16">
        <v>1750</v>
      </c>
      <c r="S16">
        <v>2825.6470488169748</v>
      </c>
    </row>
    <row r="17" spans="3:19" x14ac:dyDescent="0.3">
      <c r="C17">
        <v>2</v>
      </c>
      <c r="D17" t="s">
        <v>218</v>
      </c>
      <c r="E17">
        <v>3.8500000000000005</v>
      </c>
      <c r="I17">
        <v>582.40000000000009</v>
      </c>
      <c r="J17">
        <v>8</v>
      </c>
      <c r="K17">
        <v>24.8</v>
      </c>
      <c r="Q17">
        <v>312046</v>
      </c>
      <c r="S17">
        <v>1242.3137154836415</v>
      </c>
    </row>
    <row r="18" spans="3:19" x14ac:dyDescent="0.3">
      <c r="C18">
        <v>2</v>
      </c>
      <c r="D18">
        <v>99</v>
      </c>
      <c r="E18">
        <v>0.2</v>
      </c>
      <c r="I18">
        <v>27.2</v>
      </c>
      <c r="K18">
        <v>11</v>
      </c>
      <c r="Q18">
        <v>16571</v>
      </c>
      <c r="S18">
        <v>1242.3137154836415</v>
      </c>
    </row>
    <row r="19" spans="3:19" x14ac:dyDescent="0.3">
      <c r="C19">
        <v>2</v>
      </c>
      <c r="D19">
        <v>101</v>
      </c>
      <c r="E19">
        <v>3.6500000000000004</v>
      </c>
      <c r="I19">
        <v>555.20000000000005</v>
      </c>
      <c r="J19">
        <v>8</v>
      </c>
      <c r="K19">
        <v>13.8</v>
      </c>
      <c r="Q19">
        <v>295475</v>
      </c>
    </row>
    <row r="20" spans="3:19" x14ac:dyDescent="0.3">
      <c r="C20">
        <v>2</v>
      </c>
      <c r="D20" t="s">
        <v>1392</v>
      </c>
      <c r="E20">
        <v>5</v>
      </c>
      <c r="I20">
        <v>680</v>
      </c>
      <c r="J20">
        <v>41</v>
      </c>
      <c r="Q20">
        <v>201857</v>
      </c>
      <c r="S20">
        <v>1041.6666666666667</v>
      </c>
    </row>
    <row r="21" spans="3:19" x14ac:dyDescent="0.3">
      <c r="C21">
        <v>2</v>
      </c>
      <c r="D21">
        <v>526</v>
      </c>
      <c r="S21">
        <v>1041.6666666666667</v>
      </c>
    </row>
    <row r="22" spans="3:19" x14ac:dyDescent="0.3">
      <c r="C22">
        <v>2</v>
      </c>
      <c r="D22">
        <v>746</v>
      </c>
      <c r="E22">
        <v>5</v>
      </c>
      <c r="I22">
        <v>680</v>
      </c>
      <c r="J22">
        <v>41</v>
      </c>
      <c r="Q22">
        <v>201857</v>
      </c>
    </row>
    <row r="23" spans="3:19" x14ac:dyDescent="0.3">
      <c r="C23">
        <v>2</v>
      </c>
      <c r="D23" t="s">
        <v>1393</v>
      </c>
      <c r="E23">
        <v>22</v>
      </c>
      <c r="I23">
        <v>3020</v>
      </c>
      <c r="J23">
        <v>112</v>
      </c>
      <c r="O23">
        <v>11660</v>
      </c>
      <c r="P23">
        <v>11660</v>
      </c>
      <c r="Q23">
        <v>651623</v>
      </c>
      <c r="S23">
        <v>541.66666666666663</v>
      </c>
    </row>
    <row r="24" spans="3:19" x14ac:dyDescent="0.3">
      <c r="C24">
        <v>2</v>
      </c>
      <c r="D24">
        <v>303</v>
      </c>
      <c r="S24">
        <v>541.66666666666663</v>
      </c>
    </row>
    <row r="25" spans="3:19" x14ac:dyDescent="0.3">
      <c r="C25">
        <v>2</v>
      </c>
      <c r="D25">
        <v>409</v>
      </c>
      <c r="E25">
        <v>19</v>
      </c>
      <c r="I25">
        <v>2612</v>
      </c>
      <c r="J25">
        <v>112</v>
      </c>
      <c r="O25">
        <v>10160</v>
      </c>
      <c r="P25">
        <v>10160</v>
      </c>
      <c r="Q25">
        <v>596980</v>
      </c>
    </row>
    <row r="26" spans="3:19" x14ac:dyDescent="0.3">
      <c r="C26">
        <v>2</v>
      </c>
      <c r="D26">
        <v>642</v>
      </c>
      <c r="E26">
        <v>3</v>
      </c>
      <c r="I26">
        <v>408</v>
      </c>
      <c r="O26">
        <v>1500</v>
      </c>
      <c r="P26">
        <v>1500</v>
      </c>
      <c r="Q26">
        <v>54643</v>
      </c>
    </row>
    <row r="27" spans="3:19" x14ac:dyDescent="0.3">
      <c r="C27">
        <v>2</v>
      </c>
      <c r="D27" t="s">
        <v>1394</v>
      </c>
      <c r="E27">
        <v>1</v>
      </c>
      <c r="I27">
        <v>128</v>
      </c>
      <c r="Q27">
        <v>20443</v>
      </c>
    </row>
    <row r="28" spans="3:19" x14ac:dyDescent="0.3">
      <c r="C28">
        <v>2</v>
      </c>
      <c r="D28">
        <v>30</v>
      </c>
      <c r="E28">
        <v>1</v>
      </c>
      <c r="I28">
        <v>128</v>
      </c>
      <c r="Q28">
        <v>20443</v>
      </c>
    </row>
    <row r="29" spans="3:19" x14ac:dyDescent="0.3">
      <c r="C29" t="s">
        <v>1396</v>
      </c>
      <c r="E29">
        <v>31.85</v>
      </c>
      <c r="I29">
        <v>4410.3999999999996</v>
      </c>
      <c r="J29">
        <v>161</v>
      </c>
      <c r="K29">
        <v>24.8</v>
      </c>
      <c r="O29">
        <v>11660</v>
      </c>
      <c r="P29">
        <v>11660</v>
      </c>
      <c r="Q29">
        <v>1185969</v>
      </c>
      <c r="S29">
        <v>2825.6470488169748</v>
      </c>
    </row>
    <row r="30" spans="3:19" x14ac:dyDescent="0.3">
      <c r="C30">
        <v>3</v>
      </c>
      <c r="D30" t="s">
        <v>218</v>
      </c>
      <c r="E30">
        <v>3.8500000000000005</v>
      </c>
      <c r="I30">
        <v>682</v>
      </c>
      <c r="J30">
        <v>8</v>
      </c>
      <c r="K30">
        <v>30.8</v>
      </c>
      <c r="Q30">
        <v>297511</v>
      </c>
      <c r="S30">
        <v>1242.3137154836415</v>
      </c>
    </row>
    <row r="31" spans="3:19" x14ac:dyDescent="0.3">
      <c r="C31">
        <v>3</v>
      </c>
      <c r="D31">
        <v>99</v>
      </c>
      <c r="E31">
        <v>0.2</v>
      </c>
      <c r="I31">
        <v>36.800000000000004</v>
      </c>
      <c r="K31">
        <v>11</v>
      </c>
      <c r="Q31">
        <v>16116</v>
      </c>
      <c r="S31">
        <v>1242.3137154836415</v>
      </c>
    </row>
    <row r="32" spans="3:19" x14ac:dyDescent="0.3">
      <c r="C32">
        <v>3</v>
      </c>
      <c r="D32">
        <v>101</v>
      </c>
      <c r="E32">
        <v>3.6500000000000004</v>
      </c>
      <c r="I32">
        <v>645.20000000000005</v>
      </c>
      <c r="J32">
        <v>8</v>
      </c>
      <c r="K32">
        <v>19.8</v>
      </c>
      <c r="Q32">
        <v>281395</v>
      </c>
    </row>
    <row r="33" spans="3:19" x14ac:dyDescent="0.3">
      <c r="C33">
        <v>3</v>
      </c>
      <c r="D33" t="s">
        <v>1392</v>
      </c>
      <c r="E33">
        <v>5</v>
      </c>
      <c r="I33">
        <v>864</v>
      </c>
      <c r="J33">
        <v>32</v>
      </c>
      <c r="Q33">
        <v>203179</v>
      </c>
      <c r="R33">
        <v>4750</v>
      </c>
      <c r="S33">
        <v>1041.6666666666667</v>
      </c>
    </row>
    <row r="34" spans="3:19" x14ac:dyDescent="0.3">
      <c r="C34">
        <v>3</v>
      </c>
      <c r="D34">
        <v>526</v>
      </c>
      <c r="R34">
        <v>4750</v>
      </c>
      <c r="S34">
        <v>1041.6666666666667</v>
      </c>
    </row>
    <row r="35" spans="3:19" x14ac:dyDescent="0.3">
      <c r="C35">
        <v>3</v>
      </c>
      <c r="D35">
        <v>746</v>
      </c>
      <c r="E35">
        <v>5</v>
      </c>
      <c r="I35">
        <v>864</v>
      </c>
      <c r="J35">
        <v>32</v>
      </c>
      <c r="Q35">
        <v>203179</v>
      </c>
    </row>
    <row r="36" spans="3:19" x14ac:dyDescent="0.3">
      <c r="C36">
        <v>3</v>
      </c>
      <c r="D36" t="s">
        <v>1393</v>
      </c>
      <c r="E36">
        <v>22</v>
      </c>
      <c r="I36">
        <v>3764</v>
      </c>
      <c r="J36">
        <v>103</v>
      </c>
      <c r="Q36">
        <v>676777</v>
      </c>
      <c r="S36">
        <v>541.66666666666663</v>
      </c>
    </row>
    <row r="37" spans="3:19" x14ac:dyDescent="0.3">
      <c r="C37">
        <v>3</v>
      </c>
      <c r="D37">
        <v>303</v>
      </c>
      <c r="S37">
        <v>541.66666666666663</v>
      </c>
    </row>
    <row r="38" spans="3:19" x14ac:dyDescent="0.3">
      <c r="C38">
        <v>3</v>
      </c>
      <c r="D38">
        <v>409</v>
      </c>
      <c r="E38">
        <v>19</v>
      </c>
      <c r="I38">
        <v>3252</v>
      </c>
      <c r="J38">
        <v>103</v>
      </c>
      <c r="Q38">
        <v>616242</v>
      </c>
    </row>
    <row r="39" spans="3:19" x14ac:dyDescent="0.3">
      <c r="C39">
        <v>3</v>
      </c>
      <c r="D39">
        <v>642</v>
      </c>
      <c r="E39">
        <v>3</v>
      </c>
      <c r="I39">
        <v>512</v>
      </c>
      <c r="Q39">
        <v>60535</v>
      </c>
    </row>
    <row r="40" spans="3:19" x14ac:dyDescent="0.3">
      <c r="C40">
        <v>3</v>
      </c>
      <c r="D40" t="s">
        <v>1394</v>
      </c>
      <c r="E40">
        <v>1</v>
      </c>
      <c r="I40">
        <v>160</v>
      </c>
      <c r="Q40">
        <v>24386</v>
      </c>
    </row>
    <row r="41" spans="3:19" x14ac:dyDescent="0.3">
      <c r="C41">
        <v>3</v>
      </c>
      <c r="D41">
        <v>30</v>
      </c>
      <c r="E41">
        <v>1</v>
      </c>
      <c r="I41">
        <v>160</v>
      </c>
      <c r="Q41">
        <v>24386</v>
      </c>
    </row>
    <row r="42" spans="3:19" x14ac:dyDescent="0.3">
      <c r="C42" t="s">
        <v>1397</v>
      </c>
      <c r="E42">
        <v>31.85</v>
      </c>
      <c r="I42">
        <v>5470</v>
      </c>
      <c r="J42">
        <v>143</v>
      </c>
      <c r="K42">
        <v>30.8</v>
      </c>
      <c r="Q42">
        <v>1201853</v>
      </c>
      <c r="R42">
        <v>4750</v>
      </c>
      <c r="S42">
        <v>2825.6470488169748</v>
      </c>
    </row>
    <row r="43" spans="3:19" x14ac:dyDescent="0.3">
      <c r="C43">
        <v>4</v>
      </c>
      <c r="D43" t="s">
        <v>218</v>
      </c>
      <c r="E43">
        <v>4.05</v>
      </c>
      <c r="I43">
        <v>620</v>
      </c>
      <c r="J43">
        <v>8</v>
      </c>
      <c r="K43">
        <v>49</v>
      </c>
      <c r="Q43">
        <v>351413</v>
      </c>
      <c r="S43">
        <v>1242.3137154836415</v>
      </c>
    </row>
    <row r="44" spans="3:19" x14ac:dyDescent="0.3">
      <c r="C44">
        <v>4</v>
      </c>
      <c r="D44">
        <v>99</v>
      </c>
      <c r="E44">
        <v>0.2</v>
      </c>
      <c r="I44">
        <v>32</v>
      </c>
      <c r="K44">
        <v>8</v>
      </c>
      <c r="Q44">
        <v>10069</v>
      </c>
      <c r="S44">
        <v>1242.3137154836415</v>
      </c>
    </row>
    <row r="45" spans="3:19" x14ac:dyDescent="0.3">
      <c r="C45">
        <v>4</v>
      </c>
      <c r="D45">
        <v>101</v>
      </c>
      <c r="E45">
        <v>3.85</v>
      </c>
      <c r="I45">
        <v>588</v>
      </c>
      <c r="J45">
        <v>8</v>
      </c>
      <c r="K45">
        <v>41</v>
      </c>
      <c r="Q45">
        <v>341344</v>
      </c>
    </row>
    <row r="46" spans="3:19" x14ac:dyDescent="0.3">
      <c r="C46">
        <v>4</v>
      </c>
      <c r="D46" t="s">
        <v>1392</v>
      </c>
      <c r="E46">
        <v>5</v>
      </c>
      <c r="I46">
        <v>800</v>
      </c>
      <c r="J46">
        <v>57</v>
      </c>
      <c r="Q46">
        <v>212977</v>
      </c>
      <c r="S46">
        <v>1041.6666666666667</v>
      </c>
    </row>
    <row r="47" spans="3:19" x14ac:dyDescent="0.3">
      <c r="C47">
        <v>4</v>
      </c>
      <c r="D47">
        <v>526</v>
      </c>
      <c r="E47">
        <v>5</v>
      </c>
      <c r="I47">
        <v>800</v>
      </c>
      <c r="J47">
        <v>57</v>
      </c>
      <c r="Q47">
        <v>212977</v>
      </c>
      <c r="S47">
        <v>1041.6666666666667</v>
      </c>
    </row>
    <row r="48" spans="3:19" x14ac:dyDescent="0.3">
      <c r="C48">
        <v>4</v>
      </c>
      <c r="D48" t="s">
        <v>1393</v>
      </c>
      <c r="E48">
        <v>22</v>
      </c>
      <c r="I48">
        <v>3352</v>
      </c>
      <c r="J48">
        <v>153</v>
      </c>
      <c r="Q48">
        <v>706328</v>
      </c>
      <c r="S48">
        <v>541.66666666666663</v>
      </c>
    </row>
    <row r="49" spans="3:19" x14ac:dyDescent="0.3">
      <c r="C49">
        <v>4</v>
      </c>
      <c r="D49">
        <v>303</v>
      </c>
      <c r="S49">
        <v>541.66666666666663</v>
      </c>
    </row>
    <row r="50" spans="3:19" x14ac:dyDescent="0.3">
      <c r="C50">
        <v>4</v>
      </c>
      <c r="D50">
        <v>409</v>
      </c>
      <c r="E50">
        <v>19</v>
      </c>
      <c r="I50">
        <v>2904</v>
      </c>
      <c r="J50">
        <v>153</v>
      </c>
      <c r="Q50">
        <v>646250</v>
      </c>
    </row>
    <row r="51" spans="3:19" x14ac:dyDescent="0.3">
      <c r="C51">
        <v>4</v>
      </c>
      <c r="D51">
        <v>642</v>
      </c>
      <c r="E51">
        <v>3</v>
      </c>
      <c r="I51">
        <v>448</v>
      </c>
      <c r="Q51">
        <v>60078</v>
      </c>
    </row>
    <row r="52" spans="3:19" x14ac:dyDescent="0.3">
      <c r="C52">
        <v>4</v>
      </c>
      <c r="D52" t="s">
        <v>1394</v>
      </c>
      <c r="E52">
        <v>1</v>
      </c>
      <c r="I52">
        <v>152</v>
      </c>
      <c r="Q52">
        <v>28088</v>
      </c>
    </row>
    <row r="53" spans="3:19" x14ac:dyDescent="0.3">
      <c r="C53">
        <v>4</v>
      </c>
      <c r="D53">
        <v>30</v>
      </c>
      <c r="E53">
        <v>1</v>
      </c>
      <c r="I53">
        <v>152</v>
      </c>
      <c r="Q53">
        <v>28088</v>
      </c>
    </row>
    <row r="54" spans="3:19" x14ac:dyDescent="0.3">
      <c r="C54" t="s">
        <v>1398</v>
      </c>
      <c r="E54">
        <v>32.049999999999997</v>
      </c>
      <c r="I54">
        <v>4924</v>
      </c>
      <c r="J54">
        <v>218</v>
      </c>
      <c r="K54">
        <v>49</v>
      </c>
      <c r="Q54">
        <v>1298806</v>
      </c>
      <c r="S54">
        <v>2825.6470488169748</v>
      </c>
    </row>
    <row r="55" spans="3:19" x14ac:dyDescent="0.3">
      <c r="C55">
        <v>5</v>
      </c>
      <c r="D55" t="s">
        <v>218</v>
      </c>
      <c r="E55">
        <v>4.05</v>
      </c>
      <c r="I55">
        <v>716.4</v>
      </c>
      <c r="J55">
        <v>8</v>
      </c>
      <c r="K55">
        <v>36.799999999999997</v>
      </c>
      <c r="Q55">
        <v>312963</v>
      </c>
      <c r="R55">
        <v>1200</v>
      </c>
      <c r="S55">
        <v>1242.3137154836415</v>
      </c>
    </row>
    <row r="56" spans="3:19" x14ac:dyDescent="0.3">
      <c r="C56">
        <v>5</v>
      </c>
      <c r="D56">
        <v>99</v>
      </c>
      <c r="E56">
        <v>0.2</v>
      </c>
      <c r="I56">
        <v>36.800000000000004</v>
      </c>
      <c r="K56">
        <v>11</v>
      </c>
      <c r="Q56">
        <v>15758</v>
      </c>
      <c r="R56">
        <v>1200</v>
      </c>
      <c r="S56">
        <v>1242.3137154836415</v>
      </c>
    </row>
    <row r="57" spans="3:19" x14ac:dyDescent="0.3">
      <c r="C57">
        <v>5</v>
      </c>
      <c r="D57">
        <v>101</v>
      </c>
      <c r="E57">
        <v>3.85</v>
      </c>
      <c r="I57">
        <v>679.6</v>
      </c>
      <c r="J57">
        <v>8</v>
      </c>
      <c r="K57">
        <v>25.8</v>
      </c>
      <c r="Q57">
        <v>297205</v>
      </c>
    </row>
    <row r="58" spans="3:19" x14ac:dyDescent="0.3">
      <c r="C58">
        <v>5</v>
      </c>
      <c r="D58" t="s">
        <v>1392</v>
      </c>
      <c r="E58">
        <v>5</v>
      </c>
      <c r="I58">
        <v>896</v>
      </c>
      <c r="J58">
        <v>31</v>
      </c>
      <c r="Q58">
        <v>201614</v>
      </c>
      <c r="S58">
        <v>1041.6666666666667</v>
      </c>
    </row>
    <row r="59" spans="3:19" x14ac:dyDescent="0.3">
      <c r="C59">
        <v>5</v>
      </c>
      <c r="D59">
        <v>526</v>
      </c>
      <c r="E59">
        <v>5</v>
      </c>
      <c r="I59">
        <v>896</v>
      </c>
      <c r="J59">
        <v>31</v>
      </c>
      <c r="Q59">
        <v>201614</v>
      </c>
      <c r="S59">
        <v>1041.6666666666667</v>
      </c>
    </row>
    <row r="60" spans="3:19" x14ac:dyDescent="0.3">
      <c r="C60">
        <v>5</v>
      </c>
      <c r="D60" t="s">
        <v>1393</v>
      </c>
      <c r="E60">
        <v>22</v>
      </c>
      <c r="I60">
        <v>3776</v>
      </c>
      <c r="J60">
        <v>123</v>
      </c>
      <c r="Q60">
        <v>699239</v>
      </c>
      <c r="R60">
        <v>2663</v>
      </c>
      <c r="S60">
        <v>541.66666666666663</v>
      </c>
    </row>
    <row r="61" spans="3:19" x14ac:dyDescent="0.3">
      <c r="C61">
        <v>5</v>
      </c>
      <c r="D61">
        <v>303</v>
      </c>
      <c r="R61">
        <v>2663</v>
      </c>
      <c r="S61">
        <v>541.66666666666663</v>
      </c>
    </row>
    <row r="62" spans="3:19" x14ac:dyDescent="0.3">
      <c r="C62">
        <v>5</v>
      </c>
      <c r="D62">
        <v>409</v>
      </c>
      <c r="E62">
        <v>19</v>
      </c>
      <c r="I62">
        <v>3248</v>
      </c>
      <c r="J62">
        <v>123</v>
      </c>
      <c r="Q62">
        <v>638755</v>
      </c>
    </row>
    <row r="63" spans="3:19" x14ac:dyDescent="0.3">
      <c r="C63">
        <v>5</v>
      </c>
      <c r="D63">
        <v>642</v>
      </c>
      <c r="E63">
        <v>3</v>
      </c>
      <c r="I63">
        <v>528</v>
      </c>
      <c r="Q63">
        <v>60484</v>
      </c>
    </row>
    <row r="64" spans="3:19" x14ac:dyDescent="0.3">
      <c r="C64">
        <v>5</v>
      </c>
      <c r="D64" t="s">
        <v>1394</v>
      </c>
      <c r="E64">
        <v>1</v>
      </c>
      <c r="I64">
        <v>176</v>
      </c>
      <c r="Q64">
        <v>20723</v>
      </c>
    </row>
    <row r="65" spans="3:19" x14ac:dyDescent="0.3">
      <c r="C65">
        <v>5</v>
      </c>
      <c r="D65">
        <v>30</v>
      </c>
      <c r="E65">
        <v>1</v>
      </c>
      <c r="I65">
        <v>176</v>
      </c>
      <c r="Q65">
        <v>20723</v>
      </c>
    </row>
    <row r="66" spans="3:19" x14ac:dyDescent="0.3">
      <c r="C66" t="s">
        <v>1399</v>
      </c>
      <c r="E66">
        <v>32.049999999999997</v>
      </c>
      <c r="I66">
        <v>5564.4</v>
      </c>
      <c r="J66">
        <v>162</v>
      </c>
      <c r="K66">
        <v>36.799999999999997</v>
      </c>
      <c r="Q66">
        <v>1234539</v>
      </c>
      <c r="R66">
        <v>3863</v>
      </c>
      <c r="S66">
        <v>2825.6470488169748</v>
      </c>
    </row>
    <row r="67" spans="3:19" x14ac:dyDescent="0.3">
      <c r="C67">
        <v>6</v>
      </c>
      <c r="D67" t="s">
        <v>218</v>
      </c>
      <c r="E67">
        <v>4.05</v>
      </c>
      <c r="I67">
        <v>620.80000000000007</v>
      </c>
      <c r="J67">
        <v>8</v>
      </c>
      <c r="K67">
        <v>28</v>
      </c>
      <c r="Q67">
        <v>270703</v>
      </c>
      <c r="S67">
        <v>1242.3137154836415</v>
      </c>
    </row>
    <row r="68" spans="3:19" x14ac:dyDescent="0.3">
      <c r="C68">
        <v>6</v>
      </c>
      <c r="D68">
        <v>99</v>
      </c>
      <c r="E68">
        <v>0.2</v>
      </c>
      <c r="I68">
        <v>35.200000000000003</v>
      </c>
      <c r="K68">
        <v>8</v>
      </c>
      <c r="Q68">
        <v>9895</v>
      </c>
      <c r="S68">
        <v>1242.3137154836415</v>
      </c>
    </row>
    <row r="69" spans="3:19" x14ac:dyDescent="0.3">
      <c r="C69">
        <v>6</v>
      </c>
      <c r="D69">
        <v>101</v>
      </c>
      <c r="E69">
        <v>3.85</v>
      </c>
      <c r="I69">
        <v>585.6</v>
      </c>
      <c r="J69">
        <v>8</v>
      </c>
      <c r="K69">
        <v>20</v>
      </c>
      <c r="Q69">
        <v>260808</v>
      </c>
    </row>
    <row r="70" spans="3:19" x14ac:dyDescent="0.3">
      <c r="C70">
        <v>6</v>
      </c>
      <c r="D70" t="s">
        <v>1392</v>
      </c>
      <c r="E70">
        <v>5</v>
      </c>
      <c r="I70">
        <v>828</v>
      </c>
      <c r="J70">
        <v>45</v>
      </c>
      <c r="Q70">
        <v>205003</v>
      </c>
      <c r="S70">
        <v>1041.6666666666667</v>
      </c>
    </row>
    <row r="71" spans="3:19" x14ac:dyDescent="0.3">
      <c r="C71">
        <v>6</v>
      </c>
      <c r="D71">
        <v>526</v>
      </c>
      <c r="E71">
        <v>5</v>
      </c>
      <c r="I71">
        <v>828</v>
      </c>
      <c r="J71">
        <v>45</v>
      </c>
      <c r="Q71">
        <v>205003</v>
      </c>
      <c r="S71">
        <v>1041.6666666666667</v>
      </c>
    </row>
    <row r="72" spans="3:19" x14ac:dyDescent="0.3">
      <c r="C72">
        <v>6</v>
      </c>
      <c r="D72" t="s">
        <v>1393</v>
      </c>
      <c r="E72">
        <v>22</v>
      </c>
      <c r="I72">
        <v>3348</v>
      </c>
      <c r="J72">
        <v>118</v>
      </c>
      <c r="Q72">
        <v>688401</v>
      </c>
      <c r="S72">
        <v>541.66666666666663</v>
      </c>
    </row>
    <row r="73" spans="3:19" x14ac:dyDescent="0.3">
      <c r="C73">
        <v>6</v>
      </c>
      <c r="D73">
        <v>303</v>
      </c>
      <c r="S73">
        <v>541.66666666666663</v>
      </c>
    </row>
    <row r="74" spans="3:19" x14ac:dyDescent="0.3">
      <c r="C74">
        <v>6</v>
      </c>
      <c r="D74">
        <v>409</v>
      </c>
      <c r="E74">
        <v>19</v>
      </c>
      <c r="I74">
        <v>2916</v>
      </c>
      <c r="J74">
        <v>118</v>
      </c>
      <c r="Q74">
        <v>627343</v>
      </c>
    </row>
    <row r="75" spans="3:19" x14ac:dyDescent="0.3">
      <c r="C75">
        <v>6</v>
      </c>
      <c r="D75">
        <v>642</v>
      </c>
      <c r="E75">
        <v>3</v>
      </c>
      <c r="I75">
        <v>432</v>
      </c>
      <c r="Q75">
        <v>61058</v>
      </c>
    </row>
    <row r="76" spans="3:19" x14ac:dyDescent="0.3">
      <c r="C76">
        <v>6</v>
      </c>
      <c r="D76" t="s">
        <v>1394</v>
      </c>
      <c r="E76">
        <v>1</v>
      </c>
      <c r="I76">
        <v>136</v>
      </c>
      <c r="Q76">
        <v>21008</v>
      </c>
    </row>
    <row r="77" spans="3:19" x14ac:dyDescent="0.3">
      <c r="C77">
        <v>6</v>
      </c>
      <c r="D77">
        <v>30</v>
      </c>
      <c r="E77">
        <v>1</v>
      </c>
      <c r="I77">
        <v>136</v>
      </c>
      <c r="Q77">
        <v>21008</v>
      </c>
    </row>
    <row r="78" spans="3:19" x14ac:dyDescent="0.3">
      <c r="C78" t="s">
        <v>1400</v>
      </c>
      <c r="E78">
        <v>32.049999999999997</v>
      </c>
      <c r="I78">
        <v>4932.8</v>
      </c>
      <c r="J78">
        <v>171</v>
      </c>
      <c r="K78">
        <v>28</v>
      </c>
      <c r="Q78">
        <v>1185115</v>
      </c>
      <c r="S78">
        <v>2825.6470488169748</v>
      </c>
    </row>
    <row r="79" spans="3:19" x14ac:dyDescent="0.3">
      <c r="C79">
        <v>7</v>
      </c>
      <c r="D79" t="s">
        <v>218</v>
      </c>
      <c r="E79">
        <v>4.05</v>
      </c>
      <c r="I79">
        <v>367.6</v>
      </c>
      <c r="J79">
        <v>8</v>
      </c>
      <c r="K79">
        <v>52</v>
      </c>
      <c r="O79">
        <v>183025</v>
      </c>
      <c r="P79">
        <v>183025</v>
      </c>
      <c r="Q79">
        <v>468443</v>
      </c>
      <c r="S79">
        <v>1242.3137154836415</v>
      </c>
    </row>
    <row r="80" spans="3:19" x14ac:dyDescent="0.3">
      <c r="C80">
        <v>7</v>
      </c>
      <c r="D80">
        <v>99</v>
      </c>
      <c r="E80">
        <v>0.2</v>
      </c>
      <c r="I80">
        <v>33.6</v>
      </c>
      <c r="K80">
        <v>13</v>
      </c>
      <c r="O80">
        <v>3520</v>
      </c>
      <c r="P80">
        <v>3520</v>
      </c>
      <c r="Q80">
        <v>19616</v>
      </c>
      <c r="S80">
        <v>1242.3137154836415</v>
      </c>
    </row>
    <row r="81" spans="3:19" x14ac:dyDescent="0.3">
      <c r="C81">
        <v>7</v>
      </c>
      <c r="D81">
        <v>101</v>
      </c>
      <c r="E81">
        <v>3.85</v>
      </c>
      <c r="I81">
        <v>334</v>
      </c>
      <c r="J81">
        <v>8</v>
      </c>
      <c r="K81">
        <v>39</v>
      </c>
      <c r="O81">
        <v>179505</v>
      </c>
      <c r="P81">
        <v>179505</v>
      </c>
      <c r="Q81">
        <v>448827</v>
      </c>
    </row>
    <row r="82" spans="3:19" x14ac:dyDescent="0.3">
      <c r="C82">
        <v>7</v>
      </c>
      <c r="D82" t="s">
        <v>1392</v>
      </c>
      <c r="E82">
        <v>5</v>
      </c>
      <c r="I82">
        <v>600</v>
      </c>
      <c r="J82">
        <v>47</v>
      </c>
      <c r="O82">
        <v>58087</v>
      </c>
      <c r="P82">
        <v>58087</v>
      </c>
      <c r="Q82">
        <v>259164</v>
      </c>
      <c r="S82">
        <v>1041.6666666666667</v>
      </c>
    </row>
    <row r="83" spans="3:19" x14ac:dyDescent="0.3">
      <c r="C83">
        <v>7</v>
      </c>
      <c r="D83">
        <v>526</v>
      </c>
      <c r="E83">
        <v>5</v>
      </c>
      <c r="I83">
        <v>600</v>
      </c>
      <c r="J83">
        <v>47</v>
      </c>
      <c r="O83">
        <v>58087</v>
      </c>
      <c r="P83">
        <v>58087</v>
      </c>
      <c r="Q83">
        <v>259164</v>
      </c>
      <c r="S83">
        <v>1041.6666666666667</v>
      </c>
    </row>
    <row r="84" spans="3:19" x14ac:dyDescent="0.3">
      <c r="C84">
        <v>7</v>
      </c>
      <c r="D84" t="s">
        <v>1393</v>
      </c>
      <c r="E84">
        <v>23</v>
      </c>
      <c r="I84">
        <v>2888</v>
      </c>
      <c r="J84">
        <v>140.5</v>
      </c>
      <c r="O84">
        <v>219370</v>
      </c>
      <c r="P84">
        <v>219370</v>
      </c>
      <c r="Q84">
        <v>926214</v>
      </c>
      <c r="S84">
        <v>541.66666666666663</v>
      </c>
    </row>
    <row r="85" spans="3:19" x14ac:dyDescent="0.3">
      <c r="C85">
        <v>7</v>
      </c>
      <c r="D85">
        <v>303</v>
      </c>
      <c r="S85">
        <v>541.66666666666663</v>
      </c>
    </row>
    <row r="86" spans="3:19" x14ac:dyDescent="0.3">
      <c r="C86">
        <v>7</v>
      </c>
      <c r="D86">
        <v>409</v>
      </c>
      <c r="E86">
        <v>20</v>
      </c>
      <c r="I86">
        <v>2504</v>
      </c>
      <c r="J86">
        <v>140.5</v>
      </c>
      <c r="O86">
        <v>201115</v>
      </c>
      <c r="P86">
        <v>201115</v>
      </c>
      <c r="Q86">
        <v>850747</v>
      </c>
    </row>
    <row r="87" spans="3:19" x14ac:dyDescent="0.3">
      <c r="C87">
        <v>7</v>
      </c>
      <c r="D87">
        <v>642</v>
      </c>
      <c r="E87">
        <v>3</v>
      </c>
      <c r="I87">
        <v>384</v>
      </c>
      <c r="O87">
        <v>18255</v>
      </c>
      <c r="P87">
        <v>18255</v>
      </c>
      <c r="Q87">
        <v>75467</v>
      </c>
    </row>
    <row r="88" spans="3:19" x14ac:dyDescent="0.3">
      <c r="C88">
        <v>7</v>
      </c>
      <c r="D88" t="s">
        <v>1394</v>
      </c>
      <c r="E88">
        <v>1</v>
      </c>
      <c r="I88">
        <v>168</v>
      </c>
      <c r="O88">
        <v>6552</v>
      </c>
      <c r="P88">
        <v>6552</v>
      </c>
      <c r="Q88">
        <v>27152</v>
      </c>
    </row>
    <row r="89" spans="3:19" x14ac:dyDescent="0.3">
      <c r="C89">
        <v>7</v>
      </c>
      <c r="D89">
        <v>30</v>
      </c>
      <c r="E89">
        <v>1</v>
      </c>
      <c r="I89">
        <v>168</v>
      </c>
      <c r="O89">
        <v>6552</v>
      </c>
      <c r="P89">
        <v>6552</v>
      </c>
      <c r="Q89">
        <v>27152</v>
      </c>
    </row>
    <row r="90" spans="3:19" x14ac:dyDescent="0.3">
      <c r="C90" t="s">
        <v>1401</v>
      </c>
      <c r="E90">
        <v>33.049999999999997</v>
      </c>
      <c r="I90">
        <v>4023.6</v>
      </c>
      <c r="J90">
        <v>195.5</v>
      </c>
      <c r="K90">
        <v>52</v>
      </c>
      <c r="O90">
        <v>467034</v>
      </c>
      <c r="P90">
        <v>467034</v>
      </c>
      <c r="Q90">
        <v>1680973</v>
      </c>
      <c r="S90">
        <v>2825.6470488169748</v>
      </c>
    </row>
    <row r="91" spans="3:19" x14ac:dyDescent="0.3">
      <c r="C91">
        <v>8</v>
      </c>
      <c r="D91" t="s">
        <v>218</v>
      </c>
      <c r="E91">
        <v>4.05</v>
      </c>
      <c r="I91">
        <v>402.4</v>
      </c>
      <c r="J91">
        <v>8</v>
      </c>
      <c r="K91">
        <v>29</v>
      </c>
      <c r="Q91">
        <v>302739</v>
      </c>
      <c r="S91">
        <v>1242.3137154836415</v>
      </c>
    </row>
    <row r="92" spans="3:19" x14ac:dyDescent="0.3">
      <c r="C92">
        <v>8</v>
      </c>
      <c r="D92">
        <v>99</v>
      </c>
      <c r="E92">
        <v>0.2</v>
      </c>
      <c r="I92">
        <v>22.400000000000002</v>
      </c>
      <c r="K92">
        <v>13</v>
      </c>
      <c r="Q92">
        <v>16237</v>
      </c>
      <c r="S92">
        <v>1242.3137154836415</v>
      </c>
    </row>
    <row r="93" spans="3:19" x14ac:dyDescent="0.3">
      <c r="C93">
        <v>8</v>
      </c>
      <c r="D93">
        <v>101</v>
      </c>
      <c r="E93">
        <v>3.85</v>
      </c>
      <c r="I93">
        <v>380</v>
      </c>
      <c r="J93">
        <v>8</v>
      </c>
      <c r="K93">
        <v>16</v>
      </c>
      <c r="Q93">
        <v>286502</v>
      </c>
    </row>
    <row r="94" spans="3:19" x14ac:dyDescent="0.3">
      <c r="C94">
        <v>8</v>
      </c>
      <c r="D94" t="s">
        <v>1392</v>
      </c>
      <c r="E94">
        <v>5</v>
      </c>
      <c r="I94">
        <v>544</v>
      </c>
      <c r="J94">
        <v>45</v>
      </c>
      <c r="O94">
        <v>4000</v>
      </c>
      <c r="P94">
        <v>4000</v>
      </c>
      <c r="Q94">
        <v>222327</v>
      </c>
      <c r="S94">
        <v>1041.6666666666667</v>
      </c>
    </row>
    <row r="95" spans="3:19" x14ac:dyDescent="0.3">
      <c r="C95">
        <v>8</v>
      </c>
      <c r="D95">
        <v>526</v>
      </c>
      <c r="E95">
        <v>5</v>
      </c>
      <c r="I95">
        <v>544</v>
      </c>
      <c r="J95">
        <v>45</v>
      </c>
      <c r="O95">
        <v>4000</v>
      </c>
      <c r="P95">
        <v>4000</v>
      </c>
      <c r="Q95">
        <v>222327</v>
      </c>
      <c r="S95">
        <v>1041.6666666666667</v>
      </c>
    </row>
    <row r="96" spans="3:19" x14ac:dyDescent="0.3">
      <c r="C96">
        <v>8</v>
      </c>
      <c r="D96" t="s">
        <v>1393</v>
      </c>
      <c r="E96">
        <v>23</v>
      </c>
      <c r="I96">
        <v>3072</v>
      </c>
      <c r="J96">
        <v>116</v>
      </c>
      <c r="O96">
        <v>10518</v>
      </c>
      <c r="P96">
        <v>10518</v>
      </c>
      <c r="Q96">
        <v>724020</v>
      </c>
      <c r="S96">
        <v>541.66666666666663</v>
      </c>
    </row>
    <row r="97" spans="3:19" x14ac:dyDescent="0.3">
      <c r="C97">
        <v>8</v>
      </c>
      <c r="D97">
        <v>303</v>
      </c>
      <c r="S97">
        <v>541.66666666666663</v>
      </c>
    </row>
    <row r="98" spans="3:19" x14ac:dyDescent="0.3">
      <c r="C98">
        <v>8</v>
      </c>
      <c r="D98">
        <v>409</v>
      </c>
      <c r="E98">
        <v>20</v>
      </c>
      <c r="I98">
        <v>2664</v>
      </c>
      <c r="J98">
        <v>116</v>
      </c>
      <c r="O98">
        <v>10518</v>
      </c>
      <c r="P98">
        <v>10518</v>
      </c>
      <c r="Q98">
        <v>666267</v>
      </c>
    </row>
    <row r="99" spans="3:19" x14ac:dyDescent="0.3">
      <c r="C99">
        <v>8</v>
      </c>
      <c r="D99">
        <v>642</v>
      </c>
      <c r="E99">
        <v>3</v>
      </c>
      <c r="I99">
        <v>408</v>
      </c>
      <c r="Q99">
        <v>57753</v>
      </c>
    </row>
    <row r="100" spans="3:19" x14ac:dyDescent="0.3">
      <c r="C100">
        <v>8</v>
      </c>
      <c r="D100" t="s">
        <v>1394</v>
      </c>
      <c r="E100">
        <v>1</v>
      </c>
      <c r="I100">
        <v>104</v>
      </c>
      <c r="Q100">
        <v>21392</v>
      </c>
    </row>
    <row r="101" spans="3:19" x14ac:dyDescent="0.3">
      <c r="C101">
        <v>8</v>
      </c>
      <c r="D101">
        <v>30</v>
      </c>
      <c r="E101">
        <v>1</v>
      </c>
      <c r="I101">
        <v>104</v>
      </c>
      <c r="Q101">
        <v>21392</v>
      </c>
    </row>
    <row r="102" spans="3:19" x14ac:dyDescent="0.3">
      <c r="C102" t="s">
        <v>1402</v>
      </c>
      <c r="E102">
        <v>33.049999999999997</v>
      </c>
      <c r="I102">
        <v>4122.3999999999996</v>
      </c>
      <c r="J102">
        <v>169</v>
      </c>
      <c r="K102">
        <v>29</v>
      </c>
      <c r="O102">
        <v>14518</v>
      </c>
      <c r="P102">
        <v>14518</v>
      </c>
      <c r="Q102">
        <v>1270478</v>
      </c>
      <c r="S102">
        <v>2825.6470488169748</v>
      </c>
    </row>
    <row r="103" spans="3:19" x14ac:dyDescent="0.3">
      <c r="C103">
        <v>9</v>
      </c>
      <c r="D103" t="s">
        <v>218</v>
      </c>
      <c r="E103">
        <v>4.05</v>
      </c>
      <c r="I103">
        <v>590</v>
      </c>
      <c r="J103">
        <v>8</v>
      </c>
      <c r="K103">
        <v>27.07</v>
      </c>
      <c r="Q103">
        <v>296504</v>
      </c>
      <c r="S103">
        <v>1242.3137154836415</v>
      </c>
    </row>
    <row r="104" spans="3:19" x14ac:dyDescent="0.3">
      <c r="C104">
        <v>9</v>
      </c>
      <c r="D104">
        <v>99</v>
      </c>
      <c r="E104">
        <v>0.2</v>
      </c>
      <c r="I104">
        <v>33.6</v>
      </c>
      <c r="K104">
        <v>8.07</v>
      </c>
      <c r="Q104">
        <v>9972</v>
      </c>
      <c r="S104">
        <v>1242.3137154836415</v>
      </c>
    </row>
    <row r="105" spans="3:19" x14ac:dyDescent="0.3">
      <c r="C105">
        <v>9</v>
      </c>
      <c r="D105">
        <v>101</v>
      </c>
      <c r="E105">
        <v>3.85</v>
      </c>
      <c r="I105">
        <v>556.4</v>
      </c>
      <c r="J105">
        <v>8</v>
      </c>
      <c r="K105">
        <v>19</v>
      </c>
      <c r="Q105">
        <v>286532</v>
      </c>
    </row>
    <row r="106" spans="3:19" x14ac:dyDescent="0.3">
      <c r="C106">
        <v>9</v>
      </c>
      <c r="D106" t="s">
        <v>1392</v>
      </c>
      <c r="E106">
        <v>5</v>
      </c>
      <c r="I106">
        <v>752</v>
      </c>
      <c r="J106">
        <v>62</v>
      </c>
      <c r="Q106">
        <v>215242</v>
      </c>
      <c r="R106">
        <v>7300</v>
      </c>
      <c r="S106">
        <v>1041.6666666666667</v>
      </c>
    </row>
    <row r="107" spans="3:19" x14ac:dyDescent="0.3">
      <c r="C107">
        <v>9</v>
      </c>
      <c r="D107">
        <v>526</v>
      </c>
      <c r="E107">
        <v>5</v>
      </c>
      <c r="I107">
        <v>752</v>
      </c>
      <c r="J107">
        <v>62</v>
      </c>
      <c r="Q107">
        <v>215242</v>
      </c>
      <c r="R107">
        <v>7300</v>
      </c>
      <c r="S107">
        <v>1041.6666666666667</v>
      </c>
    </row>
    <row r="108" spans="3:19" x14ac:dyDescent="0.3">
      <c r="C108">
        <v>9</v>
      </c>
      <c r="D108" t="s">
        <v>1393</v>
      </c>
      <c r="E108">
        <v>23</v>
      </c>
      <c r="I108">
        <v>3224</v>
      </c>
      <c r="J108">
        <v>143</v>
      </c>
      <c r="Q108">
        <v>705418</v>
      </c>
      <c r="S108">
        <v>541.66666666666663</v>
      </c>
    </row>
    <row r="109" spans="3:19" x14ac:dyDescent="0.3">
      <c r="C109">
        <v>9</v>
      </c>
      <c r="D109">
        <v>303</v>
      </c>
      <c r="S109">
        <v>541.66666666666663</v>
      </c>
    </row>
    <row r="110" spans="3:19" x14ac:dyDescent="0.3">
      <c r="C110">
        <v>9</v>
      </c>
      <c r="D110">
        <v>409</v>
      </c>
      <c r="E110">
        <v>20</v>
      </c>
      <c r="I110">
        <v>2840</v>
      </c>
      <c r="J110">
        <v>143</v>
      </c>
      <c r="Q110">
        <v>650773</v>
      </c>
    </row>
    <row r="111" spans="3:19" x14ac:dyDescent="0.3">
      <c r="C111">
        <v>9</v>
      </c>
      <c r="D111">
        <v>642</v>
      </c>
      <c r="E111">
        <v>3</v>
      </c>
      <c r="I111">
        <v>384</v>
      </c>
      <c r="Q111">
        <v>54645</v>
      </c>
    </row>
    <row r="112" spans="3:19" x14ac:dyDescent="0.3">
      <c r="C112">
        <v>9</v>
      </c>
      <c r="D112" t="s">
        <v>1394</v>
      </c>
      <c r="E112">
        <v>1</v>
      </c>
      <c r="I112">
        <v>168</v>
      </c>
      <c r="Q112">
        <v>20600</v>
      </c>
    </row>
    <row r="113" spans="3:19" x14ac:dyDescent="0.3">
      <c r="C113">
        <v>9</v>
      </c>
      <c r="D113">
        <v>30</v>
      </c>
      <c r="E113">
        <v>1</v>
      </c>
      <c r="I113">
        <v>168</v>
      </c>
      <c r="Q113">
        <v>20600</v>
      </c>
    </row>
    <row r="114" spans="3:19" x14ac:dyDescent="0.3">
      <c r="C114" t="s">
        <v>1403</v>
      </c>
      <c r="E114">
        <v>33.049999999999997</v>
      </c>
      <c r="I114">
        <v>4734</v>
      </c>
      <c r="J114">
        <v>213</v>
      </c>
      <c r="K114">
        <v>27.07</v>
      </c>
      <c r="Q114">
        <v>1237764</v>
      </c>
      <c r="R114">
        <v>7300</v>
      </c>
      <c r="S114">
        <v>2825.6470488169748</v>
      </c>
    </row>
    <row r="115" spans="3:19" x14ac:dyDescent="0.3">
      <c r="C115">
        <v>10</v>
      </c>
      <c r="D115" t="s">
        <v>218</v>
      </c>
      <c r="E115">
        <v>5.05</v>
      </c>
      <c r="I115">
        <v>694.80000000000007</v>
      </c>
      <c r="J115">
        <v>8</v>
      </c>
      <c r="K115">
        <v>42</v>
      </c>
      <c r="Q115">
        <v>305379</v>
      </c>
      <c r="S115">
        <v>1242.3137154836415</v>
      </c>
    </row>
    <row r="116" spans="3:19" x14ac:dyDescent="0.3">
      <c r="C116">
        <v>10</v>
      </c>
      <c r="D116">
        <v>99</v>
      </c>
      <c r="E116">
        <v>1.2</v>
      </c>
      <c r="I116">
        <v>35.200000000000003</v>
      </c>
      <c r="K116">
        <v>13</v>
      </c>
      <c r="Q116">
        <v>21586</v>
      </c>
      <c r="S116">
        <v>1242.3137154836415</v>
      </c>
    </row>
    <row r="117" spans="3:19" x14ac:dyDescent="0.3">
      <c r="C117">
        <v>10</v>
      </c>
      <c r="D117">
        <v>101</v>
      </c>
      <c r="E117">
        <v>3.85</v>
      </c>
      <c r="I117">
        <v>659.6</v>
      </c>
      <c r="J117">
        <v>8</v>
      </c>
      <c r="K117">
        <v>29</v>
      </c>
      <c r="Q117">
        <v>283793</v>
      </c>
    </row>
    <row r="118" spans="3:19" x14ac:dyDescent="0.3">
      <c r="C118">
        <v>10</v>
      </c>
      <c r="D118" t="s">
        <v>1392</v>
      </c>
      <c r="E118">
        <v>6</v>
      </c>
      <c r="I118">
        <v>1040</v>
      </c>
      <c r="J118">
        <v>42</v>
      </c>
      <c r="Q118">
        <v>241729</v>
      </c>
      <c r="S118">
        <v>1041.6666666666667</v>
      </c>
    </row>
    <row r="119" spans="3:19" x14ac:dyDescent="0.3">
      <c r="C119">
        <v>10</v>
      </c>
      <c r="D119">
        <v>526</v>
      </c>
      <c r="E119">
        <v>6</v>
      </c>
      <c r="I119">
        <v>1040</v>
      </c>
      <c r="J119">
        <v>42</v>
      </c>
      <c r="Q119">
        <v>241729</v>
      </c>
      <c r="S119">
        <v>1041.6666666666667</v>
      </c>
    </row>
    <row r="120" spans="3:19" x14ac:dyDescent="0.3">
      <c r="C120">
        <v>10</v>
      </c>
      <c r="D120" t="s">
        <v>1393</v>
      </c>
      <c r="E120">
        <v>25</v>
      </c>
      <c r="I120">
        <v>4064</v>
      </c>
      <c r="J120">
        <v>110</v>
      </c>
      <c r="O120">
        <v>7160</v>
      </c>
      <c r="P120">
        <v>7160</v>
      </c>
      <c r="Q120">
        <v>753852</v>
      </c>
      <c r="S120">
        <v>541.66666666666663</v>
      </c>
    </row>
    <row r="121" spans="3:19" x14ac:dyDescent="0.3">
      <c r="C121">
        <v>10</v>
      </c>
      <c r="D121">
        <v>303</v>
      </c>
      <c r="S121">
        <v>541.66666666666663</v>
      </c>
    </row>
    <row r="122" spans="3:19" x14ac:dyDescent="0.3">
      <c r="C122">
        <v>10</v>
      </c>
      <c r="D122">
        <v>409</v>
      </c>
      <c r="E122">
        <v>22</v>
      </c>
      <c r="I122">
        <v>3664</v>
      </c>
      <c r="J122">
        <v>110</v>
      </c>
      <c r="Q122">
        <v>699404</v>
      </c>
    </row>
    <row r="123" spans="3:19" x14ac:dyDescent="0.3">
      <c r="C123">
        <v>10</v>
      </c>
      <c r="D123">
        <v>642</v>
      </c>
      <c r="E123">
        <v>3</v>
      </c>
      <c r="I123">
        <v>400</v>
      </c>
      <c r="O123">
        <v>7160</v>
      </c>
      <c r="P123">
        <v>7160</v>
      </c>
      <c r="Q123">
        <v>54448</v>
      </c>
    </row>
    <row r="124" spans="3:19" x14ac:dyDescent="0.3">
      <c r="C124">
        <v>10</v>
      </c>
      <c r="D124" t="s">
        <v>1394</v>
      </c>
      <c r="E124">
        <v>1</v>
      </c>
      <c r="I124">
        <v>176</v>
      </c>
      <c r="Q124">
        <v>20600</v>
      </c>
    </row>
    <row r="125" spans="3:19" x14ac:dyDescent="0.3">
      <c r="C125">
        <v>10</v>
      </c>
      <c r="D125">
        <v>30</v>
      </c>
      <c r="E125">
        <v>1</v>
      </c>
      <c r="I125">
        <v>176</v>
      </c>
      <c r="Q125">
        <v>20600</v>
      </c>
    </row>
    <row r="126" spans="3:19" x14ac:dyDescent="0.3">
      <c r="C126" t="s">
        <v>1404</v>
      </c>
      <c r="E126">
        <v>37.049999999999997</v>
      </c>
      <c r="I126">
        <v>5974.8</v>
      </c>
      <c r="J126">
        <v>160</v>
      </c>
      <c r="K126">
        <v>42</v>
      </c>
      <c r="O126">
        <v>7160</v>
      </c>
      <c r="P126">
        <v>7160</v>
      </c>
      <c r="Q126">
        <v>1321560</v>
      </c>
      <c r="S126">
        <v>2825.6470488169748</v>
      </c>
    </row>
    <row r="127" spans="3:19" x14ac:dyDescent="0.3">
      <c r="C127">
        <v>11</v>
      </c>
      <c r="D127" t="s">
        <v>218</v>
      </c>
      <c r="E127">
        <v>5.05</v>
      </c>
      <c r="I127">
        <v>684</v>
      </c>
      <c r="J127">
        <v>8</v>
      </c>
      <c r="K127">
        <v>8.8000000000000007</v>
      </c>
      <c r="N127">
        <v>50000</v>
      </c>
      <c r="O127">
        <v>43473</v>
      </c>
      <c r="P127">
        <v>93473</v>
      </c>
      <c r="Q127">
        <v>409835</v>
      </c>
      <c r="S127">
        <v>1242.3137154836415</v>
      </c>
    </row>
    <row r="128" spans="3:19" x14ac:dyDescent="0.3">
      <c r="C128">
        <v>11</v>
      </c>
      <c r="D128">
        <v>99</v>
      </c>
      <c r="E128">
        <v>1.2</v>
      </c>
      <c r="I128">
        <v>38.4</v>
      </c>
      <c r="O128">
        <v>3206</v>
      </c>
      <c r="P128">
        <v>3206</v>
      </c>
      <c r="Q128">
        <v>45530</v>
      </c>
      <c r="S128">
        <v>1242.3137154836415</v>
      </c>
    </row>
    <row r="129" spans="3:19" x14ac:dyDescent="0.3">
      <c r="C129">
        <v>11</v>
      </c>
      <c r="D129">
        <v>101</v>
      </c>
      <c r="E129">
        <v>3.85</v>
      </c>
      <c r="I129">
        <v>645.6</v>
      </c>
      <c r="J129">
        <v>8</v>
      </c>
      <c r="K129">
        <v>8.8000000000000007</v>
      </c>
      <c r="N129">
        <v>50000</v>
      </c>
      <c r="O129">
        <v>40267</v>
      </c>
      <c r="P129">
        <v>90267</v>
      </c>
      <c r="Q129">
        <v>364305</v>
      </c>
    </row>
    <row r="130" spans="3:19" x14ac:dyDescent="0.3">
      <c r="C130">
        <v>11</v>
      </c>
      <c r="D130" t="s">
        <v>1392</v>
      </c>
      <c r="E130">
        <v>6</v>
      </c>
      <c r="I130">
        <v>976</v>
      </c>
      <c r="J130">
        <v>57</v>
      </c>
      <c r="N130">
        <v>117676</v>
      </c>
      <c r="O130">
        <v>66636</v>
      </c>
      <c r="P130">
        <v>184312</v>
      </c>
      <c r="Q130">
        <v>441518</v>
      </c>
      <c r="S130">
        <v>1041.6666666666667</v>
      </c>
    </row>
    <row r="131" spans="3:19" x14ac:dyDescent="0.3">
      <c r="C131">
        <v>11</v>
      </c>
      <c r="D131">
        <v>526</v>
      </c>
      <c r="E131">
        <v>6</v>
      </c>
      <c r="I131">
        <v>976</v>
      </c>
      <c r="J131">
        <v>57</v>
      </c>
      <c r="N131">
        <v>117676</v>
      </c>
      <c r="O131">
        <v>66636</v>
      </c>
      <c r="P131">
        <v>184312</v>
      </c>
      <c r="Q131">
        <v>441518</v>
      </c>
      <c r="S131">
        <v>1041.6666666666667</v>
      </c>
    </row>
    <row r="132" spans="3:19" x14ac:dyDescent="0.3">
      <c r="C132">
        <v>11</v>
      </c>
      <c r="D132" t="s">
        <v>1393</v>
      </c>
      <c r="E132">
        <v>25</v>
      </c>
      <c r="I132">
        <v>3916</v>
      </c>
      <c r="J132">
        <v>103</v>
      </c>
      <c r="O132">
        <v>232200</v>
      </c>
      <c r="P132">
        <v>232200</v>
      </c>
      <c r="Q132">
        <v>977979</v>
      </c>
      <c r="S132">
        <v>541.66666666666663</v>
      </c>
    </row>
    <row r="133" spans="3:19" x14ac:dyDescent="0.3">
      <c r="C133">
        <v>11</v>
      </c>
      <c r="D133">
        <v>303</v>
      </c>
      <c r="S133">
        <v>541.66666666666663</v>
      </c>
    </row>
    <row r="134" spans="3:19" x14ac:dyDescent="0.3">
      <c r="C134">
        <v>11</v>
      </c>
      <c r="D134">
        <v>409</v>
      </c>
      <c r="E134">
        <v>22</v>
      </c>
      <c r="I134">
        <v>3492</v>
      </c>
      <c r="J134">
        <v>103</v>
      </c>
      <c r="O134">
        <v>213234</v>
      </c>
      <c r="P134">
        <v>213234</v>
      </c>
      <c r="Q134">
        <v>902668</v>
      </c>
    </row>
    <row r="135" spans="3:19" x14ac:dyDescent="0.3">
      <c r="C135">
        <v>11</v>
      </c>
      <c r="D135">
        <v>642</v>
      </c>
      <c r="E135">
        <v>3</v>
      </c>
      <c r="I135">
        <v>424</v>
      </c>
      <c r="O135">
        <v>18966</v>
      </c>
      <c r="P135">
        <v>18966</v>
      </c>
      <c r="Q135">
        <v>75311</v>
      </c>
    </row>
    <row r="136" spans="3:19" x14ac:dyDescent="0.3">
      <c r="C136">
        <v>11</v>
      </c>
      <c r="D136" t="s">
        <v>1394</v>
      </c>
      <c r="E136">
        <v>1</v>
      </c>
      <c r="I136">
        <v>176</v>
      </c>
      <c r="O136">
        <v>6800</v>
      </c>
      <c r="P136">
        <v>6800</v>
      </c>
      <c r="Q136">
        <v>28090</v>
      </c>
    </row>
    <row r="137" spans="3:19" x14ac:dyDescent="0.3">
      <c r="C137">
        <v>11</v>
      </c>
      <c r="D137">
        <v>30</v>
      </c>
      <c r="E137">
        <v>1</v>
      </c>
      <c r="I137">
        <v>176</v>
      </c>
      <c r="O137">
        <v>6800</v>
      </c>
      <c r="P137">
        <v>6800</v>
      </c>
      <c r="Q137">
        <v>28090</v>
      </c>
    </row>
    <row r="138" spans="3:19" x14ac:dyDescent="0.3">
      <c r="C138" t="s">
        <v>1405</v>
      </c>
      <c r="E138">
        <v>37.049999999999997</v>
      </c>
      <c r="I138">
        <v>5752</v>
      </c>
      <c r="J138">
        <v>168</v>
      </c>
      <c r="K138">
        <v>8.8000000000000007</v>
      </c>
      <c r="N138">
        <v>167676</v>
      </c>
      <c r="O138">
        <v>349109</v>
      </c>
      <c r="P138">
        <v>516785</v>
      </c>
      <c r="Q138">
        <v>1857422</v>
      </c>
      <c r="S138">
        <v>2825.6470488169748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  <tableParts count="1">
    <tablePart r:id="rId1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outlinePr summaryRight="0"/>
    <pageSetUpPr fitToPage="1"/>
  </sheetPr>
  <dimension ref="A1:AB14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RowHeight="14.4" customHeight="1" outlineLevelCol="1" x14ac:dyDescent="0.3"/>
  <cols>
    <col min="1" max="1" width="50" style="115" customWidth="1" collapsed="1"/>
    <col min="2" max="2" width="7.77734375" style="92" hidden="1" customWidth="1" outlineLevel="1"/>
    <col min="3" max="4" width="5.44140625" style="115" hidden="1" customWidth="1"/>
    <col min="5" max="5" width="7.77734375" style="92" customWidth="1"/>
    <col min="6" max="6" width="7.77734375" style="92" hidden="1" customWidth="1"/>
    <col min="7" max="7" width="5.44140625" style="115" hidden="1" customWidth="1"/>
    <col min="8" max="8" width="7.77734375" style="92" customWidth="1" collapsed="1"/>
    <col min="9" max="9" width="7.77734375" style="194" hidden="1" customWidth="1" outlineLevel="1"/>
    <col min="10" max="10" width="7.77734375" style="194" customWidth="1" collapsed="1"/>
    <col min="11" max="12" width="7.77734375" style="92" hidden="1" customWidth="1"/>
    <col min="13" max="13" width="5.44140625" style="115" hidden="1" customWidth="1"/>
    <col min="14" max="14" width="7.77734375" style="92" customWidth="1"/>
    <col min="15" max="15" width="7.77734375" style="92" hidden="1" customWidth="1"/>
    <col min="16" max="16" width="5.44140625" style="115" hidden="1" customWidth="1"/>
    <col min="17" max="17" width="7.77734375" style="92" customWidth="1" collapsed="1"/>
    <col min="18" max="18" width="7.77734375" style="194" hidden="1" customWidth="1" outlineLevel="1"/>
    <col min="19" max="19" width="7.77734375" style="194" customWidth="1" collapsed="1"/>
    <col min="20" max="21" width="7.77734375" style="92" hidden="1" customWidth="1"/>
    <col min="22" max="22" width="5" style="115" hidden="1" customWidth="1"/>
    <col min="23" max="23" width="7.77734375" style="92" customWidth="1"/>
    <col min="24" max="24" width="7.77734375" style="92" hidden="1" customWidth="1"/>
    <col min="25" max="25" width="5" style="115" hidden="1" customWidth="1"/>
    <col min="26" max="26" width="7.77734375" style="92" customWidth="1" collapsed="1"/>
    <col min="27" max="27" width="7.77734375" style="194" hidden="1" customWidth="1" outlineLevel="1"/>
    <col min="28" max="28" width="7.77734375" style="194" customWidth="1" collapsed="1"/>
    <col min="29" max="16384" width="8.88671875" style="115"/>
  </cols>
  <sheetData>
    <row r="1" spans="1:28" ht="18.600000000000001" customHeight="1" thickBot="1" x14ac:dyDescent="0.4">
      <c r="A1" s="403" t="s">
        <v>1417</v>
      </c>
      <c r="B1" s="309"/>
      <c r="C1" s="309"/>
      <c r="D1" s="309"/>
      <c r="E1" s="309"/>
      <c r="F1" s="309"/>
      <c r="G1" s="309"/>
      <c r="H1" s="309"/>
      <c r="I1" s="309"/>
      <c r="J1" s="309"/>
      <c r="K1" s="309"/>
      <c r="L1" s="309"/>
      <c r="M1" s="309"/>
      <c r="N1" s="309"/>
      <c r="O1" s="309"/>
      <c r="P1" s="309"/>
      <c r="Q1" s="309"/>
      <c r="R1" s="309"/>
      <c r="S1" s="309"/>
      <c r="T1" s="309"/>
      <c r="U1" s="309"/>
      <c r="V1" s="309"/>
      <c r="W1" s="309"/>
      <c r="X1" s="309"/>
      <c r="Y1" s="309"/>
      <c r="Z1" s="309"/>
      <c r="AA1" s="309"/>
      <c r="AB1" s="309"/>
    </row>
    <row r="2" spans="1:28" ht="14.4" customHeight="1" thickBot="1" x14ac:dyDescent="0.35">
      <c r="A2" s="212" t="s">
        <v>248</v>
      </c>
      <c r="B2" s="97"/>
      <c r="C2" s="97"/>
      <c r="D2" s="97"/>
      <c r="E2" s="97"/>
      <c r="F2" s="97"/>
      <c r="G2" s="97"/>
      <c r="H2" s="97"/>
      <c r="I2" s="207"/>
      <c r="J2" s="207"/>
      <c r="K2" s="97"/>
      <c r="L2" s="97"/>
      <c r="M2" s="97"/>
      <c r="N2" s="97"/>
      <c r="O2" s="97"/>
      <c r="P2" s="97"/>
      <c r="Q2" s="97"/>
      <c r="R2" s="207"/>
      <c r="S2" s="207"/>
      <c r="T2" s="97"/>
      <c r="U2" s="97"/>
      <c r="V2" s="97"/>
      <c r="W2" s="97"/>
      <c r="X2" s="97"/>
      <c r="Y2" s="97"/>
      <c r="Z2" s="97"/>
      <c r="AA2" s="207"/>
      <c r="AB2" s="207"/>
    </row>
    <row r="3" spans="1:28" ht="14.4" customHeight="1" thickBot="1" x14ac:dyDescent="0.35">
      <c r="A3" s="200" t="s">
        <v>112</v>
      </c>
      <c r="B3" s="201">
        <f>SUBTOTAL(9,B6:B1048576)/4</f>
        <v>32446459</v>
      </c>
      <c r="C3" s="202">
        <f t="shared" ref="C3:Z3" si="0">SUBTOTAL(9,C6:C1048576)</f>
        <v>4</v>
      </c>
      <c r="D3" s="202"/>
      <c r="E3" s="202">
        <f>SUBTOTAL(9,E6:E1048576)/4</f>
        <v>38935566</v>
      </c>
      <c r="F3" s="202"/>
      <c r="G3" s="202">
        <f t="shared" si="0"/>
        <v>4</v>
      </c>
      <c r="H3" s="202">
        <f>SUBTOTAL(9,H6:H1048576)/4</f>
        <v>34801764</v>
      </c>
      <c r="I3" s="205">
        <f>IF(B3&lt;&gt;0,H3/B3,"")</f>
        <v>1.0725905097995438</v>
      </c>
      <c r="J3" s="203">
        <f>IF(E3&lt;&gt;0,H3/E3,"")</f>
        <v>0.89382966719939294</v>
      </c>
      <c r="K3" s="204">
        <f t="shared" si="0"/>
        <v>0</v>
      </c>
      <c r="L3" s="204"/>
      <c r="M3" s="202">
        <f t="shared" si="0"/>
        <v>0</v>
      </c>
      <c r="N3" s="202">
        <f t="shared" si="0"/>
        <v>0</v>
      </c>
      <c r="O3" s="202"/>
      <c r="P3" s="202">
        <f t="shared" si="0"/>
        <v>0</v>
      </c>
      <c r="Q3" s="202">
        <f t="shared" si="0"/>
        <v>0</v>
      </c>
      <c r="R3" s="205" t="str">
        <f>IF(K3&lt;&gt;0,Q3/K3,"")</f>
        <v/>
      </c>
      <c r="S3" s="205" t="str">
        <f>IF(N3&lt;&gt;0,Q3/N3,"")</f>
        <v/>
      </c>
      <c r="T3" s="201">
        <f t="shared" si="0"/>
        <v>0</v>
      </c>
      <c r="U3" s="204"/>
      <c r="V3" s="202">
        <f t="shared" si="0"/>
        <v>0</v>
      </c>
      <c r="W3" s="202">
        <f t="shared" si="0"/>
        <v>0</v>
      </c>
      <c r="X3" s="202"/>
      <c r="Y3" s="202">
        <f t="shared" si="0"/>
        <v>0</v>
      </c>
      <c r="Z3" s="202">
        <f t="shared" si="0"/>
        <v>0</v>
      </c>
      <c r="AA3" s="205" t="str">
        <f>IF(T3&lt;&gt;0,Z3/T3,"")</f>
        <v/>
      </c>
      <c r="AB3" s="203" t="str">
        <f>IF(W3&lt;&gt;0,Z3/W3,"")</f>
        <v/>
      </c>
    </row>
    <row r="4" spans="1:28" ht="14.4" customHeight="1" x14ac:dyDescent="0.3">
      <c r="A4" s="404" t="s">
        <v>187</v>
      </c>
      <c r="B4" s="405" t="s">
        <v>85</v>
      </c>
      <c r="C4" s="406"/>
      <c r="D4" s="407"/>
      <c r="E4" s="406"/>
      <c r="F4" s="407"/>
      <c r="G4" s="406"/>
      <c r="H4" s="406"/>
      <c r="I4" s="407"/>
      <c r="J4" s="408"/>
      <c r="K4" s="405" t="s">
        <v>86</v>
      </c>
      <c r="L4" s="407"/>
      <c r="M4" s="406"/>
      <c r="N4" s="406"/>
      <c r="O4" s="407"/>
      <c r="P4" s="406"/>
      <c r="Q4" s="406"/>
      <c r="R4" s="407"/>
      <c r="S4" s="408"/>
      <c r="T4" s="405" t="s">
        <v>87</v>
      </c>
      <c r="U4" s="407"/>
      <c r="V4" s="406"/>
      <c r="W4" s="406"/>
      <c r="X4" s="407"/>
      <c r="Y4" s="406"/>
      <c r="Z4" s="406"/>
      <c r="AA4" s="407"/>
      <c r="AB4" s="408"/>
    </row>
    <row r="5" spans="1:28" ht="14.4" customHeight="1" thickBot="1" x14ac:dyDescent="0.35">
      <c r="A5" s="526"/>
      <c r="B5" s="527">
        <v>2015</v>
      </c>
      <c r="C5" s="528"/>
      <c r="D5" s="528"/>
      <c r="E5" s="528">
        <v>2016</v>
      </c>
      <c r="F5" s="528"/>
      <c r="G5" s="528"/>
      <c r="H5" s="528">
        <v>2017</v>
      </c>
      <c r="I5" s="529" t="s">
        <v>209</v>
      </c>
      <c r="J5" s="530" t="s">
        <v>2</v>
      </c>
      <c r="K5" s="527">
        <v>2015</v>
      </c>
      <c r="L5" s="528"/>
      <c r="M5" s="528"/>
      <c r="N5" s="528">
        <v>2016</v>
      </c>
      <c r="O5" s="528"/>
      <c r="P5" s="528"/>
      <c r="Q5" s="528">
        <v>2017</v>
      </c>
      <c r="R5" s="529" t="s">
        <v>209</v>
      </c>
      <c r="S5" s="530" t="s">
        <v>2</v>
      </c>
      <c r="T5" s="527">
        <v>2015</v>
      </c>
      <c r="U5" s="528"/>
      <c r="V5" s="528"/>
      <c r="W5" s="528">
        <v>2016</v>
      </c>
      <c r="X5" s="528"/>
      <c r="Y5" s="528"/>
      <c r="Z5" s="528">
        <v>2017</v>
      </c>
      <c r="AA5" s="529" t="s">
        <v>209</v>
      </c>
      <c r="AB5" s="530" t="s">
        <v>2</v>
      </c>
    </row>
    <row r="6" spans="1:28" ht="14.4" customHeight="1" x14ac:dyDescent="0.3">
      <c r="A6" s="531" t="s">
        <v>1415</v>
      </c>
      <c r="B6" s="532">
        <v>32446459</v>
      </c>
      <c r="C6" s="533">
        <v>1</v>
      </c>
      <c r="D6" s="533">
        <v>0.83333728858596789</v>
      </c>
      <c r="E6" s="532">
        <v>38935566</v>
      </c>
      <c r="F6" s="533">
        <v>1.1999943044632391</v>
      </c>
      <c r="G6" s="533">
        <v>1</v>
      </c>
      <c r="H6" s="532">
        <v>34801764</v>
      </c>
      <c r="I6" s="533">
        <v>1.0725905097995438</v>
      </c>
      <c r="J6" s="533">
        <v>0.89382966719939294</v>
      </c>
      <c r="K6" s="532"/>
      <c r="L6" s="533"/>
      <c r="M6" s="533"/>
      <c r="N6" s="532"/>
      <c r="O6" s="533"/>
      <c r="P6" s="533"/>
      <c r="Q6" s="532"/>
      <c r="R6" s="533"/>
      <c r="S6" s="533"/>
      <c r="T6" s="532"/>
      <c r="U6" s="533"/>
      <c r="V6" s="533"/>
      <c r="W6" s="532"/>
      <c r="X6" s="533"/>
      <c r="Y6" s="533"/>
      <c r="Z6" s="532"/>
      <c r="AA6" s="533"/>
      <c r="AB6" s="534"/>
    </row>
    <row r="7" spans="1:28" ht="14.4" customHeight="1" thickBot="1" x14ac:dyDescent="0.35">
      <c r="A7" s="538" t="s">
        <v>1416</v>
      </c>
      <c r="B7" s="535">
        <v>32446459</v>
      </c>
      <c r="C7" s="536">
        <v>1</v>
      </c>
      <c r="D7" s="536">
        <v>0.83333728858596789</v>
      </c>
      <c r="E7" s="535">
        <v>38935566</v>
      </c>
      <c r="F7" s="536">
        <v>1.1999943044632391</v>
      </c>
      <c r="G7" s="536">
        <v>1</v>
      </c>
      <c r="H7" s="535">
        <v>34801764</v>
      </c>
      <c r="I7" s="536">
        <v>1.0725905097995438</v>
      </c>
      <c r="J7" s="536">
        <v>0.89382966719939294</v>
      </c>
      <c r="K7" s="535"/>
      <c r="L7" s="536"/>
      <c r="M7" s="536"/>
      <c r="N7" s="535"/>
      <c r="O7" s="536"/>
      <c r="P7" s="536"/>
      <c r="Q7" s="535"/>
      <c r="R7" s="536"/>
      <c r="S7" s="536"/>
      <c r="T7" s="535"/>
      <c r="U7" s="536"/>
      <c r="V7" s="536"/>
      <c r="W7" s="535"/>
      <c r="X7" s="536"/>
      <c r="Y7" s="536"/>
      <c r="Z7" s="535"/>
      <c r="AA7" s="536"/>
      <c r="AB7" s="537"/>
    </row>
    <row r="8" spans="1:28" ht="14.4" customHeight="1" thickBot="1" x14ac:dyDescent="0.35"/>
    <row r="9" spans="1:28" ht="14.4" customHeight="1" x14ac:dyDescent="0.3">
      <c r="A9" s="531" t="s">
        <v>419</v>
      </c>
      <c r="B9" s="532">
        <v>32446459</v>
      </c>
      <c r="C9" s="533">
        <v>1</v>
      </c>
      <c r="D9" s="533">
        <v>0.83333728858596789</v>
      </c>
      <c r="E9" s="532">
        <v>38935566</v>
      </c>
      <c r="F9" s="533">
        <v>1.1999943044632391</v>
      </c>
      <c r="G9" s="533">
        <v>1</v>
      </c>
      <c r="H9" s="532">
        <v>34801764</v>
      </c>
      <c r="I9" s="533">
        <v>1.0725905097995438</v>
      </c>
      <c r="J9" s="534">
        <v>0.89382966719939294</v>
      </c>
    </row>
    <row r="10" spans="1:28" ht="14.4" customHeight="1" thickBot="1" x14ac:dyDescent="0.35">
      <c r="A10" s="538" t="s">
        <v>1418</v>
      </c>
      <c r="B10" s="535">
        <v>32446459</v>
      </c>
      <c r="C10" s="536">
        <v>1</v>
      </c>
      <c r="D10" s="536">
        <v>0.83333728858596789</v>
      </c>
      <c r="E10" s="535">
        <v>38935566</v>
      </c>
      <c r="F10" s="536">
        <v>1.1999943044632391</v>
      </c>
      <c r="G10" s="536">
        <v>1</v>
      </c>
      <c r="H10" s="535">
        <v>34801764</v>
      </c>
      <c r="I10" s="536">
        <v>1.0725905097995438</v>
      </c>
      <c r="J10" s="537">
        <v>0.89382966719939294</v>
      </c>
    </row>
    <row r="11" spans="1:28" ht="14.4" customHeight="1" x14ac:dyDescent="0.3">
      <c r="A11" s="539" t="s">
        <v>247</v>
      </c>
    </row>
    <row r="12" spans="1:28" ht="14.4" customHeight="1" x14ac:dyDescent="0.3">
      <c r="A12" s="540" t="s">
        <v>1419</v>
      </c>
    </row>
    <row r="13" spans="1:28" ht="14.4" customHeight="1" x14ac:dyDescent="0.3">
      <c r="A13" s="539" t="s">
        <v>1420</v>
      </c>
    </row>
    <row r="14" spans="1:28" ht="14.4" customHeight="1" x14ac:dyDescent="0.3">
      <c r="A14" s="539" t="s">
        <v>1421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0" priority="4" stopIfTrue="1" operator="lessThan">
      <formula>0.95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9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outlineLevelCol="1" x14ac:dyDescent="0.3"/>
  <cols>
    <col min="1" max="1" width="46.6640625" style="115" bestFit="1" customWidth="1"/>
    <col min="2" max="2" width="7.77734375" style="191" hidden="1" customWidth="1" outlineLevel="1"/>
    <col min="3" max="3" width="7.77734375" style="191" customWidth="1" collapsed="1"/>
    <col min="4" max="4" width="7.77734375" style="191" customWidth="1"/>
    <col min="5" max="5" width="7.77734375" style="92" hidden="1" customWidth="1" outlineLevel="1"/>
    <col min="6" max="6" width="7.77734375" style="92" customWidth="1" collapsed="1"/>
    <col min="7" max="7" width="7.77734375" style="92" customWidth="1"/>
    <col min="8" max="16384" width="8.88671875" style="115"/>
  </cols>
  <sheetData>
    <row r="1" spans="1:7" ht="18.600000000000001" customHeight="1" thickBot="1" x14ac:dyDescent="0.4">
      <c r="A1" s="403" t="s">
        <v>1422</v>
      </c>
      <c r="B1" s="309"/>
      <c r="C1" s="309"/>
      <c r="D1" s="309"/>
      <c r="E1" s="309"/>
      <c r="F1" s="309"/>
      <c r="G1" s="309"/>
    </row>
    <row r="2" spans="1:7" ht="14.4" customHeight="1" thickBot="1" x14ac:dyDescent="0.35">
      <c r="A2" s="212" t="s">
        <v>248</v>
      </c>
      <c r="B2" s="97"/>
      <c r="C2" s="97"/>
      <c r="D2" s="97"/>
      <c r="E2" s="97"/>
      <c r="F2" s="97"/>
      <c r="G2" s="97"/>
    </row>
    <row r="3" spans="1:7" ht="14.4" customHeight="1" thickBot="1" x14ac:dyDescent="0.35">
      <c r="A3" s="253" t="s">
        <v>112</v>
      </c>
      <c r="B3" s="239">
        <f t="shared" ref="B3:G3" si="0">SUBTOTAL(9,B6:B1048576)</f>
        <v>147251</v>
      </c>
      <c r="C3" s="240">
        <f t="shared" si="0"/>
        <v>166063</v>
      </c>
      <c r="D3" s="252">
        <f t="shared" si="0"/>
        <v>160795</v>
      </c>
      <c r="E3" s="204">
        <f t="shared" si="0"/>
        <v>32446459</v>
      </c>
      <c r="F3" s="202">
        <f t="shared" si="0"/>
        <v>38935566</v>
      </c>
      <c r="G3" s="241">
        <f t="shared" si="0"/>
        <v>34801764</v>
      </c>
    </row>
    <row r="4" spans="1:7" ht="14.4" customHeight="1" x14ac:dyDescent="0.3">
      <c r="A4" s="404" t="s">
        <v>120</v>
      </c>
      <c r="B4" s="409" t="s">
        <v>185</v>
      </c>
      <c r="C4" s="407"/>
      <c r="D4" s="410"/>
      <c r="E4" s="409" t="s">
        <v>85</v>
      </c>
      <c r="F4" s="407"/>
      <c r="G4" s="410"/>
    </row>
    <row r="5" spans="1:7" ht="14.4" customHeight="1" thickBot="1" x14ac:dyDescent="0.35">
      <c r="A5" s="526"/>
      <c r="B5" s="527">
        <v>2015</v>
      </c>
      <c r="C5" s="528">
        <v>2016</v>
      </c>
      <c r="D5" s="541">
        <v>2017</v>
      </c>
      <c r="E5" s="527">
        <v>2015</v>
      </c>
      <c r="F5" s="528">
        <v>2016</v>
      </c>
      <c r="G5" s="541">
        <v>2017</v>
      </c>
    </row>
    <row r="6" spans="1:7" ht="14.4" customHeight="1" thickBot="1" x14ac:dyDescent="0.35">
      <c r="A6" s="544" t="s">
        <v>1418</v>
      </c>
      <c r="B6" s="493">
        <v>147251</v>
      </c>
      <c r="C6" s="493">
        <v>166063</v>
      </c>
      <c r="D6" s="493">
        <v>160795</v>
      </c>
      <c r="E6" s="542">
        <v>32446459</v>
      </c>
      <c r="F6" s="542">
        <v>38935566</v>
      </c>
      <c r="G6" s="543">
        <v>34801764</v>
      </c>
    </row>
    <row r="7" spans="1:7" ht="14.4" customHeight="1" x14ac:dyDescent="0.3">
      <c r="A7" s="539" t="s">
        <v>247</v>
      </c>
    </row>
    <row r="8" spans="1:7" ht="14.4" customHeight="1" x14ac:dyDescent="0.3">
      <c r="A8" s="540" t="s">
        <v>1419</v>
      </c>
    </row>
    <row r="9" spans="1:7" ht="14.4" customHeight="1" x14ac:dyDescent="0.3">
      <c r="A9" s="539" t="s">
        <v>1420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outlinePr summaryRight="0"/>
    <pageSetUpPr fitToPage="1"/>
  </sheetPr>
  <dimension ref="A1:R90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RowHeight="14.4" customHeight="1" outlineLevelCol="1" x14ac:dyDescent="0.3"/>
  <cols>
    <col min="1" max="1" width="3.33203125" style="115" customWidth="1"/>
    <col min="2" max="2" width="8.6640625" style="115" bestFit="1" customWidth="1"/>
    <col min="3" max="3" width="6.109375" style="115" customWidth="1"/>
    <col min="4" max="4" width="2.109375" style="115" bestFit="1" customWidth="1"/>
    <col min="5" max="5" width="8" style="115" customWidth="1"/>
    <col min="6" max="6" width="50.88671875" style="115" bestFit="1" customWidth="1" collapsed="1"/>
    <col min="7" max="8" width="11.109375" style="191" hidden="1" customWidth="1" outlineLevel="1"/>
    <col min="9" max="10" width="9.33203125" style="115" hidden="1" customWidth="1"/>
    <col min="11" max="12" width="11.109375" style="191" customWidth="1"/>
    <col min="13" max="14" width="9.33203125" style="115" hidden="1" customWidth="1"/>
    <col min="15" max="16" width="11.109375" style="191" customWidth="1"/>
    <col min="17" max="17" width="11.109375" style="194" customWidth="1"/>
    <col min="18" max="18" width="11.109375" style="191" customWidth="1"/>
    <col min="19" max="16384" width="8.88671875" style="115"/>
  </cols>
  <sheetData>
    <row r="1" spans="1:18" ht="18.600000000000001" customHeight="1" thickBot="1" x14ac:dyDescent="0.4">
      <c r="A1" s="309" t="s">
        <v>1570</v>
      </c>
      <c r="B1" s="341"/>
      <c r="C1" s="341"/>
      <c r="D1" s="341"/>
      <c r="E1" s="341"/>
      <c r="F1" s="341"/>
      <c r="G1" s="341"/>
      <c r="H1" s="341"/>
      <c r="I1" s="341"/>
      <c r="J1" s="341"/>
      <c r="K1" s="341"/>
      <c r="L1" s="341"/>
      <c r="M1" s="341"/>
      <c r="N1" s="341"/>
      <c r="O1" s="341"/>
      <c r="P1" s="341"/>
      <c r="Q1" s="341"/>
      <c r="R1" s="341"/>
    </row>
    <row r="2" spans="1:18" ht="14.4" customHeight="1" thickBot="1" x14ac:dyDescent="0.35">
      <c r="A2" s="212" t="s">
        <v>248</v>
      </c>
      <c r="B2" s="181"/>
      <c r="C2" s="181"/>
      <c r="D2" s="97"/>
      <c r="E2" s="97"/>
      <c r="F2" s="97"/>
      <c r="G2" s="210"/>
      <c r="H2" s="210"/>
      <c r="I2" s="97"/>
      <c r="J2" s="97"/>
      <c r="K2" s="210"/>
      <c r="L2" s="210"/>
      <c r="M2" s="97"/>
      <c r="N2" s="97"/>
      <c r="O2" s="210"/>
      <c r="P2" s="210"/>
      <c r="Q2" s="207"/>
      <c r="R2" s="210"/>
    </row>
    <row r="3" spans="1:18" ht="14.4" customHeight="1" thickBot="1" x14ac:dyDescent="0.35">
      <c r="F3" s="73" t="s">
        <v>112</v>
      </c>
      <c r="G3" s="88">
        <f t="shared" ref="G3:P3" si="0">SUBTOTAL(9,G6:G1048576)</f>
        <v>147251</v>
      </c>
      <c r="H3" s="89">
        <f t="shared" si="0"/>
        <v>32446459</v>
      </c>
      <c r="I3" s="66"/>
      <c r="J3" s="66"/>
      <c r="K3" s="89">
        <f t="shared" si="0"/>
        <v>166063</v>
      </c>
      <c r="L3" s="89">
        <f t="shared" si="0"/>
        <v>38935566</v>
      </c>
      <c r="M3" s="66"/>
      <c r="N3" s="66"/>
      <c r="O3" s="89">
        <f t="shared" si="0"/>
        <v>160795</v>
      </c>
      <c r="P3" s="89">
        <f t="shared" si="0"/>
        <v>34801764</v>
      </c>
      <c r="Q3" s="67">
        <f>IF(L3=0,0,P3/L3)</f>
        <v>0.89382966719939294</v>
      </c>
      <c r="R3" s="90">
        <f>IF(O3=0,0,P3/O3)</f>
        <v>216.43561056002986</v>
      </c>
    </row>
    <row r="4" spans="1:18" ht="14.4" customHeight="1" x14ac:dyDescent="0.3">
      <c r="A4" s="411" t="s">
        <v>210</v>
      </c>
      <c r="B4" s="411" t="s">
        <v>81</v>
      </c>
      <c r="C4" s="419" t="s">
        <v>0</v>
      </c>
      <c r="D4" s="413" t="s">
        <v>82</v>
      </c>
      <c r="E4" s="418" t="s">
        <v>57</v>
      </c>
      <c r="F4" s="414" t="s">
        <v>56</v>
      </c>
      <c r="G4" s="415">
        <v>2015</v>
      </c>
      <c r="H4" s="416"/>
      <c r="I4" s="87"/>
      <c r="J4" s="87"/>
      <c r="K4" s="415">
        <v>2016</v>
      </c>
      <c r="L4" s="416"/>
      <c r="M4" s="87"/>
      <c r="N4" s="87"/>
      <c r="O4" s="415">
        <v>2017</v>
      </c>
      <c r="P4" s="416"/>
      <c r="Q4" s="417" t="s">
        <v>2</v>
      </c>
      <c r="R4" s="412" t="s">
        <v>84</v>
      </c>
    </row>
    <row r="5" spans="1:18" ht="14.4" customHeight="1" thickBot="1" x14ac:dyDescent="0.35">
      <c r="A5" s="545"/>
      <c r="B5" s="545"/>
      <c r="C5" s="546"/>
      <c r="D5" s="547"/>
      <c r="E5" s="548"/>
      <c r="F5" s="549"/>
      <c r="G5" s="550" t="s">
        <v>58</v>
      </c>
      <c r="H5" s="551" t="s">
        <v>14</v>
      </c>
      <c r="I5" s="552"/>
      <c r="J5" s="552"/>
      <c r="K5" s="550" t="s">
        <v>58</v>
      </c>
      <c r="L5" s="551" t="s">
        <v>14</v>
      </c>
      <c r="M5" s="552"/>
      <c r="N5" s="552"/>
      <c r="O5" s="550" t="s">
        <v>58</v>
      </c>
      <c r="P5" s="551" t="s">
        <v>14</v>
      </c>
      <c r="Q5" s="553"/>
      <c r="R5" s="554"/>
    </row>
    <row r="6" spans="1:18" ht="14.4" customHeight="1" x14ac:dyDescent="0.3">
      <c r="A6" s="465" t="s">
        <v>1423</v>
      </c>
      <c r="B6" s="466" t="s">
        <v>1424</v>
      </c>
      <c r="C6" s="466" t="s">
        <v>419</v>
      </c>
      <c r="D6" s="466" t="s">
        <v>1425</v>
      </c>
      <c r="E6" s="466" t="s">
        <v>1426</v>
      </c>
      <c r="F6" s="466" t="s">
        <v>1427</v>
      </c>
      <c r="G6" s="470">
        <v>444</v>
      </c>
      <c r="H6" s="470">
        <v>71484</v>
      </c>
      <c r="I6" s="466">
        <v>0.96995847919889278</v>
      </c>
      <c r="J6" s="466">
        <v>161</v>
      </c>
      <c r="K6" s="470">
        <v>426</v>
      </c>
      <c r="L6" s="470">
        <v>73698</v>
      </c>
      <c r="M6" s="466">
        <v>1</v>
      </c>
      <c r="N6" s="466">
        <v>173</v>
      </c>
      <c r="O6" s="470">
        <v>399</v>
      </c>
      <c r="P6" s="470">
        <v>69027</v>
      </c>
      <c r="Q6" s="491">
        <v>0.93661971830985913</v>
      </c>
      <c r="R6" s="471">
        <v>173</v>
      </c>
    </row>
    <row r="7" spans="1:18" ht="14.4" customHeight="1" x14ac:dyDescent="0.3">
      <c r="A7" s="472" t="s">
        <v>1423</v>
      </c>
      <c r="B7" s="473" t="s">
        <v>1424</v>
      </c>
      <c r="C7" s="473" t="s">
        <v>419</v>
      </c>
      <c r="D7" s="473" t="s">
        <v>1425</v>
      </c>
      <c r="E7" s="473" t="s">
        <v>1426</v>
      </c>
      <c r="F7" s="473" t="s">
        <v>1428</v>
      </c>
      <c r="G7" s="477">
        <v>225</v>
      </c>
      <c r="H7" s="477">
        <v>36225</v>
      </c>
      <c r="I7" s="473">
        <v>0.80535793686082702</v>
      </c>
      <c r="J7" s="473">
        <v>161</v>
      </c>
      <c r="K7" s="477">
        <v>260</v>
      </c>
      <c r="L7" s="477">
        <v>44980</v>
      </c>
      <c r="M7" s="473">
        <v>1</v>
      </c>
      <c r="N7" s="473">
        <v>173</v>
      </c>
      <c r="O7" s="477">
        <v>270</v>
      </c>
      <c r="P7" s="477">
        <v>46710</v>
      </c>
      <c r="Q7" s="500">
        <v>1.0384615384615385</v>
      </c>
      <c r="R7" s="478">
        <v>173</v>
      </c>
    </row>
    <row r="8" spans="1:18" ht="14.4" customHeight="1" x14ac:dyDescent="0.3">
      <c r="A8" s="472" t="s">
        <v>1423</v>
      </c>
      <c r="B8" s="473" t="s">
        <v>1424</v>
      </c>
      <c r="C8" s="473" t="s">
        <v>419</v>
      </c>
      <c r="D8" s="473" t="s">
        <v>1425</v>
      </c>
      <c r="E8" s="473" t="s">
        <v>1429</v>
      </c>
      <c r="F8" s="473" t="s">
        <v>1430</v>
      </c>
      <c r="G8" s="477">
        <v>5750</v>
      </c>
      <c r="H8" s="477">
        <v>718750</v>
      </c>
      <c r="I8" s="473">
        <v>0.91606954863739831</v>
      </c>
      <c r="J8" s="473">
        <v>125</v>
      </c>
      <c r="K8" s="477">
        <v>6227</v>
      </c>
      <c r="L8" s="477">
        <v>784602</v>
      </c>
      <c r="M8" s="473">
        <v>1</v>
      </c>
      <c r="N8" s="473">
        <v>126</v>
      </c>
      <c r="O8" s="477">
        <v>5865</v>
      </c>
      <c r="P8" s="477">
        <v>1126080</v>
      </c>
      <c r="Q8" s="500">
        <v>1.4352244832411847</v>
      </c>
      <c r="R8" s="478">
        <v>192</v>
      </c>
    </row>
    <row r="9" spans="1:18" ht="14.4" customHeight="1" x14ac:dyDescent="0.3">
      <c r="A9" s="472" t="s">
        <v>1423</v>
      </c>
      <c r="B9" s="473" t="s">
        <v>1424</v>
      </c>
      <c r="C9" s="473" t="s">
        <v>419</v>
      </c>
      <c r="D9" s="473" t="s">
        <v>1425</v>
      </c>
      <c r="E9" s="473" t="s">
        <v>1431</v>
      </c>
      <c r="F9" s="473" t="s">
        <v>1432</v>
      </c>
      <c r="G9" s="477">
        <v>5176</v>
      </c>
      <c r="H9" s="477">
        <v>336440</v>
      </c>
      <c r="I9" s="473">
        <v>0.91436336458757983</v>
      </c>
      <c r="J9" s="473">
        <v>65</v>
      </c>
      <c r="K9" s="477">
        <v>5575</v>
      </c>
      <c r="L9" s="477">
        <v>367950</v>
      </c>
      <c r="M9" s="473">
        <v>1</v>
      </c>
      <c r="N9" s="473">
        <v>66</v>
      </c>
      <c r="O9" s="477">
        <v>5133</v>
      </c>
      <c r="P9" s="477">
        <v>390108</v>
      </c>
      <c r="Q9" s="500">
        <v>1.0602201386057888</v>
      </c>
      <c r="R9" s="478">
        <v>76</v>
      </c>
    </row>
    <row r="10" spans="1:18" ht="14.4" customHeight="1" x14ac:dyDescent="0.3">
      <c r="A10" s="472" t="s">
        <v>1423</v>
      </c>
      <c r="B10" s="473" t="s">
        <v>1424</v>
      </c>
      <c r="C10" s="473" t="s">
        <v>419</v>
      </c>
      <c r="D10" s="473" t="s">
        <v>1425</v>
      </c>
      <c r="E10" s="473" t="s">
        <v>1433</v>
      </c>
      <c r="F10" s="473" t="s">
        <v>1434</v>
      </c>
      <c r="G10" s="477">
        <v>39</v>
      </c>
      <c r="H10" s="477">
        <v>7176</v>
      </c>
      <c r="I10" s="473">
        <v>0.96451612903225803</v>
      </c>
      <c r="J10" s="473">
        <v>184</v>
      </c>
      <c r="K10" s="477">
        <v>40</v>
      </c>
      <c r="L10" s="477">
        <v>7440</v>
      </c>
      <c r="M10" s="473">
        <v>1</v>
      </c>
      <c r="N10" s="473">
        <v>186</v>
      </c>
      <c r="O10" s="477">
        <v>46</v>
      </c>
      <c r="P10" s="477">
        <v>13662</v>
      </c>
      <c r="Q10" s="500">
        <v>1.8362903225806451</v>
      </c>
      <c r="R10" s="478">
        <v>297</v>
      </c>
    </row>
    <row r="11" spans="1:18" ht="14.4" customHeight="1" x14ac:dyDescent="0.3">
      <c r="A11" s="472" t="s">
        <v>1423</v>
      </c>
      <c r="B11" s="473" t="s">
        <v>1424</v>
      </c>
      <c r="C11" s="473" t="s">
        <v>419</v>
      </c>
      <c r="D11" s="473" t="s">
        <v>1425</v>
      </c>
      <c r="E11" s="473" t="s">
        <v>1435</v>
      </c>
      <c r="F11" s="473" t="s">
        <v>1436</v>
      </c>
      <c r="G11" s="477">
        <v>2141</v>
      </c>
      <c r="H11" s="477">
        <v>477443</v>
      </c>
      <c r="I11" s="473">
        <v>0.81648801543218319</v>
      </c>
      <c r="J11" s="473">
        <v>223</v>
      </c>
      <c r="K11" s="477">
        <v>2576</v>
      </c>
      <c r="L11" s="477">
        <v>584752</v>
      </c>
      <c r="M11" s="473">
        <v>1</v>
      </c>
      <c r="N11" s="473">
        <v>227</v>
      </c>
      <c r="O11" s="477">
        <v>2707</v>
      </c>
      <c r="P11" s="477">
        <v>692992</v>
      </c>
      <c r="Q11" s="500">
        <v>1.1851041125126549</v>
      </c>
      <c r="R11" s="478">
        <v>256</v>
      </c>
    </row>
    <row r="12" spans="1:18" ht="14.4" customHeight="1" x14ac:dyDescent="0.3">
      <c r="A12" s="472" t="s">
        <v>1423</v>
      </c>
      <c r="B12" s="473" t="s">
        <v>1424</v>
      </c>
      <c r="C12" s="473" t="s">
        <v>419</v>
      </c>
      <c r="D12" s="473" t="s">
        <v>1425</v>
      </c>
      <c r="E12" s="473" t="s">
        <v>1437</v>
      </c>
      <c r="F12" s="473" t="s">
        <v>1438</v>
      </c>
      <c r="G12" s="477">
        <v>539</v>
      </c>
      <c r="H12" s="477">
        <v>46354</v>
      </c>
      <c r="I12" s="473">
        <v>2.1137254901960785</v>
      </c>
      <c r="J12" s="473">
        <v>86</v>
      </c>
      <c r="K12" s="477">
        <v>255</v>
      </c>
      <c r="L12" s="477">
        <v>21930</v>
      </c>
      <c r="M12" s="473">
        <v>1</v>
      </c>
      <c r="N12" s="473">
        <v>86</v>
      </c>
      <c r="O12" s="477">
        <v>99</v>
      </c>
      <c r="P12" s="477">
        <v>9801</v>
      </c>
      <c r="Q12" s="500">
        <v>0.44692202462380298</v>
      </c>
      <c r="R12" s="478">
        <v>99</v>
      </c>
    </row>
    <row r="13" spans="1:18" ht="14.4" customHeight="1" x14ac:dyDescent="0.3">
      <c r="A13" s="472" t="s">
        <v>1423</v>
      </c>
      <c r="B13" s="473" t="s">
        <v>1424</v>
      </c>
      <c r="C13" s="473" t="s">
        <v>419</v>
      </c>
      <c r="D13" s="473" t="s">
        <v>1425</v>
      </c>
      <c r="E13" s="473" t="s">
        <v>1439</v>
      </c>
      <c r="F13" s="473" t="s">
        <v>1440</v>
      </c>
      <c r="G13" s="477">
        <v>108</v>
      </c>
      <c r="H13" s="477">
        <v>31536</v>
      </c>
      <c r="I13" s="473">
        <v>0.73469387755102045</v>
      </c>
      <c r="J13" s="473">
        <v>292</v>
      </c>
      <c r="K13" s="477">
        <v>146</v>
      </c>
      <c r="L13" s="477">
        <v>42924</v>
      </c>
      <c r="M13" s="473">
        <v>1</v>
      </c>
      <c r="N13" s="473">
        <v>294</v>
      </c>
      <c r="O13" s="477">
        <v>154</v>
      </c>
      <c r="P13" s="477">
        <v>53900</v>
      </c>
      <c r="Q13" s="500">
        <v>1.2557077625570776</v>
      </c>
      <c r="R13" s="478">
        <v>350</v>
      </c>
    </row>
    <row r="14" spans="1:18" ht="14.4" customHeight="1" x14ac:dyDescent="0.3">
      <c r="A14" s="472" t="s">
        <v>1423</v>
      </c>
      <c r="B14" s="473" t="s">
        <v>1424</v>
      </c>
      <c r="C14" s="473" t="s">
        <v>419</v>
      </c>
      <c r="D14" s="473" t="s">
        <v>1425</v>
      </c>
      <c r="E14" s="473" t="s">
        <v>1441</v>
      </c>
      <c r="F14" s="473" t="s">
        <v>1442</v>
      </c>
      <c r="G14" s="477">
        <v>1223</v>
      </c>
      <c r="H14" s="477">
        <v>1429687</v>
      </c>
      <c r="I14" s="473">
        <v>0.64762459990233678</v>
      </c>
      <c r="J14" s="473">
        <v>1169</v>
      </c>
      <c r="K14" s="477">
        <v>1882</v>
      </c>
      <c r="L14" s="477">
        <v>2207586</v>
      </c>
      <c r="M14" s="473">
        <v>1</v>
      </c>
      <c r="N14" s="473">
        <v>1173</v>
      </c>
      <c r="O14" s="477">
        <v>1527</v>
      </c>
      <c r="P14" s="477">
        <v>1633890</v>
      </c>
      <c r="Q14" s="500">
        <v>0.74012518651595005</v>
      </c>
      <c r="R14" s="478">
        <v>1070</v>
      </c>
    </row>
    <row r="15" spans="1:18" ht="14.4" customHeight="1" x14ac:dyDescent="0.3">
      <c r="A15" s="472" t="s">
        <v>1423</v>
      </c>
      <c r="B15" s="473" t="s">
        <v>1424</v>
      </c>
      <c r="C15" s="473" t="s">
        <v>419</v>
      </c>
      <c r="D15" s="473" t="s">
        <v>1425</v>
      </c>
      <c r="E15" s="473" t="s">
        <v>1441</v>
      </c>
      <c r="F15" s="473" t="s">
        <v>1443</v>
      </c>
      <c r="G15" s="477">
        <v>350</v>
      </c>
      <c r="H15" s="477">
        <v>409150</v>
      </c>
      <c r="I15" s="473">
        <v>0.39592108866445458</v>
      </c>
      <c r="J15" s="473">
        <v>1169</v>
      </c>
      <c r="K15" s="477">
        <v>881</v>
      </c>
      <c r="L15" s="477">
        <v>1033413</v>
      </c>
      <c r="M15" s="473">
        <v>1</v>
      </c>
      <c r="N15" s="473">
        <v>1173</v>
      </c>
      <c r="O15" s="477">
        <v>1360</v>
      </c>
      <c r="P15" s="477">
        <v>1455200</v>
      </c>
      <c r="Q15" s="500">
        <v>1.4081495007320404</v>
      </c>
      <c r="R15" s="478">
        <v>1070</v>
      </c>
    </row>
    <row r="16" spans="1:18" ht="14.4" customHeight="1" x14ac:dyDescent="0.3">
      <c r="A16" s="472" t="s">
        <v>1423</v>
      </c>
      <c r="B16" s="473" t="s">
        <v>1424</v>
      </c>
      <c r="C16" s="473" t="s">
        <v>419</v>
      </c>
      <c r="D16" s="473" t="s">
        <v>1425</v>
      </c>
      <c r="E16" s="473" t="s">
        <v>1444</v>
      </c>
      <c r="F16" s="473" t="s">
        <v>1445</v>
      </c>
      <c r="G16" s="477">
        <v>16421</v>
      </c>
      <c r="H16" s="477">
        <v>656840</v>
      </c>
      <c r="I16" s="473">
        <v>0.93851715318559159</v>
      </c>
      <c r="J16" s="473">
        <v>40</v>
      </c>
      <c r="K16" s="477">
        <v>17070</v>
      </c>
      <c r="L16" s="477">
        <v>699870</v>
      </c>
      <c r="M16" s="473">
        <v>1</v>
      </c>
      <c r="N16" s="473">
        <v>41</v>
      </c>
      <c r="O16" s="477">
        <v>13970</v>
      </c>
      <c r="P16" s="477">
        <v>642620</v>
      </c>
      <c r="Q16" s="500">
        <v>0.91819909411747891</v>
      </c>
      <c r="R16" s="478">
        <v>46</v>
      </c>
    </row>
    <row r="17" spans="1:18" ht="14.4" customHeight="1" x14ac:dyDescent="0.3">
      <c r="A17" s="472" t="s">
        <v>1423</v>
      </c>
      <c r="B17" s="473" t="s">
        <v>1424</v>
      </c>
      <c r="C17" s="473" t="s">
        <v>419</v>
      </c>
      <c r="D17" s="473" t="s">
        <v>1425</v>
      </c>
      <c r="E17" s="473" t="s">
        <v>1446</v>
      </c>
      <c r="F17" s="473" t="s">
        <v>1447</v>
      </c>
      <c r="G17" s="477">
        <v>1195</v>
      </c>
      <c r="H17" s="477">
        <v>457685</v>
      </c>
      <c r="I17" s="473">
        <v>0.83817722984060006</v>
      </c>
      <c r="J17" s="473">
        <v>383</v>
      </c>
      <c r="K17" s="477">
        <v>1422</v>
      </c>
      <c r="L17" s="477">
        <v>546048</v>
      </c>
      <c r="M17" s="473">
        <v>1</v>
      </c>
      <c r="N17" s="473">
        <v>384</v>
      </c>
      <c r="O17" s="477">
        <v>3226</v>
      </c>
      <c r="P17" s="477">
        <v>1119422</v>
      </c>
      <c r="Q17" s="500">
        <v>2.0500432196436944</v>
      </c>
      <c r="R17" s="478">
        <v>347</v>
      </c>
    </row>
    <row r="18" spans="1:18" ht="14.4" customHeight="1" x14ac:dyDescent="0.3">
      <c r="A18" s="472" t="s">
        <v>1423</v>
      </c>
      <c r="B18" s="473" t="s">
        <v>1424</v>
      </c>
      <c r="C18" s="473" t="s">
        <v>419</v>
      </c>
      <c r="D18" s="473" t="s">
        <v>1425</v>
      </c>
      <c r="E18" s="473" t="s">
        <v>1446</v>
      </c>
      <c r="F18" s="473" t="s">
        <v>1448</v>
      </c>
      <c r="G18" s="477">
        <v>775</v>
      </c>
      <c r="H18" s="477">
        <v>296825</v>
      </c>
      <c r="I18" s="473">
        <v>0.7446837869299936</v>
      </c>
      <c r="J18" s="473">
        <v>383</v>
      </c>
      <c r="K18" s="477">
        <v>1038</v>
      </c>
      <c r="L18" s="477">
        <v>398592</v>
      </c>
      <c r="M18" s="473">
        <v>1</v>
      </c>
      <c r="N18" s="473">
        <v>384</v>
      </c>
      <c r="O18" s="477">
        <v>2501</v>
      </c>
      <c r="P18" s="477">
        <v>867847</v>
      </c>
      <c r="Q18" s="500">
        <v>2.1772815309890814</v>
      </c>
      <c r="R18" s="478">
        <v>347</v>
      </c>
    </row>
    <row r="19" spans="1:18" ht="14.4" customHeight="1" x14ac:dyDescent="0.3">
      <c r="A19" s="472" t="s">
        <v>1423</v>
      </c>
      <c r="B19" s="473" t="s">
        <v>1424</v>
      </c>
      <c r="C19" s="473" t="s">
        <v>419</v>
      </c>
      <c r="D19" s="473" t="s">
        <v>1425</v>
      </c>
      <c r="E19" s="473" t="s">
        <v>1449</v>
      </c>
      <c r="F19" s="473" t="s">
        <v>1450</v>
      </c>
      <c r="G19" s="477">
        <v>3728</v>
      </c>
      <c r="H19" s="477">
        <v>137936</v>
      </c>
      <c r="I19" s="473">
        <v>0.84573502722323046</v>
      </c>
      <c r="J19" s="473">
        <v>37</v>
      </c>
      <c r="K19" s="477">
        <v>4408</v>
      </c>
      <c r="L19" s="477">
        <v>163096</v>
      </c>
      <c r="M19" s="473">
        <v>1</v>
      </c>
      <c r="N19" s="473">
        <v>37</v>
      </c>
      <c r="O19" s="477">
        <v>1748</v>
      </c>
      <c r="P19" s="477">
        <v>89148</v>
      </c>
      <c r="Q19" s="500">
        <v>0.54659832246039142</v>
      </c>
      <c r="R19" s="478">
        <v>51</v>
      </c>
    </row>
    <row r="20" spans="1:18" ht="14.4" customHeight="1" x14ac:dyDescent="0.3">
      <c r="A20" s="472" t="s">
        <v>1423</v>
      </c>
      <c r="B20" s="473" t="s">
        <v>1424</v>
      </c>
      <c r="C20" s="473" t="s">
        <v>419</v>
      </c>
      <c r="D20" s="473" t="s">
        <v>1425</v>
      </c>
      <c r="E20" s="473" t="s">
        <v>1451</v>
      </c>
      <c r="F20" s="473" t="s">
        <v>1452</v>
      </c>
      <c r="G20" s="477">
        <v>753</v>
      </c>
      <c r="H20" s="477">
        <v>66264</v>
      </c>
      <c r="I20" s="473">
        <v>0.82634775343251565</v>
      </c>
      <c r="J20" s="473">
        <v>88</v>
      </c>
      <c r="K20" s="477">
        <v>901</v>
      </c>
      <c r="L20" s="477">
        <v>80189</v>
      </c>
      <c r="M20" s="473">
        <v>1</v>
      </c>
      <c r="N20" s="473">
        <v>89</v>
      </c>
      <c r="O20" s="477">
        <v>884</v>
      </c>
      <c r="P20" s="477">
        <v>77792</v>
      </c>
      <c r="Q20" s="500">
        <v>0.97010811956752174</v>
      </c>
      <c r="R20" s="478">
        <v>88</v>
      </c>
    </row>
    <row r="21" spans="1:18" ht="14.4" customHeight="1" x14ac:dyDescent="0.3">
      <c r="A21" s="472" t="s">
        <v>1423</v>
      </c>
      <c r="B21" s="473" t="s">
        <v>1424</v>
      </c>
      <c r="C21" s="473" t="s">
        <v>419</v>
      </c>
      <c r="D21" s="473" t="s">
        <v>1425</v>
      </c>
      <c r="E21" s="473" t="s">
        <v>1453</v>
      </c>
      <c r="F21" s="473" t="s">
        <v>1454</v>
      </c>
      <c r="G21" s="477">
        <v>3544</v>
      </c>
      <c r="H21" s="477">
        <v>1577080</v>
      </c>
      <c r="I21" s="473">
        <v>0.81419613439078808</v>
      </c>
      <c r="J21" s="473">
        <v>445</v>
      </c>
      <c r="K21" s="477">
        <v>4343</v>
      </c>
      <c r="L21" s="477">
        <v>1936978</v>
      </c>
      <c r="M21" s="473">
        <v>1</v>
      </c>
      <c r="N21" s="473">
        <v>446</v>
      </c>
      <c r="O21" s="477">
        <v>12914</v>
      </c>
      <c r="P21" s="477">
        <v>4868578</v>
      </c>
      <c r="Q21" s="500">
        <v>2.5134916349075724</v>
      </c>
      <c r="R21" s="478">
        <v>377</v>
      </c>
    </row>
    <row r="22" spans="1:18" ht="14.4" customHeight="1" x14ac:dyDescent="0.3">
      <c r="A22" s="472" t="s">
        <v>1423</v>
      </c>
      <c r="B22" s="473" t="s">
        <v>1424</v>
      </c>
      <c r="C22" s="473" t="s">
        <v>419</v>
      </c>
      <c r="D22" s="473" t="s">
        <v>1425</v>
      </c>
      <c r="E22" s="473" t="s">
        <v>1453</v>
      </c>
      <c r="F22" s="473" t="s">
        <v>1455</v>
      </c>
      <c r="G22" s="477">
        <v>2170</v>
      </c>
      <c r="H22" s="477">
        <v>965650</v>
      </c>
      <c r="I22" s="473">
        <v>0.87870719527109664</v>
      </c>
      <c r="J22" s="473">
        <v>445</v>
      </c>
      <c r="K22" s="477">
        <v>2464</v>
      </c>
      <c r="L22" s="477">
        <v>1098944</v>
      </c>
      <c r="M22" s="473">
        <v>1</v>
      </c>
      <c r="N22" s="473">
        <v>446</v>
      </c>
      <c r="O22" s="477">
        <v>8176</v>
      </c>
      <c r="P22" s="477">
        <v>3082352</v>
      </c>
      <c r="Q22" s="500">
        <v>2.8048308194048106</v>
      </c>
      <c r="R22" s="478">
        <v>377</v>
      </c>
    </row>
    <row r="23" spans="1:18" ht="14.4" customHeight="1" x14ac:dyDescent="0.3">
      <c r="A23" s="472" t="s">
        <v>1423</v>
      </c>
      <c r="B23" s="473" t="s">
        <v>1424</v>
      </c>
      <c r="C23" s="473" t="s">
        <v>419</v>
      </c>
      <c r="D23" s="473" t="s">
        <v>1425</v>
      </c>
      <c r="E23" s="473" t="s">
        <v>1456</v>
      </c>
      <c r="F23" s="473" t="s">
        <v>1457</v>
      </c>
      <c r="G23" s="477">
        <v>604</v>
      </c>
      <c r="H23" s="477">
        <v>24764</v>
      </c>
      <c r="I23" s="473">
        <v>0.6723136232828365</v>
      </c>
      <c r="J23" s="473">
        <v>41</v>
      </c>
      <c r="K23" s="477">
        <v>877</v>
      </c>
      <c r="L23" s="477">
        <v>36834</v>
      </c>
      <c r="M23" s="473">
        <v>1</v>
      </c>
      <c r="N23" s="473">
        <v>42</v>
      </c>
      <c r="O23" s="477">
        <v>735</v>
      </c>
      <c r="P23" s="477">
        <v>24990</v>
      </c>
      <c r="Q23" s="500">
        <v>0.67844925883694418</v>
      </c>
      <c r="R23" s="478">
        <v>34</v>
      </c>
    </row>
    <row r="24" spans="1:18" ht="14.4" customHeight="1" x14ac:dyDescent="0.3">
      <c r="A24" s="472" t="s">
        <v>1423</v>
      </c>
      <c r="B24" s="473" t="s">
        <v>1424</v>
      </c>
      <c r="C24" s="473" t="s">
        <v>419</v>
      </c>
      <c r="D24" s="473" t="s">
        <v>1425</v>
      </c>
      <c r="E24" s="473" t="s">
        <v>1458</v>
      </c>
      <c r="F24" s="473" t="s">
        <v>1459</v>
      </c>
      <c r="G24" s="477">
        <v>2562</v>
      </c>
      <c r="H24" s="477">
        <v>1257942</v>
      </c>
      <c r="I24" s="473">
        <v>1.1864467206156981</v>
      </c>
      <c r="J24" s="473">
        <v>491</v>
      </c>
      <c r="K24" s="477">
        <v>2155</v>
      </c>
      <c r="L24" s="477">
        <v>1060260</v>
      </c>
      <c r="M24" s="473">
        <v>1</v>
      </c>
      <c r="N24" s="473">
        <v>492</v>
      </c>
      <c r="O24" s="477">
        <v>585</v>
      </c>
      <c r="P24" s="477">
        <v>306540</v>
      </c>
      <c r="Q24" s="500">
        <v>0.28911776356742686</v>
      </c>
      <c r="R24" s="478">
        <v>524</v>
      </c>
    </row>
    <row r="25" spans="1:18" ht="14.4" customHeight="1" x14ac:dyDescent="0.3">
      <c r="A25" s="472" t="s">
        <v>1423</v>
      </c>
      <c r="B25" s="473" t="s">
        <v>1424</v>
      </c>
      <c r="C25" s="473" t="s">
        <v>419</v>
      </c>
      <c r="D25" s="473" t="s">
        <v>1425</v>
      </c>
      <c r="E25" s="473" t="s">
        <v>1460</v>
      </c>
      <c r="F25" s="473" t="s">
        <v>1461</v>
      </c>
      <c r="G25" s="477">
        <v>773</v>
      </c>
      <c r="H25" s="477">
        <v>23963</v>
      </c>
      <c r="I25" s="473">
        <v>0.81197478991596639</v>
      </c>
      <c r="J25" s="473">
        <v>31</v>
      </c>
      <c r="K25" s="477">
        <v>952</v>
      </c>
      <c r="L25" s="477">
        <v>29512</v>
      </c>
      <c r="M25" s="473">
        <v>1</v>
      </c>
      <c r="N25" s="473">
        <v>31</v>
      </c>
      <c r="O25" s="477">
        <v>683</v>
      </c>
      <c r="P25" s="477">
        <v>38931</v>
      </c>
      <c r="Q25" s="500">
        <v>1.3191583084846843</v>
      </c>
      <c r="R25" s="478">
        <v>57</v>
      </c>
    </row>
    <row r="26" spans="1:18" ht="14.4" customHeight="1" x14ac:dyDescent="0.3">
      <c r="A26" s="472" t="s">
        <v>1423</v>
      </c>
      <c r="B26" s="473" t="s">
        <v>1424</v>
      </c>
      <c r="C26" s="473" t="s">
        <v>419</v>
      </c>
      <c r="D26" s="473" t="s">
        <v>1425</v>
      </c>
      <c r="E26" s="473" t="s">
        <v>1462</v>
      </c>
      <c r="F26" s="473" t="s">
        <v>1463</v>
      </c>
      <c r="G26" s="477">
        <v>838</v>
      </c>
      <c r="H26" s="477">
        <v>173466</v>
      </c>
      <c r="I26" s="473">
        <v>0.90747677241148406</v>
      </c>
      <c r="J26" s="473">
        <v>207</v>
      </c>
      <c r="K26" s="477">
        <v>919</v>
      </c>
      <c r="L26" s="477">
        <v>191152</v>
      </c>
      <c r="M26" s="473">
        <v>1</v>
      </c>
      <c r="N26" s="473">
        <v>208</v>
      </c>
      <c r="O26" s="477">
        <v>921</v>
      </c>
      <c r="P26" s="477">
        <v>206304</v>
      </c>
      <c r="Q26" s="500">
        <v>1.0792667615300913</v>
      </c>
      <c r="R26" s="478">
        <v>224</v>
      </c>
    </row>
    <row r="27" spans="1:18" ht="14.4" customHeight="1" x14ac:dyDescent="0.3">
      <c r="A27" s="472" t="s">
        <v>1423</v>
      </c>
      <c r="B27" s="473" t="s">
        <v>1424</v>
      </c>
      <c r="C27" s="473" t="s">
        <v>419</v>
      </c>
      <c r="D27" s="473" t="s">
        <v>1425</v>
      </c>
      <c r="E27" s="473" t="s">
        <v>1464</v>
      </c>
      <c r="F27" s="473" t="s">
        <v>1465</v>
      </c>
      <c r="G27" s="477">
        <v>547</v>
      </c>
      <c r="H27" s="477">
        <v>207860</v>
      </c>
      <c r="I27" s="473">
        <v>0.84314966251298029</v>
      </c>
      <c r="J27" s="473">
        <v>380</v>
      </c>
      <c r="K27" s="477">
        <v>642</v>
      </c>
      <c r="L27" s="477">
        <v>246528</v>
      </c>
      <c r="M27" s="473">
        <v>1</v>
      </c>
      <c r="N27" s="473">
        <v>384</v>
      </c>
      <c r="O27" s="477">
        <v>626</v>
      </c>
      <c r="P27" s="477">
        <v>346178</v>
      </c>
      <c r="Q27" s="500">
        <v>1.404213720145379</v>
      </c>
      <c r="R27" s="478">
        <v>553</v>
      </c>
    </row>
    <row r="28" spans="1:18" ht="14.4" customHeight="1" x14ac:dyDescent="0.3">
      <c r="A28" s="472" t="s">
        <v>1423</v>
      </c>
      <c r="B28" s="473" t="s">
        <v>1424</v>
      </c>
      <c r="C28" s="473" t="s">
        <v>419</v>
      </c>
      <c r="D28" s="473" t="s">
        <v>1425</v>
      </c>
      <c r="E28" s="473" t="s">
        <v>1464</v>
      </c>
      <c r="F28" s="473" t="s">
        <v>1466</v>
      </c>
      <c r="G28" s="477">
        <v>286</v>
      </c>
      <c r="H28" s="477">
        <v>108680</v>
      </c>
      <c r="I28" s="473">
        <v>1.0036199763593381</v>
      </c>
      <c r="J28" s="473">
        <v>380</v>
      </c>
      <c r="K28" s="477">
        <v>282</v>
      </c>
      <c r="L28" s="477">
        <v>108288</v>
      </c>
      <c r="M28" s="473">
        <v>1</v>
      </c>
      <c r="N28" s="473">
        <v>384</v>
      </c>
      <c r="O28" s="477">
        <v>290</v>
      </c>
      <c r="P28" s="477">
        <v>160370</v>
      </c>
      <c r="Q28" s="500">
        <v>1.4809581855791962</v>
      </c>
      <c r="R28" s="478">
        <v>553</v>
      </c>
    </row>
    <row r="29" spans="1:18" ht="14.4" customHeight="1" x14ac:dyDescent="0.3">
      <c r="A29" s="472" t="s">
        <v>1423</v>
      </c>
      <c r="B29" s="473" t="s">
        <v>1424</v>
      </c>
      <c r="C29" s="473" t="s">
        <v>419</v>
      </c>
      <c r="D29" s="473" t="s">
        <v>1425</v>
      </c>
      <c r="E29" s="473" t="s">
        <v>1467</v>
      </c>
      <c r="F29" s="473" t="s">
        <v>1468</v>
      </c>
      <c r="G29" s="477">
        <v>1089</v>
      </c>
      <c r="H29" s="477">
        <v>254826</v>
      </c>
      <c r="I29" s="473">
        <v>0.62960419034441861</v>
      </c>
      <c r="J29" s="473">
        <v>234</v>
      </c>
      <c r="K29" s="477">
        <v>1715</v>
      </c>
      <c r="L29" s="477">
        <v>404740</v>
      </c>
      <c r="M29" s="473">
        <v>1</v>
      </c>
      <c r="N29" s="473">
        <v>236</v>
      </c>
      <c r="O29" s="477">
        <v>1432</v>
      </c>
      <c r="P29" s="477">
        <v>305016</v>
      </c>
      <c r="Q29" s="500">
        <v>0.75360972476157528</v>
      </c>
      <c r="R29" s="478">
        <v>213</v>
      </c>
    </row>
    <row r="30" spans="1:18" ht="14.4" customHeight="1" x14ac:dyDescent="0.3">
      <c r="A30" s="472" t="s">
        <v>1423</v>
      </c>
      <c r="B30" s="473" t="s">
        <v>1424</v>
      </c>
      <c r="C30" s="473" t="s">
        <v>419</v>
      </c>
      <c r="D30" s="473" t="s">
        <v>1425</v>
      </c>
      <c r="E30" s="473" t="s">
        <v>1469</v>
      </c>
      <c r="F30" s="473" t="s">
        <v>1470</v>
      </c>
      <c r="G30" s="477">
        <v>607</v>
      </c>
      <c r="H30" s="477">
        <v>79517</v>
      </c>
      <c r="I30" s="473">
        <v>0.91983527479264748</v>
      </c>
      <c r="J30" s="473">
        <v>131</v>
      </c>
      <c r="K30" s="477">
        <v>631</v>
      </c>
      <c r="L30" s="477">
        <v>86447</v>
      </c>
      <c r="M30" s="473">
        <v>1</v>
      </c>
      <c r="N30" s="473">
        <v>137</v>
      </c>
      <c r="O30" s="477">
        <v>564</v>
      </c>
      <c r="P30" s="477">
        <v>79524</v>
      </c>
      <c r="Q30" s="500">
        <v>0.91991624926255389</v>
      </c>
      <c r="R30" s="478">
        <v>141</v>
      </c>
    </row>
    <row r="31" spans="1:18" ht="14.4" customHeight="1" x14ac:dyDescent="0.3">
      <c r="A31" s="472" t="s">
        <v>1423</v>
      </c>
      <c r="B31" s="473" t="s">
        <v>1424</v>
      </c>
      <c r="C31" s="473" t="s">
        <v>419</v>
      </c>
      <c r="D31" s="473" t="s">
        <v>1425</v>
      </c>
      <c r="E31" s="473" t="s">
        <v>1471</v>
      </c>
      <c r="F31" s="473" t="s">
        <v>1472</v>
      </c>
      <c r="G31" s="477">
        <v>25</v>
      </c>
      <c r="H31" s="477">
        <v>4975</v>
      </c>
      <c r="I31" s="473">
        <v>0.73540280857354023</v>
      </c>
      <c r="J31" s="473">
        <v>199</v>
      </c>
      <c r="K31" s="477">
        <v>33</v>
      </c>
      <c r="L31" s="477">
        <v>6765</v>
      </c>
      <c r="M31" s="473">
        <v>1</v>
      </c>
      <c r="N31" s="473">
        <v>205</v>
      </c>
      <c r="O31" s="477"/>
      <c r="P31" s="477"/>
      <c r="Q31" s="500"/>
      <c r="R31" s="478"/>
    </row>
    <row r="32" spans="1:18" ht="14.4" customHeight="1" x14ac:dyDescent="0.3">
      <c r="A32" s="472" t="s">
        <v>1423</v>
      </c>
      <c r="B32" s="473" t="s">
        <v>1424</v>
      </c>
      <c r="C32" s="473" t="s">
        <v>419</v>
      </c>
      <c r="D32" s="473" t="s">
        <v>1425</v>
      </c>
      <c r="E32" s="473" t="s">
        <v>1471</v>
      </c>
      <c r="F32" s="473" t="s">
        <v>1473</v>
      </c>
      <c r="G32" s="477">
        <v>7</v>
      </c>
      <c r="H32" s="477">
        <v>1393</v>
      </c>
      <c r="I32" s="473">
        <v>0.61773835920177389</v>
      </c>
      <c r="J32" s="473">
        <v>199</v>
      </c>
      <c r="K32" s="477">
        <v>11</v>
      </c>
      <c r="L32" s="477">
        <v>2255</v>
      </c>
      <c r="M32" s="473">
        <v>1</v>
      </c>
      <c r="N32" s="473">
        <v>205</v>
      </c>
      <c r="O32" s="477">
        <v>1</v>
      </c>
      <c r="P32" s="477">
        <v>220</v>
      </c>
      <c r="Q32" s="500">
        <v>9.7560975609756101E-2</v>
      </c>
      <c r="R32" s="478">
        <v>220</v>
      </c>
    </row>
    <row r="33" spans="1:18" ht="14.4" customHeight="1" x14ac:dyDescent="0.3">
      <c r="A33" s="472" t="s">
        <v>1423</v>
      </c>
      <c r="B33" s="473" t="s">
        <v>1424</v>
      </c>
      <c r="C33" s="473" t="s">
        <v>419</v>
      </c>
      <c r="D33" s="473" t="s">
        <v>1425</v>
      </c>
      <c r="E33" s="473" t="s">
        <v>1474</v>
      </c>
      <c r="F33" s="473" t="s">
        <v>1475</v>
      </c>
      <c r="G33" s="477">
        <v>126</v>
      </c>
      <c r="H33" s="477">
        <v>156996</v>
      </c>
      <c r="I33" s="473">
        <v>1.5624601910828027</v>
      </c>
      <c r="J33" s="473">
        <v>1246</v>
      </c>
      <c r="K33" s="477">
        <v>80</v>
      </c>
      <c r="L33" s="477">
        <v>100480</v>
      </c>
      <c r="M33" s="473">
        <v>1</v>
      </c>
      <c r="N33" s="473">
        <v>1256</v>
      </c>
      <c r="O33" s="477">
        <v>91</v>
      </c>
      <c r="P33" s="477">
        <v>114478</v>
      </c>
      <c r="Q33" s="500">
        <v>1.1393113057324842</v>
      </c>
      <c r="R33" s="478">
        <v>1258</v>
      </c>
    </row>
    <row r="34" spans="1:18" ht="14.4" customHeight="1" x14ac:dyDescent="0.3">
      <c r="A34" s="472" t="s">
        <v>1423</v>
      </c>
      <c r="B34" s="473" t="s">
        <v>1424</v>
      </c>
      <c r="C34" s="473" t="s">
        <v>419</v>
      </c>
      <c r="D34" s="473" t="s">
        <v>1425</v>
      </c>
      <c r="E34" s="473" t="s">
        <v>1476</v>
      </c>
      <c r="F34" s="473" t="s">
        <v>1477</v>
      </c>
      <c r="G34" s="477">
        <v>19680</v>
      </c>
      <c r="H34" s="477">
        <v>314880</v>
      </c>
      <c r="I34" s="473">
        <v>0.80228496301712959</v>
      </c>
      <c r="J34" s="473">
        <v>16</v>
      </c>
      <c r="K34" s="477">
        <v>23087</v>
      </c>
      <c r="L34" s="477">
        <v>392479</v>
      </c>
      <c r="M34" s="473">
        <v>1</v>
      </c>
      <c r="N34" s="473">
        <v>17</v>
      </c>
      <c r="O34" s="477">
        <v>22010</v>
      </c>
      <c r="P34" s="477">
        <v>374170</v>
      </c>
      <c r="Q34" s="500">
        <v>0.95335037033828562</v>
      </c>
      <c r="R34" s="478">
        <v>17</v>
      </c>
    </row>
    <row r="35" spans="1:18" ht="14.4" customHeight="1" x14ac:dyDescent="0.3">
      <c r="A35" s="472" t="s">
        <v>1423</v>
      </c>
      <c r="B35" s="473" t="s">
        <v>1424</v>
      </c>
      <c r="C35" s="473" t="s">
        <v>419</v>
      </c>
      <c r="D35" s="473" t="s">
        <v>1425</v>
      </c>
      <c r="E35" s="473" t="s">
        <v>1478</v>
      </c>
      <c r="F35" s="473" t="s">
        <v>1479</v>
      </c>
      <c r="G35" s="477">
        <v>324</v>
      </c>
      <c r="H35" s="477">
        <v>44064</v>
      </c>
      <c r="I35" s="473">
        <v>0.61435502760582228</v>
      </c>
      <c r="J35" s="473">
        <v>136</v>
      </c>
      <c r="K35" s="477">
        <v>516</v>
      </c>
      <c r="L35" s="477">
        <v>71724</v>
      </c>
      <c r="M35" s="473">
        <v>1</v>
      </c>
      <c r="N35" s="473">
        <v>139</v>
      </c>
      <c r="O35" s="477">
        <v>512</v>
      </c>
      <c r="P35" s="477">
        <v>73216</v>
      </c>
      <c r="Q35" s="500">
        <v>1.0208019630806981</v>
      </c>
      <c r="R35" s="478">
        <v>143</v>
      </c>
    </row>
    <row r="36" spans="1:18" ht="14.4" customHeight="1" x14ac:dyDescent="0.3">
      <c r="A36" s="472" t="s">
        <v>1423</v>
      </c>
      <c r="B36" s="473" t="s">
        <v>1424</v>
      </c>
      <c r="C36" s="473" t="s">
        <v>419</v>
      </c>
      <c r="D36" s="473" t="s">
        <v>1425</v>
      </c>
      <c r="E36" s="473" t="s">
        <v>1478</v>
      </c>
      <c r="F36" s="473" t="s">
        <v>1480</v>
      </c>
      <c r="G36" s="477">
        <v>228</v>
      </c>
      <c r="H36" s="477">
        <v>31008</v>
      </c>
      <c r="I36" s="473">
        <v>0.63374754741661221</v>
      </c>
      <c r="J36" s="473">
        <v>136</v>
      </c>
      <c r="K36" s="477">
        <v>352</v>
      </c>
      <c r="L36" s="477">
        <v>48928</v>
      </c>
      <c r="M36" s="473">
        <v>1</v>
      </c>
      <c r="N36" s="473">
        <v>139</v>
      </c>
      <c r="O36" s="477">
        <v>302</v>
      </c>
      <c r="P36" s="477">
        <v>43186</v>
      </c>
      <c r="Q36" s="500">
        <v>0.88264388489208634</v>
      </c>
      <c r="R36" s="478">
        <v>143</v>
      </c>
    </row>
    <row r="37" spans="1:18" ht="14.4" customHeight="1" x14ac:dyDescent="0.3">
      <c r="A37" s="472" t="s">
        <v>1423</v>
      </c>
      <c r="B37" s="473" t="s">
        <v>1424</v>
      </c>
      <c r="C37" s="473" t="s">
        <v>419</v>
      </c>
      <c r="D37" s="473" t="s">
        <v>1425</v>
      </c>
      <c r="E37" s="473" t="s">
        <v>1481</v>
      </c>
      <c r="F37" s="473" t="s">
        <v>1482</v>
      </c>
      <c r="G37" s="477">
        <v>216</v>
      </c>
      <c r="H37" s="477">
        <v>22248</v>
      </c>
      <c r="I37" s="473">
        <v>0.72</v>
      </c>
      <c r="J37" s="473">
        <v>103</v>
      </c>
      <c r="K37" s="477">
        <v>300</v>
      </c>
      <c r="L37" s="477">
        <v>30900</v>
      </c>
      <c r="M37" s="473">
        <v>1</v>
      </c>
      <c r="N37" s="473">
        <v>103</v>
      </c>
      <c r="O37" s="477">
        <v>300</v>
      </c>
      <c r="P37" s="477">
        <v>19500</v>
      </c>
      <c r="Q37" s="500">
        <v>0.6310679611650486</v>
      </c>
      <c r="R37" s="478">
        <v>65</v>
      </c>
    </row>
    <row r="38" spans="1:18" ht="14.4" customHeight="1" x14ac:dyDescent="0.3">
      <c r="A38" s="472" t="s">
        <v>1423</v>
      </c>
      <c r="B38" s="473" t="s">
        <v>1424</v>
      </c>
      <c r="C38" s="473" t="s">
        <v>419</v>
      </c>
      <c r="D38" s="473" t="s">
        <v>1425</v>
      </c>
      <c r="E38" s="473" t="s">
        <v>1481</v>
      </c>
      <c r="F38" s="473" t="s">
        <v>1483</v>
      </c>
      <c r="G38" s="477">
        <v>146</v>
      </c>
      <c r="H38" s="477">
        <v>15038</v>
      </c>
      <c r="I38" s="473">
        <v>0.85882352941176465</v>
      </c>
      <c r="J38" s="473">
        <v>103</v>
      </c>
      <c r="K38" s="477">
        <v>170</v>
      </c>
      <c r="L38" s="477">
        <v>17510</v>
      </c>
      <c r="M38" s="473">
        <v>1</v>
      </c>
      <c r="N38" s="473">
        <v>103</v>
      </c>
      <c r="O38" s="477">
        <v>165</v>
      </c>
      <c r="P38" s="477">
        <v>10725</v>
      </c>
      <c r="Q38" s="500">
        <v>0.61250713877784124</v>
      </c>
      <c r="R38" s="478">
        <v>65</v>
      </c>
    </row>
    <row r="39" spans="1:18" ht="14.4" customHeight="1" x14ac:dyDescent="0.3">
      <c r="A39" s="472" t="s">
        <v>1423</v>
      </c>
      <c r="B39" s="473" t="s">
        <v>1424</v>
      </c>
      <c r="C39" s="473" t="s">
        <v>419</v>
      </c>
      <c r="D39" s="473" t="s">
        <v>1425</v>
      </c>
      <c r="E39" s="473" t="s">
        <v>1484</v>
      </c>
      <c r="F39" s="473" t="s">
        <v>1485</v>
      </c>
      <c r="G39" s="477">
        <v>1</v>
      </c>
      <c r="H39" s="477">
        <v>113</v>
      </c>
      <c r="I39" s="473">
        <v>0.9576271186440678</v>
      </c>
      <c r="J39" s="473">
        <v>113</v>
      </c>
      <c r="K39" s="477">
        <v>1</v>
      </c>
      <c r="L39" s="477">
        <v>118</v>
      </c>
      <c r="M39" s="473">
        <v>1</v>
      </c>
      <c r="N39" s="473">
        <v>118</v>
      </c>
      <c r="O39" s="477">
        <v>3</v>
      </c>
      <c r="P39" s="477">
        <v>372</v>
      </c>
      <c r="Q39" s="500">
        <v>3.152542372881356</v>
      </c>
      <c r="R39" s="478">
        <v>124</v>
      </c>
    </row>
    <row r="40" spans="1:18" ht="14.4" customHeight="1" x14ac:dyDescent="0.3">
      <c r="A40" s="472" t="s">
        <v>1423</v>
      </c>
      <c r="B40" s="473" t="s">
        <v>1424</v>
      </c>
      <c r="C40" s="473" t="s">
        <v>419</v>
      </c>
      <c r="D40" s="473" t="s">
        <v>1425</v>
      </c>
      <c r="E40" s="473" t="s">
        <v>1486</v>
      </c>
      <c r="F40" s="473" t="s">
        <v>1487</v>
      </c>
      <c r="G40" s="477">
        <v>4238</v>
      </c>
      <c r="H40" s="477">
        <v>169520</v>
      </c>
      <c r="I40" s="473">
        <v>1.0852752880921894</v>
      </c>
      <c r="J40" s="473">
        <v>40</v>
      </c>
      <c r="K40" s="477">
        <v>3905</v>
      </c>
      <c r="L40" s="477">
        <v>156200</v>
      </c>
      <c r="M40" s="473">
        <v>1</v>
      </c>
      <c r="N40" s="473">
        <v>40</v>
      </c>
      <c r="O40" s="477">
        <v>4454</v>
      </c>
      <c r="P40" s="477">
        <v>191522</v>
      </c>
      <c r="Q40" s="500">
        <v>1.2261331626120358</v>
      </c>
      <c r="R40" s="478">
        <v>43</v>
      </c>
    </row>
    <row r="41" spans="1:18" ht="14.4" customHeight="1" x14ac:dyDescent="0.3">
      <c r="A41" s="472" t="s">
        <v>1423</v>
      </c>
      <c r="B41" s="473" t="s">
        <v>1424</v>
      </c>
      <c r="C41" s="473" t="s">
        <v>419</v>
      </c>
      <c r="D41" s="473" t="s">
        <v>1425</v>
      </c>
      <c r="E41" s="473" t="s">
        <v>1488</v>
      </c>
      <c r="F41" s="473" t="s">
        <v>1489</v>
      </c>
      <c r="G41" s="477">
        <v>9383</v>
      </c>
      <c r="H41" s="477">
        <v>1088428</v>
      </c>
      <c r="I41" s="473">
        <v>0.90160917026588672</v>
      </c>
      <c r="J41" s="473">
        <v>116</v>
      </c>
      <c r="K41" s="477">
        <v>10318</v>
      </c>
      <c r="L41" s="477">
        <v>1207206</v>
      </c>
      <c r="M41" s="473">
        <v>1</v>
      </c>
      <c r="N41" s="473">
        <v>117</v>
      </c>
      <c r="O41" s="477">
        <v>12693</v>
      </c>
      <c r="P41" s="477">
        <v>1726248</v>
      </c>
      <c r="Q41" s="500">
        <v>1.4299531314456688</v>
      </c>
      <c r="R41" s="478">
        <v>136</v>
      </c>
    </row>
    <row r="42" spans="1:18" ht="14.4" customHeight="1" x14ac:dyDescent="0.3">
      <c r="A42" s="472" t="s">
        <v>1423</v>
      </c>
      <c r="B42" s="473" t="s">
        <v>1424</v>
      </c>
      <c r="C42" s="473" t="s">
        <v>419</v>
      </c>
      <c r="D42" s="473" t="s">
        <v>1425</v>
      </c>
      <c r="E42" s="473" t="s">
        <v>1490</v>
      </c>
      <c r="F42" s="473" t="s">
        <v>1491</v>
      </c>
      <c r="G42" s="477">
        <v>655</v>
      </c>
      <c r="H42" s="477">
        <v>55675</v>
      </c>
      <c r="I42" s="473">
        <v>0.83014000924448683</v>
      </c>
      <c r="J42" s="473">
        <v>85</v>
      </c>
      <c r="K42" s="477">
        <v>737</v>
      </c>
      <c r="L42" s="477">
        <v>67067</v>
      </c>
      <c r="M42" s="473">
        <v>1</v>
      </c>
      <c r="N42" s="473">
        <v>91</v>
      </c>
      <c r="O42" s="477">
        <v>834</v>
      </c>
      <c r="P42" s="477">
        <v>75894</v>
      </c>
      <c r="Q42" s="500">
        <v>1.1316146540027137</v>
      </c>
      <c r="R42" s="478">
        <v>91</v>
      </c>
    </row>
    <row r="43" spans="1:18" ht="14.4" customHeight="1" x14ac:dyDescent="0.3">
      <c r="A43" s="472" t="s">
        <v>1423</v>
      </c>
      <c r="B43" s="473" t="s">
        <v>1424</v>
      </c>
      <c r="C43" s="473" t="s">
        <v>419</v>
      </c>
      <c r="D43" s="473" t="s">
        <v>1425</v>
      </c>
      <c r="E43" s="473" t="s">
        <v>1492</v>
      </c>
      <c r="F43" s="473" t="s">
        <v>1493</v>
      </c>
      <c r="G43" s="477">
        <v>2538</v>
      </c>
      <c r="H43" s="477">
        <v>248724</v>
      </c>
      <c r="I43" s="473">
        <v>0.86454357755114808</v>
      </c>
      <c r="J43" s="473">
        <v>98</v>
      </c>
      <c r="K43" s="477">
        <v>2906</v>
      </c>
      <c r="L43" s="477">
        <v>287694</v>
      </c>
      <c r="M43" s="473">
        <v>1</v>
      </c>
      <c r="N43" s="473">
        <v>99</v>
      </c>
      <c r="O43" s="477">
        <v>2543</v>
      </c>
      <c r="P43" s="477">
        <v>348391</v>
      </c>
      <c r="Q43" s="500">
        <v>1.2109776359604303</v>
      </c>
      <c r="R43" s="478">
        <v>137</v>
      </c>
    </row>
    <row r="44" spans="1:18" ht="14.4" customHeight="1" x14ac:dyDescent="0.3">
      <c r="A44" s="472" t="s">
        <v>1423</v>
      </c>
      <c r="B44" s="473" t="s">
        <v>1424</v>
      </c>
      <c r="C44" s="473" t="s">
        <v>419</v>
      </c>
      <c r="D44" s="473" t="s">
        <v>1425</v>
      </c>
      <c r="E44" s="473" t="s">
        <v>1494</v>
      </c>
      <c r="F44" s="473" t="s">
        <v>1495</v>
      </c>
      <c r="G44" s="477">
        <v>1476</v>
      </c>
      <c r="H44" s="477">
        <v>30996</v>
      </c>
      <c r="I44" s="473">
        <v>1.125858123569794</v>
      </c>
      <c r="J44" s="473">
        <v>21</v>
      </c>
      <c r="K44" s="477">
        <v>1311</v>
      </c>
      <c r="L44" s="477">
        <v>27531</v>
      </c>
      <c r="M44" s="473">
        <v>1</v>
      </c>
      <c r="N44" s="473">
        <v>21</v>
      </c>
      <c r="O44" s="477">
        <v>1122</v>
      </c>
      <c r="P44" s="477">
        <v>74052</v>
      </c>
      <c r="Q44" s="500">
        <v>2.6897678980058841</v>
      </c>
      <c r="R44" s="478">
        <v>66</v>
      </c>
    </row>
    <row r="45" spans="1:18" ht="14.4" customHeight="1" x14ac:dyDescent="0.3">
      <c r="A45" s="472" t="s">
        <v>1423</v>
      </c>
      <c r="B45" s="473" t="s">
        <v>1424</v>
      </c>
      <c r="C45" s="473" t="s">
        <v>419</v>
      </c>
      <c r="D45" s="473" t="s">
        <v>1425</v>
      </c>
      <c r="E45" s="473" t="s">
        <v>1496</v>
      </c>
      <c r="F45" s="473" t="s">
        <v>1497</v>
      </c>
      <c r="G45" s="477">
        <v>17187</v>
      </c>
      <c r="H45" s="477">
        <v>8370069</v>
      </c>
      <c r="I45" s="473">
        <v>0.86086030604822916</v>
      </c>
      <c r="J45" s="473">
        <v>487</v>
      </c>
      <c r="K45" s="477">
        <v>19924</v>
      </c>
      <c r="L45" s="477">
        <v>9722912</v>
      </c>
      <c r="M45" s="473">
        <v>1</v>
      </c>
      <c r="N45" s="473">
        <v>488</v>
      </c>
      <c r="O45" s="477">
        <v>9075</v>
      </c>
      <c r="P45" s="477">
        <v>2976600</v>
      </c>
      <c r="Q45" s="500">
        <v>0.30614285103063771</v>
      </c>
      <c r="R45" s="478">
        <v>328</v>
      </c>
    </row>
    <row r="46" spans="1:18" ht="14.4" customHeight="1" x14ac:dyDescent="0.3">
      <c r="A46" s="472" t="s">
        <v>1423</v>
      </c>
      <c r="B46" s="473" t="s">
        <v>1424</v>
      </c>
      <c r="C46" s="473" t="s">
        <v>419</v>
      </c>
      <c r="D46" s="473" t="s">
        <v>1425</v>
      </c>
      <c r="E46" s="473" t="s">
        <v>1496</v>
      </c>
      <c r="F46" s="473" t="s">
        <v>1498</v>
      </c>
      <c r="G46" s="477">
        <v>9375</v>
      </c>
      <c r="H46" s="477">
        <v>4565625</v>
      </c>
      <c r="I46" s="473">
        <v>0.88387236036147654</v>
      </c>
      <c r="J46" s="473">
        <v>487</v>
      </c>
      <c r="K46" s="477">
        <v>10585</v>
      </c>
      <c r="L46" s="477">
        <v>5165480</v>
      </c>
      <c r="M46" s="473">
        <v>1</v>
      </c>
      <c r="N46" s="473">
        <v>488</v>
      </c>
      <c r="O46" s="477">
        <v>3870</v>
      </c>
      <c r="P46" s="477">
        <v>1269360</v>
      </c>
      <c r="Q46" s="500">
        <v>0.24573902134941961</v>
      </c>
      <c r="R46" s="478">
        <v>328</v>
      </c>
    </row>
    <row r="47" spans="1:18" ht="14.4" customHeight="1" x14ac:dyDescent="0.3">
      <c r="A47" s="472" t="s">
        <v>1423</v>
      </c>
      <c r="B47" s="473" t="s">
        <v>1424</v>
      </c>
      <c r="C47" s="473" t="s">
        <v>419</v>
      </c>
      <c r="D47" s="473" t="s">
        <v>1425</v>
      </c>
      <c r="E47" s="473" t="s">
        <v>1499</v>
      </c>
      <c r="F47" s="473" t="s">
        <v>1500</v>
      </c>
      <c r="G47" s="477">
        <v>5812</v>
      </c>
      <c r="H47" s="477">
        <v>1877276</v>
      </c>
      <c r="I47" s="473">
        <v>0.79479584751646937</v>
      </c>
      <c r="J47" s="473">
        <v>323</v>
      </c>
      <c r="K47" s="477">
        <v>7290</v>
      </c>
      <c r="L47" s="477">
        <v>2361960</v>
      </c>
      <c r="M47" s="473">
        <v>1</v>
      </c>
      <c r="N47" s="473">
        <v>324</v>
      </c>
      <c r="O47" s="477">
        <v>4693</v>
      </c>
      <c r="P47" s="477">
        <v>1314040</v>
      </c>
      <c r="Q47" s="500">
        <v>0.55633456959474337</v>
      </c>
      <c r="R47" s="478">
        <v>280</v>
      </c>
    </row>
    <row r="48" spans="1:18" ht="14.4" customHeight="1" x14ac:dyDescent="0.3">
      <c r="A48" s="472" t="s">
        <v>1423</v>
      </c>
      <c r="B48" s="473" t="s">
        <v>1424</v>
      </c>
      <c r="C48" s="473" t="s">
        <v>419</v>
      </c>
      <c r="D48" s="473" t="s">
        <v>1425</v>
      </c>
      <c r="E48" s="473" t="s">
        <v>1501</v>
      </c>
      <c r="F48" s="473" t="s">
        <v>1502</v>
      </c>
      <c r="G48" s="477">
        <v>1224</v>
      </c>
      <c r="H48" s="477">
        <v>287640</v>
      </c>
      <c r="I48" s="473">
        <v>0.9368282546672051</v>
      </c>
      <c r="J48" s="473">
        <v>235</v>
      </c>
      <c r="K48" s="477">
        <v>1301</v>
      </c>
      <c r="L48" s="477">
        <v>307036</v>
      </c>
      <c r="M48" s="473">
        <v>1</v>
      </c>
      <c r="N48" s="473">
        <v>236</v>
      </c>
      <c r="O48" s="477">
        <v>1422</v>
      </c>
      <c r="P48" s="477">
        <v>319950</v>
      </c>
      <c r="Q48" s="500">
        <v>1.0420602144373949</v>
      </c>
      <c r="R48" s="478">
        <v>225</v>
      </c>
    </row>
    <row r="49" spans="1:18" ht="14.4" customHeight="1" x14ac:dyDescent="0.3">
      <c r="A49" s="472" t="s">
        <v>1423</v>
      </c>
      <c r="B49" s="473" t="s">
        <v>1424</v>
      </c>
      <c r="C49" s="473" t="s">
        <v>419</v>
      </c>
      <c r="D49" s="473" t="s">
        <v>1425</v>
      </c>
      <c r="E49" s="473" t="s">
        <v>1501</v>
      </c>
      <c r="F49" s="473" t="s">
        <v>1503</v>
      </c>
      <c r="G49" s="477">
        <v>698</v>
      </c>
      <c r="H49" s="477">
        <v>164030</v>
      </c>
      <c r="I49" s="473">
        <v>0.80444719083490268</v>
      </c>
      <c r="J49" s="473">
        <v>235</v>
      </c>
      <c r="K49" s="477">
        <v>864</v>
      </c>
      <c r="L49" s="477">
        <v>203904</v>
      </c>
      <c r="M49" s="473">
        <v>1</v>
      </c>
      <c r="N49" s="473">
        <v>236</v>
      </c>
      <c r="O49" s="477">
        <v>845</v>
      </c>
      <c r="P49" s="477">
        <v>190125</v>
      </c>
      <c r="Q49" s="500">
        <v>0.93242408192090398</v>
      </c>
      <c r="R49" s="478">
        <v>225</v>
      </c>
    </row>
    <row r="50" spans="1:18" ht="14.4" customHeight="1" x14ac:dyDescent="0.3">
      <c r="A50" s="472" t="s">
        <v>1423</v>
      </c>
      <c r="B50" s="473" t="s">
        <v>1424</v>
      </c>
      <c r="C50" s="473" t="s">
        <v>419</v>
      </c>
      <c r="D50" s="473" t="s">
        <v>1425</v>
      </c>
      <c r="E50" s="473" t="s">
        <v>1504</v>
      </c>
      <c r="F50" s="473" t="s">
        <v>1505</v>
      </c>
      <c r="G50" s="477">
        <v>5425</v>
      </c>
      <c r="H50" s="477">
        <v>363475</v>
      </c>
      <c r="I50" s="473">
        <v>0.97915746258202863</v>
      </c>
      <c r="J50" s="473">
        <v>67</v>
      </c>
      <c r="K50" s="477">
        <v>5459</v>
      </c>
      <c r="L50" s="477">
        <v>371212</v>
      </c>
      <c r="M50" s="473">
        <v>1</v>
      </c>
      <c r="N50" s="473">
        <v>68</v>
      </c>
      <c r="O50" s="477">
        <v>5332</v>
      </c>
      <c r="P50" s="477">
        <v>383904</v>
      </c>
      <c r="Q50" s="500">
        <v>1.0341907050418628</v>
      </c>
      <c r="R50" s="478">
        <v>72</v>
      </c>
    </row>
    <row r="51" spans="1:18" ht="14.4" customHeight="1" x14ac:dyDescent="0.3">
      <c r="A51" s="472" t="s">
        <v>1423</v>
      </c>
      <c r="B51" s="473" t="s">
        <v>1424</v>
      </c>
      <c r="C51" s="473" t="s">
        <v>419</v>
      </c>
      <c r="D51" s="473" t="s">
        <v>1425</v>
      </c>
      <c r="E51" s="473" t="s">
        <v>1506</v>
      </c>
      <c r="F51" s="473" t="s">
        <v>1507</v>
      </c>
      <c r="G51" s="477">
        <v>3094</v>
      </c>
      <c r="H51" s="477">
        <v>126854</v>
      </c>
      <c r="I51" s="473">
        <v>0.90046565774155995</v>
      </c>
      <c r="J51" s="473">
        <v>41</v>
      </c>
      <c r="K51" s="477">
        <v>3436</v>
      </c>
      <c r="L51" s="477">
        <v>140876</v>
      </c>
      <c r="M51" s="473">
        <v>1</v>
      </c>
      <c r="N51" s="473">
        <v>41</v>
      </c>
      <c r="O51" s="477">
        <v>3225</v>
      </c>
      <c r="P51" s="477">
        <v>164475</v>
      </c>
      <c r="Q51" s="500">
        <v>1.1675161134614838</v>
      </c>
      <c r="R51" s="478">
        <v>51</v>
      </c>
    </row>
    <row r="52" spans="1:18" ht="14.4" customHeight="1" x14ac:dyDescent="0.3">
      <c r="A52" s="472" t="s">
        <v>1423</v>
      </c>
      <c r="B52" s="473" t="s">
        <v>1424</v>
      </c>
      <c r="C52" s="473" t="s">
        <v>419</v>
      </c>
      <c r="D52" s="473" t="s">
        <v>1425</v>
      </c>
      <c r="E52" s="473" t="s">
        <v>1508</v>
      </c>
      <c r="F52" s="473" t="s">
        <v>1509</v>
      </c>
      <c r="G52" s="477">
        <v>4297</v>
      </c>
      <c r="H52" s="477">
        <v>313681</v>
      </c>
      <c r="I52" s="473">
        <v>1.0381906520774999</v>
      </c>
      <c r="J52" s="473">
        <v>73</v>
      </c>
      <c r="K52" s="477">
        <v>4083</v>
      </c>
      <c r="L52" s="477">
        <v>302142</v>
      </c>
      <c r="M52" s="473">
        <v>1</v>
      </c>
      <c r="N52" s="473">
        <v>74</v>
      </c>
      <c r="O52" s="477">
        <v>3904</v>
      </c>
      <c r="P52" s="477">
        <v>503616</v>
      </c>
      <c r="Q52" s="500">
        <v>1.6668189129614552</v>
      </c>
      <c r="R52" s="478">
        <v>129</v>
      </c>
    </row>
    <row r="53" spans="1:18" ht="14.4" customHeight="1" x14ac:dyDescent="0.3">
      <c r="A53" s="472" t="s">
        <v>1423</v>
      </c>
      <c r="B53" s="473" t="s">
        <v>1424</v>
      </c>
      <c r="C53" s="473" t="s">
        <v>419</v>
      </c>
      <c r="D53" s="473" t="s">
        <v>1425</v>
      </c>
      <c r="E53" s="473" t="s">
        <v>1510</v>
      </c>
      <c r="F53" s="473" t="s">
        <v>1511</v>
      </c>
      <c r="G53" s="477">
        <v>603</v>
      </c>
      <c r="H53" s="477">
        <v>44019</v>
      </c>
      <c r="I53" s="473">
        <v>0.8273315039657182</v>
      </c>
      <c r="J53" s="473">
        <v>73</v>
      </c>
      <c r="K53" s="477">
        <v>719</v>
      </c>
      <c r="L53" s="477">
        <v>53206</v>
      </c>
      <c r="M53" s="473">
        <v>1</v>
      </c>
      <c r="N53" s="473">
        <v>74</v>
      </c>
      <c r="O53" s="477">
        <v>586</v>
      </c>
      <c r="P53" s="477">
        <v>30472</v>
      </c>
      <c r="Q53" s="500">
        <v>0.57271736270345452</v>
      </c>
      <c r="R53" s="478">
        <v>52</v>
      </c>
    </row>
    <row r="54" spans="1:18" ht="14.4" customHeight="1" x14ac:dyDescent="0.3">
      <c r="A54" s="472" t="s">
        <v>1423</v>
      </c>
      <c r="B54" s="473" t="s">
        <v>1424</v>
      </c>
      <c r="C54" s="473" t="s">
        <v>419</v>
      </c>
      <c r="D54" s="473" t="s">
        <v>1425</v>
      </c>
      <c r="E54" s="473" t="s">
        <v>1512</v>
      </c>
      <c r="F54" s="473" t="s">
        <v>1513</v>
      </c>
      <c r="G54" s="477">
        <v>2065</v>
      </c>
      <c r="H54" s="477">
        <v>586460</v>
      </c>
      <c r="I54" s="473">
        <v>0.9021281832375766</v>
      </c>
      <c r="J54" s="473">
        <v>284</v>
      </c>
      <c r="K54" s="477">
        <v>2281</v>
      </c>
      <c r="L54" s="477">
        <v>650085</v>
      </c>
      <c r="M54" s="473">
        <v>1</v>
      </c>
      <c r="N54" s="473">
        <v>285</v>
      </c>
      <c r="O54" s="477">
        <v>1444</v>
      </c>
      <c r="P54" s="477">
        <v>693120</v>
      </c>
      <c r="Q54" s="500">
        <v>1.0661990355107409</v>
      </c>
      <c r="R54" s="478">
        <v>480</v>
      </c>
    </row>
    <row r="55" spans="1:18" ht="14.4" customHeight="1" x14ac:dyDescent="0.3">
      <c r="A55" s="472" t="s">
        <v>1423</v>
      </c>
      <c r="B55" s="473" t="s">
        <v>1424</v>
      </c>
      <c r="C55" s="473" t="s">
        <v>419</v>
      </c>
      <c r="D55" s="473" t="s">
        <v>1425</v>
      </c>
      <c r="E55" s="473" t="s">
        <v>1512</v>
      </c>
      <c r="F55" s="473" t="s">
        <v>1514</v>
      </c>
      <c r="G55" s="477">
        <v>1226</v>
      </c>
      <c r="H55" s="477">
        <v>348184</v>
      </c>
      <c r="I55" s="473">
        <v>0.7917681436254278</v>
      </c>
      <c r="J55" s="473">
        <v>284</v>
      </c>
      <c r="K55" s="477">
        <v>1543</v>
      </c>
      <c r="L55" s="477">
        <v>439755</v>
      </c>
      <c r="M55" s="473">
        <v>1</v>
      </c>
      <c r="N55" s="473">
        <v>285</v>
      </c>
      <c r="O55" s="477">
        <v>690</v>
      </c>
      <c r="P55" s="477">
        <v>331200</v>
      </c>
      <c r="Q55" s="500">
        <v>0.75314663846914764</v>
      </c>
      <c r="R55" s="478">
        <v>480</v>
      </c>
    </row>
    <row r="56" spans="1:18" ht="14.4" customHeight="1" x14ac:dyDescent="0.3">
      <c r="A56" s="472" t="s">
        <v>1423</v>
      </c>
      <c r="B56" s="473" t="s">
        <v>1424</v>
      </c>
      <c r="C56" s="473" t="s">
        <v>419</v>
      </c>
      <c r="D56" s="473" t="s">
        <v>1425</v>
      </c>
      <c r="E56" s="473" t="s">
        <v>1515</v>
      </c>
      <c r="F56" s="473" t="s">
        <v>1516</v>
      </c>
      <c r="G56" s="477">
        <v>68</v>
      </c>
      <c r="H56" s="477">
        <v>14892</v>
      </c>
      <c r="I56" s="473">
        <v>0.92750373692077726</v>
      </c>
      <c r="J56" s="473">
        <v>219</v>
      </c>
      <c r="K56" s="477">
        <v>72</v>
      </c>
      <c r="L56" s="477">
        <v>16056</v>
      </c>
      <c r="M56" s="473">
        <v>1</v>
      </c>
      <c r="N56" s="473">
        <v>223</v>
      </c>
      <c r="O56" s="477">
        <v>94</v>
      </c>
      <c r="P56" s="477">
        <v>19458</v>
      </c>
      <c r="Q56" s="500">
        <v>1.2118834080717489</v>
      </c>
      <c r="R56" s="478">
        <v>207</v>
      </c>
    </row>
    <row r="57" spans="1:18" ht="14.4" customHeight="1" x14ac:dyDescent="0.3">
      <c r="A57" s="472" t="s">
        <v>1423</v>
      </c>
      <c r="B57" s="473" t="s">
        <v>1424</v>
      </c>
      <c r="C57" s="473" t="s">
        <v>419</v>
      </c>
      <c r="D57" s="473" t="s">
        <v>1425</v>
      </c>
      <c r="E57" s="473" t="s">
        <v>1515</v>
      </c>
      <c r="F57" s="473" t="s">
        <v>1517</v>
      </c>
      <c r="G57" s="477">
        <v>49</v>
      </c>
      <c r="H57" s="477">
        <v>10731</v>
      </c>
      <c r="I57" s="473">
        <v>0.96242152466367714</v>
      </c>
      <c r="J57" s="473">
        <v>219</v>
      </c>
      <c r="K57" s="477">
        <v>50</v>
      </c>
      <c r="L57" s="477">
        <v>11150</v>
      </c>
      <c r="M57" s="473">
        <v>1</v>
      </c>
      <c r="N57" s="473">
        <v>223</v>
      </c>
      <c r="O57" s="477">
        <v>58</v>
      </c>
      <c r="P57" s="477">
        <v>12006</v>
      </c>
      <c r="Q57" s="500">
        <v>1.0767713004484305</v>
      </c>
      <c r="R57" s="478">
        <v>207</v>
      </c>
    </row>
    <row r="58" spans="1:18" ht="14.4" customHeight="1" x14ac:dyDescent="0.3">
      <c r="A58" s="472" t="s">
        <v>1423</v>
      </c>
      <c r="B58" s="473" t="s">
        <v>1424</v>
      </c>
      <c r="C58" s="473" t="s">
        <v>419</v>
      </c>
      <c r="D58" s="473" t="s">
        <v>1425</v>
      </c>
      <c r="E58" s="473" t="s">
        <v>1518</v>
      </c>
      <c r="F58" s="473" t="s">
        <v>1519</v>
      </c>
      <c r="G58" s="477">
        <v>622</v>
      </c>
      <c r="H58" s="477">
        <v>473964</v>
      </c>
      <c r="I58" s="473">
        <v>0.89379107461082252</v>
      </c>
      <c r="J58" s="473">
        <v>762</v>
      </c>
      <c r="K58" s="477">
        <v>695</v>
      </c>
      <c r="L58" s="477">
        <v>530285</v>
      </c>
      <c r="M58" s="473">
        <v>1</v>
      </c>
      <c r="N58" s="473">
        <v>763</v>
      </c>
      <c r="O58" s="477">
        <v>562</v>
      </c>
      <c r="P58" s="477">
        <v>428806</v>
      </c>
      <c r="Q58" s="500">
        <v>0.80863309352517987</v>
      </c>
      <c r="R58" s="478">
        <v>763</v>
      </c>
    </row>
    <row r="59" spans="1:18" ht="14.4" customHeight="1" x14ac:dyDescent="0.3">
      <c r="A59" s="472" t="s">
        <v>1423</v>
      </c>
      <c r="B59" s="473" t="s">
        <v>1424</v>
      </c>
      <c r="C59" s="473" t="s">
        <v>419</v>
      </c>
      <c r="D59" s="473" t="s">
        <v>1425</v>
      </c>
      <c r="E59" s="473" t="s">
        <v>1520</v>
      </c>
      <c r="F59" s="473" t="s">
        <v>1521</v>
      </c>
      <c r="G59" s="477">
        <v>673</v>
      </c>
      <c r="H59" s="477">
        <v>1394456</v>
      </c>
      <c r="I59" s="473">
        <v>0.65762329469998793</v>
      </c>
      <c r="J59" s="473">
        <v>2072</v>
      </c>
      <c r="K59" s="477">
        <v>1004</v>
      </c>
      <c r="L59" s="477">
        <v>2120448</v>
      </c>
      <c r="M59" s="473">
        <v>1</v>
      </c>
      <c r="N59" s="473">
        <v>2112</v>
      </c>
      <c r="O59" s="477">
        <v>118</v>
      </c>
      <c r="P59" s="477">
        <v>249688</v>
      </c>
      <c r="Q59" s="500">
        <v>0.11775247494869009</v>
      </c>
      <c r="R59" s="478">
        <v>2116</v>
      </c>
    </row>
    <row r="60" spans="1:18" ht="14.4" customHeight="1" x14ac:dyDescent="0.3">
      <c r="A60" s="472" t="s">
        <v>1423</v>
      </c>
      <c r="B60" s="473" t="s">
        <v>1424</v>
      </c>
      <c r="C60" s="473" t="s">
        <v>419</v>
      </c>
      <c r="D60" s="473" t="s">
        <v>1425</v>
      </c>
      <c r="E60" s="473" t="s">
        <v>1522</v>
      </c>
      <c r="F60" s="473" t="s">
        <v>1523</v>
      </c>
      <c r="G60" s="477">
        <v>148</v>
      </c>
      <c r="H60" s="477">
        <v>89984</v>
      </c>
      <c r="I60" s="473">
        <v>0.74392764430628811</v>
      </c>
      <c r="J60" s="473">
        <v>608</v>
      </c>
      <c r="K60" s="477">
        <v>197</v>
      </c>
      <c r="L60" s="477">
        <v>120958</v>
      </c>
      <c r="M60" s="473">
        <v>1</v>
      </c>
      <c r="N60" s="473">
        <v>614</v>
      </c>
      <c r="O60" s="477">
        <v>152</v>
      </c>
      <c r="P60" s="477">
        <v>93024</v>
      </c>
      <c r="Q60" s="500">
        <v>0.76906033499231141</v>
      </c>
      <c r="R60" s="478">
        <v>612</v>
      </c>
    </row>
    <row r="61" spans="1:18" ht="14.4" customHeight="1" x14ac:dyDescent="0.3">
      <c r="A61" s="472" t="s">
        <v>1423</v>
      </c>
      <c r="B61" s="473" t="s">
        <v>1424</v>
      </c>
      <c r="C61" s="473" t="s">
        <v>419</v>
      </c>
      <c r="D61" s="473" t="s">
        <v>1425</v>
      </c>
      <c r="E61" s="473" t="s">
        <v>1522</v>
      </c>
      <c r="F61" s="473" t="s">
        <v>1524</v>
      </c>
      <c r="G61" s="477">
        <v>85</v>
      </c>
      <c r="H61" s="477">
        <v>51680</v>
      </c>
      <c r="I61" s="473">
        <v>0.78662972997655944</v>
      </c>
      <c r="J61" s="473">
        <v>608</v>
      </c>
      <c r="K61" s="477">
        <v>107</v>
      </c>
      <c r="L61" s="477">
        <v>65698</v>
      </c>
      <c r="M61" s="473">
        <v>1</v>
      </c>
      <c r="N61" s="473">
        <v>614</v>
      </c>
      <c r="O61" s="477">
        <v>133</v>
      </c>
      <c r="P61" s="477">
        <v>81396</v>
      </c>
      <c r="Q61" s="500">
        <v>1.238941824713081</v>
      </c>
      <c r="R61" s="478">
        <v>612</v>
      </c>
    </row>
    <row r="62" spans="1:18" ht="14.4" customHeight="1" x14ac:dyDescent="0.3">
      <c r="A62" s="472" t="s">
        <v>1423</v>
      </c>
      <c r="B62" s="473" t="s">
        <v>1424</v>
      </c>
      <c r="C62" s="473" t="s">
        <v>419</v>
      </c>
      <c r="D62" s="473" t="s">
        <v>1425</v>
      </c>
      <c r="E62" s="473" t="s">
        <v>1525</v>
      </c>
      <c r="F62" s="473" t="s">
        <v>1526</v>
      </c>
      <c r="G62" s="477">
        <v>62</v>
      </c>
      <c r="H62" s="477">
        <v>59644</v>
      </c>
      <c r="I62" s="473">
        <v>1.1059931760866339</v>
      </c>
      <c r="J62" s="473">
        <v>962</v>
      </c>
      <c r="K62" s="477">
        <v>56</v>
      </c>
      <c r="L62" s="477">
        <v>53928</v>
      </c>
      <c r="M62" s="473">
        <v>1</v>
      </c>
      <c r="N62" s="473">
        <v>963</v>
      </c>
      <c r="O62" s="477">
        <v>3</v>
      </c>
      <c r="P62" s="477">
        <v>2475</v>
      </c>
      <c r="Q62" s="500">
        <v>4.5894526034712953E-2</v>
      </c>
      <c r="R62" s="478">
        <v>825</v>
      </c>
    </row>
    <row r="63" spans="1:18" ht="14.4" customHeight="1" x14ac:dyDescent="0.3">
      <c r="A63" s="472" t="s">
        <v>1423</v>
      </c>
      <c r="B63" s="473" t="s">
        <v>1424</v>
      </c>
      <c r="C63" s="473" t="s">
        <v>419</v>
      </c>
      <c r="D63" s="473" t="s">
        <v>1425</v>
      </c>
      <c r="E63" s="473" t="s">
        <v>1527</v>
      </c>
      <c r="F63" s="473" t="s">
        <v>1528</v>
      </c>
      <c r="G63" s="477">
        <v>17</v>
      </c>
      <c r="H63" s="477">
        <v>8653</v>
      </c>
      <c r="I63" s="473">
        <v>2.112548828125</v>
      </c>
      <c r="J63" s="473">
        <v>509</v>
      </c>
      <c r="K63" s="477">
        <v>8</v>
      </c>
      <c r="L63" s="477">
        <v>4096</v>
      </c>
      <c r="M63" s="473">
        <v>1</v>
      </c>
      <c r="N63" s="473">
        <v>512</v>
      </c>
      <c r="O63" s="477">
        <v>5</v>
      </c>
      <c r="P63" s="477">
        <v>2155</v>
      </c>
      <c r="Q63" s="500">
        <v>0.526123046875</v>
      </c>
      <c r="R63" s="478">
        <v>431</v>
      </c>
    </row>
    <row r="64" spans="1:18" ht="14.4" customHeight="1" x14ac:dyDescent="0.3">
      <c r="A64" s="472" t="s">
        <v>1423</v>
      </c>
      <c r="B64" s="473" t="s">
        <v>1424</v>
      </c>
      <c r="C64" s="473" t="s">
        <v>419</v>
      </c>
      <c r="D64" s="473" t="s">
        <v>1425</v>
      </c>
      <c r="E64" s="473" t="s">
        <v>1529</v>
      </c>
      <c r="F64" s="473" t="s">
        <v>1530</v>
      </c>
      <c r="G64" s="477">
        <v>212</v>
      </c>
      <c r="H64" s="477">
        <v>369304</v>
      </c>
      <c r="I64" s="473">
        <v>0.85645640074211504</v>
      </c>
      <c r="J64" s="473">
        <v>1742</v>
      </c>
      <c r="K64" s="477">
        <v>245</v>
      </c>
      <c r="L64" s="477">
        <v>431200</v>
      </c>
      <c r="M64" s="473">
        <v>1</v>
      </c>
      <c r="N64" s="473">
        <v>1760</v>
      </c>
      <c r="O64" s="477">
        <v>225</v>
      </c>
      <c r="P64" s="477">
        <v>396675</v>
      </c>
      <c r="Q64" s="500">
        <v>0.91993274582560292</v>
      </c>
      <c r="R64" s="478">
        <v>1763</v>
      </c>
    </row>
    <row r="65" spans="1:18" ht="14.4" customHeight="1" x14ac:dyDescent="0.3">
      <c r="A65" s="472" t="s">
        <v>1423</v>
      </c>
      <c r="B65" s="473" t="s">
        <v>1424</v>
      </c>
      <c r="C65" s="473" t="s">
        <v>419</v>
      </c>
      <c r="D65" s="473" t="s">
        <v>1425</v>
      </c>
      <c r="E65" s="473" t="s">
        <v>1531</v>
      </c>
      <c r="F65" s="473" t="s">
        <v>1532</v>
      </c>
      <c r="G65" s="477">
        <v>422</v>
      </c>
      <c r="H65" s="477">
        <v>206780</v>
      </c>
      <c r="I65" s="473">
        <v>0.54582409460458237</v>
      </c>
      <c r="J65" s="473">
        <v>490</v>
      </c>
      <c r="K65" s="477">
        <v>770</v>
      </c>
      <c r="L65" s="477">
        <v>378840</v>
      </c>
      <c r="M65" s="473">
        <v>1</v>
      </c>
      <c r="N65" s="473">
        <v>492</v>
      </c>
      <c r="O65" s="477">
        <v>0</v>
      </c>
      <c r="P65" s="477">
        <v>0</v>
      </c>
      <c r="Q65" s="500">
        <v>0</v>
      </c>
      <c r="R65" s="478"/>
    </row>
    <row r="66" spans="1:18" ht="14.4" customHeight="1" x14ac:dyDescent="0.3">
      <c r="A66" s="472" t="s">
        <v>1423</v>
      </c>
      <c r="B66" s="473" t="s">
        <v>1424</v>
      </c>
      <c r="C66" s="473" t="s">
        <v>419</v>
      </c>
      <c r="D66" s="473" t="s">
        <v>1425</v>
      </c>
      <c r="E66" s="473" t="s">
        <v>1531</v>
      </c>
      <c r="F66" s="473"/>
      <c r="G66" s="477">
        <v>286</v>
      </c>
      <c r="H66" s="477">
        <v>140140</v>
      </c>
      <c r="I66" s="473">
        <v>1.1126460873983739</v>
      </c>
      <c r="J66" s="473">
        <v>490</v>
      </c>
      <c r="K66" s="477">
        <v>256</v>
      </c>
      <c r="L66" s="477">
        <v>125952</v>
      </c>
      <c r="M66" s="473">
        <v>1</v>
      </c>
      <c r="N66" s="473">
        <v>492</v>
      </c>
      <c r="O66" s="477"/>
      <c r="P66" s="477"/>
      <c r="Q66" s="500"/>
      <c r="R66" s="478"/>
    </row>
    <row r="67" spans="1:18" ht="14.4" customHeight="1" x14ac:dyDescent="0.3">
      <c r="A67" s="472" t="s">
        <v>1423</v>
      </c>
      <c r="B67" s="473" t="s">
        <v>1424</v>
      </c>
      <c r="C67" s="473" t="s">
        <v>419</v>
      </c>
      <c r="D67" s="473" t="s">
        <v>1425</v>
      </c>
      <c r="E67" s="473" t="s">
        <v>1533</v>
      </c>
      <c r="F67" s="473" t="s">
        <v>1534</v>
      </c>
      <c r="G67" s="477">
        <v>714</v>
      </c>
      <c r="H67" s="477">
        <v>69972</v>
      </c>
      <c r="I67" s="473">
        <v>0.85879450642512611</v>
      </c>
      <c r="J67" s="473">
        <v>98</v>
      </c>
      <c r="K67" s="477">
        <v>823</v>
      </c>
      <c r="L67" s="477">
        <v>81477</v>
      </c>
      <c r="M67" s="473">
        <v>1</v>
      </c>
      <c r="N67" s="473">
        <v>99</v>
      </c>
      <c r="O67" s="477">
        <v>660</v>
      </c>
      <c r="P67" s="477">
        <v>99660</v>
      </c>
      <c r="Q67" s="500">
        <v>1.223167274200081</v>
      </c>
      <c r="R67" s="478">
        <v>151</v>
      </c>
    </row>
    <row r="68" spans="1:18" ht="14.4" customHeight="1" x14ac:dyDescent="0.3">
      <c r="A68" s="472" t="s">
        <v>1423</v>
      </c>
      <c r="B68" s="473" t="s">
        <v>1424</v>
      </c>
      <c r="C68" s="473" t="s">
        <v>419</v>
      </c>
      <c r="D68" s="473" t="s">
        <v>1425</v>
      </c>
      <c r="E68" s="473" t="s">
        <v>1535</v>
      </c>
      <c r="F68" s="473" t="s">
        <v>1536</v>
      </c>
      <c r="G68" s="477">
        <v>1089</v>
      </c>
      <c r="H68" s="477">
        <v>270072</v>
      </c>
      <c r="I68" s="473">
        <v>0.63243528048052267</v>
      </c>
      <c r="J68" s="473">
        <v>248</v>
      </c>
      <c r="K68" s="477">
        <v>1715</v>
      </c>
      <c r="L68" s="477">
        <v>427035</v>
      </c>
      <c r="M68" s="473">
        <v>1</v>
      </c>
      <c r="N68" s="473">
        <v>249</v>
      </c>
      <c r="O68" s="477">
        <v>1432</v>
      </c>
      <c r="P68" s="477">
        <v>388072</v>
      </c>
      <c r="Q68" s="500">
        <v>0.90875923519149482</v>
      </c>
      <c r="R68" s="478">
        <v>271</v>
      </c>
    </row>
    <row r="69" spans="1:18" ht="14.4" customHeight="1" x14ac:dyDescent="0.3">
      <c r="A69" s="472" t="s">
        <v>1423</v>
      </c>
      <c r="B69" s="473" t="s">
        <v>1424</v>
      </c>
      <c r="C69" s="473" t="s">
        <v>419</v>
      </c>
      <c r="D69" s="473" t="s">
        <v>1425</v>
      </c>
      <c r="E69" s="473" t="s">
        <v>1537</v>
      </c>
      <c r="F69" s="473" t="s">
        <v>1538</v>
      </c>
      <c r="G69" s="477">
        <v>541</v>
      </c>
      <c r="H69" s="477">
        <v>82773</v>
      </c>
      <c r="I69" s="473">
        <v>1.0991554457812127</v>
      </c>
      <c r="J69" s="473">
        <v>153</v>
      </c>
      <c r="K69" s="477">
        <v>489</v>
      </c>
      <c r="L69" s="477">
        <v>75306</v>
      </c>
      <c r="M69" s="473">
        <v>1</v>
      </c>
      <c r="N69" s="473">
        <v>154</v>
      </c>
      <c r="O69" s="477">
        <v>464</v>
      </c>
      <c r="P69" s="477">
        <v>80272</v>
      </c>
      <c r="Q69" s="500">
        <v>1.0659442806682071</v>
      </c>
      <c r="R69" s="478">
        <v>173</v>
      </c>
    </row>
    <row r="70" spans="1:18" ht="14.4" customHeight="1" x14ac:dyDescent="0.3">
      <c r="A70" s="472" t="s">
        <v>1423</v>
      </c>
      <c r="B70" s="473" t="s">
        <v>1424</v>
      </c>
      <c r="C70" s="473" t="s">
        <v>419</v>
      </c>
      <c r="D70" s="473" t="s">
        <v>1425</v>
      </c>
      <c r="E70" s="473" t="s">
        <v>1539</v>
      </c>
      <c r="F70" s="473" t="s">
        <v>1540</v>
      </c>
      <c r="G70" s="477">
        <v>193</v>
      </c>
      <c r="H70" s="477">
        <v>102483</v>
      </c>
      <c r="I70" s="473">
        <v>1.0945296479835953</v>
      </c>
      <c r="J70" s="473">
        <v>531</v>
      </c>
      <c r="K70" s="477">
        <v>176</v>
      </c>
      <c r="L70" s="477">
        <v>93632</v>
      </c>
      <c r="M70" s="473">
        <v>1</v>
      </c>
      <c r="N70" s="473">
        <v>532</v>
      </c>
      <c r="O70" s="477">
        <v>1327</v>
      </c>
      <c r="P70" s="477">
        <v>581226</v>
      </c>
      <c r="Q70" s="500">
        <v>6.2075572453861927</v>
      </c>
      <c r="R70" s="478">
        <v>438</v>
      </c>
    </row>
    <row r="71" spans="1:18" ht="14.4" customHeight="1" x14ac:dyDescent="0.3">
      <c r="A71" s="472" t="s">
        <v>1423</v>
      </c>
      <c r="B71" s="473" t="s">
        <v>1424</v>
      </c>
      <c r="C71" s="473" t="s">
        <v>419</v>
      </c>
      <c r="D71" s="473" t="s">
        <v>1425</v>
      </c>
      <c r="E71" s="473" t="s">
        <v>1541</v>
      </c>
      <c r="F71" s="473" t="s">
        <v>1542</v>
      </c>
      <c r="G71" s="477">
        <v>30</v>
      </c>
      <c r="H71" s="477">
        <v>4560</v>
      </c>
      <c r="I71" s="473"/>
      <c r="J71" s="473">
        <v>152</v>
      </c>
      <c r="K71" s="477"/>
      <c r="L71" s="477"/>
      <c r="M71" s="473"/>
      <c r="N71" s="473"/>
      <c r="O71" s="477"/>
      <c r="P71" s="477"/>
      <c r="Q71" s="500"/>
      <c r="R71" s="478"/>
    </row>
    <row r="72" spans="1:18" ht="14.4" customHeight="1" x14ac:dyDescent="0.3">
      <c r="A72" s="472" t="s">
        <v>1423</v>
      </c>
      <c r="B72" s="473" t="s">
        <v>1424</v>
      </c>
      <c r="C72" s="473" t="s">
        <v>419</v>
      </c>
      <c r="D72" s="473" t="s">
        <v>1425</v>
      </c>
      <c r="E72" s="473" t="s">
        <v>1543</v>
      </c>
      <c r="F72" s="473" t="s">
        <v>1544</v>
      </c>
      <c r="G72" s="477">
        <v>53</v>
      </c>
      <c r="H72" s="477">
        <v>1431</v>
      </c>
      <c r="I72" s="473">
        <v>0.92982456140350878</v>
      </c>
      <c r="J72" s="473">
        <v>27</v>
      </c>
      <c r="K72" s="477">
        <v>57</v>
      </c>
      <c r="L72" s="477">
        <v>1539</v>
      </c>
      <c r="M72" s="473">
        <v>1</v>
      </c>
      <c r="N72" s="473">
        <v>27</v>
      </c>
      <c r="O72" s="477">
        <v>37</v>
      </c>
      <c r="P72" s="477">
        <v>1739</v>
      </c>
      <c r="Q72" s="500">
        <v>1.1299545159194282</v>
      </c>
      <c r="R72" s="478">
        <v>47</v>
      </c>
    </row>
    <row r="73" spans="1:18" ht="14.4" customHeight="1" x14ac:dyDescent="0.3">
      <c r="A73" s="472" t="s">
        <v>1423</v>
      </c>
      <c r="B73" s="473" t="s">
        <v>1424</v>
      </c>
      <c r="C73" s="473" t="s">
        <v>419</v>
      </c>
      <c r="D73" s="473" t="s">
        <v>1425</v>
      </c>
      <c r="E73" s="473" t="s">
        <v>1545</v>
      </c>
      <c r="F73" s="473" t="s">
        <v>1546</v>
      </c>
      <c r="G73" s="477">
        <v>5</v>
      </c>
      <c r="H73" s="477">
        <v>205</v>
      </c>
      <c r="I73" s="473">
        <v>0.32539682539682541</v>
      </c>
      <c r="J73" s="473">
        <v>41</v>
      </c>
      <c r="K73" s="477">
        <v>15</v>
      </c>
      <c r="L73" s="477">
        <v>630</v>
      </c>
      <c r="M73" s="473">
        <v>1</v>
      </c>
      <c r="N73" s="473">
        <v>42</v>
      </c>
      <c r="O73" s="477">
        <v>3</v>
      </c>
      <c r="P73" s="477">
        <v>132</v>
      </c>
      <c r="Q73" s="500">
        <v>0.20952380952380953</v>
      </c>
      <c r="R73" s="478">
        <v>44</v>
      </c>
    </row>
    <row r="74" spans="1:18" ht="14.4" customHeight="1" x14ac:dyDescent="0.3">
      <c r="A74" s="472" t="s">
        <v>1423</v>
      </c>
      <c r="B74" s="473" t="s">
        <v>1424</v>
      </c>
      <c r="C74" s="473" t="s">
        <v>419</v>
      </c>
      <c r="D74" s="473" t="s">
        <v>1425</v>
      </c>
      <c r="E74" s="473" t="s">
        <v>1547</v>
      </c>
      <c r="F74" s="473" t="s">
        <v>1548</v>
      </c>
      <c r="G74" s="477">
        <v>1</v>
      </c>
      <c r="H74" s="477">
        <v>328</v>
      </c>
      <c r="I74" s="473">
        <v>0.99696048632218848</v>
      </c>
      <c r="J74" s="473">
        <v>328</v>
      </c>
      <c r="K74" s="477">
        <v>1</v>
      </c>
      <c r="L74" s="477">
        <v>329</v>
      </c>
      <c r="M74" s="473">
        <v>1</v>
      </c>
      <c r="N74" s="473">
        <v>329</v>
      </c>
      <c r="O74" s="477">
        <v>7</v>
      </c>
      <c r="P74" s="477">
        <v>2639</v>
      </c>
      <c r="Q74" s="500">
        <v>8.0212765957446805</v>
      </c>
      <c r="R74" s="478">
        <v>377</v>
      </c>
    </row>
    <row r="75" spans="1:18" ht="14.4" customHeight="1" x14ac:dyDescent="0.3">
      <c r="A75" s="472" t="s">
        <v>1423</v>
      </c>
      <c r="B75" s="473" t="s">
        <v>1424</v>
      </c>
      <c r="C75" s="473" t="s">
        <v>419</v>
      </c>
      <c r="D75" s="473" t="s">
        <v>1425</v>
      </c>
      <c r="E75" s="473" t="s">
        <v>1547</v>
      </c>
      <c r="F75" s="473" t="s">
        <v>1549</v>
      </c>
      <c r="G75" s="477">
        <v>1</v>
      </c>
      <c r="H75" s="477">
        <v>328</v>
      </c>
      <c r="I75" s="473">
        <v>0.33232016210739618</v>
      </c>
      <c r="J75" s="473">
        <v>328</v>
      </c>
      <c r="K75" s="477">
        <v>3</v>
      </c>
      <c r="L75" s="477">
        <v>987</v>
      </c>
      <c r="M75" s="473">
        <v>1</v>
      </c>
      <c r="N75" s="473">
        <v>329</v>
      </c>
      <c r="O75" s="477">
        <v>3</v>
      </c>
      <c r="P75" s="477">
        <v>1131</v>
      </c>
      <c r="Q75" s="500">
        <v>1.1458966565349544</v>
      </c>
      <c r="R75" s="478">
        <v>377</v>
      </c>
    </row>
    <row r="76" spans="1:18" ht="14.4" customHeight="1" x14ac:dyDescent="0.3">
      <c r="A76" s="472" t="s">
        <v>1423</v>
      </c>
      <c r="B76" s="473" t="s">
        <v>1424</v>
      </c>
      <c r="C76" s="473" t="s">
        <v>419</v>
      </c>
      <c r="D76" s="473" t="s">
        <v>1425</v>
      </c>
      <c r="E76" s="473" t="s">
        <v>1550</v>
      </c>
      <c r="F76" s="473" t="s">
        <v>1551</v>
      </c>
      <c r="G76" s="477">
        <v>4</v>
      </c>
      <c r="H76" s="477">
        <v>116</v>
      </c>
      <c r="I76" s="473">
        <v>1.288888888888889</v>
      </c>
      <c r="J76" s="473">
        <v>29</v>
      </c>
      <c r="K76" s="477">
        <v>3</v>
      </c>
      <c r="L76" s="477">
        <v>90</v>
      </c>
      <c r="M76" s="473">
        <v>1</v>
      </c>
      <c r="N76" s="473">
        <v>30</v>
      </c>
      <c r="O76" s="477">
        <v>36</v>
      </c>
      <c r="P76" s="477">
        <v>1296</v>
      </c>
      <c r="Q76" s="500">
        <v>14.4</v>
      </c>
      <c r="R76" s="478">
        <v>36</v>
      </c>
    </row>
    <row r="77" spans="1:18" ht="14.4" customHeight="1" x14ac:dyDescent="0.3">
      <c r="A77" s="472" t="s">
        <v>1423</v>
      </c>
      <c r="B77" s="473" t="s">
        <v>1424</v>
      </c>
      <c r="C77" s="473" t="s">
        <v>419</v>
      </c>
      <c r="D77" s="473" t="s">
        <v>1425</v>
      </c>
      <c r="E77" s="473" t="s">
        <v>1552</v>
      </c>
      <c r="F77" s="473" t="s">
        <v>1553</v>
      </c>
      <c r="G77" s="477">
        <v>14</v>
      </c>
      <c r="H77" s="477">
        <v>1652</v>
      </c>
      <c r="I77" s="473">
        <v>0.86764705882352944</v>
      </c>
      <c r="J77" s="473">
        <v>118</v>
      </c>
      <c r="K77" s="477">
        <v>16</v>
      </c>
      <c r="L77" s="477">
        <v>1904</v>
      </c>
      <c r="M77" s="473">
        <v>1</v>
      </c>
      <c r="N77" s="473">
        <v>119</v>
      </c>
      <c r="O77" s="477">
        <v>11</v>
      </c>
      <c r="P77" s="477">
        <v>2662</v>
      </c>
      <c r="Q77" s="500">
        <v>1.3981092436974789</v>
      </c>
      <c r="R77" s="478">
        <v>242</v>
      </c>
    </row>
    <row r="78" spans="1:18" ht="14.4" customHeight="1" x14ac:dyDescent="0.3">
      <c r="A78" s="472" t="s">
        <v>1423</v>
      </c>
      <c r="B78" s="473" t="s">
        <v>1424</v>
      </c>
      <c r="C78" s="473" t="s">
        <v>419</v>
      </c>
      <c r="D78" s="473" t="s">
        <v>1425</v>
      </c>
      <c r="E78" s="473" t="s">
        <v>1554</v>
      </c>
      <c r="F78" s="473" t="s">
        <v>1555</v>
      </c>
      <c r="G78" s="477">
        <v>13</v>
      </c>
      <c r="H78" s="477">
        <v>3497</v>
      </c>
      <c r="I78" s="473"/>
      <c r="J78" s="473">
        <v>269</v>
      </c>
      <c r="K78" s="477"/>
      <c r="L78" s="477"/>
      <c r="M78" s="473"/>
      <c r="N78" s="473"/>
      <c r="O78" s="477"/>
      <c r="P78" s="477"/>
      <c r="Q78" s="500"/>
      <c r="R78" s="478"/>
    </row>
    <row r="79" spans="1:18" ht="14.4" customHeight="1" x14ac:dyDescent="0.3">
      <c r="A79" s="472" t="s">
        <v>1423</v>
      </c>
      <c r="B79" s="473" t="s">
        <v>1424</v>
      </c>
      <c r="C79" s="473" t="s">
        <v>419</v>
      </c>
      <c r="D79" s="473" t="s">
        <v>1425</v>
      </c>
      <c r="E79" s="473" t="s">
        <v>1556</v>
      </c>
      <c r="F79" s="473"/>
      <c r="G79" s="477"/>
      <c r="H79" s="477"/>
      <c r="I79" s="473"/>
      <c r="J79" s="473"/>
      <c r="K79" s="477"/>
      <c r="L79" s="477"/>
      <c r="M79" s="473"/>
      <c r="N79" s="473"/>
      <c r="O79" s="477">
        <v>514</v>
      </c>
      <c r="P79" s="477">
        <v>767402</v>
      </c>
      <c r="Q79" s="500"/>
      <c r="R79" s="478">
        <v>1493</v>
      </c>
    </row>
    <row r="80" spans="1:18" ht="14.4" customHeight="1" x14ac:dyDescent="0.3">
      <c r="A80" s="472" t="s">
        <v>1423</v>
      </c>
      <c r="B80" s="473" t="s">
        <v>1424</v>
      </c>
      <c r="C80" s="473" t="s">
        <v>419</v>
      </c>
      <c r="D80" s="473" t="s">
        <v>1425</v>
      </c>
      <c r="E80" s="473" t="s">
        <v>1556</v>
      </c>
      <c r="F80" s="473" t="s">
        <v>1557</v>
      </c>
      <c r="G80" s="477"/>
      <c r="H80" s="477"/>
      <c r="I80" s="473"/>
      <c r="J80" s="473"/>
      <c r="K80" s="477"/>
      <c r="L80" s="477"/>
      <c r="M80" s="473"/>
      <c r="N80" s="473"/>
      <c r="O80" s="477">
        <v>236</v>
      </c>
      <c r="P80" s="477">
        <v>352348</v>
      </c>
      <c r="Q80" s="500"/>
      <c r="R80" s="478">
        <v>1493</v>
      </c>
    </row>
    <row r="81" spans="1:18" ht="14.4" customHeight="1" x14ac:dyDescent="0.3">
      <c r="A81" s="472" t="s">
        <v>1423</v>
      </c>
      <c r="B81" s="473" t="s">
        <v>1424</v>
      </c>
      <c r="C81" s="473" t="s">
        <v>419</v>
      </c>
      <c r="D81" s="473" t="s">
        <v>1425</v>
      </c>
      <c r="E81" s="473" t="s">
        <v>1558</v>
      </c>
      <c r="F81" s="473"/>
      <c r="G81" s="477"/>
      <c r="H81" s="477"/>
      <c r="I81" s="473"/>
      <c r="J81" s="473"/>
      <c r="K81" s="477"/>
      <c r="L81" s="477"/>
      <c r="M81" s="473"/>
      <c r="N81" s="473"/>
      <c r="O81" s="477">
        <v>950</v>
      </c>
      <c r="P81" s="477">
        <v>310650</v>
      </c>
      <c r="Q81" s="500"/>
      <c r="R81" s="478">
        <v>327</v>
      </c>
    </row>
    <row r="82" spans="1:18" ht="14.4" customHeight="1" x14ac:dyDescent="0.3">
      <c r="A82" s="472" t="s">
        <v>1423</v>
      </c>
      <c r="B82" s="473" t="s">
        <v>1424</v>
      </c>
      <c r="C82" s="473" t="s">
        <v>419</v>
      </c>
      <c r="D82" s="473" t="s">
        <v>1425</v>
      </c>
      <c r="E82" s="473" t="s">
        <v>1558</v>
      </c>
      <c r="F82" s="473" t="s">
        <v>1559</v>
      </c>
      <c r="G82" s="477"/>
      <c r="H82" s="477"/>
      <c r="I82" s="473"/>
      <c r="J82" s="473"/>
      <c r="K82" s="477"/>
      <c r="L82" s="477"/>
      <c r="M82" s="473"/>
      <c r="N82" s="473"/>
      <c r="O82" s="477">
        <v>1301</v>
      </c>
      <c r="P82" s="477">
        <v>425427</v>
      </c>
      <c r="Q82" s="500"/>
      <c r="R82" s="478">
        <v>327</v>
      </c>
    </row>
    <row r="83" spans="1:18" ht="14.4" customHeight="1" x14ac:dyDescent="0.3">
      <c r="A83" s="472" t="s">
        <v>1423</v>
      </c>
      <c r="B83" s="473" t="s">
        <v>1424</v>
      </c>
      <c r="C83" s="473" t="s">
        <v>419</v>
      </c>
      <c r="D83" s="473" t="s">
        <v>1425</v>
      </c>
      <c r="E83" s="473" t="s">
        <v>1560</v>
      </c>
      <c r="F83" s="473"/>
      <c r="G83" s="477"/>
      <c r="H83" s="477"/>
      <c r="I83" s="473"/>
      <c r="J83" s="473"/>
      <c r="K83" s="477"/>
      <c r="L83" s="477"/>
      <c r="M83" s="473"/>
      <c r="N83" s="473"/>
      <c r="O83" s="477">
        <v>55</v>
      </c>
      <c r="P83" s="477">
        <v>48785</v>
      </c>
      <c r="Q83" s="500"/>
      <c r="R83" s="478">
        <v>887</v>
      </c>
    </row>
    <row r="84" spans="1:18" ht="14.4" customHeight="1" x14ac:dyDescent="0.3">
      <c r="A84" s="472" t="s">
        <v>1423</v>
      </c>
      <c r="B84" s="473" t="s">
        <v>1424</v>
      </c>
      <c r="C84" s="473" t="s">
        <v>419</v>
      </c>
      <c r="D84" s="473" t="s">
        <v>1425</v>
      </c>
      <c r="E84" s="473" t="s">
        <v>1560</v>
      </c>
      <c r="F84" s="473" t="s">
        <v>1561</v>
      </c>
      <c r="G84" s="477"/>
      <c r="H84" s="477"/>
      <c r="I84" s="473"/>
      <c r="J84" s="473"/>
      <c r="K84" s="477"/>
      <c r="L84" s="477"/>
      <c r="M84" s="473"/>
      <c r="N84" s="473"/>
      <c r="O84" s="477">
        <v>71</v>
      </c>
      <c r="P84" s="477">
        <v>62977</v>
      </c>
      <c r="Q84" s="500"/>
      <c r="R84" s="478">
        <v>887</v>
      </c>
    </row>
    <row r="85" spans="1:18" ht="14.4" customHeight="1" x14ac:dyDescent="0.3">
      <c r="A85" s="472" t="s">
        <v>1423</v>
      </c>
      <c r="B85" s="473" t="s">
        <v>1424</v>
      </c>
      <c r="C85" s="473" t="s">
        <v>419</v>
      </c>
      <c r="D85" s="473" t="s">
        <v>1425</v>
      </c>
      <c r="E85" s="473" t="s">
        <v>1562</v>
      </c>
      <c r="F85" s="473" t="s">
        <v>1563</v>
      </c>
      <c r="G85" s="477">
        <v>13</v>
      </c>
      <c r="H85" s="477">
        <v>3900</v>
      </c>
      <c r="I85" s="473">
        <v>2.1103896103896105</v>
      </c>
      <c r="J85" s="473">
        <v>300</v>
      </c>
      <c r="K85" s="477">
        <v>6</v>
      </c>
      <c r="L85" s="477">
        <v>1848</v>
      </c>
      <c r="M85" s="473">
        <v>1</v>
      </c>
      <c r="N85" s="473">
        <v>308</v>
      </c>
      <c r="O85" s="477">
        <v>9</v>
      </c>
      <c r="P85" s="477">
        <v>2979</v>
      </c>
      <c r="Q85" s="500">
        <v>1.6120129870129871</v>
      </c>
      <c r="R85" s="478">
        <v>331</v>
      </c>
    </row>
    <row r="86" spans="1:18" ht="14.4" customHeight="1" x14ac:dyDescent="0.3">
      <c r="A86" s="472" t="s">
        <v>1423</v>
      </c>
      <c r="B86" s="473" t="s">
        <v>1424</v>
      </c>
      <c r="C86" s="473" t="s">
        <v>419</v>
      </c>
      <c r="D86" s="473" t="s">
        <v>1425</v>
      </c>
      <c r="E86" s="473" t="s">
        <v>1564</v>
      </c>
      <c r="F86" s="473"/>
      <c r="G86" s="477"/>
      <c r="H86" s="477"/>
      <c r="I86" s="473"/>
      <c r="J86" s="473"/>
      <c r="K86" s="477"/>
      <c r="L86" s="477"/>
      <c r="M86" s="473"/>
      <c r="N86" s="473"/>
      <c r="O86" s="477">
        <v>704</v>
      </c>
      <c r="P86" s="477">
        <v>183040</v>
      </c>
      <c r="Q86" s="500"/>
      <c r="R86" s="478">
        <v>260</v>
      </c>
    </row>
    <row r="87" spans="1:18" ht="14.4" customHeight="1" x14ac:dyDescent="0.3">
      <c r="A87" s="472" t="s">
        <v>1423</v>
      </c>
      <c r="B87" s="473" t="s">
        <v>1424</v>
      </c>
      <c r="C87" s="473" t="s">
        <v>419</v>
      </c>
      <c r="D87" s="473" t="s">
        <v>1425</v>
      </c>
      <c r="E87" s="473" t="s">
        <v>1564</v>
      </c>
      <c r="F87" s="473" t="s">
        <v>1565</v>
      </c>
      <c r="G87" s="477"/>
      <c r="H87" s="477"/>
      <c r="I87" s="473"/>
      <c r="J87" s="473"/>
      <c r="K87" s="477"/>
      <c r="L87" s="477"/>
      <c r="M87" s="473"/>
      <c r="N87" s="473"/>
      <c r="O87" s="477">
        <v>4588</v>
      </c>
      <c r="P87" s="477">
        <v>1192880</v>
      </c>
      <c r="Q87" s="500"/>
      <c r="R87" s="478">
        <v>260</v>
      </c>
    </row>
    <row r="88" spans="1:18" ht="14.4" customHeight="1" x14ac:dyDescent="0.3">
      <c r="A88" s="472" t="s">
        <v>1423</v>
      </c>
      <c r="B88" s="473" t="s">
        <v>1424</v>
      </c>
      <c r="C88" s="473" t="s">
        <v>419</v>
      </c>
      <c r="D88" s="473" t="s">
        <v>1425</v>
      </c>
      <c r="E88" s="473" t="s">
        <v>1566</v>
      </c>
      <c r="F88" s="473"/>
      <c r="G88" s="477"/>
      <c r="H88" s="477"/>
      <c r="I88" s="473"/>
      <c r="J88" s="473"/>
      <c r="K88" s="477"/>
      <c r="L88" s="477"/>
      <c r="M88" s="473"/>
      <c r="N88" s="473"/>
      <c r="O88" s="477">
        <v>5</v>
      </c>
      <c r="P88" s="477">
        <v>825</v>
      </c>
      <c r="Q88" s="500"/>
      <c r="R88" s="478">
        <v>165</v>
      </c>
    </row>
    <row r="89" spans="1:18" ht="14.4" customHeight="1" x14ac:dyDescent="0.3">
      <c r="A89" s="472" t="s">
        <v>1423</v>
      </c>
      <c r="B89" s="473" t="s">
        <v>1424</v>
      </c>
      <c r="C89" s="473" t="s">
        <v>419</v>
      </c>
      <c r="D89" s="473" t="s">
        <v>1425</v>
      </c>
      <c r="E89" s="473" t="s">
        <v>1566</v>
      </c>
      <c r="F89" s="473" t="s">
        <v>1567</v>
      </c>
      <c r="G89" s="477"/>
      <c r="H89" s="477"/>
      <c r="I89" s="473"/>
      <c r="J89" s="473"/>
      <c r="K89" s="477"/>
      <c r="L89" s="477"/>
      <c r="M89" s="473"/>
      <c r="N89" s="473"/>
      <c r="O89" s="477">
        <v>38</v>
      </c>
      <c r="P89" s="477">
        <v>6270</v>
      </c>
      <c r="Q89" s="500"/>
      <c r="R89" s="478">
        <v>165</v>
      </c>
    </row>
    <row r="90" spans="1:18" ht="14.4" customHeight="1" thickBot="1" x14ac:dyDescent="0.35">
      <c r="A90" s="479" t="s">
        <v>1423</v>
      </c>
      <c r="B90" s="480" t="s">
        <v>1424</v>
      </c>
      <c r="C90" s="480" t="s">
        <v>419</v>
      </c>
      <c r="D90" s="480" t="s">
        <v>1425</v>
      </c>
      <c r="E90" s="480" t="s">
        <v>1568</v>
      </c>
      <c r="F90" s="480" t="s">
        <v>1569</v>
      </c>
      <c r="G90" s="484"/>
      <c r="H90" s="484"/>
      <c r="I90" s="480"/>
      <c r="J90" s="480"/>
      <c r="K90" s="484"/>
      <c r="L90" s="484"/>
      <c r="M90" s="480"/>
      <c r="N90" s="480"/>
      <c r="O90" s="484">
        <v>63</v>
      </c>
      <c r="P90" s="484">
        <v>67851</v>
      </c>
      <c r="Q90" s="492"/>
      <c r="R90" s="485">
        <v>1077</v>
      </c>
    </row>
  </sheetData>
  <autoFilter ref="A5:R5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8">
    <tabColor theme="0" tint="-0.249977111117893"/>
    <outlinePr summaryRight="0"/>
    <pageSetUpPr fitToPage="1"/>
  </sheetPr>
  <dimension ref="A1:S90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RowHeight="14.4" customHeight="1" outlineLevelCol="1" x14ac:dyDescent="0.3"/>
  <cols>
    <col min="1" max="1" width="3.33203125" style="115" customWidth="1"/>
    <col min="2" max="2" width="8.6640625" style="115" bestFit="1" customWidth="1"/>
    <col min="3" max="3" width="6.109375" style="115" customWidth="1"/>
    <col min="4" max="4" width="27.77734375" style="115" customWidth="1"/>
    <col min="5" max="5" width="2.109375" style="115" bestFit="1" customWidth="1"/>
    <col min="6" max="6" width="8" style="115" customWidth="1"/>
    <col min="7" max="7" width="50.88671875" style="115" bestFit="1" customWidth="1" collapsed="1"/>
    <col min="8" max="9" width="11.109375" style="191" hidden="1" customWidth="1" outlineLevel="1"/>
    <col min="10" max="11" width="9.33203125" style="115" hidden="1" customWidth="1"/>
    <col min="12" max="13" width="11.109375" style="191" customWidth="1"/>
    <col min="14" max="15" width="9.33203125" style="115" hidden="1" customWidth="1"/>
    <col min="16" max="17" width="11.109375" style="191" customWidth="1"/>
    <col min="18" max="18" width="11.109375" style="194" customWidth="1"/>
    <col min="19" max="19" width="11.109375" style="191" customWidth="1"/>
    <col min="20" max="16384" width="8.88671875" style="115"/>
  </cols>
  <sheetData>
    <row r="1" spans="1:19" ht="18.600000000000001" customHeight="1" thickBot="1" x14ac:dyDescent="0.4">
      <c r="A1" s="309" t="s">
        <v>1571</v>
      </c>
      <c r="B1" s="341"/>
      <c r="C1" s="341"/>
      <c r="D1" s="341"/>
      <c r="E1" s="341"/>
      <c r="F1" s="341"/>
      <c r="G1" s="341"/>
      <c r="H1" s="341"/>
      <c r="I1" s="341"/>
      <c r="J1" s="341"/>
      <c r="K1" s="341"/>
      <c r="L1" s="341"/>
      <c r="M1" s="341"/>
      <c r="N1" s="341"/>
      <c r="O1" s="341"/>
      <c r="P1" s="341"/>
      <c r="Q1" s="341"/>
      <c r="R1" s="341"/>
      <c r="S1" s="341"/>
    </row>
    <row r="2" spans="1:19" ht="14.4" customHeight="1" thickBot="1" x14ac:dyDescent="0.35">
      <c r="A2" s="212" t="s">
        <v>248</v>
      </c>
      <c r="B2" s="181"/>
      <c r="C2" s="181"/>
      <c r="D2" s="181"/>
      <c r="E2" s="97"/>
      <c r="F2" s="97"/>
      <c r="G2" s="97"/>
      <c r="H2" s="210"/>
      <c r="I2" s="210"/>
      <c r="J2" s="97"/>
      <c r="K2" s="97"/>
      <c r="L2" s="210"/>
      <c r="M2" s="210"/>
      <c r="N2" s="97"/>
      <c r="O2" s="97"/>
      <c r="P2" s="210"/>
      <c r="Q2" s="210"/>
      <c r="R2" s="207"/>
      <c r="S2" s="210"/>
    </row>
    <row r="3" spans="1:19" ht="14.4" customHeight="1" thickBot="1" x14ac:dyDescent="0.35">
      <c r="G3" s="73" t="s">
        <v>112</v>
      </c>
      <c r="H3" s="88">
        <f t="shared" ref="H3:Q3" si="0">SUBTOTAL(9,H6:H1048576)</f>
        <v>147251</v>
      </c>
      <c r="I3" s="89">
        <f t="shared" si="0"/>
        <v>32446459</v>
      </c>
      <c r="J3" s="66"/>
      <c r="K3" s="66"/>
      <c r="L3" s="89">
        <f t="shared" si="0"/>
        <v>166063</v>
      </c>
      <c r="M3" s="89">
        <f t="shared" si="0"/>
        <v>38935566</v>
      </c>
      <c r="N3" s="66"/>
      <c r="O3" s="66"/>
      <c r="P3" s="89">
        <f t="shared" si="0"/>
        <v>160795</v>
      </c>
      <c r="Q3" s="89">
        <f t="shared" si="0"/>
        <v>34801764</v>
      </c>
      <c r="R3" s="67">
        <f>IF(M3=0,0,Q3/M3)</f>
        <v>0.89382966719939294</v>
      </c>
      <c r="S3" s="90">
        <f>IF(P3=0,0,Q3/P3)</f>
        <v>216.43561056002986</v>
      </c>
    </row>
    <row r="4" spans="1:19" ht="14.4" customHeight="1" x14ac:dyDescent="0.3">
      <c r="A4" s="411" t="s">
        <v>210</v>
      </c>
      <c r="B4" s="411" t="s">
        <v>81</v>
      </c>
      <c r="C4" s="419" t="s">
        <v>0</v>
      </c>
      <c r="D4" s="246" t="s">
        <v>120</v>
      </c>
      <c r="E4" s="413" t="s">
        <v>82</v>
      </c>
      <c r="F4" s="418" t="s">
        <v>57</v>
      </c>
      <c r="G4" s="414" t="s">
        <v>56</v>
      </c>
      <c r="H4" s="415">
        <v>2015</v>
      </c>
      <c r="I4" s="416"/>
      <c r="J4" s="87"/>
      <c r="K4" s="87"/>
      <c r="L4" s="415">
        <v>2016</v>
      </c>
      <c r="M4" s="416"/>
      <c r="N4" s="87"/>
      <c r="O4" s="87"/>
      <c r="P4" s="415">
        <v>2017</v>
      </c>
      <c r="Q4" s="416"/>
      <c r="R4" s="417" t="s">
        <v>2</v>
      </c>
      <c r="S4" s="412" t="s">
        <v>84</v>
      </c>
    </row>
    <row r="5" spans="1:19" ht="14.4" customHeight="1" thickBot="1" x14ac:dyDescent="0.35">
      <c r="A5" s="545"/>
      <c r="B5" s="545"/>
      <c r="C5" s="546"/>
      <c r="D5" s="555"/>
      <c r="E5" s="547"/>
      <c r="F5" s="548"/>
      <c r="G5" s="549"/>
      <c r="H5" s="550" t="s">
        <v>58</v>
      </c>
      <c r="I5" s="551" t="s">
        <v>14</v>
      </c>
      <c r="J5" s="552"/>
      <c r="K5" s="552"/>
      <c r="L5" s="550" t="s">
        <v>58</v>
      </c>
      <c r="M5" s="551" t="s">
        <v>14</v>
      </c>
      <c r="N5" s="552"/>
      <c r="O5" s="552"/>
      <c r="P5" s="550" t="s">
        <v>58</v>
      </c>
      <c r="Q5" s="551" t="s">
        <v>14</v>
      </c>
      <c r="R5" s="553"/>
      <c r="S5" s="554"/>
    </row>
    <row r="6" spans="1:19" ht="14.4" customHeight="1" x14ac:dyDescent="0.3">
      <c r="A6" s="465" t="s">
        <v>1423</v>
      </c>
      <c r="B6" s="466" t="s">
        <v>1424</v>
      </c>
      <c r="C6" s="466" t="s">
        <v>419</v>
      </c>
      <c r="D6" s="466" t="s">
        <v>1418</v>
      </c>
      <c r="E6" s="466" t="s">
        <v>1425</v>
      </c>
      <c r="F6" s="466" t="s">
        <v>1426</v>
      </c>
      <c r="G6" s="466" t="s">
        <v>1427</v>
      </c>
      <c r="H6" s="470">
        <v>444</v>
      </c>
      <c r="I6" s="470">
        <v>71484</v>
      </c>
      <c r="J6" s="466">
        <v>0.96995847919889278</v>
      </c>
      <c r="K6" s="466">
        <v>161</v>
      </c>
      <c r="L6" s="470">
        <v>426</v>
      </c>
      <c r="M6" s="470">
        <v>73698</v>
      </c>
      <c r="N6" s="466">
        <v>1</v>
      </c>
      <c r="O6" s="466">
        <v>173</v>
      </c>
      <c r="P6" s="470">
        <v>399</v>
      </c>
      <c r="Q6" s="470">
        <v>69027</v>
      </c>
      <c r="R6" s="491">
        <v>0.93661971830985913</v>
      </c>
      <c r="S6" s="471">
        <v>173</v>
      </c>
    </row>
    <row r="7" spans="1:19" ht="14.4" customHeight="1" x14ac:dyDescent="0.3">
      <c r="A7" s="472" t="s">
        <v>1423</v>
      </c>
      <c r="B7" s="473" t="s">
        <v>1424</v>
      </c>
      <c r="C7" s="473" t="s">
        <v>419</v>
      </c>
      <c r="D7" s="473" t="s">
        <v>1418</v>
      </c>
      <c r="E7" s="473" t="s">
        <v>1425</v>
      </c>
      <c r="F7" s="473" t="s">
        <v>1426</v>
      </c>
      <c r="G7" s="473" t="s">
        <v>1428</v>
      </c>
      <c r="H7" s="477">
        <v>225</v>
      </c>
      <c r="I7" s="477">
        <v>36225</v>
      </c>
      <c r="J7" s="473">
        <v>0.80535793686082702</v>
      </c>
      <c r="K7" s="473">
        <v>161</v>
      </c>
      <c r="L7" s="477">
        <v>260</v>
      </c>
      <c r="M7" s="477">
        <v>44980</v>
      </c>
      <c r="N7" s="473">
        <v>1</v>
      </c>
      <c r="O7" s="473">
        <v>173</v>
      </c>
      <c r="P7" s="477">
        <v>270</v>
      </c>
      <c r="Q7" s="477">
        <v>46710</v>
      </c>
      <c r="R7" s="500">
        <v>1.0384615384615385</v>
      </c>
      <c r="S7" s="478">
        <v>173</v>
      </c>
    </row>
    <row r="8" spans="1:19" ht="14.4" customHeight="1" x14ac:dyDescent="0.3">
      <c r="A8" s="472" t="s">
        <v>1423</v>
      </c>
      <c r="B8" s="473" t="s">
        <v>1424</v>
      </c>
      <c r="C8" s="473" t="s">
        <v>419</v>
      </c>
      <c r="D8" s="473" t="s">
        <v>1418</v>
      </c>
      <c r="E8" s="473" t="s">
        <v>1425</v>
      </c>
      <c r="F8" s="473" t="s">
        <v>1429</v>
      </c>
      <c r="G8" s="473" t="s">
        <v>1430</v>
      </c>
      <c r="H8" s="477">
        <v>5750</v>
      </c>
      <c r="I8" s="477">
        <v>718750</v>
      </c>
      <c r="J8" s="473">
        <v>0.91606954863739831</v>
      </c>
      <c r="K8" s="473">
        <v>125</v>
      </c>
      <c r="L8" s="477">
        <v>6227</v>
      </c>
      <c r="M8" s="477">
        <v>784602</v>
      </c>
      <c r="N8" s="473">
        <v>1</v>
      </c>
      <c r="O8" s="473">
        <v>126</v>
      </c>
      <c r="P8" s="477">
        <v>5865</v>
      </c>
      <c r="Q8" s="477">
        <v>1126080</v>
      </c>
      <c r="R8" s="500">
        <v>1.4352244832411847</v>
      </c>
      <c r="S8" s="478">
        <v>192</v>
      </c>
    </row>
    <row r="9" spans="1:19" ht="14.4" customHeight="1" x14ac:dyDescent="0.3">
      <c r="A9" s="472" t="s">
        <v>1423</v>
      </c>
      <c r="B9" s="473" t="s">
        <v>1424</v>
      </c>
      <c r="C9" s="473" t="s">
        <v>419</v>
      </c>
      <c r="D9" s="473" t="s">
        <v>1418</v>
      </c>
      <c r="E9" s="473" t="s">
        <v>1425</v>
      </c>
      <c r="F9" s="473" t="s">
        <v>1431</v>
      </c>
      <c r="G9" s="473" t="s">
        <v>1432</v>
      </c>
      <c r="H9" s="477">
        <v>5176</v>
      </c>
      <c r="I9" s="477">
        <v>336440</v>
      </c>
      <c r="J9" s="473">
        <v>0.91436336458757983</v>
      </c>
      <c r="K9" s="473">
        <v>65</v>
      </c>
      <c r="L9" s="477">
        <v>5575</v>
      </c>
      <c r="M9" s="477">
        <v>367950</v>
      </c>
      <c r="N9" s="473">
        <v>1</v>
      </c>
      <c r="O9" s="473">
        <v>66</v>
      </c>
      <c r="P9" s="477">
        <v>5133</v>
      </c>
      <c r="Q9" s="477">
        <v>390108</v>
      </c>
      <c r="R9" s="500">
        <v>1.0602201386057888</v>
      </c>
      <c r="S9" s="478">
        <v>76</v>
      </c>
    </row>
    <row r="10" spans="1:19" ht="14.4" customHeight="1" x14ac:dyDescent="0.3">
      <c r="A10" s="472" t="s">
        <v>1423</v>
      </c>
      <c r="B10" s="473" t="s">
        <v>1424</v>
      </c>
      <c r="C10" s="473" t="s">
        <v>419</v>
      </c>
      <c r="D10" s="473" t="s">
        <v>1418</v>
      </c>
      <c r="E10" s="473" t="s">
        <v>1425</v>
      </c>
      <c r="F10" s="473" t="s">
        <v>1433</v>
      </c>
      <c r="G10" s="473" t="s">
        <v>1434</v>
      </c>
      <c r="H10" s="477">
        <v>39</v>
      </c>
      <c r="I10" s="477">
        <v>7176</v>
      </c>
      <c r="J10" s="473">
        <v>0.96451612903225803</v>
      </c>
      <c r="K10" s="473">
        <v>184</v>
      </c>
      <c r="L10" s="477">
        <v>40</v>
      </c>
      <c r="M10" s="477">
        <v>7440</v>
      </c>
      <c r="N10" s="473">
        <v>1</v>
      </c>
      <c r="O10" s="473">
        <v>186</v>
      </c>
      <c r="P10" s="477">
        <v>46</v>
      </c>
      <c r="Q10" s="477">
        <v>13662</v>
      </c>
      <c r="R10" s="500">
        <v>1.8362903225806451</v>
      </c>
      <c r="S10" s="478">
        <v>297</v>
      </c>
    </row>
    <row r="11" spans="1:19" ht="14.4" customHeight="1" x14ac:dyDescent="0.3">
      <c r="A11" s="472" t="s">
        <v>1423</v>
      </c>
      <c r="B11" s="473" t="s">
        <v>1424</v>
      </c>
      <c r="C11" s="473" t="s">
        <v>419</v>
      </c>
      <c r="D11" s="473" t="s">
        <v>1418</v>
      </c>
      <c r="E11" s="473" t="s">
        <v>1425</v>
      </c>
      <c r="F11" s="473" t="s">
        <v>1435</v>
      </c>
      <c r="G11" s="473" t="s">
        <v>1436</v>
      </c>
      <c r="H11" s="477">
        <v>2141</v>
      </c>
      <c r="I11" s="477">
        <v>477443</v>
      </c>
      <c r="J11" s="473">
        <v>0.81648801543218319</v>
      </c>
      <c r="K11" s="473">
        <v>223</v>
      </c>
      <c r="L11" s="477">
        <v>2576</v>
      </c>
      <c r="M11" s="477">
        <v>584752</v>
      </c>
      <c r="N11" s="473">
        <v>1</v>
      </c>
      <c r="O11" s="473">
        <v>227</v>
      </c>
      <c r="P11" s="477">
        <v>2707</v>
      </c>
      <c r="Q11" s="477">
        <v>692992</v>
      </c>
      <c r="R11" s="500">
        <v>1.1851041125126549</v>
      </c>
      <c r="S11" s="478">
        <v>256</v>
      </c>
    </row>
    <row r="12" spans="1:19" ht="14.4" customHeight="1" x14ac:dyDescent="0.3">
      <c r="A12" s="472" t="s">
        <v>1423</v>
      </c>
      <c r="B12" s="473" t="s">
        <v>1424</v>
      </c>
      <c r="C12" s="473" t="s">
        <v>419</v>
      </c>
      <c r="D12" s="473" t="s">
        <v>1418</v>
      </c>
      <c r="E12" s="473" t="s">
        <v>1425</v>
      </c>
      <c r="F12" s="473" t="s">
        <v>1437</v>
      </c>
      <c r="G12" s="473" t="s">
        <v>1438</v>
      </c>
      <c r="H12" s="477">
        <v>539</v>
      </c>
      <c r="I12" s="477">
        <v>46354</v>
      </c>
      <c r="J12" s="473">
        <v>2.1137254901960785</v>
      </c>
      <c r="K12" s="473">
        <v>86</v>
      </c>
      <c r="L12" s="477">
        <v>255</v>
      </c>
      <c r="M12" s="477">
        <v>21930</v>
      </c>
      <c r="N12" s="473">
        <v>1</v>
      </c>
      <c r="O12" s="473">
        <v>86</v>
      </c>
      <c r="P12" s="477">
        <v>99</v>
      </c>
      <c r="Q12" s="477">
        <v>9801</v>
      </c>
      <c r="R12" s="500">
        <v>0.44692202462380298</v>
      </c>
      <c r="S12" s="478">
        <v>99</v>
      </c>
    </row>
    <row r="13" spans="1:19" ht="14.4" customHeight="1" x14ac:dyDescent="0.3">
      <c r="A13" s="472" t="s">
        <v>1423</v>
      </c>
      <c r="B13" s="473" t="s">
        <v>1424</v>
      </c>
      <c r="C13" s="473" t="s">
        <v>419</v>
      </c>
      <c r="D13" s="473" t="s">
        <v>1418</v>
      </c>
      <c r="E13" s="473" t="s">
        <v>1425</v>
      </c>
      <c r="F13" s="473" t="s">
        <v>1439</v>
      </c>
      <c r="G13" s="473" t="s">
        <v>1440</v>
      </c>
      <c r="H13" s="477">
        <v>108</v>
      </c>
      <c r="I13" s="477">
        <v>31536</v>
      </c>
      <c r="J13" s="473">
        <v>0.73469387755102045</v>
      </c>
      <c r="K13" s="473">
        <v>292</v>
      </c>
      <c r="L13" s="477">
        <v>146</v>
      </c>
      <c r="M13" s="477">
        <v>42924</v>
      </c>
      <c r="N13" s="473">
        <v>1</v>
      </c>
      <c r="O13" s="473">
        <v>294</v>
      </c>
      <c r="P13" s="477">
        <v>154</v>
      </c>
      <c r="Q13" s="477">
        <v>53900</v>
      </c>
      <c r="R13" s="500">
        <v>1.2557077625570776</v>
      </c>
      <c r="S13" s="478">
        <v>350</v>
      </c>
    </row>
    <row r="14" spans="1:19" ht="14.4" customHeight="1" x14ac:dyDescent="0.3">
      <c r="A14" s="472" t="s">
        <v>1423</v>
      </c>
      <c r="B14" s="473" t="s">
        <v>1424</v>
      </c>
      <c r="C14" s="473" t="s">
        <v>419</v>
      </c>
      <c r="D14" s="473" t="s">
        <v>1418</v>
      </c>
      <c r="E14" s="473" t="s">
        <v>1425</v>
      </c>
      <c r="F14" s="473" t="s">
        <v>1441</v>
      </c>
      <c r="G14" s="473" t="s">
        <v>1442</v>
      </c>
      <c r="H14" s="477">
        <v>1223</v>
      </c>
      <c r="I14" s="477">
        <v>1429687</v>
      </c>
      <c r="J14" s="473">
        <v>0.64762459990233678</v>
      </c>
      <c r="K14" s="473">
        <v>1169</v>
      </c>
      <c r="L14" s="477">
        <v>1882</v>
      </c>
      <c r="M14" s="477">
        <v>2207586</v>
      </c>
      <c r="N14" s="473">
        <v>1</v>
      </c>
      <c r="O14" s="473">
        <v>1173</v>
      </c>
      <c r="P14" s="477">
        <v>1527</v>
      </c>
      <c r="Q14" s="477">
        <v>1633890</v>
      </c>
      <c r="R14" s="500">
        <v>0.74012518651595005</v>
      </c>
      <c r="S14" s="478">
        <v>1070</v>
      </c>
    </row>
    <row r="15" spans="1:19" ht="14.4" customHeight="1" x14ac:dyDescent="0.3">
      <c r="A15" s="472" t="s">
        <v>1423</v>
      </c>
      <c r="B15" s="473" t="s">
        <v>1424</v>
      </c>
      <c r="C15" s="473" t="s">
        <v>419</v>
      </c>
      <c r="D15" s="473" t="s">
        <v>1418</v>
      </c>
      <c r="E15" s="473" t="s">
        <v>1425</v>
      </c>
      <c r="F15" s="473" t="s">
        <v>1441</v>
      </c>
      <c r="G15" s="473" t="s">
        <v>1443</v>
      </c>
      <c r="H15" s="477">
        <v>350</v>
      </c>
      <c r="I15" s="477">
        <v>409150</v>
      </c>
      <c r="J15" s="473">
        <v>0.39592108866445458</v>
      </c>
      <c r="K15" s="473">
        <v>1169</v>
      </c>
      <c r="L15" s="477">
        <v>881</v>
      </c>
      <c r="M15" s="477">
        <v>1033413</v>
      </c>
      <c r="N15" s="473">
        <v>1</v>
      </c>
      <c r="O15" s="473">
        <v>1173</v>
      </c>
      <c r="P15" s="477">
        <v>1360</v>
      </c>
      <c r="Q15" s="477">
        <v>1455200</v>
      </c>
      <c r="R15" s="500">
        <v>1.4081495007320404</v>
      </c>
      <c r="S15" s="478">
        <v>1070</v>
      </c>
    </row>
    <row r="16" spans="1:19" ht="14.4" customHeight="1" x14ac:dyDescent="0.3">
      <c r="A16" s="472" t="s">
        <v>1423</v>
      </c>
      <c r="B16" s="473" t="s">
        <v>1424</v>
      </c>
      <c r="C16" s="473" t="s">
        <v>419</v>
      </c>
      <c r="D16" s="473" t="s">
        <v>1418</v>
      </c>
      <c r="E16" s="473" t="s">
        <v>1425</v>
      </c>
      <c r="F16" s="473" t="s">
        <v>1444</v>
      </c>
      <c r="G16" s="473" t="s">
        <v>1445</v>
      </c>
      <c r="H16" s="477">
        <v>16421</v>
      </c>
      <c r="I16" s="477">
        <v>656840</v>
      </c>
      <c r="J16" s="473">
        <v>0.93851715318559159</v>
      </c>
      <c r="K16" s="473">
        <v>40</v>
      </c>
      <c r="L16" s="477">
        <v>17070</v>
      </c>
      <c r="M16" s="477">
        <v>699870</v>
      </c>
      <c r="N16" s="473">
        <v>1</v>
      </c>
      <c r="O16" s="473">
        <v>41</v>
      </c>
      <c r="P16" s="477">
        <v>13970</v>
      </c>
      <c r="Q16" s="477">
        <v>642620</v>
      </c>
      <c r="R16" s="500">
        <v>0.91819909411747891</v>
      </c>
      <c r="S16" s="478">
        <v>46</v>
      </c>
    </row>
    <row r="17" spans="1:19" ht="14.4" customHeight="1" x14ac:dyDescent="0.3">
      <c r="A17" s="472" t="s">
        <v>1423</v>
      </c>
      <c r="B17" s="473" t="s">
        <v>1424</v>
      </c>
      <c r="C17" s="473" t="s">
        <v>419</v>
      </c>
      <c r="D17" s="473" t="s">
        <v>1418</v>
      </c>
      <c r="E17" s="473" t="s">
        <v>1425</v>
      </c>
      <c r="F17" s="473" t="s">
        <v>1446</v>
      </c>
      <c r="G17" s="473" t="s">
        <v>1447</v>
      </c>
      <c r="H17" s="477">
        <v>1195</v>
      </c>
      <c r="I17" s="477">
        <v>457685</v>
      </c>
      <c r="J17" s="473">
        <v>0.83817722984060006</v>
      </c>
      <c r="K17" s="473">
        <v>383</v>
      </c>
      <c r="L17" s="477">
        <v>1422</v>
      </c>
      <c r="M17" s="477">
        <v>546048</v>
      </c>
      <c r="N17" s="473">
        <v>1</v>
      </c>
      <c r="O17" s="473">
        <v>384</v>
      </c>
      <c r="P17" s="477">
        <v>3226</v>
      </c>
      <c r="Q17" s="477">
        <v>1119422</v>
      </c>
      <c r="R17" s="500">
        <v>2.0500432196436944</v>
      </c>
      <c r="S17" s="478">
        <v>347</v>
      </c>
    </row>
    <row r="18" spans="1:19" ht="14.4" customHeight="1" x14ac:dyDescent="0.3">
      <c r="A18" s="472" t="s">
        <v>1423</v>
      </c>
      <c r="B18" s="473" t="s">
        <v>1424</v>
      </c>
      <c r="C18" s="473" t="s">
        <v>419</v>
      </c>
      <c r="D18" s="473" t="s">
        <v>1418</v>
      </c>
      <c r="E18" s="473" t="s">
        <v>1425</v>
      </c>
      <c r="F18" s="473" t="s">
        <v>1446</v>
      </c>
      <c r="G18" s="473" t="s">
        <v>1448</v>
      </c>
      <c r="H18" s="477">
        <v>775</v>
      </c>
      <c r="I18" s="477">
        <v>296825</v>
      </c>
      <c r="J18" s="473">
        <v>0.7446837869299936</v>
      </c>
      <c r="K18" s="473">
        <v>383</v>
      </c>
      <c r="L18" s="477">
        <v>1038</v>
      </c>
      <c r="M18" s="477">
        <v>398592</v>
      </c>
      <c r="N18" s="473">
        <v>1</v>
      </c>
      <c r="O18" s="473">
        <v>384</v>
      </c>
      <c r="P18" s="477">
        <v>2501</v>
      </c>
      <c r="Q18" s="477">
        <v>867847</v>
      </c>
      <c r="R18" s="500">
        <v>2.1772815309890814</v>
      </c>
      <c r="S18" s="478">
        <v>347</v>
      </c>
    </row>
    <row r="19" spans="1:19" ht="14.4" customHeight="1" x14ac:dyDescent="0.3">
      <c r="A19" s="472" t="s">
        <v>1423</v>
      </c>
      <c r="B19" s="473" t="s">
        <v>1424</v>
      </c>
      <c r="C19" s="473" t="s">
        <v>419</v>
      </c>
      <c r="D19" s="473" t="s">
        <v>1418</v>
      </c>
      <c r="E19" s="473" t="s">
        <v>1425</v>
      </c>
      <c r="F19" s="473" t="s">
        <v>1449</v>
      </c>
      <c r="G19" s="473" t="s">
        <v>1450</v>
      </c>
      <c r="H19" s="477">
        <v>3728</v>
      </c>
      <c r="I19" s="477">
        <v>137936</v>
      </c>
      <c r="J19" s="473">
        <v>0.84573502722323046</v>
      </c>
      <c r="K19" s="473">
        <v>37</v>
      </c>
      <c r="L19" s="477">
        <v>4408</v>
      </c>
      <c r="M19" s="477">
        <v>163096</v>
      </c>
      <c r="N19" s="473">
        <v>1</v>
      </c>
      <c r="O19" s="473">
        <v>37</v>
      </c>
      <c r="P19" s="477">
        <v>1748</v>
      </c>
      <c r="Q19" s="477">
        <v>89148</v>
      </c>
      <c r="R19" s="500">
        <v>0.54659832246039142</v>
      </c>
      <c r="S19" s="478">
        <v>51</v>
      </c>
    </row>
    <row r="20" spans="1:19" ht="14.4" customHeight="1" x14ac:dyDescent="0.3">
      <c r="A20" s="472" t="s">
        <v>1423</v>
      </c>
      <c r="B20" s="473" t="s">
        <v>1424</v>
      </c>
      <c r="C20" s="473" t="s">
        <v>419</v>
      </c>
      <c r="D20" s="473" t="s">
        <v>1418</v>
      </c>
      <c r="E20" s="473" t="s">
        <v>1425</v>
      </c>
      <c r="F20" s="473" t="s">
        <v>1451</v>
      </c>
      <c r="G20" s="473" t="s">
        <v>1452</v>
      </c>
      <c r="H20" s="477">
        <v>753</v>
      </c>
      <c r="I20" s="477">
        <v>66264</v>
      </c>
      <c r="J20" s="473">
        <v>0.82634775343251565</v>
      </c>
      <c r="K20" s="473">
        <v>88</v>
      </c>
      <c r="L20" s="477">
        <v>901</v>
      </c>
      <c r="M20" s="477">
        <v>80189</v>
      </c>
      <c r="N20" s="473">
        <v>1</v>
      </c>
      <c r="O20" s="473">
        <v>89</v>
      </c>
      <c r="P20" s="477">
        <v>884</v>
      </c>
      <c r="Q20" s="477">
        <v>77792</v>
      </c>
      <c r="R20" s="500">
        <v>0.97010811956752174</v>
      </c>
      <c r="S20" s="478">
        <v>88</v>
      </c>
    </row>
    <row r="21" spans="1:19" ht="14.4" customHeight="1" x14ac:dyDescent="0.3">
      <c r="A21" s="472" t="s">
        <v>1423</v>
      </c>
      <c r="B21" s="473" t="s">
        <v>1424</v>
      </c>
      <c r="C21" s="473" t="s">
        <v>419</v>
      </c>
      <c r="D21" s="473" t="s">
        <v>1418</v>
      </c>
      <c r="E21" s="473" t="s">
        <v>1425</v>
      </c>
      <c r="F21" s="473" t="s">
        <v>1453</v>
      </c>
      <c r="G21" s="473" t="s">
        <v>1454</v>
      </c>
      <c r="H21" s="477">
        <v>3544</v>
      </c>
      <c r="I21" s="477">
        <v>1577080</v>
      </c>
      <c r="J21" s="473">
        <v>0.81419613439078808</v>
      </c>
      <c r="K21" s="473">
        <v>445</v>
      </c>
      <c r="L21" s="477">
        <v>4343</v>
      </c>
      <c r="M21" s="477">
        <v>1936978</v>
      </c>
      <c r="N21" s="473">
        <v>1</v>
      </c>
      <c r="O21" s="473">
        <v>446</v>
      </c>
      <c r="P21" s="477">
        <v>12914</v>
      </c>
      <c r="Q21" s="477">
        <v>4868578</v>
      </c>
      <c r="R21" s="500">
        <v>2.5134916349075724</v>
      </c>
      <c r="S21" s="478">
        <v>377</v>
      </c>
    </row>
    <row r="22" spans="1:19" ht="14.4" customHeight="1" x14ac:dyDescent="0.3">
      <c r="A22" s="472" t="s">
        <v>1423</v>
      </c>
      <c r="B22" s="473" t="s">
        <v>1424</v>
      </c>
      <c r="C22" s="473" t="s">
        <v>419</v>
      </c>
      <c r="D22" s="473" t="s">
        <v>1418</v>
      </c>
      <c r="E22" s="473" t="s">
        <v>1425</v>
      </c>
      <c r="F22" s="473" t="s">
        <v>1453</v>
      </c>
      <c r="G22" s="473" t="s">
        <v>1455</v>
      </c>
      <c r="H22" s="477">
        <v>2170</v>
      </c>
      <c r="I22" s="477">
        <v>965650</v>
      </c>
      <c r="J22" s="473">
        <v>0.87870719527109664</v>
      </c>
      <c r="K22" s="473">
        <v>445</v>
      </c>
      <c r="L22" s="477">
        <v>2464</v>
      </c>
      <c r="M22" s="477">
        <v>1098944</v>
      </c>
      <c r="N22" s="473">
        <v>1</v>
      </c>
      <c r="O22" s="473">
        <v>446</v>
      </c>
      <c r="P22" s="477">
        <v>8176</v>
      </c>
      <c r="Q22" s="477">
        <v>3082352</v>
      </c>
      <c r="R22" s="500">
        <v>2.8048308194048106</v>
      </c>
      <c r="S22" s="478">
        <v>377</v>
      </c>
    </row>
    <row r="23" spans="1:19" ht="14.4" customHeight="1" x14ac:dyDescent="0.3">
      <c r="A23" s="472" t="s">
        <v>1423</v>
      </c>
      <c r="B23" s="473" t="s">
        <v>1424</v>
      </c>
      <c r="C23" s="473" t="s">
        <v>419</v>
      </c>
      <c r="D23" s="473" t="s">
        <v>1418</v>
      </c>
      <c r="E23" s="473" t="s">
        <v>1425</v>
      </c>
      <c r="F23" s="473" t="s">
        <v>1456</v>
      </c>
      <c r="G23" s="473" t="s">
        <v>1457</v>
      </c>
      <c r="H23" s="477">
        <v>604</v>
      </c>
      <c r="I23" s="477">
        <v>24764</v>
      </c>
      <c r="J23" s="473">
        <v>0.6723136232828365</v>
      </c>
      <c r="K23" s="473">
        <v>41</v>
      </c>
      <c r="L23" s="477">
        <v>877</v>
      </c>
      <c r="M23" s="477">
        <v>36834</v>
      </c>
      <c r="N23" s="473">
        <v>1</v>
      </c>
      <c r="O23" s="473">
        <v>42</v>
      </c>
      <c r="P23" s="477">
        <v>735</v>
      </c>
      <c r="Q23" s="477">
        <v>24990</v>
      </c>
      <c r="R23" s="500">
        <v>0.67844925883694418</v>
      </c>
      <c r="S23" s="478">
        <v>34</v>
      </c>
    </row>
    <row r="24" spans="1:19" ht="14.4" customHeight="1" x14ac:dyDescent="0.3">
      <c r="A24" s="472" t="s">
        <v>1423</v>
      </c>
      <c r="B24" s="473" t="s">
        <v>1424</v>
      </c>
      <c r="C24" s="473" t="s">
        <v>419</v>
      </c>
      <c r="D24" s="473" t="s">
        <v>1418</v>
      </c>
      <c r="E24" s="473" t="s">
        <v>1425</v>
      </c>
      <c r="F24" s="473" t="s">
        <v>1458</v>
      </c>
      <c r="G24" s="473" t="s">
        <v>1459</v>
      </c>
      <c r="H24" s="477">
        <v>2562</v>
      </c>
      <c r="I24" s="477">
        <v>1257942</v>
      </c>
      <c r="J24" s="473">
        <v>1.1864467206156981</v>
      </c>
      <c r="K24" s="473">
        <v>491</v>
      </c>
      <c r="L24" s="477">
        <v>2155</v>
      </c>
      <c r="M24" s="477">
        <v>1060260</v>
      </c>
      <c r="N24" s="473">
        <v>1</v>
      </c>
      <c r="O24" s="473">
        <v>492</v>
      </c>
      <c r="P24" s="477">
        <v>585</v>
      </c>
      <c r="Q24" s="477">
        <v>306540</v>
      </c>
      <c r="R24" s="500">
        <v>0.28911776356742686</v>
      </c>
      <c r="S24" s="478">
        <v>524</v>
      </c>
    </row>
    <row r="25" spans="1:19" ht="14.4" customHeight="1" x14ac:dyDescent="0.3">
      <c r="A25" s="472" t="s">
        <v>1423</v>
      </c>
      <c r="B25" s="473" t="s">
        <v>1424</v>
      </c>
      <c r="C25" s="473" t="s">
        <v>419</v>
      </c>
      <c r="D25" s="473" t="s">
        <v>1418</v>
      </c>
      <c r="E25" s="473" t="s">
        <v>1425</v>
      </c>
      <c r="F25" s="473" t="s">
        <v>1460</v>
      </c>
      <c r="G25" s="473" t="s">
        <v>1461</v>
      </c>
      <c r="H25" s="477">
        <v>773</v>
      </c>
      <c r="I25" s="477">
        <v>23963</v>
      </c>
      <c r="J25" s="473">
        <v>0.81197478991596639</v>
      </c>
      <c r="K25" s="473">
        <v>31</v>
      </c>
      <c r="L25" s="477">
        <v>952</v>
      </c>
      <c r="M25" s="477">
        <v>29512</v>
      </c>
      <c r="N25" s="473">
        <v>1</v>
      </c>
      <c r="O25" s="473">
        <v>31</v>
      </c>
      <c r="P25" s="477">
        <v>683</v>
      </c>
      <c r="Q25" s="477">
        <v>38931</v>
      </c>
      <c r="R25" s="500">
        <v>1.3191583084846843</v>
      </c>
      <c r="S25" s="478">
        <v>57</v>
      </c>
    </row>
    <row r="26" spans="1:19" ht="14.4" customHeight="1" x14ac:dyDescent="0.3">
      <c r="A26" s="472" t="s">
        <v>1423</v>
      </c>
      <c r="B26" s="473" t="s">
        <v>1424</v>
      </c>
      <c r="C26" s="473" t="s">
        <v>419</v>
      </c>
      <c r="D26" s="473" t="s">
        <v>1418</v>
      </c>
      <c r="E26" s="473" t="s">
        <v>1425</v>
      </c>
      <c r="F26" s="473" t="s">
        <v>1462</v>
      </c>
      <c r="G26" s="473" t="s">
        <v>1463</v>
      </c>
      <c r="H26" s="477">
        <v>838</v>
      </c>
      <c r="I26" s="477">
        <v>173466</v>
      </c>
      <c r="J26" s="473">
        <v>0.90747677241148406</v>
      </c>
      <c r="K26" s="473">
        <v>207</v>
      </c>
      <c r="L26" s="477">
        <v>919</v>
      </c>
      <c r="M26" s="477">
        <v>191152</v>
      </c>
      <c r="N26" s="473">
        <v>1</v>
      </c>
      <c r="O26" s="473">
        <v>208</v>
      </c>
      <c r="P26" s="477">
        <v>921</v>
      </c>
      <c r="Q26" s="477">
        <v>206304</v>
      </c>
      <c r="R26" s="500">
        <v>1.0792667615300913</v>
      </c>
      <c r="S26" s="478">
        <v>224</v>
      </c>
    </row>
    <row r="27" spans="1:19" ht="14.4" customHeight="1" x14ac:dyDescent="0.3">
      <c r="A27" s="472" t="s">
        <v>1423</v>
      </c>
      <c r="B27" s="473" t="s">
        <v>1424</v>
      </c>
      <c r="C27" s="473" t="s">
        <v>419</v>
      </c>
      <c r="D27" s="473" t="s">
        <v>1418</v>
      </c>
      <c r="E27" s="473" t="s">
        <v>1425</v>
      </c>
      <c r="F27" s="473" t="s">
        <v>1464</v>
      </c>
      <c r="G27" s="473" t="s">
        <v>1465</v>
      </c>
      <c r="H27" s="477">
        <v>547</v>
      </c>
      <c r="I27" s="477">
        <v>207860</v>
      </c>
      <c r="J27" s="473">
        <v>0.84314966251298029</v>
      </c>
      <c r="K27" s="473">
        <v>380</v>
      </c>
      <c r="L27" s="477">
        <v>642</v>
      </c>
      <c r="M27" s="477">
        <v>246528</v>
      </c>
      <c r="N27" s="473">
        <v>1</v>
      </c>
      <c r="O27" s="473">
        <v>384</v>
      </c>
      <c r="P27" s="477">
        <v>626</v>
      </c>
      <c r="Q27" s="477">
        <v>346178</v>
      </c>
      <c r="R27" s="500">
        <v>1.404213720145379</v>
      </c>
      <c r="S27" s="478">
        <v>553</v>
      </c>
    </row>
    <row r="28" spans="1:19" ht="14.4" customHeight="1" x14ac:dyDescent="0.3">
      <c r="A28" s="472" t="s">
        <v>1423</v>
      </c>
      <c r="B28" s="473" t="s">
        <v>1424</v>
      </c>
      <c r="C28" s="473" t="s">
        <v>419</v>
      </c>
      <c r="D28" s="473" t="s">
        <v>1418</v>
      </c>
      <c r="E28" s="473" t="s">
        <v>1425</v>
      </c>
      <c r="F28" s="473" t="s">
        <v>1464</v>
      </c>
      <c r="G28" s="473" t="s">
        <v>1466</v>
      </c>
      <c r="H28" s="477">
        <v>286</v>
      </c>
      <c r="I28" s="477">
        <v>108680</v>
      </c>
      <c r="J28" s="473">
        <v>1.0036199763593381</v>
      </c>
      <c r="K28" s="473">
        <v>380</v>
      </c>
      <c r="L28" s="477">
        <v>282</v>
      </c>
      <c r="M28" s="477">
        <v>108288</v>
      </c>
      <c r="N28" s="473">
        <v>1</v>
      </c>
      <c r="O28" s="473">
        <v>384</v>
      </c>
      <c r="P28" s="477">
        <v>290</v>
      </c>
      <c r="Q28" s="477">
        <v>160370</v>
      </c>
      <c r="R28" s="500">
        <v>1.4809581855791962</v>
      </c>
      <c r="S28" s="478">
        <v>553</v>
      </c>
    </row>
    <row r="29" spans="1:19" ht="14.4" customHeight="1" x14ac:dyDescent="0.3">
      <c r="A29" s="472" t="s">
        <v>1423</v>
      </c>
      <c r="B29" s="473" t="s">
        <v>1424</v>
      </c>
      <c r="C29" s="473" t="s">
        <v>419</v>
      </c>
      <c r="D29" s="473" t="s">
        <v>1418</v>
      </c>
      <c r="E29" s="473" t="s">
        <v>1425</v>
      </c>
      <c r="F29" s="473" t="s">
        <v>1467</v>
      </c>
      <c r="G29" s="473" t="s">
        <v>1468</v>
      </c>
      <c r="H29" s="477">
        <v>1089</v>
      </c>
      <c r="I29" s="477">
        <v>254826</v>
      </c>
      <c r="J29" s="473">
        <v>0.62960419034441861</v>
      </c>
      <c r="K29" s="473">
        <v>234</v>
      </c>
      <c r="L29" s="477">
        <v>1715</v>
      </c>
      <c r="M29" s="477">
        <v>404740</v>
      </c>
      <c r="N29" s="473">
        <v>1</v>
      </c>
      <c r="O29" s="473">
        <v>236</v>
      </c>
      <c r="P29" s="477">
        <v>1432</v>
      </c>
      <c r="Q29" s="477">
        <v>305016</v>
      </c>
      <c r="R29" s="500">
        <v>0.75360972476157528</v>
      </c>
      <c r="S29" s="478">
        <v>213</v>
      </c>
    </row>
    <row r="30" spans="1:19" ht="14.4" customHeight="1" x14ac:dyDescent="0.3">
      <c r="A30" s="472" t="s">
        <v>1423</v>
      </c>
      <c r="B30" s="473" t="s">
        <v>1424</v>
      </c>
      <c r="C30" s="473" t="s">
        <v>419</v>
      </c>
      <c r="D30" s="473" t="s">
        <v>1418</v>
      </c>
      <c r="E30" s="473" t="s">
        <v>1425</v>
      </c>
      <c r="F30" s="473" t="s">
        <v>1469</v>
      </c>
      <c r="G30" s="473" t="s">
        <v>1470</v>
      </c>
      <c r="H30" s="477">
        <v>607</v>
      </c>
      <c r="I30" s="477">
        <v>79517</v>
      </c>
      <c r="J30" s="473">
        <v>0.91983527479264748</v>
      </c>
      <c r="K30" s="473">
        <v>131</v>
      </c>
      <c r="L30" s="477">
        <v>631</v>
      </c>
      <c r="M30" s="477">
        <v>86447</v>
      </c>
      <c r="N30" s="473">
        <v>1</v>
      </c>
      <c r="O30" s="473">
        <v>137</v>
      </c>
      <c r="P30" s="477">
        <v>564</v>
      </c>
      <c r="Q30" s="477">
        <v>79524</v>
      </c>
      <c r="R30" s="500">
        <v>0.91991624926255389</v>
      </c>
      <c r="S30" s="478">
        <v>141</v>
      </c>
    </row>
    <row r="31" spans="1:19" ht="14.4" customHeight="1" x14ac:dyDescent="0.3">
      <c r="A31" s="472" t="s">
        <v>1423</v>
      </c>
      <c r="B31" s="473" t="s">
        <v>1424</v>
      </c>
      <c r="C31" s="473" t="s">
        <v>419</v>
      </c>
      <c r="D31" s="473" t="s">
        <v>1418</v>
      </c>
      <c r="E31" s="473" t="s">
        <v>1425</v>
      </c>
      <c r="F31" s="473" t="s">
        <v>1471</v>
      </c>
      <c r="G31" s="473" t="s">
        <v>1472</v>
      </c>
      <c r="H31" s="477">
        <v>25</v>
      </c>
      <c r="I31" s="477">
        <v>4975</v>
      </c>
      <c r="J31" s="473">
        <v>0.73540280857354023</v>
      </c>
      <c r="K31" s="473">
        <v>199</v>
      </c>
      <c r="L31" s="477">
        <v>33</v>
      </c>
      <c r="M31" s="477">
        <v>6765</v>
      </c>
      <c r="N31" s="473">
        <v>1</v>
      </c>
      <c r="O31" s="473">
        <v>205</v>
      </c>
      <c r="P31" s="477"/>
      <c r="Q31" s="477"/>
      <c r="R31" s="500"/>
      <c r="S31" s="478"/>
    </row>
    <row r="32" spans="1:19" ht="14.4" customHeight="1" x14ac:dyDescent="0.3">
      <c r="A32" s="472" t="s">
        <v>1423</v>
      </c>
      <c r="B32" s="473" t="s">
        <v>1424</v>
      </c>
      <c r="C32" s="473" t="s">
        <v>419</v>
      </c>
      <c r="D32" s="473" t="s">
        <v>1418</v>
      </c>
      <c r="E32" s="473" t="s">
        <v>1425</v>
      </c>
      <c r="F32" s="473" t="s">
        <v>1471</v>
      </c>
      <c r="G32" s="473" t="s">
        <v>1473</v>
      </c>
      <c r="H32" s="477">
        <v>7</v>
      </c>
      <c r="I32" s="477">
        <v>1393</v>
      </c>
      <c r="J32" s="473">
        <v>0.61773835920177389</v>
      </c>
      <c r="K32" s="473">
        <v>199</v>
      </c>
      <c r="L32" s="477">
        <v>11</v>
      </c>
      <c r="M32" s="477">
        <v>2255</v>
      </c>
      <c r="N32" s="473">
        <v>1</v>
      </c>
      <c r="O32" s="473">
        <v>205</v>
      </c>
      <c r="P32" s="477">
        <v>1</v>
      </c>
      <c r="Q32" s="477">
        <v>220</v>
      </c>
      <c r="R32" s="500">
        <v>9.7560975609756101E-2</v>
      </c>
      <c r="S32" s="478">
        <v>220</v>
      </c>
    </row>
    <row r="33" spans="1:19" ht="14.4" customHeight="1" x14ac:dyDescent="0.3">
      <c r="A33" s="472" t="s">
        <v>1423</v>
      </c>
      <c r="B33" s="473" t="s">
        <v>1424</v>
      </c>
      <c r="C33" s="473" t="s">
        <v>419</v>
      </c>
      <c r="D33" s="473" t="s">
        <v>1418</v>
      </c>
      <c r="E33" s="473" t="s">
        <v>1425</v>
      </c>
      <c r="F33" s="473" t="s">
        <v>1474</v>
      </c>
      <c r="G33" s="473" t="s">
        <v>1475</v>
      </c>
      <c r="H33" s="477">
        <v>126</v>
      </c>
      <c r="I33" s="477">
        <v>156996</v>
      </c>
      <c r="J33" s="473">
        <v>1.5624601910828027</v>
      </c>
      <c r="K33" s="473">
        <v>1246</v>
      </c>
      <c r="L33" s="477">
        <v>80</v>
      </c>
      <c r="M33" s="477">
        <v>100480</v>
      </c>
      <c r="N33" s="473">
        <v>1</v>
      </c>
      <c r="O33" s="473">
        <v>1256</v>
      </c>
      <c r="P33" s="477">
        <v>91</v>
      </c>
      <c r="Q33" s="477">
        <v>114478</v>
      </c>
      <c r="R33" s="500">
        <v>1.1393113057324842</v>
      </c>
      <c r="S33" s="478">
        <v>1258</v>
      </c>
    </row>
    <row r="34" spans="1:19" ht="14.4" customHeight="1" x14ac:dyDescent="0.3">
      <c r="A34" s="472" t="s">
        <v>1423</v>
      </c>
      <c r="B34" s="473" t="s">
        <v>1424</v>
      </c>
      <c r="C34" s="473" t="s">
        <v>419</v>
      </c>
      <c r="D34" s="473" t="s">
        <v>1418</v>
      </c>
      <c r="E34" s="473" t="s">
        <v>1425</v>
      </c>
      <c r="F34" s="473" t="s">
        <v>1476</v>
      </c>
      <c r="G34" s="473" t="s">
        <v>1477</v>
      </c>
      <c r="H34" s="477">
        <v>19680</v>
      </c>
      <c r="I34" s="477">
        <v>314880</v>
      </c>
      <c r="J34" s="473">
        <v>0.80228496301712959</v>
      </c>
      <c r="K34" s="473">
        <v>16</v>
      </c>
      <c r="L34" s="477">
        <v>23087</v>
      </c>
      <c r="M34" s="477">
        <v>392479</v>
      </c>
      <c r="N34" s="473">
        <v>1</v>
      </c>
      <c r="O34" s="473">
        <v>17</v>
      </c>
      <c r="P34" s="477">
        <v>22010</v>
      </c>
      <c r="Q34" s="477">
        <v>374170</v>
      </c>
      <c r="R34" s="500">
        <v>0.95335037033828562</v>
      </c>
      <c r="S34" s="478">
        <v>17</v>
      </c>
    </row>
    <row r="35" spans="1:19" ht="14.4" customHeight="1" x14ac:dyDescent="0.3">
      <c r="A35" s="472" t="s">
        <v>1423</v>
      </c>
      <c r="B35" s="473" t="s">
        <v>1424</v>
      </c>
      <c r="C35" s="473" t="s">
        <v>419</v>
      </c>
      <c r="D35" s="473" t="s">
        <v>1418</v>
      </c>
      <c r="E35" s="473" t="s">
        <v>1425</v>
      </c>
      <c r="F35" s="473" t="s">
        <v>1478</v>
      </c>
      <c r="G35" s="473" t="s">
        <v>1479</v>
      </c>
      <c r="H35" s="477">
        <v>324</v>
      </c>
      <c r="I35" s="477">
        <v>44064</v>
      </c>
      <c r="J35" s="473">
        <v>0.61435502760582228</v>
      </c>
      <c r="K35" s="473">
        <v>136</v>
      </c>
      <c r="L35" s="477">
        <v>516</v>
      </c>
      <c r="M35" s="477">
        <v>71724</v>
      </c>
      <c r="N35" s="473">
        <v>1</v>
      </c>
      <c r="O35" s="473">
        <v>139</v>
      </c>
      <c r="P35" s="477">
        <v>512</v>
      </c>
      <c r="Q35" s="477">
        <v>73216</v>
      </c>
      <c r="R35" s="500">
        <v>1.0208019630806981</v>
      </c>
      <c r="S35" s="478">
        <v>143</v>
      </c>
    </row>
    <row r="36" spans="1:19" ht="14.4" customHeight="1" x14ac:dyDescent="0.3">
      <c r="A36" s="472" t="s">
        <v>1423</v>
      </c>
      <c r="B36" s="473" t="s">
        <v>1424</v>
      </c>
      <c r="C36" s="473" t="s">
        <v>419</v>
      </c>
      <c r="D36" s="473" t="s">
        <v>1418</v>
      </c>
      <c r="E36" s="473" t="s">
        <v>1425</v>
      </c>
      <c r="F36" s="473" t="s">
        <v>1478</v>
      </c>
      <c r="G36" s="473" t="s">
        <v>1480</v>
      </c>
      <c r="H36" s="477">
        <v>228</v>
      </c>
      <c r="I36" s="477">
        <v>31008</v>
      </c>
      <c r="J36" s="473">
        <v>0.63374754741661221</v>
      </c>
      <c r="K36" s="473">
        <v>136</v>
      </c>
      <c r="L36" s="477">
        <v>352</v>
      </c>
      <c r="M36" s="477">
        <v>48928</v>
      </c>
      <c r="N36" s="473">
        <v>1</v>
      </c>
      <c r="O36" s="473">
        <v>139</v>
      </c>
      <c r="P36" s="477">
        <v>302</v>
      </c>
      <c r="Q36" s="477">
        <v>43186</v>
      </c>
      <c r="R36" s="500">
        <v>0.88264388489208634</v>
      </c>
      <c r="S36" s="478">
        <v>143</v>
      </c>
    </row>
    <row r="37" spans="1:19" ht="14.4" customHeight="1" x14ac:dyDescent="0.3">
      <c r="A37" s="472" t="s">
        <v>1423</v>
      </c>
      <c r="B37" s="473" t="s">
        <v>1424</v>
      </c>
      <c r="C37" s="473" t="s">
        <v>419</v>
      </c>
      <c r="D37" s="473" t="s">
        <v>1418</v>
      </c>
      <c r="E37" s="473" t="s">
        <v>1425</v>
      </c>
      <c r="F37" s="473" t="s">
        <v>1481</v>
      </c>
      <c r="G37" s="473" t="s">
        <v>1482</v>
      </c>
      <c r="H37" s="477">
        <v>216</v>
      </c>
      <c r="I37" s="477">
        <v>22248</v>
      </c>
      <c r="J37" s="473">
        <v>0.72</v>
      </c>
      <c r="K37" s="473">
        <v>103</v>
      </c>
      <c r="L37" s="477">
        <v>300</v>
      </c>
      <c r="M37" s="477">
        <v>30900</v>
      </c>
      <c r="N37" s="473">
        <v>1</v>
      </c>
      <c r="O37" s="473">
        <v>103</v>
      </c>
      <c r="P37" s="477">
        <v>300</v>
      </c>
      <c r="Q37" s="477">
        <v>19500</v>
      </c>
      <c r="R37" s="500">
        <v>0.6310679611650486</v>
      </c>
      <c r="S37" s="478">
        <v>65</v>
      </c>
    </row>
    <row r="38" spans="1:19" ht="14.4" customHeight="1" x14ac:dyDescent="0.3">
      <c r="A38" s="472" t="s">
        <v>1423</v>
      </c>
      <c r="B38" s="473" t="s">
        <v>1424</v>
      </c>
      <c r="C38" s="473" t="s">
        <v>419</v>
      </c>
      <c r="D38" s="473" t="s">
        <v>1418</v>
      </c>
      <c r="E38" s="473" t="s">
        <v>1425</v>
      </c>
      <c r="F38" s="473" t="s">
        <v>1481</v>
      </c>
      <c r="G38" s="473" t="s">
        <v>1483</v>
      </c>
      <c r="H38" s="477">
        <v>146</v>
      </c>
      <c r="I38" s="477">
        <v>15038</v>
      </c>
      <c r="J38" s="473">
        <v>0.85882352941176465</v>
      </c>
      <c r="K38" s="473">
        <v>103</v>
      </c>
      <c r="L38" s="477">
        <v>170</v>
      </c>
      <c r="M38" s="477">
        <v>17510</v>
      </c>
      <c r="N38" s="473">
        <v>1</v>
      </c>
      <c r="O38" s="473">
        <v>103</v>
      </c>
      <c r="P38" s="477">
        <v>165</v>
      </c>
      <c r="Q38" s="477">
        <v>10725</v>
      </c>
      <c r="R38" s="500">
        <v>0.61250713877784124</v>
      </c>
      <c r="S38" s="478">
        <v>65</v>
      </c>
    </row>
    <row r="39" spans="1:19" ht="14.4" customHeight="1" x14ac:dyDescent="0.3">
      <c r="A39" s="472" t="s">
        <v>1423</v>
      </c>
      <c r="B39" s="473" t="s">
        <v>1424</v>
      </c>
      <c r="C39" s="473" t="s">
        <v>419</v>
      </c>
      <c r="D39" s="473" t="s">
        <v>1418</v>
      </c>
      <c r="E39" s="473" t="s">
        <v>1425</v>
      </c>
      <c r="F39" s="473" t="s">
        <v>1484</v>
      </c>
      <c r="G39" s="473" t="s">
        <v>1485</v>
      </c>
      <c r="H39" s="477">
        <v>1</v>
      </c>
      <c r="I39" s="477">
        <v>113</v>
      </c>
      <c r="J39" s="473">
        <v>0.9576271186440678</v>
      </c>
      <c r="K39" s="473">
        <v>113</v>
      </c>
      <c r="L39" s="477">
        <v>1</v>
      </c>
      <c r="M39" s="477">
        <v>118</v>
      </c>
      <c r="N39" s="473">
        <v>1</v>
      </c>
      <c r="O39" s="473">
        <v>118</v>
      </c>
      <c r="P39" s="477">
        <v>3</v>
      </c>
      <c r="Q39" s="477">
        <v>372</v>
      </c>
      <c r="R39" s="500">
        <v>3.152542372881356</v>
      </c>
      <c r="S39" s="478">
        <v>124</v>
      </c>
    </row>
    <row r="40" spans="1:19" ht="14.4" customHeight="1" x14ac:dyDescent="0.3">
      <c r="A40" s="472" t="s">
        <v>1423</v>
      </c>
      <c r="B40" s="473" t="s">
        <v>1424</v>
      </c>
      <c r="C40" s="473" t="s">
        <v>419</v>
      </c>
      <c r="D40" s="473" t="s">
        <v>1418</v>
      </c>
      <c r="E40" s="473" t="s">
        <v>1425</v>
      </c>
      <c r="F40" s="473" t="s">
        <v>1486</v>
      </c>
      <c r="G40" s="473" t="s">
        <v>1487</v>
      </c>
      <c r="H40" s="477">
        <v>4238</v>
      </c>
      <c r="I40" s="477">
        <v>169520</v>
      </c>
      <c r="J40" s="473">
        <v>1.0852752880921894</v>
      </c>
      <c r="K40" s="473">
        <v>40</v>
      </c>
      <c r="L40" s="477">
        <v>3905</v>
      </c>
      <c r="M40" s="477">
        <v>156200</v>
      </c>
      <c r="N40" s="473">
        <v>1</v>
      </c>
      <c r="O40" s="473">
        <v>40</v>
      </c>
      <c r="P40" s="477">
        <v>4454</v>
      </c>
      <c r="Q40" s="477">
        <v>191522</v>
      </c>
      <c r="R40" s="500">
        <v>1.2261331626120358</v>
      </c>
      <c r="S40" s="478">
        <v>43</v>
      </c>
    </row>
    <row r="41" spans="1:19" ht="14.4" customHeight="1" x14ac:dyDescent="0.3">
      <c r="A41" s="472" t="s">
        <v>1423</v>
      </c>
      <c r="B41" s="473" t="s">
        <v>1424</v>
      </c>
      <c r="C41" s="473" t="s">
        <v>419</v>
      </c>
      <c r="D41" s="473" t="s">
        <v>1418</v>
      </c>
      <c r="E41" s="473" t="s">
        <v>1425</v>
      </c>
      <c r="F41" s="473" t="s">
        <v>1488</v>
      </c>
      <c r="G41" s="473" t="s">
        <v>1489</v>
      </c>
      <c r="H41" s="477">
        <v>9383</v>
      </c>
      <c r="I41" s="477">
        <v>1088428</v>
      </c>
      <c r="J41" s="473">
        <v>0.90160917026588672</v>
      </c>
      <c r="K41" s="473">
        <v>116</v>
      </c>
      <c r="L41" s="477">
        <v>10318</v>
      </c>
      <c r="M41" s="477">
        <v>1207206</v>
      </c>
      <c r="N41" s="473">
        <v>1</v>
      </c>
      <c r="O41" s="473">
        <v>117</v>
      </c>
      <c r="P41" s="477">
        <v>12693</v>
      </c>
      <c r="Q41" s="477">
        <v>1726248</v>
      </c>
      <c r="R41" s="500">
        <v>1.4299531314456688</v>
      </c>
      <c r="S41" s="478">
        <v>136</v>
      </c>
    </row>
    <row r="42" spans="1:19" ht="14.4" customHeight="1" x14ac:dyDescent="0.3">
      <c r="A42" s="472" t="s">
        <v>1423</v>
      </c>
      <c r="B42" s="473" t="s">
        <v>1424</v>
      </c>
      <c r="C42" s="473" t="s">
        <v>419</v>
      </c>
      <c r="D42" s="473" t="s">
        <v>1418</v>
      </c>
      <c r="E42" s="473" t="s">
        <v>1425</v>
      </c>
      <c r="F42" s="473" t="s">
        <v>1490</v>
      </c>
      <c r="G42" s="473" t="s">
        <v>1491</v>
      </c>
      <c r="H42" s="477">
        <v>655</v>
      </c>
      <c r="I42" s="477">
        <v>55675</v>
      </c>
      <c r="J42" s="473">
        <v>0.83014000924448683</v>
      </c>
      <c r="K42" s="473">
        <v>85</v>
      </c>
      <c r="L42" s="477">
        <v>737</v>
      </c>
      <c r="M42" s="477">
        <v>67067</v>
      </c>
      <c r="N42" s="473">
        <v>1</v>
      </c>
      <c r="O42" s="473">
        <v>91</v>
      </c>
      <c r="P42" s="477">
        <v>834</v>
      </c>
      <c r="Q42" s="477">
        <v>75894</v>
      </c>
      <c r="R42" s="500">
        <v>1.1316146540027137</v>
      </c>
      <c r="S42" s="478">
        <v>91</v>
      </c>
    </row>
    <row r="43" spans="1:19" ht="14.4" customHeight="1" x14ac:dyDescent="0.3">
      <c r="A43" s="472" t="s">
        <v>1423</v>
      </c>
      <c r="B43" s="473" t="s">
        <v>1424</v>
      </c>
      <c r="C43" s="473" t="s">
        <v>419</v>
      </c>
      <c r="D43" s="473" t="s">
        <v>1418</v>
      </c>
      <c r="E43" s="473" t="s">
        <v>1425</v>
      </c>
      <c r="F43" s="473" t="s">
        <v>1492</v>
      </c>
      <c r="G43" s="473" t="s">
        <v>1493</v>
      </c>
      <c r="H43" s="477">
        <v>2538</v>
      </c>
      <c r="I43" s="477">
        <v>248724</v>
      </c>
      <c r="J43" s="473">
        <v>0.86454357755114808</v>
      </c>
      <c r="K43" s="473">
        <v>98</v>
      </c>
      <c r="L43" s="477">
        <v>2906</v>
      </c>
      <c r="M43" s="477">
        <v>287694</v>
      </c>
      <c r="N43" s="473">
        <v>1</v>
      </c>
      <c r="O43" s="473">
        <v>99</v>
      </c>
      <c r="P43" s="477">
        <v>2543</v>
      </c>
      <c r="Q43" s="477">
        <v>348391</v>
      </c>
      <c r="R43" s="500">
        <v>1.2109776359604303</v>
      </c>
      <c r="S43" s="478">
        <v>137</v>
      </c>
    </row>
    <row r="44" spans="1:19" ht="14.4" customHeight="1" x14ac:dyDescent="0.3">
      <c r="A44" s="472" t="s">
        <v>1423</v>
      </c>
      <c r="B44" s="473" t="s">
        <v>1424</v>
      </c>
      <c r="C44" s="473" t="s">
        <v>419</v>
      </c>
      <c r="D44" s="473" t="s">
        <v>1418</v>
      </c>
      <c r="E44" s="473" t="s">
        <v>1425</v>
      </c>
      <c r="F44" s="473" t="s">
        <v>1494</v>
      </c>
      <c r="G44" s="473" t="s">
        <v>1495</v>
      </c>
      <c r="H44" s="477">
        <v>1476</v>
      </c>
      <c r="I44" s="477">
        <v>30996</v>
      </c>
      <c r="J44" s="473">
        <v>1.125858123569794</v>
      </c>
      <c r="K44" s="473">
        <v>21</v>
      </c>
      <c r="L44" s="477">
        <v>1311</v>
      </c>
      <c r="M44" s="477">
        <v>27531</v>
      </c>
      <c r="N44" s="473">
        <v>1</v>
      </c>
      <c r="O44" s="473">
        <v>21</v>
      </c>
      <c r="P44" s="477">
        <v>1122</v>
      </c>
      <c r="Q44" s="477">
        <v>74052</v>
      </c>
      <c r="R44" s="500">
        <v>2.6897678980058841</v>
      </c>
      <c r="S44" s="478">
        <v>66</v>
      </c>
    </row>
    <row r="45" spans="1:19" ht="14.4" customHeight="1" x14ac:dyDescent="0.3">
      <c r="A45" s="472" t="s">
        <v>1423</v>
      </c>
      <c r="B45" s="473" t="s">
        <v>1424</v>
      </c>
      <c r="C45" s="473" t="s">
        <v>419</v>
      </c>
      <c r="D45" s="473" t="s">
        <v>1418</v>
      </c>
      <c r="E45" s="473" t="s">
        <v>1425</v>
      </c>
      <c r="F45" s="473" t="s">
        <v>1496</v>
      </c>
      <c r="G45" s="473" t="s">
        <v>1497</v>
      </c>
      <c r="H45" s="477">
        <v>17187</v>
      </c>
      <c r="I45" s="477">
        <v>8370069</v>
      </c>
      <c r="J45" s="473">
        <v>0.86086030604822916</v>
      </c>
      <c r="K45" s="473">
        <v>487</v>
      </c>
      <c r="L45" s="477">
        <v>19924</v>
      </c>
      <c r="M45" s="477">
        <v>9722912</v>
      </c>
      <c r="N45" s="473">
        <v>1</v>
      </c>
      <c r="O45" s="473">
        <v>488</v>
      </c>
      <c r="P45" s="477">
        <v>9075</v>
      </c>
      <c r="Q45" s="477">
        <v>2976600</v>
      </c>
      <c r="R45" s="500">
        <v>0.30614285103063771</v>
      </c>
      <c r="S45" s="478">
        <v>328</v>
      </c>
    </row>
    <row r="46" spans="1:19" ht="14.4" customHeight="1" x14ac:dyDescent="0.3">
      <c r="A46" s="472" t="s">
        <v>1423</v>
      </c>
      <c r="B46" s="473" t="s">
        <v>1424</v>
      </c>
      <c r="C46" s="473" t="s">
        <v>419</v>
      </c>
      <c r="D46" s="473" t="s">
        <v>1418</v>
      </c>
      <c r="E46" s="473" t="s">
        <v>1425</v>
      </c>
      <c r="F46" s="473" t="s">
        <v>1496</v>
      </c>
      <c r="G46" s="473" t="s">
        <v>1498</v>
      </c>
      <c r="H46" s="477">
        <v>9375</v>
      </c>
      <c r="I46" s="477">
        <v>4565625</v>
      </c>
      <c r="J46" s="473">
        <v>0.88387236036147654</v>
      </c>
      <c r="K46" s="473">
        <v>487</v>
      </c>
      <c r="L46" s="477">
        <v>10585</v>
      </c>
      <c r="M46" s="477">
        <v>5165480</v>
      </c>
      <c r="N46" s="473">
        <v>1</v>
      </c>
      <c r="O46" s="473">
        <v>488</v>
      </c>
      <c r="P46" s="477">
        <v>3870</v>
      </c>
      <c r="Q46" s="477">
        <v>1269360</v>
      </c>
      <c r="R46" s="500">
        <v>0.24573902134941961</v>
      </c>
      <c r="S46" s="478">
        <v>328</v>
      </c>
    </row>
    <row r="47" spans="1:19" ht="14.4" customHeight="1" x14ac:dyDescent="0.3">
      <c r="A47" s="472" t="s">
        <v>1423</v>
      </c>
      <c r="B47" s="473" t="s">
        <v>1424</v>
      </c>
      <c r="C47" s="473" t="s">
        <v>419</v>
      </c>
      <c r="D47" s="473" t="s">
        <v>1418</v>
      </c>
      <c r="E47" s="473" t="s">
        <v>1425</v>
      </c>
      <c r="F47" s="473" t="s">
        <v>1499</v>
      </c>
      <c r="G47" s="473" t="s">
        <v>1500</v>
      </c>
      <c r="H47" s="477">
        <v>5812</v>
      </c>
      <c r="I47" s="477">
        <v>1877276</v>
      </c>
      <c r="J47" s="473">
        <v>0.79479584751646937</v>
      </c>
      <c r="K47" s="473">
        <v>323</v>
      </c>
      <c r="L47" s="477">
        <v>7290</v>
      </c>
      <c r="M47" s="477">
        <v>2361960</v>
      </c>
      <c r="N47" s="473">
        <v>1</v>
      </c>
      <c r="O47" s="473">
        <v>324</v>
      </c>
      <c r="P47" s="477">
        <v>4693</v>
      </c>
      <c r="Q47" s="477">
        <v>1314040</v>
      </c>
      <c r="R47" s="500">
        <v>0.55633456959474337</v>
      </c>
      <c r="S47" s="478">
        <v>280</v>
      </c>
    </row>
    <row r="48" spans="1:19" ht="14.4" customHeight="1" x14ac:dyDescent="0.3">
      <c r="A48" s="472" t="s">
        <v>1423</v>
      </c>
      <c r="B48" s="473" t="s">
        <v>1424</v>
      </c>
      <c r="C48" s="473" t="s">
        <v>419</v>
      </c>
      <c r="D48" s="473" t="s">
        <v>1418</v>
      </c>
      <c r="E48" s="473" t="s">
        <v>1425</v>
      </c>
      <c r="F48" s="473" t="s">
        <v>1501</v>
      </c>
      <c r="G48" s="473" t="s">
        <v>1502</v>
      </c>
      <c r="H48" s="477">
        <v>1224</v>
      </c>
      <c r="I48" s="477">
        <v>287640</v>
      </c>
      <c r="J48" s="473">
        <v>0.9368282546672051</v>
      </c>
      <c r="K48" s="473">
        <v>235</v>
      </c>
      <c r="L48" s="477">
        <v>1301</v>
      </c>
      <c r="M48" s="477">
        <v>307036</v>
      </c>
      <c r="N48" s="473">
        <v>1</v>
      </c>
      <c r="O48" s="473">
        <v>236</v>
      </c>
      <c r="P48" s="477">
        <v>1422</v>
      </c>
      <c r="Q48" s="477">
        <v>319950</v>
      </c>
      <c r="R48" s="500">
        <v>1.0420602144373949</v>
      </c>
      <c r="S48" s="478">
        <v>225</v>
      </c>
    </row>
    <row r="49" spans="1:19" ht="14.4" customHeight="1" x14ac:dyDescent="0.3">
      <c r="A49" s="472" t="s">
        <v>1423</v>
      </c>
      <c r="B49" s="473" t="s">
        <v>1424</v>
      </c>
      <c r="C49" s="473" t="s">
        <v>419</v>
      </c>
      <c r="D49" s="473" t="s">
        <v>1418</v>
      </c>
      <c r="E49" s="473" t="s">
        <v>1425</v>
      </c>
      <c r="F49" s="473" t="s">
        <v>1501</v>
      </c>
      <c r="G49" s="473" t="s">
        <v>1503</v>
      </c>
      <c r="H49" s="477">
        <v>698</v>
      </c>
      <c r="I49" s="477">
        <v>164030</v>
      </c>
      <c r="J49" s="473">
        <v>0.80444719083490268</v>
      </c>
      <c r="K49" s="473">
        <v>235</v>
      </c>
      <c r="L49" s="477">
        <v>864</v>
      </c>
      <c r="M49" s="477">
        <v>203904</v>
      </c>
      <c r="N49" s="473">
        <v>1</v>
      </c>
      <c r="O49" s="473">
        <v>236</v>
      </c>
      <c r="P49" s="477">
        <v>845</v>
      </c>
      <c r="Q49" s="477">
        <v>190125</v>
      </c>
      <c r="R49" s="500">
        <v>0.93242408192090398</v>
      </c>
      <c r="S49" s="478">
        <v>225</v>
      </c>
    </row>
    <row r="50" spans="1:19" ht="14.4" customHeight="1" x14ac:dyDescent="0.3">
      <c r="A50" s="472" t="s">
        <v>1423</v>
      </c>
      <c r="B50" s="473" t="s">
        <v>1424</v>
      </c>
      <c r="C50" s="473" t="s">
        <v>419</v>
      </c>
      <c r="D50" s="473" t="s">
        <v>1418</v>
      </c>
      <c r="E50" s="473" t="s">
        <v>1425</v>
      </c>
      <c r="F50" s="473" t="s">
        <v>1504</v>
      </c>
      <c r="G50" s="473" t="s">
        <v>1505</v>
      </c>
      <c r="H50" s="477">
        <v>5425</v>
      </c>
      <c r="I50" s="477">
        <v>363475</v>
      </c>
      <c r="J50" s="473">
        <v>0.97915746258202863</v>
      </c>
      <c r="K50" s="473">
        <v>67</v>
      </c>
      <c r="L50" s="477">
        <v>5459</v>
      </c>
      <c r="M50" s="477">
        <v>371212</v>
      </c>
      <c r="N50" s="473">
        <v>1</v>
      </c>
      <c r="O50" s="473">
        <v>68</v>
      </c>
      <c r="P50" s="477">
        <v>5332</v>
      </c>
      <c r="Q50" s="477">
        <v>383904</v>
      </c>
      <c r="R50" s="500">
        <v>1.0341907050418628</v>
      </c>
      <c r="S50" s="478">
        <v>72</v>
      </c>
    </row>
    <row r="51" spans="1:19" ht="14.4" customHeight="1" x14ac:dyDescent="0.3">
      <c r="A51" s="472" t="s">
        <v>1423</v>
      </c>
      <c r="B51" s="473" t="s">
        <v>1424</v>
      </c>
      <c r="C51" s="473" t="s">
        <v>419</v>
      </c>
      <c r="D51" s="473" t="s">
        <v>1418</v>
      </c>
      <c r="E51" s="473" t="s">
        <v>1425</v>
      </c>
      <c r="F51" s="473" t="s">
        <v>1506</v>
      </c>
      <c r="G51" s="473" t="s">
        <v>1507</v>
      </c>
      <c r="H51" s="477">
        <v>3094</v>
      </c>
      <c r="I51" s="477">
        <v>126854</v>
      </c>
      <c r="J51" s="473">
        <v>0.90046565774155995</v>
      </c>
      <c r="K51" s="473">
        <v>41</v>
      </c>
      <c r="L51" s="477">
        <v>3436</v>
      </c>
      <c r="M51" s="477">
        <v>140876</v>
      </c>
      <c r="N51" s="473">
        <v>1</v>
      </c>
      <c r="O51" s="473">
        <v>41</v>
      </c>
      <c r="P51" s="477">
        <v>3225</v>
      </c>
      <c r="Q51" s="477">
        <v>164475</v>
      </c>
      <c r="R51" s="500">
        <v>1.1675161134614838</v>
      </c>
      <c r="S51" s="478">
        <v>51</v>
      </c>
    </row>
    <row r="52" spans="1:19" ht="14.4" customHeight="1" x14ac:dyDescent="0.3">
      <c r="A52" s="472" t="s">
        <v>1423</v>
      </c>
      <c r="B52" s="473" t="s">
        <v>1424</v>
      </c>
      <c r="C52" s="473" t="s">
        <v>419</v>
      </c>
      <c r="D52" s="473" t="s">
        <v>1418</v>
      </c>
      <c r="E52" s="473" t="s">
        <v>1425</v>
      </c>
      <c r="F52" s="473" t="s">
        <v>1508</v>
      </c>
      <c r="G52" s="473" t="s">
        <v>1509</v>
      </c>
      <c r="H52" s="477">
        <v>4297</v>
      </c>
      <c r="I52" s="477">
        <v>313681</v>
      </c>
      <c r="J52" s="473">
        <v>1.0381906520774999</v>
      </c>
      <c r="K52" s="473">
        <v>73</v>
      </c>
      <c r="L52" s="477">
        <v>4083</v>
      </c>
      <c r="M52" s="477">
        <v>302142</v>
      </c>
      <c r="N52" s="473">
        <v>1</v>
      </c>
      <c r="O52" s="473">
        <v>74</v>
      </c>
      <c r="P52" s="477">
        <v>3904</v>
      </c>
      <c r="Q52" s="477">
        <v>503616</v>
      </c>
      <c r="R52" s="500">
        <v>1.6668189129614552</v>
      </c>
      <c r="S52" s="478">
        <v>129</v>
      </c>
    </row>
    <row r="53" spans="1:19" ht="14.4" customHeight="1" x14ac:dyDescent="0.3">
      <c r="A53" s="472" t="s">
        <v>1423</v>
      </c>
      <c r="B53" s="473" t="s">
        <v>1424</v>
      </c>
      <c r="C53" s="473" t="s">
        <v>419</v>
      </c>
      <c r="D53" s="473" t="s">
        <v>1418</v>
      </c>
      <c r="E53" s="473" t="s">
        <v>1425</v>
      </c>
      <c r="F53" s="473" t="s">
        <v>1510</v>
      </c>
      <c r="G53" s="473" t="s">
        <v>1511</v>
      </c>
      <c r="H53" s="477">
        <v>603</v>
      </c>
      <c r="I53" s="477">
        <v>44019</v>
      </c>
      <c r="J53" s="473">
        <v>0.8273315039657182</v>
      </c>
      <c r="K53" s="473">
        <v>73</v>
      </c>
      <c r="L53" s="477">
        <v>719</v>
      </c>
      <c r="M53" s="477">
        <v>53206</v>
      </c>
      <c r="N53" s="473">
        <v>1</v>
      </c>
      <c r="O53" s="473">
        <v>74</v>
      </c>
      <c r="P53" s="477">
        <v>586</v>
      </c>
      <c r="Q53" s="477">
        <v>30472</v>
      </c>
      <c r="R53" s="500">
        <v>0.57271736270345452</v>
      </c>
      <c r="S53" s="478">
        <v>52</v>
      </c>
    </row>
    <row r="54" spans="1:19" ht="14.4" customHeight="1" x14ac:dyDescent="0.3">
      <c r="A54" s="472" t="s">
        <v>1423</v>
      </c>
      <c r="B54" s="473" t="s">
        <v>1424</v>
      </c>
      <c r="C54" s="473" t="s">
        <v>419</v>
      </c>
      <c r="D54" s="473" t="s">
        <v>1418</v>
      </c>
      <c r="E54" s="473" t="s">
        <v>1425</v>
      </c>
      <c r="F54" s="473" t="s">
        <v>1512</v>
      </c>
      <c r="G54" s="473" t="s">
        <v>1513</v>
      </c>
      <c r="H54" s="477">
        <v>2065</v>
      </c>
      <c r="I54" s="477">
        <v>586460</v>
      </c>
      <c r="J54" s="473">
        <v>0.9021281832375766</v>
      </c>
      <c r="K54" s="473">
        <v>284</v>
      </c>
      <c r="L54" s="477">
        <v>2281</v>
      </c>
      <c r="M54" s="477">
        <v>650085</v>
      </c>
      <c r="N54" s="473">
        <v>1</v>
      </c>
      <c r="O54" s="473">
        <v>285</v>
      </c>
      <c r="P54" s="477">
        <v>1444</v>
      </c>
      <c r="Q54" s="477">
        <v>693120</v>
      </c>
      <c r="R54" s="500">
        <v>1.0661990355107409</v>
      </c>
      <c r="S54" s="478">
        <v>480</v>
      </c>
    </row>
    <row r="55" spans="1:19" ht="14.4" customHeight="1" x14ac:dyDescent="0.3">
      <c r="A55" s="472" t="s">
        <v>1423</v>
      </c>
      <c r="B55" s="473" t="s">
        <v>1424</v>
      </c>
      <c r="C55" s="473" t="s">
        <v>419</v>
      </c>
      <c r="D55" s="473" t="s">
        <v>1418</v>
      </c>
      <c r="E55" s="473" t="s">
        <v>1425</v>
      </c>
      <c r="F55" s="473" t="s">
        <v>1512</v>
      </c>
      <c r="G55" s="473" t="s">
        <v>1514</v>
      </c>
      <c r="H55" s="477">
        <v>1226</v>
      </c>
      <c r="I55" s="477">
        <v>348184</v>
      </c>
      <c r="J55" s="473">
        <v>0.7917681436254278</v>
      </c>
      <c r="K55" s="473">
        <v>284</v>
      </c>
      <c r="L55" s="477">
        <v>1543</v>
      </c>
      <c r="M55" s="477">
        <v>439755</v>
      </c>
      <c r="N55" s="473">
        <v>1</v>
      </c>
      <c r="O55" s="473">
        <v>285</v>
      </c>
      <c r="P55" s="477">
        <v>690</v>
      </c>
      <c r="Q55" s="477">
        <v>331200</v>
      </c>
      <c r="R55" s="500">
        <v>0.75314663846914764</v>
      </c>
      <c r="S55" s="478">
        <v>480</v>
      </c>
    </row>
    <row r="56" spans="1:19" ht="14.4" customHeight="1" x14ac:dyDescent="0.3">
      <c r="A56" s="472" t="s">
        <v>1423</v>
      </c>
      <c r="B56" s="473" t="s">
        <v>1424</v>
      </c>
      <c r="C56" s="473" t="s">
        <v>419</v>
      </c>
      <c r="D56" s="473" t="s">
        <v>1418</v>
      </c>
      <c r="E56" s="473" t="s">
        <v>1425</v>
      </c>
      <c r="F56" s="473" t="s">
        <v>1515</v>
      </c>
      <c r="G56" s="473" t="s">
        <v>1516</v>
      </c>
      <c r="H56" s="477">
        <v>68</v>
      </c>
      <c r="I56" s="477">
        <v>14892</v>
      </c>
      <c r="J56" s="473">
        <v>0.92750373692077726</v>
      </c>
      <c r="K56" s="473">
        <v>219</v>
      </c>
      <c r="L56" s="477">
        <v>72</v>
      </c>
      <c r="M56" s="477">
        <v>16056</v>
      </c>
      <c r="N56" s="473">
        <v>1</v>
      </c>
      <c r="O56" s="473">
        <v>223</v>
      </c>
      <c r="P56" s="477">
        <v>94</v>
      </c>
      <c r="Q56" s="477">
        <v>19458</v>
      </c>
      <c r="R56" s="500">
        <v>1.2118834080717489</v>
      </c>
      <c r="S56" s="478">
        <v>207</v>
      </c>
    </row>
    <row r="57" spans="1:19" ht="14.4" customHeight="1" x14ac:dyDescent="0.3">
      <c r="A57" s="472" t="s">
        <v>1423</v>
      </c>
      <c r="B57" s="473" t="s">
        <v>1424</v>
      </c>
      <c r="C57" s="473" t="s">
        <v>419</v>
      </c>
      <c r="D57" s="473" t="s">
        <v>1418</v>
      </c>
      <c r="E57" s="473" t="s">
        <v>1425</v>
      </c>
      <c r="F57" s="473" t="s">
        <v>1515</v>
      </c>
      <c r="G57" s="473" t="s">
        <v>1517</v>
      </c>
      <c r="H57" s="477">
        <v>49</v>
      </c>
      <c r="I57" s="477">
        <v>10731</v>
      </c>
      <c r="J57" s="473">
        <v>0.96242152466367714</v>
      </c>
      <c r="K57" s="473">
        <v>219</v>
      </c>
      <c r="L57" s="477">
        <v>50</v>
      </c>
      <c r="M57" s="477">
        <v>11150</v>
      </c>
      <c r="N57" s="473">
        <v>1</v>
      </c>
      <c r="O57" s="473">
        <v>223</v>
      </c>
      <c r="P57" s="477">
        <v>58</v>
      </c>
      <c r="Q57" s="477">
        <v>12006</v>
      </c>
      <c r="R57" s="500">
        <v>1.0767713004484305</v>
      </c>
      <c r="S57" s="478">
        <v>207</v>
      </c>
    </row>
    <row r="58" spans="1:19" ht="14.4" customHeight="1" x14ac:dyDescent="0.3">
      <c r="A58" s="472" t="s">
        <v>1423</v>
      </c>
      <c r="B58" s="473" t="s">
        <v>1424</v>
      </c>
      <c r="C58" s="473" t="s">
        <v>419</v>
      </c>
      <c r="D58" s="473" t="s">
        <v>1418</v>
      </c>
      <c r="E58" s="473" t="s">
        <v>1425</v>
      </c>
      <c r="F58" s="473" t="s">
        <v>1518</v>
      </c>
      <c r="G58" s="473" t="s">
        <v>1519</v>
      </c>
      <c r="H58" s="477">
        <v>622</v>
      </c>
      <c r="I58" s="477">
        <v>473964</v>
      </c>
      <c r="J58" s="473">
        <v>0.89379107461082252</v>
      </c>
      <c r="K58" s="473">
        <v>762</v>
      </c>
      <c r="L58" s="477">
        <v>695</v>
      </c>
      <c r="M58" s="477">
        <v>530285</v>
      </c>
      <c r="N58" s="473">
        <v>1</v>
      </c>
      <c r="O58" s="473">
        <v>763</v>
      </c>
      <c r="P58" s="477">
        <v>562</v>
      </c>
      <c r="Q58" s="477">
        <v>428806</v>
      </c>
      <c r="R58" s="500">
        <v>0.80863309352517987</v>
      </c>
      <c r="S58" s="478">
        <v>763</v>
      </c>
    </row>
    <row r="59" spans="1:19" ht="14.4" customHeight="1" x14ac:dyDescent="0.3">
      <c r="A59" s="472" t="s">
        <v>1423</v>
      </c>
      <c r="B59" s="473" t="s">
        <v>1424</v>
      </c>
      <c r="C59" s="473" t="s">
        <v>419</v>
      </c>
      <c r="D59" s="473" t="s">
        <v>1418</v>
      </c>
      <c r="E59" s="473" t="s">
        <v>1425</v>
      </c>
      <c r="F59" s="473" t="s">
        <v>1520</v>
      </c>
      <c r="G59" s="473" t="s">
        <v>1521</v>
      </c>
      <c r="H59" s="477">
        <v>673</v>
      </c>
      <c r="I59" s="477">
        <v>1394456</v>
      </c>
      <c r="J59" s="473">
        <v>0.65762329469998793</v>
      </c>
      <c r="K59" s="473">
        <v>2072</v>
      </c>
      <c r="L59" s="477">
        <v>1004</v>
      </c>
      <c r="M59" s="477">
        <v>2120448</v>
      </c>
      <c r="N59" s="473">
        <v>1</v>
      </c>
      <c r="O59" s="473">
        <v>2112</v>
      </c>
      <c r="P59" s="477">
        <v>118</v>
      </c>
      <c r="Q59" s="477">
        <v>249688</v>
      </c>
      <c r="R59" s="500">
        <v>0.11775247494869009</v>
      </c>
      <c r="S59" s="478">
        <v>2116</v>
      </c>
    </row>
    <row r="60" spans="1:19" ht="14.4" customHeight="1" x14ac:dyDescent="0.3">
      <c r="A60" s="472" t="s">
        <v>1423</v>
      </c>
      <c r="B60" s="473" t="s">
        <v>1424</v>
      </c>
      <c r="C60" s="473" t="s">
        <v>419</v>
      </c>
      <c r="D60" s="473" t="s">
        <v>1418</v>
      </c>
      <c r="E60" s="473" t="s">
        <v>1425</v>
      </c>
      <c r="F60" s="473" t="s">
        <v>1522</v>
      </c>
      <c r="G60" s="473" t="s">
        <v>1523</v>
      </c>
      <c r="H60" s="477">
        <v>148</v>
      </c>
      <c r="I60" s="477">
        <v>89984</v>
      </c>
      <c r="J60" s="473">
        <v>0.74392764430628811</v>
      </c>
      <c r="K60" s="473">
        <v>608</v>
      </c>
      <c r="L60" s="477">
        <v>197</v>
      </c>
      <c r="M60" s="477">
        <v>120958</v>
      </c>
      <c r="N60" s="473">
        <v>1</v>
      </c>
      <c r="O60" s="473">
        <v>614</v>
      </c>
      <c r="P60" s="477">
        <v>152</v>
      </c>
      <c r="Q60" s="477">
        <v>93024</v>
      </c>
      <c r="R60" s="500">
        <v>0.76906033499231141</v>
      </c>
      <c r="S60" s="478">
        <v>612</v>
      </c>
    </row>
    <row r="61" spans="1:19" ht="14.4" customHeight="1" x14ac:dyDescent="0.3">
      <c r="A61" s="472" t="s">
        <v>1423</v>
      </c>
      <c r="B61" s="473" t="s">
        <v>1424</v>
      </c>
      <c r="C61" s="473" t="s">
        <v>419</v>
      </c>
      <c r="D61" s="473" t="s">
        <v>1418</v>
      </c>
      <c r="E61" s="473" t="s">
        <v>1425</v>
      </c>
      <c r="F61" s="473" t="s">
        <v>1522</v>
      </c>
      <c r="G61" s="473" t="s">
        <v>1524</v>
      </c>
      <c r="H61" s="477">
        <v>85</v>
      </c>
      <c r="I61" s="477">
        <v>51680</v>
      </c>
      <c r="J61" s="473">
        <v>0.78662972997655944</v>
      </c>
      <c r="K61" s="473">
        <v>608</v>
      </c>
      <c r="L61" s="477">
        <v>107</v>
      </c>
      <c r="M61" s="477">
        <v>65698</v>
      </c>
      <c r="N61" s="473">
        <v>1</v>
      </c>
      <c r="O61" s="473">
        <v>614</v>
      </c>
      <c r="P61" s="477">
        <v>133</v>
      </c>
      <c r="Q61" s="477">
        <v>81396</v>
      </c>
      <c r="R61" s="500">
        <v>1.238941824713081</v>
      </c>
      <c r="S61" s="478">
        <v>612</v>
      </c>
    </row>
    <row r="62" spans="1:19" ht="14.4" customHeight="1" x14ac:dyDescent="0.3">
      <c r="A62" s="472" t="s">
        <v>1423</v>
      </c>
      <c r="B62" s="473" t="s">
        <v>1424</v>
      </c>
      <c r="C62" s="473" t="s">
        <v>419</v>
      </c>
      <c r="D62" s="473" t="s">
        <v>1418</v>
      </c>
      <c r="E62" s="473" t="s">
        <v>1425</v>
      </c>
      <c r="F62" s="473" t="s">
        <v>1525</v>
      </c>
      <c r="G62" s="473" t="s">
        <v>1526</v>
      </c>
      <c r="H62" s="477">
        <v>62</v>
      </c>
      <c r="I62" s="477">
        <v>59644</v>
      </c>
      <c r="J62" s="473">
        <v>1.1059931760866339</v>
      </c>
      <c r="K62" s="473">
        <v>962</v>
      </c>
      <c r="L62" s="477">
        <v>56</v>
      </c>
      <c r="M62" s="477">
        <v>53928</v>
      </c>
      <c r="N62" s="473">
        <v>1</v>
      </c>
      <c r="O62" s="473">
        <v>963</v>
      </c>
      <c r="P62" s="477">
        <v>3</v>
      </c>
      <c r="Q62" s="477">
        <v>2475</v>
      </c>
      <c r="R62" s="500">
        <v>4.5894526034712953E-2</v>
      </c>
      <c r="S62" s="478">
        <v>825</v>
      </c>
    </row>
    <row r="63" spans="1:19" ht="14.4" customHeight="1" x14ac:dyDescent="0.3">
      <c r="A63" s="472" t="s">
        <v>1423</v>
      </c>
      <c r="B63" s="473" t="s">
        <v>1424</v>
      </c>
      <c r="C63" s="473" t="s">
        <v>419</v>
      </c>
      <c r="D63" s="473" t="s">
        <v>1418</v>
      </c>
      <c r="E63" s="473" t="s">
        <v>1425</v>
      </c>
      <c r="F63" s="473" t="s">
        <v>1527</v>
      </c>
      <c r="G63" s="473" t="s">
        <v>1528</v>
      </c>
      <c r="H63" s="477">
        <v>17</v>
      </c>
      <c r="I63" s="477">
        <v>8653</v>
      </c>
      <c r="J63" s="473">
        <v>2.112548828125</v>
      </c>
      <c r="K63" s="473">
        <v>509</v>
      </c>
      <c r="L63" s="477">
        <v>8</v>
      </c>
      <c r="M63" s="477">
        <v>4096</v>
      </c>
      <c r="N63" s="473">
        <v>1</v>
      </c>
      <c r="O63" s="473">
        <v>512</v>
      </c>
      <c r="P63" s="477">
        <v>5</v>
      </c>
      <c r="Q63" s="477">
        <v>2155</v>
      </c>
      <c r="R63" s="500">
        <v>0.526123046875</v>
      </c>
      <c r="S63" s="478">
        <v>431</v>
      </c>
    </row>
    <row r="64" spans="1:19" ht="14.4" customHeight="1" x14ac:dyDescent="0.3">
      <c r="A64" s="472" t="s">
        <v>1423</v>
      </c>
      <c r="B64" s="473" t="s">
        <v>1424</v>
      </c>
      <c r="C64" s="473" t="s">
        <v>419</v>
      </c>
      <c r="D64" s="473" t="s">
        <v>1418</v>
      </c>
      <c r="E64" s="473" t="s">
        <v>1425</v>
      </c>
      <c r="F64" s="473" t="s">
        <v>1529</v>
      </c>
      <c r="G64" s="473" t="s">
        <v>1530</v>
      </c>
      <c r="H64" s="477">
        <v>212</v>
      </c>
      <c r="I64" s="477">
        <v>369304</v>
      </c>
      <c r="J64" s="473">
        <v>0.85645640074211504</v>
      </c>
      <c r="K64" s="473">
        <v>1742</v>
      </c>
      <c r="L64" s="477">
        <v>245</v>
      </c>
      <c r="M64" s="477">
        <v>431200</v>
      </c>
      <c r="N64" s="473">
        <v>1</v>
      </c>
      <c r="O64" s="473">
        <v>1760</v>
      </c>
      <c r="P64" s="477">
        <v>225</v>
      </c>
      <c r="Q64" s="477">
        <v>396675</v>
      </c>
      <c r="R64" s="500">
        <v>0.91993274582560292</v>
      </c>
      <c r="S64" s="478">
        <v>1763</v>
      </c>
    </row>
    <row r="65" spans="1:19" ht="14.4" customHeight="1" x14ac:dyDescent="0.3">
      <c r="A65" s="472" t="s">
        <v>1423</v>
      </c>
      <c r="B65" s="473" t="s">
        <v>1424</v>
      </c>
      <c r="C65" s="473" t="s">
        <v>419</v>
      </c>
      <c r="D65" s="473" t="s">
        <v>1418</v>
      </c>
      <c r="E65" s="473" t="s">
        <v>1425</v>
      </c>
      <c r="F65" s="473" t="s">
        <v>1531</v>
      </c>
      <c r="G65" s="473" t="s">
        <v>1532</v>
      </c>
      <c r="H65" s="477">
        <v>422</v>
      </c>
      <c r="I65" s="477">
        <v>206780</v>
      </c>
      <c r="J65" s="473">
        <v>0.54582409460458237</v>
      </c>
      <c r="K65" s="473">
        <v>490</v>
      </c>
      <c r="L65" s="477">
        <v>770</v>
      </c>
      <c r="M65" s="477">
        <v>378840</v>
      </c>
      <c r="N65" s="473">
        <v>1</v>
      </c>
      <c r="O65" s="473">
        <v>492</v>
      </c>
      <c r="P65" s="477">
        <v>0</v>
      </c>
      <c r="Q65" s="477">
        <v>0</v>
      </c>
      <c r="R65" s="500">
        <v>0</v>
      </c>
      <c r="S65" s="478"/>
    </row>
    <row r="66" spans="1:19" ht="14.4" customHeight="1" x14ac:dyDescent="0.3">
      <c r="A66" s="472" t="s">
        <v>1423</v>
      </c>
      <c r="B66" s="473" t="s">
        <v>1424</v>
      </c>
      <c r="C66" s="473" t="s">
        <v>419</v>
      </c>
      <c r="D66" s="473" t="s">
        <v>1418</v>
      </c>
      <c r="E66" s="473" t="s">
        <v>1425</v>
      </c>
      <c r="F66" s="473" t="s">
        <v>1531</v>
      </c>
      <c r="G66" s="473"/>
      <c r="H66" s="477">
        <v>286</v>
      </c>
      <c r="I66" s="477">
        <v>140140</v>
      </c>
      <c r="J66" s="473">
        <v>1.1126460873983739</v>
      </c>
      <c r="K66" s="473">
        <v>490</v>
      </c>
      <c r="L66" s="477">
        <v>256</v>
      </c>
      <c r="M66" s="477">
        <v>125952</v>
      </c>
      <c r="N66" s="473">
        <v>1</v>
      </c>
      <c r="O66" s="473">
        <v>492</v>
      </c>
      <c r="P66" s="477"/>
      <c r="Q66" s="477"/>
      <c r="R66" s="500"/>
      <c r="S66" s="478"/>
    </row>
    <row r="67" spans="1:19" ht="14.4" customHeight="1" x14ac:dyDescent="0.3">
      <c r="A67" s="472" t="s">
        <v>1423</v>
      </c>
      <c r="B67" s="473" t="s">
        <v>1424</v>
      </c>
      <c r="C67" s="473" t="s">
        <v>419</v>
      </c>
      <c r="D67" s="473" t="s">
        <v>1418</v>
      </c>
      <c r="E67" s="473" t="s">
        <v>1425</v>
      </c>
      <c r="F67" s="473" t="s">
        <v>1533</v>
      </c>
      <c r="G67" s="473" t="s">
        <v>1534</v>
      </c>
      <c r="H67" s="477">
        <v>714</v>
      </c>
      <c r="I67" s="477">
        <v>69972</v>
      </c>
      <c r="J67" s="473">
        <v>0.85879450642512611</v>
      </c>
      <c r="K67" s="473">
        <v>98</v>
      </c>
      <c r="L67" s="477">
        <v>823</v>
      </c>
      <c r="M67" s="477">
        <v>81477</v>
      </c>
      <c r="N67" s="473">
        <v>1</v>
      </c>
      <c r="O67" s="473">
        <v>99</v>
      </c>
      <c r="P67" s="477">
        <v>660</v>
      </c>
      <c r="Q67" s="477">
        <v>99660</v>
      </c>
      <c r="R67" s="500">
        <v>1.223167274200081</v>
      </c>
      <c r="S67" s="478">
        <v>151</v>
      </c>
    </row>
    <row r="68" spans="1:19" ht="14.4" customHeight="1" x14ac:dyDescent="0.3">
      <c r="A68" s="472" t="s">
        <v>1423</v>
      </c>
      <c r="B68" s="473" t="s">
        <v>1424</v>
      </c>
      <c r="C68" s="473" t="s">
        <v>419</v>
      </c>
      <c r="D68" s="473" t="s">
        <v>1418</v>
      </c>
      <c r="E68" s="473" t="s">
        <v>1425</v>
      </c>
      <c r="F68" s="473" t="s">
        <v>1535</v>
      </c>
      <c r="G68" s="473" t="s">
        <v>1536</v>
      </c>
      <c r="H68" s="477">
        <v>1089</v>
      </c>
      <c r="I68" s="477">
        <v>270072</v>
      </c>
      <c r="J68" s="473">
        <v>0.63243528048052267</v>
      </c>
      <c r="K68" s="473">
        <v>248</v>
      </c>
      <c r="L68" s="477">
        <v>1715</v>
      </c>
      <c r="M68" s="477">
        <v>427035</v>
      </c>
      <c r="N68" s="473">
        <v>1</v>
      </c>
      <c r="O68" s="473">
        <v>249</v>
      </c>
      <c r="P68" s="477">
        <v>1432</v>
      </c>
      <c r="Q68" s="477">
        <v>388072</v>
      </c>
      <c r="R68" s="500">
        <v>0.90875923519149482</v>
      </c>
      <c r="S68" s="478">
        <v>271</v>
      </c>
    </row>
    <row r="69" spans="1:19" ht="14.4" customHeight="1" x14ac:dyDescent="0.3">
      <c r="A69" s="472" t="s">
        <v>1423</v>
      </c>
      <c r="B69" s="473" t="s">
        <v>1424</v>
      </c>
      <c r="C69" s="473" t="s">
        <v>419</v>
      </c>
      <c r="D69" s="473" t="s">
        <v>1418</v>
      </c>
      <c r="E69" s="473" t="s">
        <v>1425</v>
      </c>
      <c r="F69" s="473" t="s">
        <v>1537</v>
      </c>
      <c r="G69" s="473" t="s">
        <v>1538</v>
      </c>
      <c r="H69" s="477">
        <v>541</v>
      </c>
      <c r="I69" s="477">
        <v>82773</v>
      </c>
      <c r="J69" s="473">
        <v>1.0991554457812127</v>
      </c>
      <c r="K69" s="473">
        <v>153</v>
      </c>
      <c r="L69" s="477">
        <v>489</v>
      </c>
      <c r="M69" s="477">
        <v>75306</v>
      </c>
      <c r="N69" s="473">
        <v>1</v>
      </c>
      <c r="O69" s="473">
        <v>154</v>
      </c>
      <c r="P69" s="477">
        <v>464</v>
      </c>
      <c r="Q69" s="477">
        <v>80272</v>
      </c>
      <c r="R69" s="500">
        <v>1.0659442806682071</v>
      </c>
      <c r="S69" s="478">
        <v>173</v>
      </c>
    </row>
    <row r="70" spans="1:19" ht="14.4" customHeight="1" x14ac:dyDescent="0.3">
      <c r="A70" s="472" t="s">
        <v>1423</v>
      </c>
      <c r="B70" s="473" t="s">
        <v>1424</v>
      </c>
      <c r="C70" s="473" t="s">
        <v>419</v>
      </c>
      <c r="D70" s="473" t="s">
        <v>1418</v>
      </c>
      <c r="E70" s="473" t="s">
        <v>1425</v>
      </c>
      <c r="F70" s="473" t="s">
        <v>1539</v>
      </c>
      <c r="G70" s="473" t="s">
        <v>1540</v>
      </c>
      <c r="H70" s="477">
        <v>193</v>
      </c>
      <c r="I70" s="477">
        <v>102483</v>
      </c>
      <c r="J70" s="473">
        <v>1.0945296479835953</v>
      </c>
      <c r="K70" s="473">
        <v>531</v>
      </c>
      <c r="L70" s="477">
        <v>176</v>
      </c>
      <c r="M70" s="477">
        <v>93632</v>
      </c>
      <c r="N70" s="473">
        <v>1</v>
      </c>
      <c r="O70" s="473">
        <v>532</v>
      </c>
      <c r="P70" s="477">
        <v>1327</v>
      </c>
      <c r="Q70" s="477">
        <v>581226</v>
      </c>
      <c r="R70" s="500">
        <v>6.2075572453861927</v>
      </c>
      <c r="S70" s="478">
        <v>438</v>
      </c>
    </row>
    <row r="71" spans="1:19" ht="14.4" customHeight="1" x14ac:dyDescent="0.3">
      <c r="A71" s="472" t="s">
        <v>1423</v>
      </c>
      <c r="B71" s="473" t="s">
        <v>1424</v>
      </c>
      <c r="C71" s="473" t="s">
        <v>419</v>
      </c>
      <c r="D71" s="473" t="s">
        <v>1418</v>
      </c>
      <c r="E71" s="473" t="s">
        <v>1425</v>
      </c>
      <c r="F71" s="473" t="s">
        <v>1541</v>
      </c>
      <c r="G71" s="473" t="s">
        <v>1542</v>
      </c>
      <c r="H71" s="477">
        <v>30</v>
      </c>
      <c r="I71" s="477">
        <v>4560</v>
      </c>
      <c r="J71" s="473"/>
      <c r="K71" s="473">
        <v>152</v>
      </c>
      <c r="L71" s="477"/>
      <c r="M71" s="477"/>
      <c r="N71" s="473"/>
      <c r="O71" s="473"/>
      <c r="P71" s="477"/>
      <c r="Q71" s="477"/>
      <c r="R71" s="500"/>
      <c r="S71" s="478"/>
    </row>
    <row r="72" spans="1:19" ht="14.4" customHeight="1" x14ac:dyDescent="0.3">
      <c r="A72" s="472" t="s">
        <v>1423</v>
      </c>
      <c r="B72" s="473" t="s">
        <v>1424</v>
      </c>
      <c r="C72" s="473" t="s">
        <v>419</v>
      </c>
      <c r="D72" s="473" t="s">
        <v>1418</v>
      </c>
      <c r="E72" s="473" t="s">
        <v>1425</v>
      </c>
      <c r="F72" s="473" t="s">
        <v>1543</v>
      </c>
      <c r="G72" s="473" t="s">
        <v>1544</v>
      </c>
      <c r="H72" s="477">
        <v>53</v>
      </c>
      <c r="I72" s="477">
        <v>1431</v>
      </c>
      <c r="J72" s="473">
        <v>0.92982456140350878</v>
      </c>
      <c r="K72" s="473">
        <v>27</v>
      </c>
      <c r="L72" s="477">
        <v>57</v>
      </c>
      <c r="M72" s="477">
        <v>1539</v>
      </c>
      <c r="N72" s="473">
        <v>1</v>
      </c>
      <c r="O72" s="473">
        <v>27</v>
      </c>
      <c r="P72" s="477">
        <v>37</v>
      </c>
      <c r="Q72" s="477">
        <v>1739</v>
      </c>
      <c r="R72" s="500">
        <v>1.1299545159194282</v>
      </c>
      <c r="S72" s="478">
        <v>47</v>
      </c>
    </row>
    <row r="73" spans="1:19" ht="14.4" customHeight="1" x14ac:dyDescent="0.3">
      <c r="A73" s="472" t="s">
        <v>1423</v>
      </c>
      <c r="B73" s="473" t="s">
        <v>1424</v>
      </c>
      <c r="C73" s="473" t="s">
        <v>419</v>
      </c>
      <c r="D73" s="473" t="s">
        <v>1418</v>
      </c>
      <c r="E73" s="473" t="s">
        <v>1425</v>
      </c>
      <c r="F73" s="473" t="s">
        <v>1545</v>
      </c>
      <c r="G73" s="473" t="s">
        <v>1546</v>
      </c>
      <c r="H73" s="477">
        <v>5</v>
      </c>
      <c r="I73" s="477">
        <v>205</v>
      </c>
      <c r="J73" s="473">
        <v>0.32539682539682541</v>
      </c>
      <c r="K73" s="473">
        <v>41</v>
      </c>
      <c r="L73" s="477">
        <v>15</v>
      </c>
      <c r="M73" s="477">
        <v>630</v>
      </c>
      <c r="N73" s="473">
        <v>1</v>
      </c>
      <c r="O73" s="473">
        <v>42</v>
      </c>
      <c r="P73" s="477">
        <v>3</v>
      </c>
      <c r="Q73" s="477">
        <v>132</v>
      </c>
      <c r="R73" s="500">
        <v>0.20952380952380953</v>
      </c>
      <c r="S73" s="478">
        <v>44</v>
      </c>
    </row>
    <row r="74" spans="1:19" ht="14.4" customHeight="1" x14ac:dyDescent="0.3">
      <c r="A74" s="472" t="s">
        <v>1423</v>
      </c>
      <c r="B74" s="473" t="s">
        <v>1424</v>
      </c>
      <c r="C74" s="473" t="s">
        <v>419</v>
      </c>
      <c r="D74" s="473" t="s">
        <v>1418</v>
      </c>
      <c r="E74" s="473" t="s">
        <v>1425</v>
      </c>
      <c r="F74" s="473" t="s">
        <v>1547</v>
      </c>
      <c r="G74" s="473" t="s">
        <v>1548</v>
      </c>
      <c r="H74" s="477">
        <v>1</v>
      </c>
      <c r="I74" s="477">
        <v>328</v>
      </c>
      <c r="J74" s="473">
        <v>0.99696048632218848</v>
      </c>
      <c r="K74" s="473">
        <v>328</v>
      </c>
      <c r="L74" s="477">
        <v>1</v>
      </c>
      <c r="M74" s="477">
        <v>329</v>
      </c>
      <c r="N74" s="473">
        <v>1</v>
      </c>
      <c r="O74" s="473">
        <v>329</v>
      </c>
      <c r="P74" s="477">
        <v>7</v>
      </c>
      <c r="Q74" s="477">
        <v>2639</v>
      </c>
      <c r="R74" s="500">
        <v>8.0212765957446805</v>
      </c>
      <c r="S74" s="478">
        <v>377</v>
      </c>
    </row>
    <row r="75" spans="1:19" ht="14.4" customHeight="1" x14ac:dyDescent="0.3">
      <c r="A75" s="472" t="s">
        <v>1423</v>
      </c>
      <c r="B75" s="473" t="s">
        <v>1424</v>
      </c>
      <c r="C75" s="473" t="s">
        <v>419</v>
      </c>
      <c r="D75" s="473" t="s">
        <v>1418</v>
      </c>
      <c r="E75" s="473" t="s">
        <v>1425</v>
      </c>
      <c r="F75" s="473" t="s">
        <v>1547</v>
      </c>
      <c r="G75" s="473" t="s">
        <v>1549</v>
      </c>
      <c r="H75" s="477">
        <v>1</v>
      </c>
      <c r="I75" s="477">
        <v>328</v>
      </c>
      <c r="J75" s="473">
        <v>0.33232016210739618</v>
      </c>
      <c r="K75" s="473">
        <v>328</v>
      </c>
      <c r="L75" s="477">
        <v>3</v>
      </c>
      <c r="M75" s="477">
        <v>987</v>
      </c>
      <c r="N75" s="473">
        <v>1</v>
      </c>
      <c r="O75" s="473">
        <v>329</v>
      </c>
      <c r="P75" s="477">
        <v>3</v>
      </c>
      <c r="Q75" s="477">
        <v>1131</v>
      </c>
      <c r="R75" s="500">
        <v>1.1458966565349544</v>
      </c>
      <c r="S75" s="478">
        <v>377</v>
      </c>
    </row>
    <row r="76" spans="1:19" ht="14.4" customHeight="1" x14ac:dyDescent="0.3">
      <c r="A76" s="472" t="s">
        <v>1423</v>
      </c>
      <c r="B76" s="473" t="s">
        <v>1424</v>
      </c>
      <c r="C76" s="473" t="s">
        <v>419</v>
      </c>
      <c r="D76" s="473" t="s">
        <v>1418</v>
      </c>
      <c r="E76" s="473" t="s">
        <v>1425</v>
      </c>
      <c r="F76" s="473" t="s">
        <v>1550</v>
      </c>
      <c r="G76" s="473" t="s">
        <v>1551</v>
      </c>
      <c r="H76" s="477">
        <v>4</v>
      </c>
      <c r="I76" s="477">
        <v>116</v>
      </c>
      <c r="J76" s="473">
        <v>1.288888888888889</v>
      </c>
      <c r="K76" s="473">
        <v>29</v>
      </c>
      <c r="L76" s="477">
        <v>3</v>
      </c>
      <c r="M76" s="477">
        <v>90</v>
      </c>
      <c r="N76" s="473">
        <v>1</v>
      </c>
      <c r="O76" s="473">
        <v>30</v>
      </c>
      <c r="P76" s="477">
        <v>36</v>
      </c>
      <c r="Q76" s="477">
        <v>1296</v>
      </c>
      <c r="R76" s="500">
        <v>14.4</v>
      </c>
      <c r="S76" s="478">
        <v>36</v>
      </c>
    </row>
    <row r="77" spans="1:19" ht="14.4" customHeight="1" x14ac:dyDescent="0.3">
      <c r="A77" s="472" t="s">
        <v>1423</v>
      </c>
      <c r="B77" s="473" t="s">
        <v>1424</v>
      </c>
      <c r="C77" s="473" t="s">
        <v>419</v>
      </c>
      <c r="D77" s="473" t="s">
        <v>1418</v>
      </c>
      <c r="E77" s="473" t="s">
        <v>1425</v>
      </c>
      <c r="F77" s="473" t="s">
        <v>1552</v>
      </c>
      <c r="G77" s="473" t="s">
        <v>1553</v>
      </c>
      <c r="H77" s="477">
        <v>14</v>
      </c>
      <c r="I77" s="477">
        <v>1652</v>
      </c>
      <c r="J77" s="473">
        <v>0.86764705882352944</v>
      </c>
      <c r="K77" s="473">
        <v>118</v>
      </c>
      <c r="L77" s="477">
        <v>16</v>
      </c>
      <c r="M77" s="477">
        <v>1904</v>
      </c>
      <c r="N77" s="473">
        <v>1</v>
      </c>
      <c r="O77" s="473">
        <v>119</v>
      </c>
      <c r="P77" s="477">
        <v>11</v>
      </c>
      <c r="Q77" s="477">
        <v>2662</v>
      </c>
      <c r="R77" s="500">
        <v>1.3981092436974789</v>
      </c>
      <c r="S77" s="478">
        <v>242</v>
      </c>
    </row>
    <row r="78" spans="1:19" ht="14.4" customHeight="1" x14ac:dyDescent="0.3">
      <c r="A78" s="472" t="s">
        <v>1423</v>
      </c>
      <c r="B78" s="473" t="s">
        <v>1424</v>
      </c>
      <c r="C78" s="473" t="s">
        <v>419</v>
      </c>
      <c r="D78" s="473" t="s">
        <v>1418</v>
      </c>
      <c r="E78" s="473" t="s">
        <v>1425</v>
      </c>
      <c r="F78" s="473" t="s">
        <v>1554</v>
      </c>
      <c r="G78" s="473" t="s">
        <v>1555</v>
      </c>
      <c r="H78" s="477">
        <v>13</v>
      </c>
      <c r="I78" s="477">
        <v>3497</v>
      </c>
      <c r="J78" s="473"/>
      <c r="K78" s="473">
        <v>269</v>
      </c>
      <c r="L78" s="477"/>
      <c r="M78" s="477"/>
      <c r="N78" s="473"/>
      <c r="O78" s="473"/>
      <c r="P78" s="477"/>
      <c r="Q78" s="477"/>
      <c r="R78" s="500"/>
      <c r="S78" s="478"/>
    </row>
    <row r="79" spans="1:19" ht="14.4" customHeight="1" x14ac:dyDescent="0.3">
      <c r="A79" s="472" t="s">
        <v>1423</v>
      </c>
      <c r="B79" s="473" t="s">
        <v>1424</v>
      </c>
      <c r="C79" s="473" t="s">
        <v>419</v>
      </c>
      <c r="D79" s="473" t="s">
        <v>1418</v>
      </c>
      <c r="E79" s="473" t="s">
        <v>1425</v>
      </c>
      <c r="F79" s="473" t="s">
        <v>1556</v>
      </c>
      <c r="G79" s="473"/>
      <c r="H79" s="477"/>
      <c r="I79" s="477"/>
      <c r="J79" s="473"/>
      <c r="K79" s="473"/>
      <c r="L79" s="477"/>
      <c r="M79" s="477"/>
      <c r="N79" s="473"/>
      <c r="O79" s="473"/>
      <c r="P79" s="477">
        <v>514</v>
      </c>
      <c r="Q79" s="477">
        <v>767402</v>
      </c>
      <c r="R79" s="500"/>
      <c r="S79" s="478">
        <v>1493</v>
      </c>
    </row>
    <row r="80" spans="1:19" ht="14.4" customHeight="1" x14ac:dyDescent="0.3">
      <c r="A80" s="472" t="s">
        <v>1423</v>
      </c>
      <c r="B80" s="473" t="s">
        <v>1424</v>
      </c>
      <c r="C80" s="473" t="s">
        <v>419</v>
      </c>
      <c r="D80" s="473" t="s">
        <v>1418</v>
      </c>
      <c r="E80" s="473" t="s">
        <v>1425</v>
      </c>
      <c r="F80" s="473" t="s">
        <v>1556</v>
      </c>
      <c r="G80" s="473" t="s">
        <v>1557</v>
      </c>
      <c r="H80" s="477"/>
      <c r="I80" s="477"/>
      <c r="J80" s="473"/>
      <c r="K80" s="473"/>
      <c r="L80" s="477"/>
      <c r="M80" s="477"/>
      <c r="N80" s="473"/>
      <c r="O80" s="473"/>
      <c r="P80" s="477">
        <v>236</v>
      </c>
      <c r="Q80" s="477">
        <v>352348</v>
      </c>
      <c r="R80" s="500"/>
      <c r="S80" s="478">
        <v>1493</v>
      </c>
    </row>
    <row r="81" spans="1:19" ht="14.4" customHeight="1" x14ac:dyDescent="0.3">
      <c r="A81" s="472" t="s">
        <v>1423</v>
      </c>
      <c r="B81" s="473" t="s">
        <v>1424</v>
      </c>
      <c r="C81" s="473" t="s">
        <v>419</v>
      </c>
      <c r="D81" s="473" t="s">
        <v>1418</v>
      </c>
      <c r="E81" s="473" t="s">
        <v>1425</v>
      </c>
      <c r="F81" s="473" t="s">
        <v>1558</v>
      </c>
      <c r="G81" s="473"/>
      <c r="H81" s="477"/>
      <c r="I81" s="477"/>
      <c r="J81" s="473"/>
      <c r="K81" s="473"/>
      <c r="L81" s="477"/>
      <c r="M81" s="477"/>
      <c r="N81" s="473"/>
      <c r="O81" s="473"/>
      <c r="P81" s="477">
        <v>950</v>
      </c>
      <c r="Q81" s="477">
        <v>310650</v>
      </c>
      <c r="R81" s="500"/>
      <c r="S81" s="478">
        <v>327</v>
      </c>
    </row>
    <row r="82" spans="1:19" ht="14.4" customHeight="1" x14ac:dyDescent="0.3">
      <c r="A82" s="472" t="s">
        <v>1423</v>
      </c>
      <c r="B82" s="473" t="s">
        <v>1424</v>
      </c>
      <c r="C82" s="473" t="s">
        <v>419</v>
      </c>
      <c r="D82" s="473" t="s">
        <v>1418</v>
      </c>
      <c r="E82" s="473" t="s">
        <v>1425</v>
      </c>
      <c r="F82" s="473" t="s">
        <v>1558</v>
      </c>
      <c r="G82" s="473" t="s">
        <v>1559</v>
      </c>
      <c r="H82" s="477"/>
      <c r="I82" s="477"/>
      <c r="J82" s="473"/>
      <c r="K82" s="473"/>
      <c r="L82" s="477"/>
      <c r="M82" s="477"/>
      <c r="N82" s="473"/>
      <c r="O82" s="473"/>
      <c r="P82" s="477">
        <v>1301</v>
      </c>
      <c r="Q82" s="477">
        <v>425427</v>
      </c>
      <c r="R82" s="500"/>
      <c r="S82" s="478">
        <v>327</v>
      </c>
    </row>
    <row r="83" spans="1:19" ht="14.4" customHeight="1" x14ac:dyDescent="0.3">
      <c r="A83" s="472" t="s">
        <v>1423</v>
      </c>
      <c r="B83" s="473" t="s">
        <v>1424</v>
      </c>
      <c r="C83" s="473" t="s">
        <v>419</v>
      </c>
      <c r="D83" s="473" t="s">
        <v>1418</v>
      </c>
      <c r="E83" s="473" t="s">
        <v>1425</v>
      </c>
      <c r="F83" s="473" t="s">
        <v>1560</v>
      </c>
      <c r="G83" s="473"/>
      <c r="H83" s="477"/>
      <c r="I83" s="477"/>
      <c r="J83" s="473"/>
      <c r="K83" s="473"/>
      <c r="L83" s="477"/>
      <c r="M83" s="477"/>
      <c r="N83" s="473"/>
      <c r="O83" s="473"/>
      <c r="P83" s="477">
        <v>55</v>
      </c>
      <c r="Q83" s="477">
        <v>48785</v>
      </c>
      <c r="R83" s="500"/>
      <c r="S83" s="478">
        <v>887</v>
      </c>
    </row>
    <row r="84" spans="1:19" ht="14.4" customHeight="1" x14ac:dyDescent="0.3">
      <c r="A84" s="472" t="s">
        <v>1423</v>
      </c>
      <c r="B84" s="473" t="s">
        <v>1424</v>
      </c>
      <c r="C84" s="473" t="s">
        <v>419</v>
      </c>
      <c r="D84" s="473" t="s">
        <v>1418</v>
      </c>
      <c r="E84" s="473" t="s">
        <v>1425</v>
      </c>
      <c r="F84" s="473" t="s">
        <v>1560</v>
      </c>
      <c r="G84" s="473" t="s">
        <v>1561</v>
      </c>
      <c r="H84" s="477"/>
      <c r="I84" s="477"/>
      <c r="J84" s="473"/>
      <c r="K84" s="473"/>
      <c r="L84" s="477"/>
      <c r="M84" s="477"/>
      <c r="N84" s="473"/>
      <c r="O84" s="473"/>
      <c r="P84" s="477">
        <v>71</v>
      </c>
      <c r="Q84" s="477">
        <v>62977</v>
      </c>
      <c r="R84" s="500"/>
      <c r="S84" s="478">
        <v>887</v>
      </c>
    </row>
    <row r="85" spans="1:19" ht="14.4" customHeight="1" x14ac:dyDescent="0.3">
      <c r="A85" s="472" t="s">
        <v>1423</v>
      </c>
      <c r="B85" s="473" t="s">
        <v>1424</v>
      </c>
      <c r="C85" s="473" t="s">
        <v>419</v>
      </c>
      <c r="D85" s="473" t="s">
        <v>1418</v>
      </c>
      <c r="E85" s="473" t="s">
        <v>1425</v>
      </c>
      <c r="F85" s="473" t="s">
        <v>1562</v>
      </c>
      <c r="G85" s="473" t="s">
        <v>1563</v>
      </c>
      <c r="H85" s="477">
        <v>13</v>
      </c>
      <c r="I85" s="477">
        <v>3900</v>
      </c>
      <c r="J85" s="473">
        <v>2.1103896103896105</v>
      </c>
      <c r="K85" s="473">
        <v>300</v>
      </c>
      <c r="L85" s="477">
        <v>6</v>
      </c>
      <c r="M85" s="477">
        <v>1848</v>
      </c>
      <c r="N85" s="473">
        <v>1</v>
      </c>
      <c r="O85" s="473">
        <v>308</v>
      </c>
      <c r="P85" s="477">
        <v>9</v>
      </c>
      <c r="Q85" s="477">
        <v>2979</v>
      </c>
      <c r="R85" s="500">
        <v>1.6120129870129871</v>
      </c>
      <c r="S85" s="478">
        <v>331</v>
      </c>
    </row>
    <row r="86" spans="1:19" ht="14.4" customHeight="1" x14ac:dyDescent="0.3">
      <c r="A86" s="472" t="s">
        <v>1423</v>
      </c>
      <c r="B86" s="473" t="s">
        <v>1424</v>
      </c>
      <c r="C86" s="473" t="s">
        <v>419</v>
      </c>
      <c r="D86" s="473" t="s">
        <v>1418</v>
      </c>
      <c r="E86" s="473" t="s">
        <v>1425</v>
      </c>
      <c r="F86" s="473" t="s">
        <v>1564</v>
      </c>
      <c r="G86" s="473"/>
      <c r="H86" s="477"/>
      <c r="I86" s="477"/>
      <c r="J86" s="473"/>
      <c r="K86" s="473"/>
      <c r="L86" s="477"/>
      <c r="M86" s="477"/>
      <c r="N86" s="473"/>
      <c r="O86" s="473"/>
      <c r="P86" s="477">
        <v>704</v>
      </c>
      <c r="Q86" s="477">
        <v>183040</v>
      </c>
      <c r="R86" s="500"/>
      <c r="S86" s="478">
        <v>260</v>
      </c>
    </row>
    <row r="87" spans="1:19" ht="14.4" customHeight="1" x14ac:dyDescent="0.3">
      <c r="A87" s="472" t="s">
        <v>1423</v>
      </c>
      <c r="B87" s="473" t="s">
        <v>1424</v>
      </c>
      <c r="C87" s="473" t="s">
        <v>419</v>
      </c>
      <c r="D87" s="473" t="s">
        <v>1418</v>
      </c>
      <c r="E87" s="473" t="s">
        <v>1425</v>
      </c>
      <c r="F87" s="473" t="s">
        <v>1564</v>
      </c>
      <c r="G87" s="473" t="s">
        <v>1565</v>
      </c>
      <c r="H87" s="477"/>
      <c r="I87" s="477"/>
      <c r="J87" s="473"/>
      <c r="K87" s="473"/>
      <c r="L87" s="477"/>
      <c r="M87" s="477"/>
      <c r="N87" s="473"/>
      <c r="O87" s="473"/>
      <c r="P87" s="477">
        <v>4588</v>
      </c>
      <c r="Q87" s="477">
        <v>1192880</v>
      </c>
      <c r="R87" s="500"/>
      <c r="S87" s="478">
        <v>260</v>
      </c>
    </row>
    <row r="88" spans="1:19" ht="14.4" customHeight="1" x14ac:dyDescent="0.3">
      <c r="A88" s="472" t="s">
        <v>1423</v>
      </c>
      <c r="B88" s="473" t="s">
        <v>1424</v>
      </c>
      <c r="C88" s="473" t="s">
        <v>419</v>
      </c>
      <c r="D88" s="473" t="s">
        <v>1418</v>
      </c>
      <c r="E88" s="473" t="s">
        <v>1425</v>
      </c>
      <c r="F88" s="473" t="s">
        <v>1566</v>
      </c>
      <c r="G88" s="473"/>
      <c r="H88" s="477"/>
      <c r="I88" s="477"/>
      <c r="J88" s="473"/>
      <c r="K88" s="473"/>
      <c r="L88" s="477"/>
      <c r="M88" s="477"/>
      <c r="N88" s="473"/>
      <c r="O88" s="473"/>
      <c r="P88" s="477">
        <v>5</v>
      </c>
      <c r="Q88" s="477">
        <v>825</v>
      </c>
      <c r="R88" s="500"/>
      <c r="S88" s="478">
        <v>165</v>
      </c>
    </row>
    <row r="89" spans="1:19" ht="14.4" customHeight="1" x14ac:dyDescent="0.3">
      <c r="A89" s="472" t="s">
        <v>1423</v>
      </c>
      <c r="B89" s="473" t="s">
        <v>1424</v>
      </c>
      <c r="C89" s="473" t="s">
        <v>419</v>
      </c>
      <c r="D89" s="473" t="s">
        <v>1418</v>
      </c>
      <c r="E89" s="473" t="s">
        <v>1425</v>
      </c>
      <c r="F89" s="473" t="s">
        <v>1566</v>
      </c>
      <c r="G89" s="473" t="s">
        <v>1567</v>
      </c>
      <c r="H89" s="477"/>
      <c r="I89" s="477"/>
      <c r="J89" s="473"/>
      <c r="K89" s="473"/>
      <c r="L89" s="477"/>
      <c r="M89" s="477"/>
      <c r="N89" s="473"/>
      <c r="O89" s="473"/>
      <c r="P89" s="477">
        <v>38</v>
      </c>
      <c r="Q89" s="477">
        <v>6270</v>
      </c>
      <c r="R89" s="500"/>
      <c r="S89" s="478">
        <v>165</v>
      </c>
    </row>
    <row r="90" spans="1:19" ht="14.4" customHeight="1" thickBot="1" x14ac:dyDescent="0.35">
      <c r="A90" s="479" t="s">
        <v>1423</v>
      </c>
      <c r="B90" s="480" t="s">
        <v>1424</v>
      </c>
      <c r="C90" s="480" t="s">
        <v>419</v>
      </c>
      <c r="D90" s="480" t="s">
        <v>1418</v>
      </c>
      <c r="E90" s="480" t="s">
        <v>1425</v>
      </c>
      <c r="F90" s="480" t="s">
        <v>1568</v>
      </c>
      <c r="G90" s="480" t="s">
        <v>1569</v>
      </c>
      <c r="H90" s="484"/>
      <c r="I90" s="484"/>
      <c r="J90" s="480"/>
      <c r="K90" s="480"/>
      <c r="L90" s="484"/>
      <c r="M90" s="484"/>
      <c r="N90" s="480"/>
      <c r="O90" s="480"/>
      <c r="P90" s="484">
        <v>63</v>
      </c>
      <c r="Q90" s="484">
        <v>67851</v>
      </c>
      <c r="R90" s="492"/>
      <c r="S90" s="485">
        <v>1077</v>
      </c>
    </row>
  </sheetData>
  <autoFilter ref="A5:S5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5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34" bestFit="1" customWidth="1"/>
    <col min="2" max="2" width="11.6640625" style="134" hidden="1" customWidth="1"/>
    <col min="3" max="4" width="11" style="136" customWidth="1"/>
    <col min="5" max="5" width="11" style="137" customWidth="1"/>
    <col min="6" max="16384" width="8.88671875" style="134"/>
  </cols>
  <sheetData>
    <row r="1" spans="1:5" ht="18.600000000000001" thickBot="1" x14ac:dyDescent="0.4">
      <c r="A1" s="309" t="s">
        <v>105</v>
      </c>
      <c r="B1" s="309"/>
      <c r="C1" s="310"/>
      <c r="D1" s="310"/>
      <c r="E1" s="310"/>
    </row>
    <row r="2" spans="1:5" ht="14.4" customHeight="1" thickBot="1" x14ac:dyDescent="0.35">
      <c r="A2" s="212" t="s">
        <v>248</v>
      </c>
      <c r="B2" s="135"/>
    </row>
    <row r="3" spans="1:5" ht="14.4" customHeight="1" thickBot="1" x14ac:dyDescent="0.35">
      <c r="A3" s="138"/>
      <c r="C3" s="139" t="s">
        <v>93</v>
      </c>
      <c r="D3" s="140" t="s">
        <v>59</v>
      </c>
      <c r="E3" s="141" t="s">
        <v>61</v>
      </c>
    </row>
    <row r="4" spans="1:5" ht="14.4" customHeight="1" thickBot="1" x14ac:dyDescent="0.35">
      <c r="A4" s="142" t="str">
        <f>HYPERLINK("#HI!A1","NÁKLADY CELKEM (v tisících Kč)")</f>
        <v>NÁKLADY CELKEM (v tisících Kč)</v>
      </c>
      <c r="B4" s="143"/>
      <c r="C4" s="144">
        <f ca="1">IF(ISERROR(VLOOKUP("Náklady celkem",INDIRECT("HI!$A:$G"),6,0)),0,VLOOKUP("Náklady celkem",INDIRECT("HI!$A:$G"),6,0))</f>
        <v>41906.723647319799</v>
      </c>
      <c r="D4" s="144">
        <f ca="1">IF(ISERROR(VLOOKUP("Náklady celkem",INDIRECT("HI!$A:$G"),5,0)),0,VLOOKUP("Náklady celkem",INDIRECT("HI!$A:$G"),5,0))</f>
        <v>43985.391909999991</v>
      </c>
      <c r="E4" s="145">
        <f ca="1">IF(C4=0,0,D4/C4)</f>
        <v>1.0496022614455363</v>
      </c>
    </row>
    <row r="5" spans="1:5" ht="14.4" customHeight="1" x14ac:dyDescent="0.3">
      <c r="A5" s="146" t="s">
        <v>130</v>
      </c>
      <c r="B5" s="147"/>
      <c r="C5" s="148"/>
      <c r="D5" s="148"/>
      <c r="E5" s="149"/>
    </row>
    <row r="6" spans="1:5" ht="14.4" customHeight="1" x14ac:dyDescent="0.3">
      <c r="A6" s="150" t="s">
        <v>135</v>
      </c>
      <c r="B6" s="151"/>
      <c r="C6" s="152"/>
      <c r="D6" s="152"/>
      <c r="E6" s="149"/>
    </row>
    <row r="7" spans="1:5" ht="14.4" customHeight="1" x14ac:dyDescent="0.3">
      <c r="A7" s="237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51" t="s">
        <v>97</v>
      </c>
      <c r="C7" s="152">
        <f>IF(ISERROR(HI!F5),"",HI!F5)</f>
        <v>49.500001953125</v>
      </c>
      <c r="D7" s="152">
        <f>IF(ISERROR(HI!E5),"",HI!E5)</f>
        <v>30.543230000000005</v>
      </c>
      <c r="E7" s="149">
        <f t="shared" ref="E7:E13" si="0">IF(C7=0,0,D7/C7)</f>
        <v>0.61703492514855895</v>
      </c>
    </row>
    <row r="8" spans="1:5" ht="14.4" customHeight="1" x14ac:dyDescent="0.3">
      <c r="A8" s="237" t="str">
        <f>HYPERLINK("#'LŽ PL'!A1","Plnění pozitivního listu (min. 90%)")</f>
        <v>Plnění pozitivního listu (min. 90%)</v>
      </c>
      <c r="B8" s="151" t="s">
        <v>128</v>
      </c>
      <c r="C8" s="153">
        <v>0.9</v>
      </c>
      <c r="D8" s="153">
        <f>IF(ISERROR(VLOOKUP("celkem",'LŽ PL'!$A:$F,5,0)),0,VLOOKUP("celkem",'LŽ PL'!$A:$F,5,0))</f>
        <v>0.93087591748667975</v>
      </c>
      <c r="E8" s="149">
        <f t="shared" si="0"/>
        <v>1.0343065749851996</v>
      </c>
    </row>
    <row r="9" spans="1:5" ht="14.4" customHeight="1" x14ac:dyDescent="0.3">
      <c r="A9" s="237" t="str">
        <f>HYPERLINK("#'LŽ Statim'!A1","Podíl statimových žádanek (max. 30%)")</f>
        <v>Podíl statimových žádanek (max. 30%)</v>
      </c>
      <c r="B9" s="235" t="s">
        <v>183</v>
      </c>
      <c r="C9" s="236">
        <v>0.3</v>
      </c>
      <c r="D9" s="236">
        <f>IF('LŽ Statim'!G3="",0,'LŽ Statim'!G3)</f>
        <v>7.2727272727272724E-2</v>
      </c>
      <c r="E9" s="149">
        <f>IF(C9=0,0,D9/C9)</f>
        <v>0.24242424242424243</v>
      </c>
    </row>
    <row r="10" spans="1:5" ht="14.4" customHeight="1" x14ac:dyDescent="0.3">
      <c r="A10" s="154" t="s">
        <v>131</v>
      </c>
      <c r="B10" s="151"/>
      <c r="C10" s="152"/>
      <c r="D10" s="152"/>
      <c r="E10" s="149"/>
    </row>
    <row r="11" spans="1:5" ht="14.4" customHeight="1" x14ac:dyDescent="0.3">
      <c r="A11" s="154" t="s">
        <v>132</v>
      </c>
      <c r="B11" s="151"/>
      <c r="C11" s="152"/>
      <c r="D11" s="152"/>
      <c r="E11" s="149"/>
    </row>
    <row r="12" spans="1:5" ht="14.4" customHeight="1" x14ac:dyDescent="0.3">
      <c r="A12" s="155" t="s">
        <v>136</v>
      </c>
      <c r="B12" s="151"/>
      <c r="C12" s="148"/>
      <c r="D12" s="148"/>
      <c r="E12" s="149"/>
    </row>
    <row r="13" spans="1:5" ht="14.4" customHeight="1" x14ac:dyDescent="0.3">
      <c r="A13" s="156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3" s="151" t="s">
        <v>97</v>
      </c>
      <c r="C13" s="152">
        <f>IF(ISERROR(HI!F6),"",HI!F6)</f>
        <v>21029.301971374513</v>
      </c>
      <c r="D13" s="152">
        <f>IF(ISERROR(HI!E6),"",HI!E6)</f>
        <v>20985.064019999991</v>
      </c>
      <c r="E13" s="149">
        <f t="shared" si="0"/>
        <v>0.99789636615448585</v>
      </c>
    </row>
    <row r="14" spans="1:5" ht="14.4" customHeight="1" thickBot="1" x14ac:dyDescent="0.35">
      <c r="A14" s="157" t="str">
        <f>HYPERLINK("#HI!A1","Osobní náklady")</f>
        <v>Osobní náklady</v>
      </c>
      <c r="B14" s="151"/>
      <c r="C14" s="148">
        <f ca="1">IF(ISERROR(VLOOKUP("Osobní náklady (Kč) *",INDIRECT("HI!$A:$G"),6,0)),0,VLOOKUP("Osobní náklady (Kč) *",INDIRECT("HI!$A:$G"),6,0))</f>
        <v>18110.582976562499</v>
      </c>
      <c r="D14" s="148">
        <f ca="1">IF(ISERROR(VLOOKUP("Osobní náklady (Kč) *",INDIRECT("HI!$A:$G"),5,0)),0,VLOOKUP("Osobní náklady (Kč) *",INDIRECT("HI!$A:$G"),5,0))</f>
        <v>20033.381570000001</v>
      </c>
      <c r="E14" s="149">
        <f ca="1">IF(C14=0,0,D14/C14)</f>
        <v>1.1061698895019481</v>
      </c>
    </row>
    <row r="15" spans="1:5" ht="14.4" customHeight="1" thickBot="1" x14ac:dyDescent="0.35">
      <c r="A15" s="161"/>
      <c r="B15" s="162"/>
      <c r="C15" s="163"/>
      <c r="D15" s="163"/>
      <c r="E15" s="164"/>
    </row>
    <row r="16" spans="1:5" ht="14.4" customHeight="1" thickBot="1" x14ac:dyDescent="0.35">
      <c r="A16" s="165" t="str">
        <f>HYPERLINK("#HI!A1","VÝNOSY CELKEM (v tisících)")</f>
        <v>VÝNOSY CELKEM (v tisících)</v>
      </c>
      <c r="B16" s="166"/>
      <c r="C16" s="167">
        <f ca="1">IF(ISERROR(VLOOKUP("Výnosy celkem",INDIRECT("HI!$A:$G"),6,0)),0,VLOOKUP("Výnosy celkem",INDIRECT("HI!$A:$G"),6,0))</f>
        <v>38935.565999999999</v>
      </c>
      <c r="D16" s="167">
        <f ca="1">IF(ISERROR(VLOOKUP("Výnosy celkem",INDIRECT("HI!$A:$G"),5,0)),0,VLOOKUP("Výnosy celkem",INDIRECT("HI!$A:$G"),5,0))</f>
        <v>34801.764000000003</v>
      </c>
      <c r="E16" s="168">
        <f t="shared" ref="E16:E21" ca="1" si="1">IF(C16=0,0,D16/C16)</f>
        <v>0.89382966719939305</v>
      </c>
    </row>
    <row r="17" spans="1:5" ht="14.4" customHeight="1" x14ac:dyDescent="0.3">
      <c r="A17" s="169" t="str">
        <f>HYPERLINK("#HI!A1","Ambulance (body za výkony + Kč za ZUM a ZULP)")</f>
        <v>Ambulance (body za výkony + Kč za ZUM a ZULP)</v>
      </c>
      <c r="B17" s="147"/>
      <c r="C17" s="148">
        <f ca="1">IF(ISERROR(VLOOKUP("Ambulance *",INDIRECT("HI!$A:$G"),6,0)),0,VLOOKUP("Ambulance *",INDIRECT("HI!$A:$G"),6,0))</f>
        <v>38935.565999999999</v>
      </c>
      <c r="D17" s="148">
        <f ca="1">IF(ISERROR(VLOOKUP("Ambulance *",INDIRECT("HI!$A:$G"),5,0)),0,VLOOKUP("Ambulance *",INDIRECT("HI!$A:$G"),5,0))</f>
        <v>34801.764000000003</v>
      </c>
      <c r="E17" s="149">
        <f t="shared" ca="1" si="1"/>
        <v>0.89382966719939305</v>
      </c>
    </row>
    <row r="18" spans="1:5" ht="14.4" customHeight="1" x14ac:dyDescent="0.3">
      <c r="A18" s="244" t="str">
        <f>HYPERLINK("#'ZV Vykáz.-A'!A1","Zdravotní výkony vykázané u ambulantních pacientů (min. 100 % 2016)")</f>
        <v>Zdravotní výkony vykázané u ambulantních pacientů (min. 100 % 2016)</v>
      </c>
      <c r="B18" s="245" t="s">
        <v>107</v>
      </c>
      <c r="C18" s="153">
        <v>1</v>
      </c>
      <c r="D18" s="153">
        <f>IF(ISERROR(VLOOKUP("Celkem:",'ZV Vykáz.-A'!$A:$AB,10,0)),"",VLOOKUP("Celkem:",'ZV Vykáz.-A'!$A:$AB,10,0))</f>
        <v>0.89382966719939294</v>
      </c>
      <c r="E18" s="149">
        <f t="shared" si="1"/>
        <v>0.89382966719939294</v>
      </c>
    </row>
    <row r="19" spans="1:5" ht="14.4" customHeight="1" x14ac:dyDescent="0.3">
      <c r="A19" s="243" t="str">
        <f>HYPERLINK("#'ZV Vykáz.-A'!A1","Specializovaná ambulantní péče")</f>
        <v>Specializovaná ambulantní péče</v>
      </c>
      <c r="B19" s="245" t="s">
        <v>107</v>
      </c>
      <c r="C19" s="153">
        <v>1</v>
      </c>
      <c r="D19" s="236" t="str">
        <f>IF(ISERROR(VLOOKUP("Specializovaná ambulantní péče",'ZV Vykáz.-A'!$A:$AB,10,0)),"",VLOOKUP("Specializovaná ambulantní péče",'ZV Vykáz.-A'!$A:$AB,10,0))</f>
        <v/>
      </c>
      <c r="E19" s="149" t="e">
        <f t="shared" si="1"/>
        <v>#VALUE!</v>
      </c>
    </row>
    <row r="20" spans="1:5" ht="14.4" customHeight="1" x14ac:dyDescent="0.3">
      <c r="A20" s="243" t="str">
        <f>HYPERLINK("#'ZV Vykáz.-A'!A1","Ambulantní péče ve vyjmenovaných odbornostech (§9)")</f>
        <v>Ambulantní péče ve vyjmenovaných odbornostech (§9)</v>
      </c>
      <c r="B20" s="245" t="s">
        <v>107</v>
      </c>
      <c r="C20" s="153">
        <v>1</v>
      </c>
      <c r="D20" s="236">
        <f>IF(ISERROR(VLOOKUP("Ambulantní péče ve vyjmenovaných odbornostech (§9) *",'ZV Vykáz.-A'!$A:$AB,10,0)),"",VLOOKUP("Ambulantní péče ve vyjmenovaných odbornostech (§9) *",'ZV Vykáz.-A'!$A:$AB,10,0))</f>
        <v>0.89382966719939294</v>
      </c>
      <c r="E20" s="149">
        <f>IF(OR(C20=0,D20=""),0,IF(C20="","",D20/C20))</f>
        <v>0.89382966719939294</v>
      </c>
    </row>
    <row r="21" spans="1:5" ht="14.4" customHeight="1" x14ac:dyDescent="0.3">
      <c r="A21" s="170" t="str">
        <f>HYPERLINK("#'ZV Vykáz.-H'!A1","Zdravotní výkony vykázané u hospitalizovaných pacientů (max. 85 %)")</f>
        <v>Zdravotní výkony vykázané u hospitalizovaných pacientů (max. 85 %)</v>
      </c>
      <c r="B21" s="245" t="s">
        <v>109</v>
      </c>
      <c r="C21" s="153">
        <v>0.85</v>
      </c>
      <c r="D21" s="153">
        <f>IF(ISERROR(VLOOKUP("Celkem:",'ZV Vykáz.-H'!$A:$S,7,0)),"",VLOOKUP("Celkem:",'ZV Vykáz.-H'!$A:$S,7,0))</f>
        <v>1.010455696426624</v>
      </c>
      <c r="E21" s="149">
        <f t="shared" si="1"/>
        <v>1.1887714075607341</v>
      </c>
    </row>
    <row r="22" spans="1:5" ht="14.4" customHeight="1" x14ac:dyDescent="0.3">
      <c r="A22" s="171" t="str">
        <f>HYPERLINK("#HI!A1","Hospitalizace (casemix * 30000)")</f>
        <v>Hospitalizace (casemix * 30000)</v>
      </c>
      <c r="B22" s="151"/>
      <c r="C22" s="148">
        <f ca="1">IF(ISERROR(VLOOKUP("Hospitalizace *",INDIRECT("HI!$A:$G"),6,0)),0,VLOOKUP("Hospitalizace *",INDIRECT("HI!$A:$G"),6,0))</f>
        <v>0</v>
      </c>
      <c r="D22" s="148">
        <f ca="1">IF(ISERROR(VLOOKUP("Hospitalizace *",INDIRECT("HI!$A:$G"),5,0)),0,VLOOKUP("Hospitalizace *",INDIRECT("HI!$A:$G"),5,0))</f>
        <v>0</v>
      </c>
      <c r="E22" s="149">
        <f ca="1">IF(C22=0,0,D22/C22)</f>
        <v>0</v>
      </c>
    </row>
    <row r="23" spans="1:5" ht="14.4" customHeight="1" thickBot="1" x14ac:dyDescent="0.35">
      <c r="A23" s="172" t="s">
        <v>133</v>
      </c>
      <c r="B23" s="158"/>
      <c r="C23" s="159"/>
      <c r="D23" s="159"/>
      <c r="E23" s="160"/>
    </row>
    <row r="24" spans="1:5" ht="14.4" customHeight="1" thickBot="1" x14ac:dyDescent="0.35">
      <c r="A24" s="173"/>
      <c r="B24" s="174"/>
      <c r="C24" s="175"/>
      <c r="D24" s="175"/>
      <c r="E24" s="176"/>
    </row>
    <row r="25" spans="1:5" ht="14.4" customHeight="1" thickBot="1" x14ac:dyDescent="0.35">
      <c r="A25" s="177" t="s">
        <v>134</v>
      </c>
      <c r="B25" s="178"/>
      <c r="C25" s="179"/>
      <c r="D25" s="179"/>
      <c r="E25" s="180"/>
    </row>
  </sheetData>
  <mergeCells count="1">
    <mergeCell ref="A1:E1"/>
  </mergeCells>
  <conditionalFormatting sqref="E5">
    <cfRule type="cellIs" dxfId="54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2">
    <cfRule type="cellIs" dxfId="53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52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7">
    <cfRule type="cellIs" dxfId="51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22">
    <cfRule type="cellIs" dxfId="50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49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9">
    <cfRule type="cellIs" dxfId="48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16 E8 E18:E19">
    <cfRule type="cellIs" dxfId="47" priority="48" operator="lessThan">
      <formula>1</formula>
    </cfRule>
    <cfRule type="iconSet" priority="49">
      <iconSet iconSet="3Symbols2">
        <cfvo type="percent" val="0"/>
        <cfvo type="num" val="1"/>
        <cfvo type="num" val="1"/>
      </iconSet>
    </cfRule>
  </conditionalFormatting>
  <conditionalFormatting sqref="E4 E7 E13 E20:E21">
    <cfRule type="cellIs" dxfId="46" priority="54" operator="greaterThan">
      <formula>1</formula>
    </cfRule>
    <cfRule type="iconSet" priority="5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E18:E19 E21" evalError="1"/>
    <ignoredError sqref="E20" formula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outlinePr summaryRight="0"/>
    <pageSetUpPr fitToPage="1"/>
  </sheetPr>
  <dimension ref="A1:S32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outlineLevelCol="1" x14ac:dyDescent="0.3"/>
  <cols>
    <col min="1" max="1" width="46.6640625" style="115" bestFit="1" customWidth="1" collapsed="1"/>
    <col min="2" max="2" width="7.77734375" style="92" hidden="1" customWidth="1" outlineLevel="1"/>
    <col min="3" max="3" width="0.109375" style="115" hidden="1" customWidth="1"/>
    <col min="4" max="4" width="7.77734375" style="92" customWidth="1"/>
    <col min="5" max="5" width="5.44140625" style="115" hidden="1" customWidth="1"/>
    <col min="6" max="6" width="7.77734375" style="92" customWidth="1"/>
    <col min="7" max="7" width="7.77734375" style="194" customWidth="1" collapsed="1"/>
    <col min="8" max="8" width="7.77734375" style="92" hidden="1" customWidth="1" outlineLevel="1"/>
    <col min="9" max="9" width="5.44140625" style="115" hidden="1" customWidth="1"/>
    <col min="10" max="10" width="7.77734375" style="92" customWidth="1"/>
    <col min="11" max="11" width="5.44140625" style="115" hidden="1" customWidth="1"/>
    <col min="12" max="12" width="7.77734375" style="92" customWidth="1"/>
    <col min="13" max="13" width="7.77734375" style="194" customWidth="1" collapsed="1"/>
    <col min="14" max="14" width="7.77734375" style="92" hidden="1" customWidth="1" outlineLevel="1"/>
    <col min="15" max="15" width="5" style="115" hidden="1" customWidth="1"/>
    <col min="16" max="16" width="7.77734375" style="92" customWidth="1"/>
    <col min="17" max="17" width="5" style="115" hidden="1" customWidth="1"/>
    <col min="18" max="18" width="7.77734375" style="92" customWidth="1"/>
    <col min="19" max="19" width="7.77734375" style="194" customWidth="1"/>
    <col min="20" max="16384" width="8.88671875" style="115"/>
  </cols>
  <sheetData>
    <row r="1" spans="1:19" ht="18.600000000000001" customHeight="1" thickBot="1" x14ac:dyDescent="0.4">
      <c r="A1" s="321" t="s">
        <v>111</v>
      </c>
      <c r="B1" s="309"/>
      <c r="C1" s="309"/>
      <c r="D1" s="309"/>
      <c r="E1" s="309"/>
      <c r="F1" s="309"/>
      <c r="G1" s="309"/>
      <c r="H1" s="309"/>
      <c r="I1" s="309"/>
      <c r="J1" s="309"/>
      <c r="K1" s="309"/>
      <c r="L1" s="309"/>
      <c r="M1" s="309"/>
      <c r="N1" s="309"/>
      <c r="O1" s="309"/>
      <c r="P1" s="309"/>
      <c r="Q1" s="309"/>
      <c r="R1" s="309"/>
      <c r="S1" s="309"/>
    </row>
    <row r="2" spans="1:19" ht="14.4" customHeight="1" thickBot="1" x14ac:dyDescent="0.35">
      <c r="A2" s="212" t="s">
        <v>248</v>
      </c>
      <c r="B2" s="206"/>
      <c r="C2" s="97"/>
      <c r="D2" s="206"/>
      <c r="E2" s="97"/>
      <c r="F2" s="206"/>
      <c r="G2" s="207"/>
      <c r="H2" s="206"/>
      <c r="I2" s="97"/>
      <c r="J2" s="206"/>
      <c r="K2" s="97"/>
      <c r="L2" s="206"/>
      <c r="M2" s="207"/>
      <c r="N2" s="206"/>
      <c r="O2" s="97"/>
      <c r="P2" s="206"/>
      <c r="Q2" s="97"/>
      <c r="R2" s="206"/>
      <c r="S2" s="207"/>
    </row>
    <row r="3" spans="1:19" ht="14.4" customHeight="1" thickBot="1" x14ac:dyDescent="0.35">
      <c r="A3" s="200" t="s">
        <v>112</v>
      </c>
      <c r="B3" s="201">
        <f>SUBTOTAL(9,B6:B1048576)</f>
        <v>31827429</v>
      </c>
      <c r="C3" s="202">
        <f t="shared" ref="C3:R3" si="0">SUBTOTAL(9,C6:C1048576)</f>
        <v>25.518061717639817</v>
      </c>
      <c r="D3" s="202">
        <f t="shared" si="0"/>
        <v>35247676</v>
      </c>
      <c r="E3" s="202">
        <f t="shared" si="0"/>
        <v>27</v>
      </c>
      <c r="F3" s="202">
        <f t="shared" si="0"/>
        <v>35616215</v>
      </c>
      <c r="G3" s="205">
        <f>IF(D3&lt;&gt;0,F3/D3,"")</f>
        <v>1.010455696426624</v>
      </c>
      <c r="H3" s="201">
        <f t="shared" si="0"/>
        <v>0</v>
      </c>
      <c r="I3" s="202">
        <f t="shared" si="0"/>
        <v>0</v>
      </c>
      <c r="J3" s="202">
        <f t="shared" si="0"/>
        <v>0</v>
      </c>
      <c r="K3" s="202">
        <f t="shared" si="0"/>
        <v>0</v>
      </c>
      <c r="L3" s="202">
        <f t="shared" si="0"/>
        <v>0</v>
      </c>
      <c r="M3" s="203" t="str">
        <f>IF(J3&lt;&gt;0,L3/J3,"")</f>
        <v/>
      </c>
      <c r="N3" s="204">
        <f t="shared" si="0"/>
        <v>0</v>
      </c>
      <c r="O3" s="202">
        <f t="shared" si="0"/>
        <v>0</v>
      </c>
      <c r="P3" s="202">
        <f t="shared" si="0"/>
        <v>0</v>
      </c>
      <c r="Q3" s="202">
        <f t="shared" si="0"/>
        <v>0</v>
      </c>
      <c r="R3" s="202">
        <f t="shared" si="0"/>
        <v>0</v>
      </c>
      <c r="S3" s="203" t="str">
        <f>IF(P3&lt;&gt;0,R3/P3,"")</f>
        <v/>
      </c>
    </row>
    <row r="4" spans="1:19" ht="14.4" customHeight="1" x14ac:dyDescent="0.3">
      <c r="A4" s="404" t="s">
        <v>91</v>
      </c>
      <c r="B4" s="405" t="s">
        <v>85</v>
      </c>
      <c r="C4" s="406"/>
      <c r="D4" s="406"/>
      <c r="E4" s="406"/>
      <c r="F4" s="406"/>
      <c r="G4" s="408"/>
      <c r="H4" s="405" t="s">
        <v>86</v>
      </c>
      <c r="I4" s="406"/>
      <c r="J4" s="406"/>
      <c r="K4" s="406"/>
      <c r="L4" s="406"/>
      <c r="M4" s="408"/>
      <c r="N4" s="405" t="s">
        <v>87</v>
      </c>
      <c r="O4" s="406"/>
      <c r="P4" s="406"/>
      <c r="Q4" s="406"/>
      <c r="R4" s="406"/>
      <c r="S4" s="408"/>
    </row>
    <row r="5" spans="1:19" ht="14.4" customHeight="1" thickBot="1" x14ac:dyDescent="0.35">
      <c r="A5" s="526"/>
      <c r="B5" s="527">
        <v>2015</v>
      </c>
      <c r="C5" s="528"/>
      <c r="D5" s="528">
        <v>2016</v>
      </c>
      <c r="E5" s="528"/>
      <c r="F5" s="528">
        <v>2017</v>
      </c>
      <c r="G5" s="556" t="s">
        <v>2</v>
      </c>
      <c r="H5" s="527">
        <v>2015</v>
      </c>
      <c r="I5" s="528"/>
      <c r="J5" s="528">
        <v>2016</v>
      </c>
      <c r="K5" s="528"/>
      <c r="L5" s="528">
        <v>2017</v>
      </c>
      <c r="M5" s="556" t="s">
        <v>2</v>
      </c>
      <c r="N5" s="527">
        <v>2015</v>
      </c>
      <c r="O5" s="528"/>
      <c r="P5" s="528">
        <v>2016</v>
      </c>
      <c r="Q5" s="528"/>
      <c r="R5" s="528">
        <v>2017</v>
      </c>
      <c r="S5" s="556" t="s">
        <v>2</v>
      </c>
    </row>
    <row r="6" spans="1:19" ht="14.4" customHeight="1" x14ac:dyDescent="0.3">
      <c r="A6" s="504" t="s">
        <v>1572</v>
      </c>
      <c r="B6" s="557">
        <v>1092907</v>
      </c>
      <c r="C6" s="466">
        <v>1.0215764462191912</v>
      </c>
      <c r="D6" s="557">
        <v>1069824</v>
      </c>
      <c r="E6" s="466">
        <v>1</v>
      </c>
      <c r="F6" s="557">
        <v>908592</v>
      </c>
      <c r="G6" s="491">
        <v>0.84929109834888727</v>
      </c>
      <c r="H6" s="557"/>
      <c r="I6" s="466"/>
      <c r="J6" s="557"/>
      <c r="K6" s="466"/>
      <c r="L6" s="557"/>
      <c r="M6" s="491"/>
      <c r="N6" s="557"/>
      <c r="O6" s="466"/>
      <c r="P6" s="557"/>
      <c r="Q6" s="466"/>
      <c r="R6" s="557"/>
      <c r="S6" s="516"/>
    </row>
    <row r="7" spans="1:19" ht="14.4" customHeight="1" x14ac:dyDescent="0.3">
      <c r="A7" s="505" t="s">
        <v>1573</v>
      </c>
      <c r="B7" s="558">
        <v>1548541</v>
      </c>
      <c r="C7" s="473">
        <v>1.1461623636447071</v>
      </c>
      <c r="D7" s="558">
        <v>1351066</v>
      </c>
      <c r="E7" s="473">
        <v>1</v>
      </c>
      <c r="F7" s="558">
        <v>1469344</v>
      </c>
      <c r="G7" s="500">
        <v>1.087544205834504</v>
      </c>
      <c r="H7" s="558"/>
      <c r="I7" s="473"/>
      <c r="J7" s="558"/>
      <c r="K7" s="473"/>
      <c r="L7" s="558"/>
      <c r="M7" s="500"/>
      <c r="N7" s="558"/>
      <c r="O7" s="473"/>
      <c r="P7" s="558"/>
      <c r="Q7" s="473"/>
      <c r="R7" s="558"/>
      <c r="S7" s="559"/>
    </row>
    <row r="8" spans="1:19" ht="14.4" customHeight="1" x14ac:dyDescent="0.3">
      <c r="A8" s="505" t="s">
        <v>1574</v>
      </c>
      <c r="B8" s="558">
        <v>2071523</v>
      </c>
      <c r="C8" s="473">
        <v>0.69247082144546457</v>
      </c>
      <c r="D8" s="558">
        <v>2991495</v>
      </c>
      <c r="E8" s="473">
        <v>1</v>
      </c>
      <c r="F8" s="558">
        <v>3090540</v>
      </c>
      <c r="G8" s="500">
        <v>1.0331088636283865</v>
      </c>
      <c r="H8" s="558"/>
      <c r="I8" s="473"/>
      <c r="J8" s="558"/>
      <c r="K8" s="473"/>
      <c r="L8" s="558"/>
      <c r="M8" s="500"/>
      <c r="N8" s="558"/>
      <c r="O8" s="473"/>
      <c r="P8" s="558"/>
      <c r="Q8" s="473"/>
      <c r="R8" s="558"/>
      <c r="S8" s="559"/>
    </row>
    <row r="9" spans="1:19" ht="14.4" customHeight="1" x14ac:dyDescent="0.3">
      <c r="A9" s="505" t="s">
        <v>1575</v>
      </c>
      <c r="B9" s="558">
        <v>859703</v>
      </c>
      <c r="C9" s="473">
        <v>0.86711859825225324</v>
      </c>
      <c r="D9" s="558">
        <v>991448</v>
      </c>
      <c r="E9" s="473">
        <v>1</v>
      </c>
      <c r="F9" s="558">
        <v>1132354</v>
      </c>
      <c r="G9" s="500">
        <v>1.1421214224044025</v>
      </c>
      <c r="H9" s="558"/>
      <c r="I9" s="473"/>
      <c r="J9" s="558"/>
      <c r="K9" s="473"/>
      <c r="L9" s="558"/>
      <c r="M9" s="500"/>
      <c r="N9" s="558"/>
      <c r="O9" s="473"/>
      <c r="P9" s="558"/>
      <c r="Q9" s="473"/>
      <c r="R9" s="558"/>
      <c r="S9" s="559"/>
    </row>
    <row r="10" spans="1:19" ht="14.4" customHeight="1" x14ac:dyDescent="0.3">
      <c r="A10" s="505" t="s">
        <v>1576</v>
      </c>
      <c r="B10" s="558">
        <v>208381</v>
      </c>
      <c r="C10" s="473">
        <v>1.3566471354166667</v>
      </c>
      <c r="D10" s="558">
        <v>153600</v>
      </c>
      <c r="E10" s="473">
        <v>1</v>
      </c>
      <c r="F10" s="558">
        <v>201207</v>
      </c>
      <c r="G10" s="500">
        <v>1.3099414062500001</v>
      </c>
      <c r="H10" s="558"/>
      <c r="I10" s="473"/>
      <c r="J10" s="558"/>
      <c r="K10" s="473"/>
      <c r="L10" s="558"/>
      <c r="M10" s="500"/>
      <c r="N10" s="558"/>
      <c r="O10" s="473"/>
      <c r="P10" s="558"/>
      <c r="Q10" s="473"/>
      <c r="R10" s="558"/>
      <c r="S10" s="559"/>
    </row>
    <row r="11" spans="1:19" ht="14.4" customHeight="1" x14ac:dyDescent="0.3">
      <c r="A11" s="505" t="s">
        <v>1577</v>
      </c>
      <c r="B11" s="558">
        <v>446694</v>
      </c>
      <c r="C11" s="473">
        <v>0.99117977939463331</v>
      </c>
      <c r="D11" s="558">
        <v>450669</v>
      </c>
      <c r="E11" s="473">
        <v>1</v>
      </c>
      <c r="F11" s="558">
        <v>502786</v>
      </c>
      <c r="G11" s="500">
        <v>1.1156436320226153</v>
      </c>
      <c r="H11" s="558"/>
      <c r="I11" s="473"/>
      <c r="J11" s="558"/>
      <c r="K11" s="473"/>
      <c r="L11" s="558"/>
      <c r="M11" s="500"/>
      <c r="N11" s="558"/>
      <c r="O11" s="473"/>
      <c r="P11" s="558"/>
      <c r="Q11" s="473"/>
      <c r="R11" s="558"/>
      <c r="S11" s="559"/>
    </row>
    <row r="12" spans="1:19" ht="14.4" customHeight="1" x14ac:dyDescent="0.3">
      <c r="A12" s="505" t="s">
        <v>1578</v>
      </c>
      <c r="B12" s="558">
        <v>1259277</v>
      </c>
      <c r="C12" s="473">
        <v>1.0496949135588416</v>
      </c>
      <c r="D12" s="558">
        <v>1199660</v>
      </c>
      <c r="E12" s="473">
        <v>1</v>
      </c>
      <c r="F12" s="558">
        <v>1132217</v>
      </c>
      <c r="G12" s="500">
        <v>0.94378157144524277</v>
      </c>
      <c r="H12" s="558"/>
      <c r="I12" s="473"/>
      <c r="J12" s="558"/>
      <c r="K12" s="473"/>
      <c r="L12" s="558"/>
      <c r="M12" s="500"/>
      <c r="N12" s="558"/>
      <c r="O12" s="473"/>
      <c r="P12" s="558"/>
      <c r="Q12" s="473"/>
      <c r="R12" s="558"/>
      <c r="S12" s="559"/>
    </row>
    <row r="13" spans="1:19" ht="14.4" customHeight="1" x14ac:dyDescent="0.3">
      <c r="A13" s="505" t="s">
        <v>1579</v>
      </c>
      <c r="B13" s="558">
        <v>445823</v>
      </c>
      <c r="C13" s="473">
        <v>0.83351655542468261</v>
      </c>
      <c r="D13" s="558">
        <v>534870</v>
      </c>
      <c r="E13" s="473">
        <v>1</v>
      </c>
      <c r="F13" s="558">
        <v>699509</v>
      </c>
      <c r="G13" s="500">
        <v>1.3078112438536467</v>
      </c>
      <c r="H13" s="558"/>
      <c r="I13" s="473"/>
      <c r="J13" s="558"/>
      <c r="K13" s="473"/>
      <c r="L13" s="558"/>
      <c r="M13" s="500"/>
      <c r="N13" s="558"/>
      <c r="O13" s="473"/>
      <c r="P13" s="558"/>
      <c r="Q13" s="473"/>
      <c r="R13" s="558"/>
      <c r="S13" s="559"/>
    </row>
    <row r="14" spans="1:19" ht="14.4" customHeight="1" x14ac:dyDescent="0.3">
      <c r="A14" s="505" t="s">
        <v>1580</v>
      </c>
      <c r="B14" s="558">
        <v>544675</v>
      </c>
      <c r="C14" s="473">
        <v>0.95702754369812271</v>
      </c>
      <c r="D14" s="558">
        <v>569132</v>
      </c>
      <c r="E14" s="473">
        <v>1</v>
      </c>
      <c r="F14" s="558">
        <v>685363</v>
      </c>
      <c r="G14" s="500">
        <v>1.2042250303971662</v>
      </c>
      <c r="H14" s="558"/>
      <c r="I14" s="473"/>
      <c r="J14" s="558"/>
      <c r="K14" s="473"/>
      <c r="L14" s="558"/>
      <c r="M14" s="500"/>
      <c r="N14" s="558"/>
      <c r="O14" s="473"/>
      <c r="P14" s="558"/>
      <c r="Q14" s="473"/>
      <c r="R14" s="558"/>
      <c r="S14" s="559"/>
    </row>
    <row r="15" spans="1:19" ht="14.4" customHeight="1" x14ac:dyDescent="0.3">
      <c r="A15" s="505" t="s">
        <v>1581</v>
      </c>
      <c r="B15" s="558">
        <v>3694356</v>
      </c>
      <c r="C15" s="473">
        <v>0.79692907712684491</v>
      </c>
      <c r="D15" s="558">
        <v>4635740</v>
      </c>
      <c r="E15" s="473">
        <v>1</v>
      </c>
      <c r="F15" s="558">
        <v>4227975</v>
      </c>
      <c r="G15" s="500">
        <v>0.91203885463809442</v>
      </c>
      <c r="H15" s="558"/>
      <c r="I15" s="473"/>
      <c r="J15" s="558"/>
      <c r="K15" s="473"/>
      <c r="L15" s="558"/>
      <c r="M15" s="500"/>
      <c r="N15" s="558"/>
      <c r="O15" s="473"/>
      <c r="P15" s="558"/>
      <c r="Q15" s="473"/>
      <c r="R15" s="558"/>
      <c r="S15" s="559"/>
    </row>
    <row r="16" spans="1:19" ht="14.4" customHeight="1" x14ac:dyDescent="0.3">
      <c r="A16" s="505" t="s">
        <v>1582</v>
      </c>
      <c r="B16" s="558">
        <v>637764</v>
      </c>
      <c r="C16" s="473">
        <v>0.85868120771483392</v>
      </c>
      <c r="D16" s="558">
        <v>742725</v>
      </c>
      <c r="E16" s="473">
        <v>1</v>
      </c>
      <c r="F16" s="558">
        <v>816341</v>
      </c>
      <c r="G16" s="500">
        <v>1.0991160927665018</v>
      </c>
      <c r="H16" s="558"/>
      <c r="I16" s="473"/>
      <c r="J16" s="558"/>
      <c r="K16" s="473"/>
      <c r="L16" s="558"/>
      <c r="M16" s="500"/>
      <c r="N16" s="558"/>
      <c r="O16" s="473"/>
      <c r="P16" s="558"/>
      <c r="Q16" s="473"/>
      <c r="R16" s="558"/>
      <c r="S16" s="559"/>
    </row>
    <row r="17" spans="1:19" ht="14.4" customHeight="1" x14ac:dyDescent="0.3">
      <c r="A17" s="505" t="s">
        <v>1583</v>
      </c>
      <c r="B17" s="558">
        <v>186195</v>
      </c>
      <c r="C17" s="473">
        <v>1.064281590634985</v>
      </c>
      <c r="D17" s="558">
        <v>174949</v>
      </c>
      <c r="E17" s="473">
        <v>1</v>
      </c>
      <c r="F17" s="558">
        <v>236900</v>
      </c>
      <c r="G17" s="500">
        <v>1.3541089117399927</v>
      </c>
      <c r="H17" s="558"/>
      <c r="I17" s="473"/>
      <c r="J17" s="558"/>
      <c r="K17" s="473"/>
      <c r="L17" s="558"/>
      <c r="M17" s="500"/>
      <c r="N17" s="558"/>
      <c r="O17" s="473"/>
      <c r="P17" s="558"/>
      <c r="Q17" s="473"/>
      <c r="R17" s="558"/>
      <c r="S17" s="559"/>
    </row>
    <row r="18" spans="1:19" ht="14.4" customHeight="1" x14ac:dyDescent="0.3">
      <c r="A18" s="505" t="s">
        <v>1584</v>
      </c>
      <c r="B18" s="558">
        <v>92965</v>
      </c>
      <c r="C18" s="473">
        <v>1.1214248664036961</v>
      </c>
      <c r="D18" s="558">
        <v>82899</v>
      </c>
      <c r="E18" s="473">
        <v>1</v>
      </c>
      <c r="F18" s="558">
        <v>113891</v>
      </c>
      <c r="G18" s="500">
        <v>1.3738525193307518</v>
      </c>
      <c r="H18" s="558"/>
      <c r="I18" s="473"/>
      <c r="J18" s="558"/>
      <c r="K18" s="473"/>
      <c r="L18" s="558"/>
      <c r="M18" s="500"/>
      <c r="N18" s="558"/>
      <c r="O18" s="473"/>
      <c r="P18" s="558"/>
      <c r="Q18" s="473"/>
      <c r="R18" s="558"/>
      <c r="S18" s="559"/>
    </row>
    <row r="19" spans="1:19" ht="14.4" customHeight="1" x14ac:dyDescent="0.3">
      <c r="A19" s="505" t="s">
        <v>1585</v>
      </c>
      <c r="B19" s="558">
        <v>95315</v>
      </c>
      <c r="C19" s="473">
        <v>1.4603410501156751</v>
      </c>
      <c r="D19" s="558">
        <v>65269</v>
      </c>
      <c r="E19" s="473">
        <v>1</v>
      </c>
      <c r="F19" s="558">
        <v>67157</v>
      </c>
      <c r="G19" s="500">
        <v>1.0289264428748717</v>
      </c>
      <c r="H19" s="558"/>
      <c r="I19" s="473"/>
      <c r="J19" s="558"/>
      <c r="K19" s="473"/>
      <c r="L19" s="558"/>
      <c r="M19" s="500"/>
      <c r="N19" s="558"/>
      <c r="O19" s="473"/>
      <c r="P19" s="558"/>
      <c r="Q19" s="473"/>
      <c r="R19" s="558"/>
      <c r="S19" s="559"/>
    </row>
    <row r="20" spans="1:19" ht="14.4" customHeight="1" x14ac:dyDescent="0.3">
      <c r="A20" s="505" t="s">
        <v>1586</v>
      </c>
      <c r="B20" s="558">
        <v>4380167</v>
      </c>
      <c r="C20" s="473">
        <v>0.93047730178668198</v>
      </c>
      <c r="D20" s="558">
        <v>4707441</v>
      </c>
      <c r="E20" s="473">
        <v>1</v>
      </c>
      <c r="F20" s="558">
        <v>5756871</v>
      </c>
      <c r="G20" s="500">
        <v>1.2229300377848602</v>
      </c>
      <c r="H20" s="558"/>
      <c r="I20" s="473"/>
      <c r="J20" s="558"/>
      <c r="K20" s="473"/>
      <c r="L20" s="558"/>
      <c r="M20" s="500"/>
      <c r="N20" s="558"/>
      <c r="O20" s="473"/>
      <c r="P20" s="558"/>
      <c r="Q20" s="473"/>
      <c r="R20" s="558"/>
      <c r="S20" s="559"/>
    </row>
    <row r="21" spans="1:19" ht="14.4" customHeight="1" x14ac:dyDescent="0.3">
      <c r="A21" s="505" t="s">
        <v>1587</v>
      </c>
      <c r="B21" s="558">
        <v>7028781</v>
      </c>
      <c r="C21" s="473">
        <v>0.8824535055926872</v>
      </c>
      <c r="D21" s="558">
        <v>7965044</v>
      </c>
      <c r="E21" s="473">
        <v>1</v>
      </c>
      <c r="F21" s="558">
        <v>5828400</v>
      </c>
      <c r="G21" s="500">
        <v>0.73174737013379965</v>
      </c>
      <c r="H21" s="558"/>
      <c r="I21" s="473"/>
      <c r="J21" s="558"/>
      <c r="K21" s="473"/>
      <c r="L21" s="558"/>
      <c r="M21" s="500"/>
      <c r="N21" s="558"/>
      <c r="O21" s="473"/>
      <c r="P21" s="558"/>
      <c r="Q21" s="473"/>
      <c r="R21" s="558"/>
      <c r="S21" s="559"/>
    </row>
    <row r="22" spans="1:19" ht="14.4" customHeight="1" x14ac:dyDescent="0.3">
      <c r="A22" s="505" t="s">
        <v>1588</v>
      </c>
      <c r="B22" s="558">
        <v>70130</v>
      </c>
      <c r="C22" s="473">
        <v>0.76216662681765823</v>
      </c>
      <c r="D22" s="558">
        <v>92014</v>
      </c>
      <c r="E22" s="473">
        <v>1</v>
      </c>
      <c r="F22" s="558">
        <v>34023</v>
      </c>
      <c r="G22" s="500">
        <v>0.36975894972504186</v>
      </c>
      <c r="H22" s="558"/>
      <c r="I22" s="473"/>
      <c r="J22" s="558"/>
      <c r="K22" s="473"/>
      <c r="L22" s="558"/>
      <c r="M22" s="500"/>
      <c r="N22" s="558"/>
      <c r="O22" s="473"/>
      <c r="P22" s="558"/>
      <c r="Q22" s="473"/>
      <c r="R22" s="558"/>
      <c r="S22" s="559"/>
    </row>
    <row r="23" spans="1:19" ht="14.4" customHeight="1" x14ac:dyDescent="0.3">
      <c r="A23" s="505" t="s">
        <v>1589</v>
      </c>
      <c r="B23" s="558">
        <v>1308792</v>
      </c>
      <c r="C23" s="473">
        <v>0.96021411262188916</v>
      </c>
      <c r="D23" s="558">
        <v>1363021</v>
      </c>
      <c r="E23" s="473">
        <v>1</v>
      </c>
      <c r="F23" s="558">
        <v>1238584</v>
      </c>
      <c r="G23" s="500">
        <v>0.90870500161039336</v>
      </c>
      <c r="H23" s="558"/>
      <c r="I23" s="473"/>
      <c r="J23" s="558"/>
      <c r="K23" s="473"/>
      <c r="L23" s="558"/>
      <c r="M23" s="500"/>
      <c r="N23" s="558"/>
      <c r="O23" s="473"/>
      <c r="P23" s="558"/>
      <c r="Q23" s="473"/>
      <c r="R23" s="558"/>
      <c r="S23" s="559"/>
    </row>
    <row r="24" spans="1:19" ht="14.4" customHeight="1" x14ac:dyDescent="0.3">
      <c r="A24" s="505" t="s">
        <v>1590</v>
      </c>
      <c r="B24" s="558">
        <v>195619</v>
      </c>
      <c r="C24" s="473">
        <v>0.62573250934029379</v>
      </c>
      <c r="D24" s="558">
        <v>312624</v>
      </c>
      <c r="E24" s="473">
        <v>1</v>
      </c>
      <c r="F24" s="558">
        <v>324436</v>
      </c>
      <c r="G24" s="500">
        <v>1.0377834075438865</v>
      </c>
      <c r="H24" s="558"/>
      <c r="I24" s="473"/>
      <c r="J24" s="558"/>
      <c r="K24" s="473"/>
      <c r="L24" s="558"/>
      <c r="M24" s="500"/>
      <c r="N24" s="558"/>
      <c r="O24" s="473"/>
      <c r="P24" s="558"/>
      <c r="Q24" s="473"/>
      <c r="R24" s="558"/>
      <c r="S24" s="559"/>
    </row>
    <row r="25" spans="1:19" ht="14.4" customHeight="1" x14ac:dyDescent="0.3">
      <c r="A25" s="505" t="s">
        <v>1591</v>
      </c>
      <c r="B25" s="558">
        <v>120</v>
      </c>
      <c r="C25" s="473">
        <v>0.25641025641025639</v>
      </c>
      <c r="D25" s="558">
        <v>468</v>
      </c>
      <c r="E25" s="473">
        <v>1</v>
      </c>
      <c r="F25" s="558">
        <v>272</v>
      </c>
      <c r="G25" s="500">
        <v>0.58119658119658124</v>
      </c>
      <c r="H25" s="558"/>
      <c r="I25" s="473"/>
      <c r="J25" s="558"/>
      <c r="K25" s="473"/>
      <c r="L25" s="558"/>
      <c r="M25" s="500"/>
      <c r="N25" s="558"/>
      <c r="O25" s="473"/>
      <c r="P25" s="558"/>
      <c r="Q25" s="473"/>
      <c r="R25" s="558"/>
      <c r="S25" s="559"/>
    </row>
    <row r="26" spans="1:19" ht="14.4" customHeight="1" x14ac:dyDescent="0.3">
      <c r="A26" s="505" t="s">
        <v>1592</v>
      </c>
      <c r="B26" s="558">
        <v>96824</v>
      </c>
      <c r="C26" s="473">
        <v>0.94041317417612835</v>
      </c>
      <c r="D26" s="558">
        <v>102959</v>
      </c>
      <c r="E26" s="473">
        <v>1</v>
      </c>
      <c r="F26" s="558">
        <v>108068</v>
      </c>
      <c r="G26" s="500">
        <v>1.0496216940723977</v>
      </c>
      <c r="H26" s="558"/>
      <c r="I26" s="473"/>
      <c r="J26" s="558"/>
      <c r="K26" s="473"/>
      <c r="L26" s="558"/>
      <c r="M26" s="500"/>
      <c r="N26" s="558"/>
      <c r="O26" s="473"/>
      <c r="P26" s="558"/>
      <c r="Q26" s="473"/>
      <c r="R26" s="558"/>
      <c r="S26" s="559"/>
    </row>
    <row r="27" spans="1:19" ht="14.4" customHeight="1" x14ac:dyDescent="0.3">
      <c r="A27" s="505" t="s">
        <v>1593</v>
      </c>
      <c r="B27" s="558">
        <v>31978</v>
      </c>
      <c r="C27" s="473">
        <v>1.059821694892785</v>
      </c>
      <c r="D27" s="558">
        <v>30173</v>
      </c>
      <c r="E27" s="473">
        <v>1</v>
      </c>
      <c r="F27" s="558">
        <v>53196</v>
      </c>
      <c r="G27" s="500">
        <v>1.7630331753554502</v>
      </c>
      <c r="H27" s="558"/>
      <c r="I27" s="473"/>
      <c r="J27" s="558"/>
      <c r="K27" s="473"/>
      <c r="L27" s="558"/>
      <c r="M27" s="500"/>
      <c r="N27" s="558"/>
      <c r="O27" s="473"/>
      <c r="P27" s="558"/>
      <c r="Q27" s="473"/>
      <c r="R27" s="558"/>
      <c r="S27" s="559"/>
    </row>
    <row r="28" spans="1:19" ht="14.4" customHeight="1" x14ac:dyDescent="0.3">
      <c r="A28" s="505" t="s">
        <v>1594</v>
      </c>
      <c r="B28" s="558">
        <v>325301</v>
      </c>
      <c r="C28" s="473">
        <v>0.67966587201928885</v>
      </c>
      <c r="D28" s="558">
        <v>478619</v>
      </c>
      <c r="E28" s="473">
        <v>1</v>
      </c>
      <c r="F28" s="558">
        <v>762220</v>
      </c>
      <c r="G28" s="500">
        <v>1.5925402042125365</v>
      </c>
      <c r="H28" s="558"/>
      <c r="I28" s="473"/>
      <c r="J28" s="558"/>
      <c r="K28" s="473"/>
      <c r="L28" s="558"/>
      <c r="M28" s="500"/>
      <c r="N28" s="558"/>
      <c r="O28" s="473"/>
      <c r="P28" s="558"/>
      <c r="Q28" s="473"/>
      <c r="R28" s="558"/>
      <c r="S28" s="559"/>
    </row>
    <row r="29" spans="1:19" ht="14.4" customHeight="1" x14ac:dyDescent="0.3">
      <c r="A29" s="505" t="s">
        <v>1595</v>
      </c>
      <c r="B29" s="558">
        <v>294848</v>
      </c>
      <c r="C29" s="473">
        <v>1.0802944312340392</v>
      </c>
      <c r="D29" s="558">
        <v>272933</v>
      </c>
      <c r="E29" s="473">
        <v>1</v>
      </c>
      <c r="F29" s="558">
        <v>322510</v>
      </c>
      <c r="G29" s="500">
        <v>1.1816453122194825</v>
      </c>
      <c r="H29" s="558"/>
      <c r="I29" s="473"/>
      <c r="J29" s="558"/>
      <c r="K29" s="473"/>
      <c r="L29" s="558"/>
      <c r="M29" s="500"/>
      <c r="N29" s="558"/>
      <c r="O29" s="473"/>
      <c r="P29" s="558"/>
      <c r="Q29" s="473"/>
      <c r="R29" s="558"/>
      <c r="S29" s="559"/>
    </row>
    <row r="30" spans="1:19" ht="14.4" customHeight="1" x14ac:dyDescent="0.3">
      <c r="A30" s="505" t="s">
        <v>1596</v>
      </c>
      <c r="B30" s="558">
        <v>3770133</v>
      </c>
      <c r="C30" s="473">
        <v>0.99554344984565657</v>
      </c>
      <c r="D30" s="558">
        <v>3787010</v>
      </c>
      <c r="E30" s="473">
        <v>1</v>
      </c>
      <c r="F30" s="558">
        <v>4586562</v>
      </c>
      <c r="G30" s="500">
        <v>1.211130152811849</v>
      </c>
      <c r="H30" s="558"/>
      <c r="I30" s="473"/>
      <c r="J30" s="558"/>
      <c r="K30" s="473"/>
      <c r="L30" s="558"/>
      <c r="M30" s="500"/>
      <c r="N30" s="558"/>
      <c r="O30" s="473"/>
      <c r="P30" s="558"/>
      <c r="Q30" s="473"/>
      <c r="R30" s="558"/>
      <c r="S30" s="559"/>
    </row>
    <row r="31" spans="1:19" ht="14.4" customHeight="1" x14ac:dyDescent="0.3">
      <c r="A31" s="505" t="s">
        <v>1597</v>
      </c>
      <c r="B31" s="558">
        <v>374206</v>
      </c>
      <c r="C31" s="473">
        <v>1.1735782900906042</v>
      </c>
      <c r="D31" s="558">
        <v>318859</v>
      </c>
      <c r="E31" s="473">
        <v>1</v>
      </c>
      <c r="F31" s="558">
        <v>375704</v>
      </c>
      <c r="G31" s="500">
        <v>1.1782762914015286</v>
      </c>
      <c r="H31" s="558"/>
      <c r="I31" s="473"/>
      <c r="J31" s="558"/>
      <c r="K31" s="473"/>
      <c r="L31" s="558"/>
      <c r="M31" s="500"/>
      <c r="N31" s="558"/>
      <c r="O31" s="473"/>
      <c r="P31" s="558"/>
      <c r="Q31" s="473"/>
      <c r="R31" s="558"/>
      <c r="S31" s="559"/>
    </row>
    <row r="32" spans="1:19" ht="14.4" customHeight="1" thickBot="1" x14ac:dyDescent="0.35">
      <c r="A32" s="561" t="s">
        <v>1598</v>
      </c>
      <c r="B32" s="560">
        <v>766411</v>
      </c>
      <c r="C32" s="480">
        <v>0.95423854376124462</v>
      </c>
      <c r="D32" s="560">
        <v>803165</v>
      </c>
      <c r="E32" s="480">
        <v>1</v>
      </c>
      <c r="F32" s="560">
        <v>941193</v>
      </c>
      <c r="G32" s="492">
        <v>1.1718550982674794</v>
      </c>
      <c r="H32" s="560"/>
      <c r="I32" s="480"/>
      <c r="J32" s="560"/>
      <c r="K32" s="480"/>
      <c r="L32" s="560"/>
      <c r="M32" s="492"/>
      <c r="N32" s="560"/>
      <c r="O32" s="480"/>
      <c r="P32" s="560"/>
      <c r="Q32" s="480"/>
      <c r="R32" s="560"/>
      <c r="S32" s="517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M3 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outlinePr summaryRight="0"/>
    <pageSetUpPr fitToPage="1"/>
  </sheetPr>
  <dimension ref="A1:Q1104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outlineLevelCol="1" x14ac:dyDescent="0.3"/>
  <cols>
    <col min="1" max="1" width="3" style="115" bestFit="1" customWidth="1"/>
    <col min="2" max="2" width="8.6640625" style="115" bestFit="1" customWidth="1"/>
    <col min="3" max="3" width="2.109375" style="115" bestFit="1" customWidth="1"/>
    <col min="4" max="4" width="8" style="115" bestFit="1" customWidth="1"/>
    <col min="5" max="5" width="52.88671875" style="115" bestFit="1" customWidth="1" collapsed="1"/>
    <col min="6" max="7" width="11.109375" style="191" hidden="1" customWidth="1" outlineLevel="1"/>
    <col min="8" max="9" width="9.33203125" style="191" hidden="1" customWidth="1"/>
    <col min="10" max="11" width="11.109375" style="191" customWidth="1"/>
    <col min="12" max="13" width="9.33203125" style="191" hidden="1" customWidth="1"/>
    <col min="14" max="15" width="11.109375" style="191" customWidth="1"/>
    <col min="16" max="16" width="11.109375" style="194" customWidth="1"/>
    <col min="17" max="17" width="11.109375" style="191" customWidth="1"/>
    <col min="18" max="16384" width="8.88671875" style="115"/>
  </cols>
  <sheetData>
    <row r="1" spans="1:17" ht="18.600000000000001" customHeight="1" thickBot="1" x14ac:dyDescent="0.4">
      <c r="A1" s="309" t="s">
        <v>1628</v>
      </c>
      <c r="B1" s="309"/>
      <c r="C1" s="309"/>
      <c r="D1" s="309"/>
      <c r="E1" s="309"/>
      <c r="F1" s="309"/>
      <c r="G1" s="309"/>
      <c r="H1" s="309"/>
      <c r="I1" s="309"/>
      <c r="J1" s="309"/>
      <c r="K1" s="309"/>
      <c r="L1" s="309"/>
      <c r="M1" s="309"/>
      <c r="N1" s="309"/>
      <c r="O1" s="309"/>
      <c r="P1" s="309"/>
      <c r="Q1" s="309"/>
    </row>
    <row r="2" spans="1:17" ht="14.4" customHeight="1" thickBot="1" x14ac:dyDescent="0.35">
      <c r="A2" s="212" t="s">
        <v>248</v>
      </c>
      <c r="B2" s="116"/>
      <c r="C2" s="116"/>
      <c r="D2" s="116"/>
      <c r="E2" s="116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209"/>
      <c r="Q2" s="208"/>
    </row>
    <row r="3" spans="1:17" ht="14.4" customHeight="1" thickBot="1" x14ac:dyDescent="0.35">
      <c r="E3" s="73" t="s">
        <v>112</v>
      </c>
      <c r="F3" s="88">
        <f t="shared" ref="F3:O3" si="0">SUBTOTAL(9,F6:F1048576)</f>
        <v>153167</v>
      </c>
      <c r="G3" s="89">
        <f t="shared" si="0"/>
        <v>31827429</v>
      </c>
      <c r="H3" s="89"/>
      <c r="I3" s="89"/>
      <c r="J3" s="89">
        <f t="shared" si="0"/>
        <v>158467</v>
      </c>
      <c r="K3" s="89">
        <f t="shared" si="0"/>
        <v>35247676</v>
      </c>
      <c r="L3" s="89"/>
      <c r="M3" s="89"/>
      <c r="N3" s="89">
        <f t="shared" si="0"/>
        <v>165196</v>
      </c>
      <c r="O3" s="89">
        <f t="shared" si="0"/>
        <v>35616215</v>
      </c>
      <c r="P3" s="67">
        <f>IF(K3=0,0,O3/K3)</f>
        <v>1.010455696426624</v>
      </c>
      <c r="Q3" s="90">
        <f>IF(N3=0,0,O3/N3)</f>
        <v>215.59974212450663</v>
      </c>
    </row>
    <row r="4" spans="1:17" ht="14.4" customHeight="1" x14ac:dyDescent="0.3">
      <c r="A4" s="413" t="s">
        <v>55</v>
      </c>
      <c r="B4" s="411" t="s">
        <v>81</v>
      </c>
      <c r="C4" s="413" t="s">
        <v>82</v>
      </c>
      <c r="D4" s="422" t="s">
        <v>83</v>
      </c>
      <c r="E4" s="414" t="s">
        <v>56</v>
      </c>
      <c r="F4" s="420">
        <v>2015</v>
      </c>
      <c r="G4" s="421"/>
      <c r="H4" s="91"/>
      <c r="I4" s="91"/>
      <c r="J4" s="420">
        <v>2016</v>
      </c>
      <c r="K4" s="421"/>
      <c r="L4" s="91"/>
      <c r="M4" s="91"/>
      <c r="N4" s="420">
        <v>2017</v>
      </c>
      <c r="O4" s="421"/>
      <c r="P4" s="423" t="s">
        <v>2</v>
      </c>
      <c r="Q4" s="412" t="s">
        <v>84</v>
      </c>
    </row>
    <row r="5" spans="1:17" ht="14.4" customHeight="1" thickBot="1" x14ac:dyDescent="0.35">
      <c r="A5" s="547"/>
      <c r="B5" s="545"/>
      <c r="C5" s="547"/>
      <c r="D5" s="562"/>
      <c r="E5" s="549"/>
      <c r="F5" s="563" t="s">
        <v>58</v>
      </c>
      <c r="G5" s="564" t="s">
        <v>14</v>
      </c>
      <c r="H5" s="565"/>
      <c r="I5" s="565"/>
      <c r="J5" s="563" t="s">
        <v>58</v>
      </c>
      <c r="K5" s="564" t="s">
        <v>14</v>
      </c>
      <c r="L5" s="565"/>
      <c r="M5" s="565"/>
      <c r="N5" s="563" t="s">
        <v>58</v>
      </c>
      <c r="O5" s="564" t="s">
        <v>14</v>
      </c>
      <c r="P5" s="566"/>
      <c r="Q5" s="554"/>
    </row>
    <row r="6" spans="1:17" ht="14.4" customHeight="1" x14ac:dyDescent="0.3">
      <c r="A6" s="465" t="s">
        <v>1599</v>
      </c>
      <c r="B6" s="466" t="s">
        <v>1424</v>
      </c>
      <c r="C6" s="466" t="s">
        <v>1425</v>
      </c>
      <c r="D6" s="466" t="s">
        <v>1426</v>
      </c>
      <c r="E6" s="466" t="s">
        <v>1427</v>
      </c>
      <c r="F6" s="470">
        <v>401</v>
      </c>
      <c r="G6" s="470">
        <v>64561</v>
      </c>
      <c r="H6" s="470">
        <v>0.9057887648016163</v>
      </c>
      <c r="I6" s="470">
        <v>161</v>
      </c>
      <c r="J6" s="470">
        <v>412</v>
      </c>
      <c r="K6" s="470">
        <v>71276</v>
      </c>
      <c r="L6" s="470">
        <v>1</v>
      </c>
      <c r="M6" s="470">
        <v>173</v>
      </c>
      <c r="N6" s="470">
        <v>514</v>
      </c>
      <c r="O6" s="470">
        <v>88922</v>
      </c>
      <c r="P6" s="491">
        <v>1.2475728155339805</v>
      </c>
      <c r="Q6" s="471">
        <v>173</v>
      </c>
    </row>
    <row r="7" spans="1:17" ht="14.4" customHeight="1" x14ac:dyDescent="0.3">
      <c r="A7" s="472" t="s">
        <v>1599</v>
      </c>
      <c r="B7" s="473" t="s">
        <v>1424</v>
      </c>
      <c r="C7" s="473" t="s">
        <v>1425</v>
      </c>
      <c r="D7" s="473" t="s">
        <v>1426</v>
      </c>
      <c r="E7" s="473" t="s">
        <v>1428</v>
      </c>
      <c r="F7" s="477">
        <v>219</v>
      </c>
      <c r="G7" s="477">
        <v>35259</v>
      </c>
      <c r="H7" s="477">
        <v>0.82849288030452561</v>
      </c>
      <c r="I7" s="477">
        <v>161</v>
      </c>
      <c r="J7" s="477">
        <v>246</v>
      </c>
      <c r="K7" s="477">
        <v>42558</v>
      </c>
      <c r="L7" s="477">
        <v>1</v>
      </c>
      <c r="M7" s="477">
        <v>173</v>
      </c>
      <c r="N7" s="477">
        <v>235</v>
      </c>
      <c r="O7" s="477">
        <v>40655</v>
      </c>
      <c r="P7" s="500">
        <v>0.95528455284552849</v>
      </c>
      <c r="Q7" s="478">
        <v>173</v>
      </c>
    </row>
    <row r="8" spans="1:17" ht="14.4" customHeight="1" x14ac:dyDescent="0.3">
      <c r="A8" s="472" t="s">
        <v>1599</v>
      </c>
      <c r="B8" s="473" t="s">
        <v>1424</v>
      </c>
      <c r="C8" s="473" t="s">
        <v>1425</v>
      </c>
      <c r="D8" s="473" t="s">
        <v>1441</v>
      </c>
      <c r="E8" s="473" t="s">
        <v>1442</v>
      </c>
      <c r="F8" s="477">
        <v>29</v>
      </c>
      <c r="G8" s="477">
        <v>33901</v>
      </c>
      <c r="H8" s="477">
        <v>1.4450554134697358</v>
      </c>
      <c r="I8" s="477">
        <v>1169</v>
      </c>
      <c r="J8" s="477">
        <v>20</v>
      </c>
      <c r="K8" s="477">
        <v>23460</v>
      </c>
      <c r="L8" s="477">
        <v>1</v>
      </c>
      <c r="M8" s="477">
        <v>1173</v>
      </c>
      <c r="N8" s="477">
        <v>14</v>
      </c>
      <c r="O8" s="477">
        <v>14980</v>
      </c>
      <c r="P8" s="500">
        <v>0.63853367433930097</v>
      </c>
      <c r="Q8" s="478">
        <v>1070</v>
      </c>
    </row>
    <row r="9" spans="1:17" ht="14.4" customHeight="1" x14ac:dyDescent="0.3">
      <c r="A9" s="472" t="s">
        <v>1599</v>
      </c>
      <c r="B9" s="473" t="s">
        <v>1424</v>
      </c>
      <c r="C9" s="473" t="s">
        <v>1425</v>
      </c>
      <c r="D9" s="473" t="s">
        <v>1441</v>
      </c>
      <c r="E9" s="473" t="s">
        <v>1443</v>
      </c>
      <c r="F9" s="477">
        <v>10</v>
      </c>
      <c r="G9" s="477">
        <v>11690</v>
      </c>
      <c r="H9" s="477"/>
      <c r="I9" s="477">
        <v>1169</v>
      </c>
      <c r="J9" s="477"/>
      <c r="K9" s="477"/>
      <c r="L9" s="477"/>
      <c r="M9" s="477"/>
      <c r="N9" s="477">
        <v>21</v>
      </c>
      <c r="O9" s="477">
        <v>22470</v>
      </c>
      <c r="P9" s="500"/>
      <c r="Q9" s="478">
        <v>1070</v>
      </c>
    </row>
    <row r="10" spans="1:17" ht="14.4" customHeight="1" x14ac:dyDescent="0.3">
      <c r="A10" s="472" t="s">
        <v>1599</v>
      </c>
      <c r="B10" s="473" t="s">
        <v>1424</v>
      </c>
      <c r="C10" s="473" t="s">
        <v>1425</v>
      </c>
      <c r="D10" s="473" t="s">
        <v>1444</v>
      </c>
      <c r="E10" s="473" t="s">
        <v>1445</v>
      </c>
      <c r="F10" s="477">
        <v>1068</v>
      </c>
      <c r="G10" s="477">
        <v>42720</v>
      </c>
      <c r="H10" s="477">
        <v>0.9524234182012753</v>
      </c>
      <c r="I10" s="477">
        <v>40</v>
      </c>
      <c r="J10" s="477">
        <v>1094</v>
      </c>
      <c r="K10" s="477">
        <v>44854</v>
      </c>
      <c r="L10" s="477">
        <v>1</v>
      </c>
      <c r="M10" s="477">
        <v>41</v>
      </c>
      <c r="N10" s="477">
        <v>924</v>
      </c>
      <c r="O10" s="477">
        <v>42504</v>
      </c>
      <c r="P10" s="500">
        <v>0.94760779417666208</v>
      </c>
      <c r="Q10" s="478">
        <v>46</v>
      </c>
    </row>
    <row r="11" spans="1:17" ht="14.4" customHeight="1" x14ac:dyDescent="0.3">
      <c r="A11" s="472" t="s">
        <v>1599</v>
      </c>
      <c r="B11" s="473" t="s">
        <v>1424</v>
      </c>
      <c r="C11" s="473" t="s">
        <v>1425</v>
      </c>
      <c r="D11" s="473" t="s">
        <v>1446</v>
      </c>
      <c r="E11" s="473" t="s">
        <v>1447</v>
      </c>
      <c r="F11" s="477">
        <v>60</v>
      </c>
      <c r="G11" s="477">
        <v>22980</v>
      </c>
      <c r="H11" s="477">
        <v>1.2213010204081634</v>
      </c>
      <c r="I11" s="477">
        <v>383</v>
      </c>
      <c r="J11" s="477">
        <v>49</v>
      </c>
      <c r="K11" s="477">
        <v>18816</v>
      </c>
      <c r="L11" s="477">
        <v>1</v>
      </c>
      <c r="M11" s="477">
        <v>384</v>
      </c>
      <c r="N11" s="477">
        <v>40</v>
      </c>
      <c r="O11" s="477">
        <v>13880</v>
      </c>
      <c r="P11" s="500">
        <v>0.73767006802721091</v>
      </c>
      <c r="Q11" s="478">
        <v>347</v>
      </c>
    </row>
    <row r="12" spans="1:17" ht="14.4" customHeight="1" x14ac:dyDescent="0.3">
      <c r="A12" s="472" t="s">
        <v>1599</v>
      </c>
      <c r="B12" s="473" t="s">
        <v>1424</v>
      </c>
      <c r="C12" s="473" t="s">
        <v>1425</v>
      </c>
      <c r="D12" s="473" t="s">
        <v>1446</v>
      </c>
      <c r="E12" s="473" t="s">
        <v>1448</v>
      </c>
      <c r="F12" s="477">
        <v>24</v>
      </c>
      <c r="G12" s="477">
        <v>9192</v>
      </c>
      <c r="H12" s="477">
        <v>1.0880681818181819</v>
      </c>
      <c r="I12" s="477">
        <v>383</v>
      </c>
      <c r="J12" s="477">
        <v>22</v>
      </c>
      <c r="K12" s="477">
        <v>8448</v>
      </c>
      <c r="L12" s="477">
        <v>1</v>
      </c>
      <c r="M12" s="477">
        <v>384</v>
      </c>
      <c r="N12" s="477">
        <v>44</v>
      </c>
      <c r="O12" s="477">
        <v>15268</v>
      </c>
      <c r="P12" s="500">
        <v>1.8072916666666667</v>
      </c>
      <c r="Q12" s="478">
        <v>347</v>
      </c>
    </row>
    <row r="13" spans="1:17" ht="14.4" customHeight="1" x14ac:dyDescent="0.3">
      <c r="A13" s="472" t="s">
        <v>1599</v>
      </c>
      <c r="B13" s="473" t="s">
        <v>1424</v>
      </c>
      <c r="C13" s="473" t="s">
        <v>1425</v>
      </c>
      <c r="D13" s="473" t="s">
        <v>1449</v>
      </c>
      <c r="E13" s="473" t="s">
        <v>1450</v>
      </c>
      <c r="F13" s="477">
        <v>65</v>
      </c>
      <c r="G13" s="477">
        <v>2405</v>
      </c>
      <c r="H13" s="477">
        <v>1.3829787234042554</v>
      </c>
      <c r="I13" s="477">
        <v>37</v>
      </c>
      <c r="J13" s="477">
        <v>47</v>
      </c>
      <c r="K13" s="477">
        <v>1739</v>
      </c>
      <c r="L13" s="477">
        <v>1</v>
      </c>
      <c r="M13" s="477">
        <v>37</v>
      </c>
      <c r="N13" s="477">
        <v>28</v>
      </c>
      <c r="O13" s="477">
        <v>1428</v>
      </c>
      <c r="P13" s="500">
        <v>0.82116158711903398</v>
      </c>
      <c r="Q13" s="478">
        <v>51</v>
      </c>
    </row>
    <row r="14" spans="1:17" ht="14.4" customHeight="1" x14ac:dyDescent="0.3">
      <c r="A14" s="472" t="s">
        <v>1599</v>
      </c>
      <c r="B14" s="473" t="s">
        <v>1424</v>
      </c>
      <c r="C14" s="473" t="s">
        <v>1425</v>
      </c>
      <c r="D14" s="473" t="s">
        <v>1453</v>
      </c>
      <c r="E14" s="473" t="s">
        <v>1454</v>
      </c>
      <c r="F14" s="477">
        <v>105</v>
      </c>
      <c r="G14" s="477">
        <v>46725</v>
      </c>
      <c r="H14" s="477">
        <v>0.94382499091019267</v>
      </c>
      <c r="I14" s="477">
        <v>445</v>
      </c>
      <c r="J14" s="477">
        <v>111</v>
      </c>
      <c r="K14" s="477">
        <v>49506</v>
      </c>
      <c r="L14" s="477">
        <v>1</v>
      </c>
      <c r="M14" s="477">
        <v>446</v>
      </c>
      <c r="N14" s="477">
        <v>322</v>
      </c>
      <c r="O14" s="477">
        <v>121394</v>
      </c>
      <c r="P14" s="500">
        <v>2.4521068153355148</v>
      </c>
      <c r="Q14" s="478">
        <v>377</v>
      </c>
    </row>
    <row r="15" spans="1:17" ht="14.4" customHeight="1" x14ac:dyDescent="0.3">
      <c r="A15" s="472" t="s">
        <v>1599</v>
      </c>
      <c r="B15" s="473" t="s">
        <v>1424</v>
      </c>
      <c r="C15" s="473" t="s">
        <v>1425</v>
      </c>
      <c r="D15" s="473" t="s">
        <v>1453</v>
      </c>
      <c r="E15" s="473" t="s">
        <v>1455</v>
      </c>
      <c r="F15" s="477">
        <v>81</v>
      </c>
      <c r="G15" s="477">
        <v>36045</v>
      </c>
      <c r="H15" s="477">
        <v>1.7959641255605381</v>
      </c>
      <c r="I15" s="477">
        <v>445</v>
      </c>
      <c r="J15" s="477">
        <v>45</v>
      </c>
      <c r="K15" s="477">
        <v>20070</v>
      </c>
      <c r="L15" s="477">
        <v>1</v>
      </c>
      <c r="M15" s="477">
        <v>446</v>
      </c>
      <c r="N15" s="477">
        <v>171</v>
      </c>
      <c r="O15" s="477">
        <v>64467</v>
      </c>
      <c r="P15" s="500">
        <v>3.2121076233183858</v>
      </c>
      <c r="Q15" s="478">
        <v>377</v>
      </c>
    </row>
    <row r="16" spans="1:17" ht="14.4" customHeight="1" x14ac:dyDescent="0.3">
      <c r="A16" s="472" t="s">
        <v>1599</v>
      </c>
      <c r="B16" s="473" t="s">
        <v>1424</v>
      </c>
      <c r="C16" s="473" t="s">
        <v>1425</v>
      </c>
      <c r="D16" s="473" t="s">
        <v>1456</v>
      </c>
      <c r="E16" s="473" t="s">
        <v>1457</v>
      </c>
      <c r="F16" s="477">
        <v>25</v>
      </c>
      <c r="G16" s="477">
        <v>1025</v>
      </c>
      <c r="H16" s="477">
        <v>1.4355742296918768</v>
      </c>
      <c r="I16" s="477">
        <v>41</v>
      </c>
      <c r="J16" s="477">
        <v>17</v>
      </c>
      <c r="K16" s="477">
        <v>714</v>
      </c>
      <c r="L16" s="477">
        <v>1</v>
      </c>
      <c r="M16" s="477">
        <v>42</v>
      </c>
      <c r="N16" s="477">
        <v>13</v>
      </c>
      <c r="O16" s="477">
        <v>442</v>
      </c>
      <c r="P16" s="500">
        <v>0.61904761904761907</v>
      </c>
      <c r="Q16" s="478">
        <v>34</v>
      </c>
    </row>
    <row r="17" spans="1:17" ht="14.4" customHeight="1" x14ac:dyDescent="0.3">
      <c r="A17" s="472" t="s">
        <v>1599</v>
      </c>
      <c r="B17" s="473" t="s">
        <v>1424</v>
      </c>
      <c r="C17" s="473" t="s">
        <v>1425</v>
      </c>
      <c r="D17" s="473" t="s">
        <v>1458</v>
      </c>
      <c r="E17" s="473" t="s">
        <v>1459</v>
      </c>
      <c r="F17" s="477">
        <v>60</v>
      </c>
      <c r="G17" s="477">
        <v>29460</v>
      </c>
      <c r="H17" s="477">
        <v>1.3016967126193002</v>
      </c>
      <c r="I17" s="477">
        <v>491</v>
      </c>
      <c r="J17" s="477">
        <v>46</v>
      </c>
      <c r="K17" s="477">
        <v>22632</v>
      </c>
      <c r="L17" s="477">
        <v>1</v>
      </c>
      <c r="M17" s="477">
        <v>492</v>
      </c>
      <c r="N17" s="477">
        <v>44</v>
      </c>
      <c r="O17" s="477">
        <v>23056</v>
      </c>
      <c r="P17" s="500">
        <v>1.0187345351714387</v>
      </c>
      <c r="Q17" s="478">
        <v>524</v>
      </c>
    </row>
    <row r="18" spans="1:17" ht="14.4" customHeight="1" x14ac:dyDescent="0.3">
      <c r="A18" s="472" t="s">
        <v>1599</v>
      </c>
      <c r="B18" s="473" t="s">
        <v>1424</v>
      </c>
      <c r="C18" s="473" t="s">
        <v>1425</v>
      </c>
      <c r="D18" s="473" t="s">
        <v>1460</v>
      </c>
      <c r="E18" s="473" t="s">
        <v>1461</v>
      </c>
      <c r="F18" s="477">
        <v>27</v>
      </c>
      <c r="G18" s="477">
        <v>837</v>
      </c>
      <c r="H18" s="477">
        <v>0.9</v>
      </c>
      <c r="I18" s="477">
        <v>31</v>
      </c>
      <c r="J18" s="477">
        <v>30</v>
      </c>
      <c r="K18" s="477">
        <v>930</v>
      </c>
      <c r="L18" s="477">
        <v>1</v>
      </c>
      <c r="M18" s="477">
        <v>31</v>
      </c>
      <c r="N18" s="477">
        <v>21</v>
      </c>
      <c r="O18" s="477">
        <v>1197</v>
      </c>
      <c r="P18" s="500">
        <v>1.2870967741935484</v>
      </c>
      <c r="Q18" s="478">
        <v>57</v>
      </c>
    </row>
    <row r="19" spans="1:17" ht="14.4" customHeight="1" x14ac:dyDescent="0.3">
      <c r="A19" s="472" t="s">
        <v>1599</v>
      </c>
      <c r="B19" s="473" t="s">
        <v>1424</v>
      </c>
      <c r="C19" s="473" t="s">
        <v>1425</v>
      </c>
      <c r="D19" s="473" t="s">
        <v>1462</v>
      </c>
      <c r="E19" s="473" t="s">
        <v>1463</v>
      </c>
      <c r="F19" s="477">
        <v>6</v>
      </c>
      <c r="G19" s="477">
        <v>1242</v>
      </c>
      <c r="H19" s="477">
        <v>0.49759615384615385</v>
      </c>
      <c r="I19" s="477">
        <v>207</v>
      </c>
      <c r="J19" s="477">
        <v>12</v>
      </c>
      <c r="K19" s="477">
        <v>2496</v>
      </c>
      <c r="L19" s="477">
        <v>1</v>
      </c>
      <c r="M19" s="477">
        <v>208</v>
      </c>
      <c r="N19" s="477">
        <v>8</v>
      </c>
      <c r="O19" s="477">
        <v>1792</v>
      </c>
      <c r="P19" s="500">
        <v>0.71794871794871795</v>
      </c>
      <c r="Q19" s="478">
        <v>224</v>
      </c>
    </row>
    <row r="20" spans="1:17" ht="14.4" customHeight="1" x14ac:dyDescent="0.3">
      <c r="A20" s="472" t="s">
        <v>1599</v>
      </c>
      <c r="B20" s="473" t="s">
        <v>1424</v>
      </c>
      <c r="C20" s="473" t="s">
        <v>1425</v>
      </c>
      <c r="D20" s="473" t="s">
        <v>1464</v>
      </c>
      <c r="E20" s="473" t="s">
        <v>1465</v>
      </c>
      <c r="F20" s="477">
        <v>3</v>
      </c>
      <c r="G20" s="477">
        <v>1140</v>
      </c>
      <c r="H20" s="477">
        <v>0.49479166666666669</v>
      </c>
      <c r="I20" s="477">
        <v>380</v>
      </c>
      <c r="J20" s="477">
        <v>6</v>
      </c>
      <c r="K20" s="477">
        <v>2304</v>
      </c>
      <c r="L20" s="477">
        <v>1</v>
      </c>
      <c r="M20" s="477">
        <v>384</v>
      </c>
      <c r="N20" s="477">
        <v>7</v>
      </c>
      <c r="O20" s="477">
        <v>3871</v>
      </c>
      <c r="P20" s="500">
        <v>1.6801215277777777</v>
      </c>
      <c r="Q20" s="478">
        <v>553</v>
      </c>
    </row>
    <row r="21" spans="1:17" ht="14.4" customHeight="1" x14ac:dyDescent="0.3">
      <c r="A21" s="472" t="s">
        <v>1599</v>
      </c>
      <c r="B21" s="473" t="s">
        <v>1424</v>
      </c>
      <c r="C21" s="473" t="s">
        <v>1425</v>
      </c>
      <c r="D21" s="473" t="s">
        <v>1464</v>
      </c>
      <c r="E21" s="473" t="s">
        <v>1466</v>
      </c>
      <c r="F21" s="477">
        <v>3</v>
      </c>
      <c r="G21" s="477">
        <v>1140</v>
      </c>
      <c r="H21" s="477">
        <v>0.49479166666666669</v>
      </c>
      <c r="I21" s="477">
        <v>380</v>
      </c>
      <c r="J21" s="477">
        <v>6</v>
      </c>
      <c r="K21" s="477">
        <v>2304</v>
      </c>
      <c r="L21" s="477">
        <v>1</v>
      </c>
      <c r="M21" s="477">
        <v>384</v>
      </c>
      <c r="N21" s="477">
        <v>1</v>
      </c>
      <c r="O21" s="477">
        <v>553</v>
      </c>
      <c r="P21" s="500">
        <v>0.2400173611111111</v>
      </c>
      <c r="Q21" s="478">
        <v>553</v>
      </c>
    </row>
    <row r="22" spans="1:17" ht="14.4" customHeight="1" x14ac:dyDescent="0.3">
      <c r="A22" s="472" t="s">
        <v>1599</v>
      </c>
      <c r="B22" s="473" t="s">
        <v>1424</v>
      </c>
      <c r="C22" s="473" t="s">
        <v>1425</v>
      </c>
      <c r="D22" s="473" t="s">
        <v>1467</v>
      </c>
      <c r="E22" s="473" t="s">
        <v>1468</v>
      </c>
      <c r="F22" s="477"/>
      <c r="G22" s="477"/>
      <c r="H22" s="477"/>
      <c r="I22" s="477"/>
      <c r="J22" s="477">
        <v>1</v>
      </c>
      <c r="K22" s="477">
        <v>236</v>
      </c>
      <c r="L22" s="477">
        <v>1</v>
      </c>
      <c r="M22" s="477">
        <v>236</v>
      </c>
      <c r="N22" s="477"/>
      <c r="O22" s="477"/>
      <c r="P22" s="500"/>
      <c r="Q22" s="478"/>
    </row>
    <row r="23" spans="1:17" ht="14.4" customHeight="1" x14ac:dyDescent="0.3">
      <c r="A23" s="472" t="s">
        <v>1599</v>
      </c>
      <c r="B23" s="473" t="s">
        <v>1424</v>
      </c>
      <c r="C23" s="473" t="s">
        <v>1425</v>
      </c>
      <c r="D23" s="473" t="s">
        <v>1469</v>
      </c>
      <c r="E23" s="473" t="s">
        <v>1470</v>
      </c>
      <c r="F23" s="477">
        <v>14</v>
      </c>
      <c r="G23" s="477">
        <v>1834</v>
      </c>
      <c r="H23" s="477">
        <v>6.6934306569343063</v>
      </c>
      <c r="I23" s="477">
        <v>131</v>
      </c>
      <c r="J23" s="477">
        <v>2</v>
      </c>
      <c r="K23" s="477">
        <v>274</v>
      </c>
      <c r="L23" s="477">
        <v>1</v>
      </c>
      <c r="M23" s="477">
        <v>137</v>
      </c>
      <c r="N23" s="477"/>
      <c r="O23" s="477"/>
      <c r="P23" s="500"/>
      <c r="Q23" s="478"/>
    </row>
    <row r="24" spans="1:17" ht="14.4" customHeight="1" x14ac:dyDescent="0.3">
      <c r="A24" s="472" t="s">
        <v>1599</v>
      </c>
      <c r="B24" s="473" t="s">
        <v>1424</v>
      </c>
      <c r="C24" s="473" t="s">
        <v>1425</v>
      </c>
      <c r="D24" s="473" t="s">
        <v>1476</v>
      </c>
      <c r="E24" s="473" t="s">
        <v>1477</v>
      </c>
      <c r="F24" s="477">
        <v>735</v>
      </c>
      <c r="G24" s="477">
        <v>11760</v>
      </c>
      <c r="H24" s="477">
        <v>0.9882352941176471</v>
      </c>
      <c r="I24" s="477">
        <v>16</v>
      </c>
      <c r="J24" s="477">
        <v>700</v>
      </c>
      <c r="K24" s="477">
        <v>11900</v>
      </c>
      <c r="L24" s="477">
        <v>1</v>
      </c>
      <c r="M24" s="477">
        <v>17</v>
      </c>
      <c r="N24" s="477">
        <v>549</v>
      </c>
      <c r="O24" s="477">
        <v>9333</v>
      </c>
      <c r="P24" s="500">
        <v>0.78428571428571425</v>
      </c>
      <c r="Q24" s="478">
        <v>17</v>
      </c>
    </row>
    <row r="25" spans="1:17" ht="14.4" customHeight="1" x14ac:dyDescent="0.3">
      <c r="A25" s="472" t="s">
        <v>1599</v>
      </c>
      <c r="B25" s="473" t="s">
        <v>1424</v>
      </c>
      <c r="C25" s="473" t="s">
        <v>1425</v>
      </c>
      <c r="D25" s="473" t="s">
        <v>1478</v>
      </c>
      <c r="E25" s="473" t="s">
        <v>1479</v>
      </c>
      <c r="F25" s="477">
        <v>9</v>
      </c>
      <c r="G25" s="477">
        <v>1224</v>
      </c>
      <c r="H25" s="477"/>
      <c r="I25" s="477">
        <v>136</v>
      </c>
      <c r="J25" s="477"/>
      <c r="K25" s="477"/>
      <c r="L25" s="477"/>
      <c r="M25" s="477"/>
      <c r="N25" s="477">
        <v>5</v>
      </c>
      <c r="O25" s="477">
        <v>715</v>
      </c>
      <c r="P25" s="500"/>
      <c r="Q25" s="478">
        <v>143</v>
      </c>
    </row>
    <row r="26" spans="1:17" ht="14.4" customHeight="1" x14ac:dyDescent="0.3">
      <c r="A26" s="472" t="s">
        <v>1599</v>
      </c>
      <c r="B26" s="473" t="s">
        <v>1424</v>
      </c>
      <c r="C26" s="473" t="s">
        <v>1425</v>
      </c>
      <c r="D26" s="473" t="s">
        <v>1478</v>
      </c>
      <c r="E26" s="473" t="s">
        <v>1480</v>
      </c>
      <c r="F26" s="477">
        <v>1</v>
      </c>
      <c r="G26" s="477">
        <v>136</v>
      </c>
      <c r="H26" s="477">
        <v>0.97841726618705038</v>
      </c>
      <c r="I26" s="477">
        <v>136</v>
      </c>
      <c r="J26" s="477">
        <v>1</v>
      </c>
      <c r="K26" s="477">
        <v>139</v>
      </c>
      <c r="L26" s="477">
        <v>1</v>
      </c>
      <c r="M26" s="477">
        <v>139</v>
      </c>
      <c r="N26" s="477"/>
      <c r="O26" s="477"/>
      <c r="P26" s="500"/>
      <c r="Q26" s="478"/>
    </row>
    <row r="27" spans="1:17" ht="14.4" customHeight="1" x14ac:dyDescent="0.3">
      <c r="A27" s="472" t="s">
        <v>1599</v>
      </c>
      <c r="B27" s="473" t="s">
        <v>1424</v>
      </c>
      <c r="C27" s="473" t="s">
        <v>1425</v>
      </c>
      <c r="D27" s="473" t="s">
        <v>1481</v>
      </c>
      <c r="E27" s="473" t="s">
        <v>1482</v>
      </c>
      <c r="F27" s="477">
        <v>21</v>
      </c>
      <c r="G27" s="477">
        <v>2163</v>
      </c>
      <c r="H27" s="477">
        <v>4.2</v>
      </c>
      <c r="I27" s="477">
        <v>103</v>
      </c>
      <c r="J27" s="477">
        <v>5</v>
      </c>
      <c r="K27" s="477">
        <v>515</v>
      </c>
      <c r="L27" s="477">
        <v>1</v>
      </c>
      <c r="M27" s="477">
        <v>103</v>
      </c>
      <c r="N27" s="477">
        <v>17</v>
      </c>
      <c r="O27" s="477">
        <v>1105</v>
      </c>
      <c r="P27" s="500">
        <v>2.145631067961165</v>
      </c>
      <c r="Q27" s="478">
        <v>65</v>
      </c>
    </row>
    <row r="28" spans="1:17" ht="14.4" customHeight="1" x14ac:dyDescent="0.3">
      <c r="A28" s="472" t="s">
        <v>1599</v>
      </c>
      <c r="B28" s="473" t="s">
        <v>1424</v>
      </c>
      <c r="C28" s="473" t="s">
        <v>1425</v>
      </c>
      <c r="D28" s="473" t="s">
        <v>1481</v>
      </c>
      <c r="E28" s="473" t="s">
        <v>1483</v>
      </c>
      <c r="F28" s="477">
        <v>7</v>
      </c>
      <c r="G28" s="477">
        <v>721</v>
      </c>
      <c r="H28" s="477">
        <v>0.7</v>
      </c>
      <c r="I28" s="477">
        <v>103</v>
      </c>
      <c r="J28" s="477">
        <v>10</v>
      </c>
      <c r="K28" s="477">
        <v>1030</v>
      </c>
      <c r="L28" s="477">
        <v>1</v>
      </c>
      <c r="M28" s="477">
        <v>103</v>
      </c>
      <c r="N28" s="477">
        <v>2</v>
      </c>
      <c r="O28" s="477">
        <v>130</v>
      </c>
      <c r="P28" s="500">
        <v>0.12621359223300971</v>
      </c>
      <c r="Q28" s="478">
        <v>65</v>
      </c>
    </row>
    <row r="29" spans="1:17" ht="14.4" customHeight="1" x14ac:dyDescent="0.3">
      <c r="A29" s="472" t="s">
        <v>1599</v>
      </c>
      <c r="B29" s="473" t="s">
        <v>1424</v>
      </c>
      <c r="C29" s="473" t="s">
        <v>1425</v>
      </c>
      <c r="D29" s="473" t="s">
        <v>1488</v>
      </c>
      <c r="E29" s="473" t="s">
        <v>1489</v>
      </c>
      <c r="F29" s="477">
        <v>749</v>
      </c>
      <c r="G29" s="477">
        <v>86884</v>
      </c>
      <c r="H29" s="477">
        <v>0.91340503148621233</v>
      </c>
      <c r="I29" s="477">
        <v>116</v>
      </c>
      <c r="J29" s="477">
        <v>813</v>
      </c>
      <c r="K29" s="477">
        <v>95121</v>
      </c>
      <c r="L29" s="477">
        <v>1</v>
      </c>
      <c r="M29" s="477">
        <v>117</v>
      </c>
      <c r="N29" s="477">
        <v>744</v>
      </c>
      <c r="O29" s="477">
        <v>101184</v>
      </c>
      <c r="P29" s="500">
        <v>1.0637398681679124</v>
      </c>
      <c r="Q29" s="478">
        <v>136</v>
      </c>
    </row>
    <row r="30" spans="1:17" ht="14.4" customHeight="1" x14ac:dyDescent="0.3">
      <c r="A30" s="472" t="s">
        <v>1599</v>
      </c>
      <c r="B30" s="473" t="s">
        <v>1424</v>
      </c>
      <c r="C30" s="473" t="s">
        <v>1425</v>
      </c>
      <c r="D30" s="473" t="s">
        <v>1490</v>
      </c>
      <c r="E30" s="473" t="s">
        <v>1491</v>
      </c>
      <c r="F30" s="477">
        <v>176</v>
      </c>
      <c r="G30" s="477">
        <v>14960</v>
      </c>
      <c r="H30" s="477">
        <v>0.91330891330891328</v>
      </c>
      <c r="I30" s="477">
        <v>85</v>
      </c>
      <c r="J30" s="477">
        <v>180</v>
      </c>
      <c r="K30" s="477">
        <v>16380</v>
      </c>
      <c r="L30" s="477">
        <v>1</v>
      </c>
      <c r="M30" s="477">
        <v>91</v>
      </c>
      <c r="N30" s="477">
        <v>214</v>
      </c>
      <c r="O30" s="477">
        <v>19474</v>
      </c>
      <c r="P30" s="500">
        <v>1.1888888888888889</v>
      </c>
      <c r="Q30" s="478">
        <v>91</v>
      </c>
    </row>
    <row r="31" spans="1:17" ht="14.4" customHeight="1" x14ac:dyDescent="0.3">
      <c r="A31" s="472" t="s">
        <v>1599</v>
      </c>
      <c r="B31" s="473" t="s">
        <v>1424</v>
      </c>
      <c r="C31" s="473" t="s">
        <v>1425</v>
      </c>
      <c r="D31" s="473" t="s">
        <v>1492</v>
      </c>
      <c r="E31" s="473" t="s">
        <v>1493</v>
      </c>
      <c r="F31" s="477">
        <v>8</v>
      </c>
      <c r="G31" s="477">
        <v>784</v>
      </c>
      <c r="H31" s="477">
        <v>1.9797979797979799</v>
      </c>
      <c r="I31" s="477">
        <v>98</v>
      </c>
      <c r="J31" s="477">
        <v>4</v>
      </c>
      <c r="K31" s="477">
        <v>396</v>
      </c>
      <c r="L31" s="477">
        <v>1</v>
      </c>
      <c r="M31" s="477">
        <v>99</v>
      </c>
      <c r="N31" s="477">
        <v>5</v>
      </c>
      <c r="O31" s="477">
        <v>685</v>
      </c>
      <c r="P31" s="500">
        <v>1.7297979797979799</v>
      </c>
      <c r="Q31" s="478">
        <v>137</v>
      </c>
    </row>
    <row r="32" spans="1:17" ht="14.4" customHeight="1" x14ac:dyDescent="0.3">
      <c r="A32" s="472" t="s">
        <v>1599</v>
      </c>
      <c r="B32" s="473" t="s">
        <v>1424</v>
      </c>
      <c r="C32" s="473" t="s">
        <v>1425</v>
      </c>
      <c r="D32" s="473" t="s">
        <v>1494</v>
      </c>
      <c r="E32" s="473" t="s">
        <v>1495</v>
      </c>
      <c r="F32" s="477">
        <v>87</v>
      </c>
      <c r="G32" s="477">
        <v>1827</v>
      </c>
      <c r="H32" s="477">
        <v>1.0481927710843373</v>
      </c>
      <c r="I32" s="477">
        <v>21</v>
      </c>
      <c r="J32" s="477">
        <v>83</v>
      </c>
      <c r="K32" s="477">
        <v>1743</v>
      </c>
      <c r="L32" s="477">
        <v>1</v>
      </c>
      <c r="M32" s="477">
        <v>21</v>
      </c>
      <c r="N32" s="477">
        <v>29</v>
      </c>
      <c r="O32" s="477">
        <v>1914</v>
      </c>
      <c r="P32" s="500">
        <v>1.0981067125645438</v>
      </c>
      <c r="Q32" s="478">
        <v>66</v>
      </c>
    </row>
    <row r="33" spans="1:17" ht="14.4" customHeight="1" x14ac:dyDescent="0.3">
      <c r="A33" s="472" t="s">
        <v>1599</v>
      </c>
      <c r="B33" s="473" t="s">
        <v>1424</v>
      </c>
      <c r="C33" s="473" t="s">
        <v>1425</v>
      </c>
      <c r="D33" s="473" t="s">
        <v>1496</v>
      </c>
      <c r="E33" s="473" t="s">
        <v>1497</v>
      </c>
      <c r="F33" s="477">
        <v>696</v>
      </c>
      <c r="G33" s="477">
        <v>338952</v>
      </c>
      <c r="H33" s="477">
        <v>0.81047114409778676</v>
      </c>
      <c r="I33" s="477">
        <v>487</v>
      </c>
      <c r="J33" s="477">
        <v>857</v>
      </c>
      <c r="K33" s="477">
        <v>418216</v>
      </c>
      <c r="L33" s="477">
        <v>1</v>
      </c>
      <c r="M33" s="477">
        <v>488</v>
      </c>
      <c r="N33" s="477">
        <v>359</v>
      </c>
      <c r="O33" s="477">
        <v>117752</v>
      </c>
      <c r="P33" s="500">
        <v>0.28155785527096044</v>
      </c>
      <c r="Q33" s="478">
        <v>328</v>
      </c>
    </row>
    <row r="34" spans="1:17" ht="14.4" customHeight="1" x14ac:dyDescent="0.3">
      <c r="A34" s="472" t="s">
        <v>1599</v>
      </c>
      <c r="B34" s="473" t="s">
        <v>1424</v>
      </c>
      <c r="C34" s="473" t="s">
        <v>1425</v>
      </c>
      <c r="D34" s="473" t="s">
        <v>1496</v>
      </c>
      <c r="E34" s="473" t="s">
        <v>1498</v>
      </c>
      <c r="F34" s="477">
        <v>431</v>
      </c>
      <c r="G34" s="477">
        <v>209897</v>
      </c>
      <c r="H34" s="477">
        <v>1.4629823240771718</v>
      </c>
      <c r="I34" s="477">
        <v>487</v>
      </c>
      <c r="J34" s="477">
        <v>294</v>
      </c>
      <c r="K34" s="477">
        <v>143472</v>
      </c>
      <c r="L34" s="477">
        <v>1</v>
      </c>
      <c r="M34" s="477">
        <v>488</v>
      </c>
      <c r="N34" s="477">
        <v>164</v>
      </c>
      <c r="O34" s="477">
        <v>53792</v>
      </c>
      <c r="P34" s="500">
        <v>0.37493029998884803</v>
      </c>
      <c r="Q34" s="478">
        <v>328</v>
      </c>
    </row>
    <row r="35" spans="1:17" ht="14.4" customHeight="1" x14ac:dyDescent="0.3">
      <c r="A35" s="472" t="s">
        <v>1599</v>
      </c>
      <c r="B35" s="473" t="s">
        <v>1424</v>
      </c>
      <c r="C35" s="473" t="s">
        <v>1425</v>
      </c>
      <c r="D35" s="473" t="s">
        <v>1506</v>
      </c>
      <c r="E35" s="473" t="s">
        <v>1507</v>
      </c>
      <c r="F35" s="477">
        <v>162</v>
      </c>
      <c r="G35" s="477">
        <v>6642</v>
      </c>
      <c r="H35" s="477">
        <v>1.0188679245283019</v>
      </c>
      <c r="I35" s="477">
        <v>41</v>
      </c>
      <c r="J35" s="477">
        <v>159</v>
      </c>
      <c r="K35" s="477">
        <v>6519</v>
      </c>
      <c r="L35" s="477">
        <v>1</v>
      </c>
      <c r="M35" s="477">
        <v>41</v>
      </c>
      <c r="N35" s="477">
        <v>134</v>
      </c>
      <c r="O35" s="477">
        <v>6834</v>
      </c>
      <c r="P35" s="500">
        <v>1.0483202945237</v>
      </c>
      <c r="Q35" s="478">
        <v>51</v>
      </c>
    </row>
    <row r="36" spans="1:17" ht="14.4" customHeight="1" x14ac:dyDescent="0.3">
      <c r="A36" s="472" t="s">
        <v>1599</v>
      </c>
      <c r="B36" s="473" t="s">
        <v>1424</v>
      </c>
      <c r="C36" s="473" t="s">
        <v>1425</v>
      </c>
      <c r="D36" s="473" t="s">
        <v>1515</v>
      </c>
      <c r="E36" s="473" t="s">
        <v>1516</v>
      </c>
      <c r="F36" s="477">
        <v>3</v>
      </c>
      <c r="G36" s="477">
        <v>657</v>
      </c>
      <c r="H36" s="477">
        <v>0.98206278026905824</v>
      </c>
      <c r="I36" s="477">
        <v>219</v>
      </c>
      <c r="J36" s="477">
        <v>3</v>
      </c>
      <c r="K36" s="477">
        <v>669</v>
      </c>
      <c r="L36" s="477">
        <v>1</v>
      </c>
      <c r="M36" s="477">
        <v>223</v>
      </c>
      <c r="N36" s="477">
        <v>3</v>
      </c>
      <c r="O36" s="477">
        <v>621</v>
      </c>
      <c r="P36" s="500">
        <v>0.9282511210762332</v>
      </c>
      <c r="Q36" s="478">
        <v>207</v>
      </c>
    </row>
    <row r="37" spans="1:17" ht="14.4" customHeight="1" x14ac:dyDescent="0.3">
      <c r="A37" s="472" t="s">
        <v>1599</v>
      </c>
      <c r="B37" s="473" t="s">
        <v>1424</v>
      </c>
      <c r="C37" s="473" t="s">
        <v>1425</v>
      </c>
      <c r="D37" s="473" t="s">
        <v>1515</v>
      </c>
      <c r="E37" s="473" t="s">
        <v>1517</v>
      </c>
      <c r="F37" s="477">
        <v>1</v>
      </c>
      <c r="G37" s="477">
        <v>219</v>
      </c>
      <c r="H37" s="477">
        <v>0.98206278026905824</v>
      </c>
      <c r="I37" s="477">
        <v>219</v>
      </c>
      <c r="J37" s="477">
        <v>1</v>
      </c>
      <c r="K37" s="477">
        <v>223</v>
      </c>
      <c r="L37" s="477">
        <v>1</v>
      </c>
      <c r="M37" s="477">
        <v>223</v>
      </c>
      <c r="N37" s="477"/>
      <c r="O37" s="477"/>
      <c r="P37" s="500"/>
      <c r="Q37" s="478"/>
    </row>
    <row r="38" spans="1:17" ht="14.4" customHeight="1" x14ac:dyDescent="0.3">
      <c r="A38" s="472" t="s">
        <v>1599</v>
      </c>
      <c r="B38" s="473" t="s">
        <v>1424</v>
      </c>
      <c r="C38" s="473" t="s">
        <v>1425</v>
      </c>
      <c r="D38" s="473" t="s">
        <v>1518</v>
      </c>
      <c r="E38" s="473" t="s">
        <v>1519</v>
      </c>
      <c r="F38" s="477">
        <v>15</v>
      </c>
      <c r="G38" s="477">
        <v>11430</v>
      </c>
      <c r="H38" s="477">
        <v>2.9960681520314547</v>
      </c>
      <c r="I38" s="477">
        <v>762</v>
      </c>
      <c r="J38" s="477">
        <v>5</v>
      </c>
      <c r="K38" s="477">
        <v>3815</v>
      </c>
      <c r="L38" s="477">
        <v>1</v>
      </c>
      <c r="M38" s="477">
        <v>763</v>
      </c>
      <c r="N38" s="477">
        <v>1</v>
      </c>
      <c r="O38" s="477">
        <v>763</v>
      </c>
      <c r="P38" s="500">
        <v>0.2</v>
      </c>
      <c r="Q38" s="478">
        <v>763</v>
      </c>
    </row>
    <row r="39" spans="1:17" ht="14.4" customHeight="1" x14ac:dyDescent="0.3">
      <c r="A39" s="472" t="s">
        <v>1599</v>
      </c>
      <c r="B39" s="473" t="s">
        <v>1424</v>
      </c>
      <c r="C39" s="473" t="s">
        <v>1425</v>
      </c>
      <c r="D39" s="473" t="s">
        <v>1520</v>
      </c>
      <c r="E39" s="473" t="s">
        <v>1521</v>
      </c>
      <c r="F39" s="477">
        <v>24</v>
      </c>
      <c r="G39" s="477">
        <v>49728</v>
      </c>
      <c r="H39" s="477">
        <v>1.0702479338842976</v>
      </c>
      <c r="I39" s="477">
        <v>2072</v>
      </c>
      <c r="J39" s="477">
        <v>22</v>
      </c>
      <c r="K39" s="477">
        <v>46464</v>
      </c>
      <c r="L39" s="477">
        <v>1</v>
      </c>
      <c r="M39" s="477">
        <v>2112</v>
      </c>
      <c r="N39" s="477"/>
      <c r="O39" s="477"/>
      <c r="P39" s="500"/>
      <c r="Q39" s="478"/>
    </row>
    <row r="40" spans="1:17" ht="14.4" customHeight="1" x14ac:dyDescent="0.3">
      <c r="A40" s="472" t="s">
        <v>1599</v>
      </c>
      <c r="B40" s="473" t="s">
        <v>1424</v>
      </c>
      <c r="C40" s="473" t="s">
        <v>1425</v>
      </c>
      <c r="D40" s="473" t="s">
        <v>1522</v>
      </c>
      <c r="E40" s="473" t="s">
        <v>1523</v>
      </c>
      <c r="F40" s="477">
        <v>11</v>
      </c>
      <c r="G40" s="477">
        <v>6688</v>
      </c>
      <c r="H40" s="477">
        <v>1.3615635179153094</v>
      </c>
      <c r="I40" s="477">
        <v>608</v>
      </c>
      <c r="J40" s="477">
        <v>8</v>
      </c>
      <c r="K40" s="477">
        <v>4912</v>
      </c>
      <c r="L40" s="477">
        <v>1</v>
      </c>
      <c r="M40" s="477">
        <v>614</v>
      </c>
      <c r="N40" s="477">
        <v>16</v>
      </c>
      <c r="O40" s="477">
        <v>9792</v>
      </c>
      <c r="P40" s="500">
        <v>1.993485342019544</v>
      </c>
      <c r="Q40" s="478">
        <v>612</v>
      </c>
    </row>
    <row r="41" spans="1:17" ht="14.4" customHeight="1" x14ac:dyDescent="0.3">
      <c r="A41" s="472" t="s">
        <v>1599</v>
      </c>
      <c r="B41" s="473" t="s">
        <v>1424</v>
      </c>
      <c r="C41" s="473" t="s">
        <v>1425</v>
      </c>
      <c r="D41" s="473" t="s">
        <v>1522</v>
      </c>
      <c r="E41" s="473" t="s">
        <v>1524</v>
      </c>
      <c r="F41" s="477">
        <v>5</v>
      </c>
      <c r="G41" s="477">
        <v>3040</v>
      </c>
      <c r="H41" s="477">
        <v>0.82519001085776333</v>
      </c>
      <c r="I41" s="477">
        <v>608</v>
      </c>
      <c r="J41" s="477">
        <v>6</v>
      </c>
      <c r="K41" s="477">
        <v>3684</v>
      </c>
      <c r="L41" s="477">
        <v>1</v>
      </c>
      <c r="M41" s="477">
        <v>614</v>
      </c>
      <c r="N41" s="477">
        <v>7</v>
      </c>
      <c r="O41" s="477">
        <v>4284</v>
      </c>
      <c r="P41" s="500">
        <v>1.1628664495114007</v>
      </c>
      <c r="Q41" s="478">
        <v>612</v>
      </c>
    </row>
    <row r="42" spans="1:17" ht="14.4" customHeight="1" x14ac:dyDescent="0.3">
      <c r="A42" s="472" t="s">
        <v>1599</v>
      </c>
      <c r="B42" s="473" t="s">
        <v>1424</v>
      </c>
      <c r="C42" s="473" t="s">
        <v>1425</v>
      </c>
      <c r="D42" s="473" t="s">
        <v>1525</v>
      </c>
      <c r="E42" s="473" t="s">
        <v>1526</v>
      </c>
      <c r="F42" s="477">
        <v>1</v>
      </c>
      <c r="G42" s="477">
        <v>962</v>
      </c>
      <c r="H42" s="477"/>
      <c r="I42" s="477">
        <v>962</v>
      </c>
      <c r="J42" s="477"/>
      <c r="K42" s="477"/>
      <c r="L42" s="477"/>
      <c r="M42" s="477"/>
      <c r="N42" s="477"/>
      <c r="O42" s="477"/>
      <c r="P42" s="500"/>
      <c r="Q42" s="478"/>
    </row>
    <row r="43" spans="1:17" ht="14.4" customHeight="1" x14ac:dyDescent="0.3">
      <c r="A43" s="472" t="s">
        <v>1599</v>
      </c>
      <c r="B43" s="473" t="s">
        <v>1424</v>
      </c>
      <c r="C43" s="473" t="s">
        <v>1425</v>
      </c>
      <c r="D43" s="473" t="s">
        <v>1527</v>
      </c>
      <c r="E43" s="473" t="s">
        <v>1528</v>
      </c>
      <c r="F43" s="477">
        <v>1</v>
      </c>
      <c r="G43" s="477">
        <v>509</v>
      </c>
      <c r="H43" s="477"/>
      <c r="I43" s="477">
        <v>509</v>
      </c>
      <c r="J43" s="477"/>
      <c r="K43" s="477"/>
      <c r="L43" s="477"/>
      <c r="M43" s="477"/>
      <c r="N43" s="477"/>
      <c r="O43" s="477"/>
      <c r="P43" s="500"/>
      <c r="Q43" s="478"/>
    </row>
    <row r="44" spans="1:17" ht="14.4" customHeight="1" x14ac:dyDescent="0.3">
      <c r="A44" s="472" t="s">
        <v>1599</v>
      </c>
      <c r="B44" s="473" t="s">
        <v>1424</v>
      </c>
      <c r="C44" s="473" t="s">
        <v>1425</v>
      </c>
      <c r="D44" s="473" t="s">
        <v>1529</v>
      </c>
      <c r="E44" s="473" t="s">
        <v>1530</v>
      </c>
      <c r="F44" s="477"/>
      <c r="G44" s="477"/>
      <c r="H44" s="477"/>
      <c r="I44" s="477"/>
      <c r="J44" s="477">
        <v>1</v>
      </c>
      <c r="K44" s="477">
        <v>1760</v>
      </c>
      <c r="L44" s="477">
        <v>1</v>
      </c>
      <c r="M44" s="477">
        <v>1760</v>
      </c>
      <c r="N44" s="477"/>
      <c r="O44" s="477"/>
      <c r="P44" s="500"/>
      <c r="Q44" s="478"/>
    </row>
    <row r="45" spans="1:17" ht="14.4" customHeight="1" x14ac:dyDescent="0.3">
      <c r="A45" s="472" t="s">
        <v>1599</v>
      </c>
      <c r="B45" s="473" t="s">
        <v>1424</v>
      </c>
      <c r="C45" s="473" t="s">
        <v>1425</v>
      </c>
      <c r="D45" s="473" t="s">
        <v>1535</v>
      </c>
      <c r="E45" s="473" t="s">
        <v>1536</v>
      </c>
      <c r="F45" s="477"/>
      <c r="G45" s="477"/>
      <c r="H45" s="477"/>
      <c r="I45" s="477"/>
      <c r="J45" s="477">
        <v>1</v>
      </c>
      <c r="K45" s="477">
        <v>249</v>
      </c>
      <c r="L45" s="477">
        <v>1</v>
      </c>
      <c r="M45" s="477">
        <v>249</v>
      </c>
      <c r="N45" s="477"/>
      <c r="O45" s="477"/>
      <c r="P45" s="500"/>
      <c r="Q45" s="478"/>
    </row>
    <row r="46" spans="1:17" ht="14.4" customHeight="1" x14ac:dyDescent="0.3">
      <c r="A46" s="472" t="s">
        <v>1599</v>
      </c>
      <c r="B46" s="473" t="s">
        <v>1424</v>
      </c>
      <c r="C46" s="473" t="s">
        <v>1425</v>
      </c>
      <c r="D46" s="473" t="s">
        <v>1541</v>
      </c>
      <c r="E46" s="473" t="s">
        <v>1542</v>
      </c>
      <c r="F46" s="477">
        <v>6</v>
      </c>
      <c r="G46" s="477">
        <v>912</v>
      </c>
      <c r="H46" s="477"/>
      <c r="I46" s="477">
        <v>152</v>
      </c>
      <c r="J46" s="477"/>
      <c r="K46" s="477"/>
      <c r="L46" s="477"/>
      <c r="M46" s="477"/>
      <c r="N46" s="477"/>
      <c r="O46" s="477"/>
      <c r="P46" s="500"/>
      <c r="Q46" s="478"/>
    </row>
    <row r="47" spans="1:17" ht="14.4" customHeight="1" x14ac:dyDescent="0.3">
      <c r="A47" s="472" t="s">
        <v>1599</v>
      </c>
      <c r="B47" s="473" t="s">
        <v>1424</v>
      </c>
      <c r="C47" s="473" t="s">
        <v>1425</v>
      </c>
      <c r="D47" s="473" t="s">
        <v>1543</v>
      </c>
      <c r="E47" s="473" t="s">
        <v>1544</v>
      </c>
      <c r="F47" s="477"/>
      <c r="G47" s="477"/>
      <c r="H47" s="477"/>
      <c r="I47" s="477"/>
      <c r="J47" s="477"/>
      <c r="K47" s="477"/>
      <c r="L47" s="477"/>
      <c r="M47" s="477"/>
      <c r="N47" s="477">
        <v>2</v>
      </c>
      <c r="O47" s="477">
        <v>94</v>
      </c>
      <c r="P47" s="500"/>
      <c r="Q47" s="478">
        <v>47</v>
      </c>
    </row>
    <row r="48" spans="1:17" ht="14.4" customHeight="1" x14ac:dyDescent="0.3">
      <c r="A48" s="472" t="s">
        <v>1599</v>
      </c>
      <c r="B48" s="473" t="s">
        <v>1424</v>
      </c>
      <c r="C48" s="473" t="s">
        <v>1425</v>
      </c>
      <c r="D48" s="473" t="s">
        <v>1547</v>
      </c>
      <c r="E48" s="473" t="s">
        <v>1548</v>
      </c>
      <c r="F48" s="477">
        <v>1</v>
      </c>
      <c r="G48" s="477">
        <v>328</v>
      </c>
      <c r="H48" s="477"/>
      <c r="I48" s="477">
        <v>328</v>
      </c>
      <c r="J48" s="477"/>
      <c r="K48" s="477"/>
      <c r="L48" s="477"/>
      <c r="M48" s="477"/>
      <c r="N48" s="477"/>
      <c r="O48" s="477"/>
      <c r="P48" s="500"/>
      <c r="Q48" s="478"/>
    </row>
    <row r="49" spans="1:17" ht="14.4" customHeight="1" x14ac:dyDescent="0.3">
      <c r="A49" s="472" t="s">
        <v>1599</v>
      </c>
      <c r="B49" s="473" t="s">
        <v>1424</v>
      </c>
      <c r="C49" s="473" t="s">
        <v>1425</v>
      </c>
      <c r="D49" s="473" t="s">
        <v>1547</v>
      </c>
      <c r="E49" s="473" t="s">
        <v>1549</v>
      </c>
      <c r="F49" s="477">
        <v>1</v>
      </c>
      <c r="G49" s="477">
        <v>328</v>
      </c>
      <c r="H49" s="477"/>
      <c r="I49" s="477">
        <v>328</v>
      </c>
      <c r="J49" s="477"/>
      <c r="K49" s="477"/>
      <c r="L49" s="477"/>
      <c r="M49" s="477"/>
      <c r="N49" s="477">
        <v>1</v>
      </c>
      <c r="O49" s="477">
        <v>377</v>
      </c>
      <c r="P49" s="500"/>
      <c r="Q49" s="478">
        <v>377</v>
      </c>
    </row>
    <row r="50" spans="1:17" ht="14.4" customHeight="1" x14ac:dyDescent="0.3">
      <c r="A50" s="472" t="s">
        <v>1599</v>
      </c>
      <c r="B50" s="473" t="s">
        <v>1424</v>
      </c>
      <c r="C50" s="473" t="s">
        <v>1425</v>
      </c>
      <c r="D50" s="473" t="s">
        <v>1550</v>
      </c>
      <c r="E50" s="473" t="s">
        <v>1551</v>
      </c>
      <c r="F50" s="477"/>
      <c r="G50" s="477"/>
      <c r="H50" s="477"/>
      <c r="I50" s="477"/>
      <c r="J50" s="477"/>
      <c r="K50" s="477"/>
      <c r="L50" s="477"/>
      <c r="M50" s="477"/>
      <c r="N50" s="477">
        <v>1</v>
      </c>
      <c r="O50" s="477">
        <v>36</v>
      </c>
      <c r="P50" s="500"/>
      <c r="Q50" s="478">
        <v>36</v>
      </c>
    </row>
    <row r="51" spans="1:17" ht="14.4" customHeight="1" x14ac:dyDescent="0.3">
      <c r="A51" s="472" t="s">
        <v>1599</v>
      </c>
      <c r="B51" s="473" t="s">
        <v>1424</v>
      </c>
      <c r="C51" s="473" t="s">
        <v>1425</v>
      </c>
      <c r="D51" s="473" t="s">
        <v>1556</v>
      </c>
      <c r="E51" s="473"/>
      <c r="F51" s="477"/>
      <c r="G51" s="477"/>
      <c r="H51" s="477"/>
      <c r="I51" s="477"/>
      <c r="J51" s="477"/>
      <c r="K51" s="477"/>
      <c r="L51" s="477"/>
      <c r="M51" s="477"/>
      <c r="N51" s="477">
        <v>14</v>
      </c>
      <c r="O51" s="477">
        <v>20902</v>
      </c>
      <c r="P51" s="500"/>
      <c r="Q51" s="478">
        <v>1493</v>
      </c>
    </row>
    <row r="52" spans="1:17" ht="14.4" customHeight="1" x14ac:dyDescent="0.3">
      <c r="A52" s="472" t="s">
        <v>1599</v>
      </c>
      <c r="B52" s="473" t="s">
        <v>1424</v>
      </c>
      <c r="C52" s="473" t="s">
        <v>1425</v>
      </c>
      <c r="D52" s="473" t="s">
        <v>1556</v>
      </c>
      <c r="E52" s="473" t="s">
        <v>1557</v>
      </c>
      <c r="F52" s="477"/>
      <c r="G52" s="477"/>
      <c r="H52" s="477"/>
      <c r="I52" s="477"/>
      <c r="J52" s="477"/>
      <c r="K52" s="477"/>
      <c r="L52" s="477"/>
      <c r="M52" s="477"/>
      <c r="N52" s="477">
        <v>18</v>
      </c>
      <c r="O52" s="477">
        <v>26874</v>
      </c>
      <c r="P52" s="500"/>
      <c r="Q52" s="478">
        <v>1493</v>
      </c>
    </row>
    <row r="53" spans="1:17" ht="14.4" customHeight="1" x14ac:dyDescent="0.3">
      <c r="A53" s="472" t="s">
        <v>1599</v>
      </c>
      <c r="B53" s="473" t="s">
        <v>1424</v>
      </c>
      <c r="C53" s="473" t="s">
        <v>1425</v>
      </c>
      <c r="D53" s="473" t="s">
        <v>1558</v>
      </c>
      <c r="E53" s="473"/>
      <c r="F53" s="477"/>
      <c r="G53" s="477"/>
      <c r="H53" s="477"/>
      <c r="I53" s="477"/>
      <c r="J53" s="477"/>
      <c r="K53" s="477"/>
      <c r="L53" s="477"/>
      <c r="M53" s="477"/>
      <c r="N53" s="477">
        <v>5</v>
      </c>
      <c r="O53" s="477">
        <v>1635</v>
      </c>
      <c r="P53" s="500"/>
      <c r="Q53" s="478">
        <v>327</v>
      </c>
    </row>
    <row r="54" spans="1:17" ht="14.4" customHeight="1" x14ac:dyDescent="0.3">
      <c r="A54" s="472" t="s">
        <v>1599</v>
      </c>
      <c r="B54" s="473" t="s">
        <v>1424</v>
      </c>
      <c r="C54" s="473" t="s">
        <v>1425</v>
      </c>
      <c r="D54" s="473" t="s">
        <v>1558</v>
      </c>
      <c r="E54" s="473" t="s">
        <v>1559</v>
      </c>
      <c r="F54" s="477"/>
      <c r="G54" s="477"/>
      <c r="H54" s="477"/>
      <c r="I54" s="477"/>
      <c r="J54" s="477"/>
      <c r="K54" s="477"/>
      <c r="L54" s="477"/>
      <c r="M54" s="477"/>
      <c r="N54" s="477">
        <v>19</v>
      </c>
      <c r="O54" s="477">
        <v>6213</v>
      </c>
      <c r="P54" s="500"/>
      <c r="Q54" s="478">
        <v>327</v>
      </c>
    </row>
    <row r="55" spans="1:17" ht="14.4" customHeight="1" x14ac:dyDescent="0.3">
      <c r="A55" s="472" t="s">
        <v>1599</v>
      </c>
      <c r="B55" s="473" t="s">
        <v>1424</v>
      </c>
      <c r="C55" s="473" t="s">
        <v>1425</v>
      </c>
      <c r="D55" s="473" t="s">
        <v>1560</v>
      </c>
      <c r="E55" s="473"/>
      <c r="F55" s="477"/>
      <c r="G55" s="477"/>
      <c r="H55" s="477"/>
      <c r="I55" s="477"/>
      <c r="J55" s="477"/>
      <c r="K55" s="477"/>
      <c r="L55" s="477"/>
      <c r="M55" s="477"/>
      <c r="N55" s="477">
        <v>5</v>
      </c>
      <c r="O55" s="477">
        <v>4435</v>
      </c>
      <c r="P55" s="500"/>
      <c r="Q55" s="478">
        <v>887</v>
      </c>
    </row>
    <row r="56" spans="1:17" ht="14.4" customHeight="1" x14ac:dyDescent="0.3">
      <c r="A56" s="472" t="s">
        <v>1599</v>
      </c>
      <c r="B56" s="473" t="s">
        <v>1424</v>
      </c>
      <c r="C56" s="473" t="s">
        <v>1425</v>
      </c>
      <c r="D56" s="473" t="s">
        <v>1560</v>
      </c>
      <c r="E56" s="473" t="s">
        <v>1561</v>
      </c>
      <c r="F56" s="477"/>
      <c r="G56" s="477"/>
      <c r="H56" s="477"/>
      <c r="I56" s="477"/>
      <c r="J56" s="477"/>
      <c r="K56" s="477"/>
      <c r="L56" s="477"/>
      <c r="M56" s="477"/>
      <c r="N56" s="477">
        <v>7</v>
      </c>
      <c r="O56" s="477">
        <v>6209</v>
      </c>
      <c r="P56" s="500"/>
      <c r="Q56" s="478">
        <v>887</v>
      </c>
    </row>
    <row r="57" spans="1:17" ht="14.4" customHeight="1" x14ac:dyDescent="0.3">
      <c r="A57" s="472" t="s">
        <v>1599</v>
      </c>
      <c r="B57" s="473" t="s">
        <v>1424</v>
      </c>
      <c r="C57" s="473" t="s">
        <v>1425</v>
      </c>
      <c r="D57" s="473" t="s">
        <v>1564</v>
      </c>
      <c r="E57" s="473"/>
      <c r="F57" s="477"/>
      <c r="G57" s="477"/>
      <c r="H57" s="477"/>
      <c r="I57" s="477"/>
      <c r="J57" s="477"/>
      <c r="K57" s="477"/>
      <c r="L57" s="477"/>
      <c r="M57" s="477"/>
      <c r="N57" s="477">
        <v>25</v>
      </c>
      <c r="O57" s="477">
        <v>6500</v>
      </c>
      <c r="P57" s="500"/>
      <c r="Q57" s="478">
        <v>260</v>
      </c>
    </row>
    <row r="58" spans="1:17" ht="14.4" customHeight="1" x14ac:dyDescent="0.3">
      <c r="A58" s="472" t="s">
        <v>1599</v>
      </c>
      <c r="B58" s="473" t="s">
        <v>1424</v>
      </c>
      <c r="C58" s="473" t="s">
        <v>1425</v>
      </c>
      <c r="D58" s="473" t="s">
        <v>1564</v>
      </c>
      <c r="E58" s="473" t="s">
        <v>1565</v>
      </c>
      <c r="F58" s="477"/>
      <c r="G58" s="477"/>
      <c r="H58" s="477"/>
      <c r="I58" s="477"/>
      <c r="J58" s="477"/>
      <c r="K58" s="477"/>
      <c r="L58" s="477"/>
      <c r="M58" s="477"/>
      <c r="N58" s="477">
        <v>190</v>
      </c>
      <c r="O58" s="477">
        <v>49400</v>
      </c>
      <c r="P58" s="500"/>
      <c r="Q58" s="478">
        <v>260</v>
      </c>
    </row>
    <row r="59" spans="1:17" ht="14.4" customHeight="1" x14ac:dyDescent="0.3">
      <c r="A59" s="472" t="s">
        <v>1599</v>
      </c>
      <c r="B59" s="473" t="s">
        <v>1424</v>
      </c>
      <c r="C59" s="473" t="s">
        <v>1425</v>
      </c>
      <c r="D59" s="473" t="s">
        <v>1566</v>
      </c>
      <c r="E59" s="473" t="s">
        <v>1567</v>
      </c>
      <c r="F59" s="477"/>
      <c r="G59" s="477"/>
      <c r="H59" s="477"/>
      <c r="I59" s="477"/>
      <c r="J59" s="477"/>
      <c r="K59" s="477"/>
      <c r="L59" s="477"/>
      <c r="M59" s="477"/>
      <c r="N59" s="477">
        <v>4</v>
      </c>
      <c r="O59" s="477">
        <v>660</v>
      </c>
      <c r="P59" s="500"/>
      <c r="Q59" s="478">
        <v>165</v>
      </c>
    </row>
    <row r="60" spans="1:17" ht="14.4" customHeight="1" x14ac:dyDescent="0.3">
      <c r="A60" s="472" t="s">
        <v>1600</v>
      </c>
      <c r="B60" s="473" t="s">
        <v>1424</v>
      </c>
      <c r="C60" s="473" t="s">
        <v>1425</v>
      </c>
      <c r="D60" s="473" t="s">
        <v>1426</v>
      </c>
      <c r="E60" s="473" t="s">
        <v>1427</v>
      </c>
      <c r="F60" s="477">
        <v>903</v>
      </c>
      <c r="G60" s="477">
        <v>145383</v>
      </c>
      <c r="H60" s="477">
        <v>0.89400442749969256</v>
      </c>
      <c r="I60" s="477">
        <v>161</v>
      </c>
      <c r="J60" s="477">
        <v>940</v>
      </c>
      <c r="K60" s="477">
        <v>162620</v>
      </c>
      <c r="L60" s="477">
        <v>1</v>
      </c>
      <c r="M60" s="477">
        <v>173</v>
      </c>
      <c r="N60" s="477">
        <v>849</v>
      </c>
      <c r="O60" s="477">
        <v>146877</v>
      </c>
      <c r="P60" s="500">
        <v>0.90319148936170213</v>
      </c>
      <c r="Q60" s="478">
        <v>173</v>
      </c>
    </row>
    <row r="61" spans="1:17" ht="14.4" customHeight="1" x14ac:dyDescent="0.3">
      <c r="A61" s="472" t="s">
        <v>1600</v>
      </c>
      <c r="B61" s="473" t="s">
        <v>1424</v>
      </c>
      <c r="C61" s="473" t="s">
        <v>1425</v>
      </c>
      <c r="D61" s="473" t="s">
        <v>1426</v>
      </c>
      <c r="E61" s="473" t="s">
        <v>1428</v>
      </c>
      <c r="F61" s="477">
        <v>533</v>
      </c>
      <c r="G61" s="477">
        <v>85813</v>
      </c>
      <c r="H61" s="477">
        <v>0.89535902840090986</v>
      </c>
      <c r="I61" s="477">
        <v>161</v>
      </c>
      <c r="J61" s="477">
        <v>554</v>
      </c>
      <c r="K61" s="477">
        <v>95842</v>
      </c>
      <c r="L61" s="477">
        <v>1</v>
      </c>
      <c r="M61" s="477">
        <v>173</v>
      </c>
      <c r="N61" s="477">
        <v>439</v>
      </c>
      <c r="O61" s="477">
        <v>75947</v>
      </c>
      <c r="P61" s="500">
        <v>0.79241877256317694</v>
      </c>
      <c r="Q61" s="478">
        <v>173</v>
      </c>
    </row>
    <row r="62" spans="1:17" ht="14.4" customHeight="1" x14ac:dyDescent="0.3">
      <c r="A62" s="472" t="s">
        <v>1600</v>
      </c>
      <c r="B62" s="473" t="s">
        <v>1424</v>
      </c>
      <c r="C62" s="473" t="s">
        <v>1425</v>
      </c>
      <c r="D62" s="473" t="s">
        <v>1441</v>
      </c>
      <c r="E62" s="473" t="s">
        <v>1442</v>
      </c>
      <c r="F62" s="477">
        <v>6</v>
      </c>
      <c r="G62" s="477">
        <v>7014</v>
      </c>
      <c r="H62" s="477">
        <v>0.74744245524296671</v>
      </c>
      <c r="I62" s="477">
        <v>1169</v>
      </c>
      <c r="J62" s="477">
        <v>8</v>
      </c>
      <c r="K62" s="477">
        <v>9384</v>
      </c>
      <c r="L62" s="477">
        <v>1</v>
      </c>
      <c r="M62" s="477">
        <v>1173</v>
      </c>
      <c r="N62" s="477">
        <v>21</v>
      </c>
      <c r="O62" s="477">
        <v>22470</v>
      </c>
      <c r="P62" s="500">
        <v>2.3945012787723785</v>
      </c>
      <c r="Q62" s="478">
        <v>1070</v>
      </c>
    </row>
    <row r="63" spans="1:17" ht="14.4" customHeight="1" x14ac:dyDescent="0.3">
      <c r="A63" s="472" t="s">
        <v>1600</v>
      </c>
      <c r="B63" s="473" t="s">
        <v>1424</v>
      </c>
      <c r="C63" s="473" t="s">
        <v>1425</v>
      </c>
      <c r="D63" s="473" t="s">
        <v>1441</v>
      </c>
      <c r="E63" s="473" t="s">
        <v>1443</v>
      </c>
      <c r="F63" s="477">
        <v>4</v>
      </c>
      <c r="G63" s="477">
        <v>4676</v>
      </c>
      <c r="H63" s="477">
        <v>0.99658994032395565</v>
      </c>
      <c r="I63" s="477">
        <v>1169</v>
      </c>
      <c r="J63" s="477">
        <v>4</v>
      </c>
      <c r="K63" s="477">
        <v>4692</v>
      </c>
      <c r="L63" s="477">
        <v>1</v>
      </c>
      <c r="M63" s="477">
        <v>1173</v>
      </c>
      <c r="N63" s="477">
        <v>2</v>
      </c>
      <c r="O63" s="477">
        <v>2140</v>
      </c>
      <c r="P63" s="500">
        <v>0.45609548167092923</v>
      </c>
      <c r="Q63" s="478">
        <v>1070</v>
      </c>
    </row>
    <row r="64" spans="1:17" ht="14.4" customHeight="1" x14ac:dyDescent="0.3">
      <c r="A64" s="472" t="s">
        <v>1600</v>
      </c>
      <c r="B64" s="473" t="s">
        <v>1424</v>
      </c>
      <c r="C64" s="473" t="s">
        <v>1425</v>
      </c>
      <c r="D64" s="473" t="s">
        <v>1444</v>
      </c>
      <c r="E64" s="473" t="s">
        <v>1445</v>
      </c>
      <c r="F64" s="477">
        <v>677</v>
      </c>
      <c r="G64" s="477">
        <v>27080</v>
      </c>
      <c r="H64" s="477">
        <v>1.0068411659726353</v>
      </c>
      <c r="I64" s="477">
        <v>40</v>
      </c>
      <c r="J64" s="477">
        <v>656</v>
      </c>
      <c r="K64" s="477">
        <v>26896</v>
      </c>
      <c r="L64" s="477">
        <v>1</v>
      </c>
      <c r="M64" s="477">
        <v>41</v>
      </c>
      <c r="N64" s="477">
        <v>456</v>
      </c>
      <c r="O64" s="477">
        <v>20976</v>
      </c>
      <c r="P64" s="500">
        <v>0.77989292088042828</v>
      </c>
      <c r="Q64" s="478">
        <v>46</v>
      </c>
    </row>
    <row r="65" spans="1:17" ht="14.4" customHeight="1" x14ac:dyDescent="0.3">
      <c r="A65" s="472" t="s">
        <v>1600</v>
      </c>
      <c r="B65" s="473" t="s">
        <v>1424</v>
      </c>
      <c r="C65" s="473" t="s">
        <v>1425</v>
      </c>
      <c r="D65" s="473" t="s">
        <v>1446</v>
      </c>
      <c r="E65" s="473" t="s">
        <v>1447</v>
      </c>
      <c r="F65" s="477">
        <v>170</v>
      </c>
      <c r="G65" s="477">
        <v>65110</v>
      </c>
      <c r="H65" s="477">
        <v>1.1774811921296295</v>
      </c>
      <c r="I65" s="477">
        <v>383</v>
      </c>
      <c r="J65" s="477">
        <v>144</v>
      </c>
      <c r="K65" s="477">
        <v>55296</v>
      </c>
      <c r="L65" s="477">
        <v>1</v>
      </c>
      <c r="M65" s="477">
        <v>384</v>
      </c>
      <c r="N65" s="477">
        <v>283</v>
      </c>
      <c r="O65" s="477">
        <v>98201</v>
      </c>
      <c r="P65" s="500">
        <v>1.7759150752314814</v>
      </c>
      <c r="Q65" s="478">
        <v>347</v>
      </c>
    </row>
    <row r="66" spans="1:17" ht="14.4" customHeight="1" x14ac:dyDescent="0.3">
      <c r="A66" s="472" t="s">
        <v>1600</v>
      </c>
      <c r="B66" s="473" t="s">
        <v>1424</v>
      </c>
      <c r="C66" s="473" t="s">
        <v>1425</v>
      </c>
      <c r="D66" s="473" t="s">
        <v>1446</v>
      </c>
      <c r="E66" s="473" t="s">
        <v>1448</v>
      </c>
      <c r="F66" s="477">
        <v>61</v>
      </c>
      <c r="G66" s="477">
        <v>23363</v>
      </c>
      <c r="H66" s="477">
        <v>0.6993235153256705</v>
      </c>
      <c r="I66" s="477">
        <v>383</v>
      </c>
      <c r="J66" s="477">
        <v>87</v>
      </c>
      <c r="K66" s="477">
        <v>33408</v>
      </c>
      <c r="L66" s="477">
        <v>1</v>
      </c>
      <c r="M66" s="477">
        <v>384</v>
      </c>
      <c r="N66" s="477">
        <v>179</v>
      </c>
      <c r="O66" s="477">
        <v>62113</v>
      </c>
      <c r="P66" s="500">
        <v>1.8592253352490422</v>
      </c>
      <c r="Q66" s="478">
        <v>347</v>
      </c>
    </row>
    <row r="67" spans="1:17" ht="14.4" customHeight="1" x14ac:dyDescent="0.3">
      <c r="A67" s="472" t="s">
        <v>1600</v>
      </c>
      <c r="B67" s="473" t="s">
        <v>1424</v>
      </c>
      <c r="C67" s="473" t="s">
        <v>1425</v>
      </c>
      <c r="D67" s="473" t="s">
        <v>1449</v>
      </c>
      <c r="E67" s="473" t="s">
        <v>1450</v>
      </c>
      <c r="F67" s="477">
        <v>1117</v>
      </c>
      <c r="G67" s="477">
        <v>41329</v>
      </c>
      <c r="H67" s="477">
        <v>1.3064327485380116</v>
      </c>
      <c r="I67" s="477">
        <v>37</v>
      </c>
      <c r="J67" s="477">
        <v>855</v>
      </c>
      <c r="K67" s="477">
        <v>31635</v>
      </c>
      <c r="L67" s="477">
        <v>1</v>
      </c>
      <c r="M67" s="477">
        <v>37</v>
      </c>
      <c r="N67" s="477">
        <v>417</v>
      </c>
      <c r="O67" s="477">
        <v>21267</v>
      </c>
      <c r="P67" s="500">
        <v>0.67226173541963019</v>
      </c>
      <c r="Q67" s="478">
        <v>51</v>
      </c>
    </row>
    <row r="68" spans="1:17" ht="14.4" customHeight="1" x14ac:dyDescent="0.3">
      <c r="A68" s="472" t="s">
        <v>1600</v>
      </c>
      <c r="B68" s="473" t="s">
        <v>1424</v>
      </c>
      <c r="C68" s="473" t="s">
        <v>1425</v>
      </c>
      <c r="D68" s="473" t="s">
        <v>1453</v>
      </c>
      <c r="E68" s="473" t="s">
        <v>1454</v>
      </c>
      <c r="F68" s="477">
        <v>177</v>
      </c>
      <c r="G68" s="477">
        <v>78765</v>
      </c>
      <c r="H68" s="477">
        <v>1.6352142501245641</v>
      </c>
      <c r="I68" s="477">
        <v>445</v>
      </c>
      <c r="J68" s="477">
        <v>108</v>
      </c>
      <c r="K68" s="477">
        <v>48168</v>
      </c>
      <c r="L68" s="477">
        <v>1</v>
      </c>
      <c r="M68" s="477">
        <v>446</v>
      </c>
      <c r="N68" s="477">
        <v>310</v>
      </c>
      <c r="O68" s="477">
        <v>116870</v>
      </c>
      <c r="P68" s="500">
        <v>2.4262996180036538</v>
      </c>
      <c r="Q68" s="478">
        <v>377</v>
      </c>
    </row>
    <row r="69" spans="1:17" ht="14.4" customHeight="1" x14ac:dyDescent="0.3">
      <c r="A69" s="472" t="s">
        <v>1600</v>
      </c>
      <c r="B69" s="473" t="s">
        <v>1424</v>
      </c>
      <c r="C69" s="473" t="s">
        <v>1425</v>
      </c>
      <c r="D69" s="473" t="s">
        <v>1453</v>
      </c>
      <c r="E69" s="473" t="s">
        <v>1455</v>
      </c>
      <c r="F69" s="477">
        <v>60</v>
      </c>
      <c r="G69" s="477">
        <v>26700</v>
      </c>
      <c r="H69" s="477">
        <v>0.99775784753363228</v>
      </c>
      <c r="I69" s="477">
        <v>445</v>
      </c>
      <c r="J69" s="477">
        <v>60</v>
      </c>
      <c r="K69" s="477">
        <v>26760</v>
      </c>
      <c r="L69" s="477">
        <v>1</v>
      </c>
      <c r="M69" s="477">
        <v>446</v>
      </c>
      <c r="N69" s="477">
        <v>140</v>
      </c>
      <c r="O69" s="477">
        <v>52780</v>
      </c>
      <c r="P69" s="500">
        <v>1.9723467862481316</v>
      </c>
      <c r="Q69" s="478">
        <v>377</v>
      </c>
    </row>
    <row r="70" spans="1:17" ht="14.4" customHeight="1" x14ac:dyDescent="0.3">
      <c r="A70" s="472" t="s">
        <v>1600</v>
      </c>
      <c r="B70" s="473" t="s">
        <v>1424</v>
      </c>
      <c r="C70" s="473" t="s">
        <v>1425</v>
      </c>
      <c r="D70" s="473" t="s">
        <v>1456</v>
      </c>
      <c r="E70" s="473" t="s">
        <v>1457</v>
      </c>
      <c r="F70" s="477">
        <v>1</v>
      </c>
      <c r="G70" s="477">
        <v>41</v>
      </c>
      <c r="H70" s="477"/>
      <c r="I70" s="477">
        <v>41</v>
      </c>
      <c r="J70" s="477"/>
      <c r="K70" s="477"/>
      <c r="L70" s="477"/>
      <c r="M70" s="477"/>
      <c r="N70" s="477">
        <v>1</v>
      </c>
      <c r="O70" s="477">
        <v>34</v>
      </c>
      <c r="P70" s="500"/>
      <c r="Q70" s="478">
        <v>34</v>
      </c>
    </row>
    <row r="71" spans="1:17" ht="14.4" customHeight="1" x14ac:dyDescent="0.3">
      <c r="A71" s="472" t="s">
        <v>1600</v>
      </c>
      <c r="B71" s="473" t="s">
        <v>1424</v>
      </c>
      <c r="C71" s="473" t="s">
        <v>1425</v>
      </c>
      <c r="D71" s="473" t="s">
        <v>1458</v>
      </c>
      <c r="E71" s="473" t="s">
        <v>1459</v>
      </c>
      <c r="F71" s="477">
        <v>315</v>
      </c>
      <c r="G71" s="477">
        <v>154665</v>
      </c>
      <c r="H71" s="477">
        <v>0.9555007784120394</v>
      </c>
      <c r="I71" s="477">
        <v>491</v>
      </c>
      <c r="J71" s="477">
        <v>329</v>
      </c>
      <c r="K71" s="477">
        <v>161868</v>
      </c>
      <c r="L71" s="477">
        <v>1</v>
      </c>
      <c r="M71" s="477">
        <v>492</v>
      </c>
      <c r="N71" s="477">
        <v>427</v>
      </c>
      <c r="O71" s="477">
        <v>223748</v>
      </c>
      <c r="P71" s="500">
        <v>1.3822868015914203</v>
      </c>
      <c r="Q71" s="478">
        <v>524</v>
      </c>
    </row>
    <row r="72" spans="1:17" ht="14.4" customHeight="1" x14ac:dyDescent="0.3">
      <c r="A72" s="472" t="s">
        <v>1600</v>
      </c>
      <c r="B72" s="473" t="s">
        <v>1424</v>
      </c>
      <c r="C72" s="473" t="s">
        <v>1425</v>
      </c>
      <c r="D72" s="473" t="s">
        <v>1460</v>
      </c>
      <c r="E72" s="473" t="s">
        <v>1461</v>
      </c>
      <c r="F72" s="477">
        <v>20</v>
      </c>
      <c r="G72" s="477">
        <v>620</v>
      </c>
      <c r="H72" s="477">
        <v>0.58823529411764708</v>
      </c>
      <c r="I72" s="477">
        <v>31</v>
      </c>
      <c r="J72" s="477">
        <v>34</v>
      </c>
      <c r="K72" s="477">
        <v>1054</v>
      </c>
      <c r="L72" s="477">
        <v>1</v>
      </c>
      <c r="M72" s="477">
        <v>31</v>
      </c>
      <c r="N72" s="477">
        <v>16</v>
      </c>
      <c r="O72" s="477">
        <v>912</v>
      </c>
      <c r="P72" s="500">
        <v>0.86527514231499048</v>
      </c>
      <c r="Q72" s="478">
        <v>57</v>
      </c>
    </row>
    <row r="73" spans="1:17" ht="14.4" customHeight="1" x14ac:dyDescent="0.3">
      <c r="A73" s="472" t="s">
        <v>1600</v>
      </c>
      <c r="B73" s="473" t="s">
        <v>1424</v>
      </c>
      <c r="C73" s="473" t="s">
        <v>1425</v>
      </c>
      <c r="D73" s="473" t="s">
        <v>1462</v>
      </c>
      <c r="E73" s="473" t="s">
        <v>1463</v>
      </c>
      <c r="F73" s="477">
        <v>6</v>
      </c>
      <c r="G73" s="477">
        <v>1242</v>
      </c>
      <c r="H73" s="477">
        <v>0.5971153846153846</v>
      </c>
      <c r="I73" s="477">
        <v>207</v>
      </c>
      <c r="J73" s="477">
        <v>10</v>
      </c>
      <c r="K73" s="477">
        <v>2080</v>
      </c>
      <c r="L73" s="477">
        <v>1</v>
      </c>
      <c r="M73" s="477">
        <v>208</v>
      </c>
      <c r="N73" s="477">
        <v>1</v>
      </c>
      <c r="O73" s="477">
        <v>224</v>
      </c>
      <c r="P73" s="500">
        <v>0.1076923076923077</v>
      </c>
      <c r="Q73" s="478">
        <v>224</v>
      </c>
    </row>
    <row r="74" spans="1:17" ht="14.4" customHeight="1" x14ac:dyDescent="0.3">
      <c r="A74" s="472" t="s">
        <v>1600</v>
      </c>
      <c r="B74" s="473" t="s">
        <v>1424</v>
      </c>
      <c r="C74" s="473" t="s">
        <v>1425</v>
      </c>
      <c r="D74" s="473" t="s">
        <v>1464</v>
      </c>
      <c r="E74" s="473" t="s">
        <v>1465</v>
      </c>
      <c r="F74" s="477">
        <v>3</v>
      </c>
      <c r="G74" s="477">
        <v>1140</v>
      </c>
      <c r="H74" s="477">
        <v>0.37109375</v>
      </c>
      <c r="I74" s="477">
        <v>380</v>
      </c>
      <c r="J74" s="477">
        <v>8</v>
      </c>
      <c r="K74" s="477">
        <v>3072</v>
      </c>
      <c r="L74" s="477">
        <v>1</v>
      </c>
      <c r="M74" s="477">
        <v>384</v>
      </c>
      <c r="N74" s="477">
        <v>3</v>
      </c>
      <c r="O74" s="477">
        <v>1659</v>
      </c>
      <c r="P74" s="500">
        <v>0.5400390625</v>
      </c>
      <c r="Q74" s="478">
        <v>553</v>
      </c>
    </row>
    <row r="75" spans="1:17" ht="14.4" customHeight="1" x14ac:dyDescent="0.3">
      <c r="A75" s="472" t="s">
        <v>1600</v>
      </c>
      <c r="B75" s="473" t="s">
        <v>1424</v>
      </c>
      <c r="C75" s="473" t="s">
        <v>1425</v>
      </c>
      <c r="D75" s="473" t="s">
        <v>1464</v>
      </c>
      <c r="E75" s="473" t="s">
        <v>1466</v>
      </c>
      <c r="F75" s="477">
        <v>3</v>
      </c>
      <c r="G75" s="477">
        <v>1140</v>
      </c>
      <c r="H75" s="477">
        <v>0.98958333333333337</v>
      </c>
      <c r="I75" s="477">
        <v>380</v>
      </c>
      <c r="J75" s="477">
        <v>3</v>
      </c>
      <c r="K75" s="477">
        <v>1152</v>
      </c>
      <c r="L75" s="477">
        <v>1</v>
      </c>
      <c r="M75" s="477">
        <v>384</v>
      </c>
      <c r="N75" s="477">
        <v>-2</v>
      </c>
      <c r="O75" s="477">
        <v>-1106</v>
      </c>
      <c r="P75" s="500">
        <v>-0.96006944444444442</v>
      </c>
      <c r="Q75" s="478">
        <v>553</v>
      </c>
    </row>
    <row r="76" spans="1:17" ht="14.4" customHeight="1" x14ac:dyDescent="0.3">
      <c r="A76" s="472" t="s">
        <v>1600</v>
      </c>
      <c r="B76" s="473" t="s">
        <v>1424</v>
      </c>
      <c r="C76" s="473" t="s">
        <v>1425</v>
      </c>
      <c r="D76" s="473" t="s">
        <v>1467</v>
      </c>
      <c r="E76" s="473" t="s">
        <v>1468</v>
      </c>
      <c r="F76" s="477">
        <v>3</v>
      </c>
      <c r="G76" s="477">
        <v>702</v>
      </c>
      <c r="H76" s="477"/>
      <c r="I76" s="477">
        <v>234</v>
      </c>
      <c r="J76" s="477"/>
      <c r="K76" s="477"/>
      <c r="L76" s="477"/>
      <c r="M76" s="477"/>
      <c r="N76" s="477">
        <v>3</v>
      </c>
      <c r="O76" s="477">
        <v>639</v>
      </c>
      <c r="P76" s="500"/>
      <c r="Q76" s="478">
        <v>213</v>
      </c>
    </row>
    <row r="77" spans="1:17" ht="14.4" customHeight="1" x14ac:dyDescent="0.3">
      <c r="A77" s="472" t="s">
        <v>1600</v>
      </c>
      <c r="B77" s="473" t="s">
        <v>1424</v>
      </c>
      <c r="C77" s="473" t="s">
        <v>1425</v>
      </c>
      <c r="D77" s="473" t="s">
        <v>1469</v>
      </c>
      <c r="E77" s="473" t="s">
        <v>1470</v>
      </c>
      <c r="F77" s="477">
        <v>12</v>
      </c>
      <c r="G77" s="477">
        <v>1572</v>
      </c>
      <c r="H77" s="477">
        <v>0.57372262773722627</v>
      </c>
      <c r="I77" s="477">
        <v>131</v>
      </c>
      <c r="J77" s="477">
        <v>20</v>
      </c>
      <c r="K77" s="477">
        <v>2740</v>
      </c>
      <c r="L77" s="477">
        <v>1</v>
      </c>
      <c r="M77" s="477">
        <v>137</v>
      </c>
      <c r="N77" s="477">
        <v>18</v>
      </c>
      <c r="O77" s="477">
        <v>2538</v>
      </c>
      <c r="P77" s="500">
        <v>0.92627737226277373</v>
      </c>
      <c r="Q77" s="478">
        <v>141</v>
      </c>
    </row>
    <row r="78" spans="1:17" ht="14.4" customHeight="1" x14ac:dyDescent="0.3">
      <c r="A78" s="472" t="s">
        <v>1600</v>
      </c>
      <c r="B78" s="473" t="s">
        <v>1424</v>
      </c>
      <c r="C78" s="473" t="s">
        <v>1425</v>
      </c>
      <c r="D78" s="473" t="s">
        <v>1471</v>
      </c>
      <c r="E78" s="473" t="s">
        <v>1472</v>
      </c>
      <c r="F78" s="477"/>
      <c r="G78" s="477"/>
      <c r="H78" s="477"/>
      <c r="I78" s="477"/>
      <c r="J78" s="477"/>
      <c r="K78" s="477"/>
      <c r="L78" s="477"/>
      <c r="M78" s="477"/>
      <c r="N78" s="477">
        <v>1</v>
      </c>
      <c r="O78" s="477">
        <v>220</v>
      </c>
      <c r="P78" s="500"/>
      <c r="Q78" s="478">
        <v>220</v>
      </c>
    </row>
    <row r="79" spans="1:17" ht="14.4" customHeight="1" x14ac:dyDescent="0.3">
      <c r="A79" s="472" t="s">
        <v>1600</v>
      </c>
      <c r="B79" s="473" t="s">
        <v>1424</v>
      </c>
      <c r="C79" s="473" t="s">
        <v>1425</v>
      </c>
      <c r="D79" s="473" t="s">
        <v>1476</v>
      </c>
      <c r="E79" s="473" t="s">
        <v>1477</v>
      </c>
      <c r="F79" s="477">
        <v>1051</v>
      </c>
      <c r="G79" s="477">
        <v>16816</v>
      </c>
      <c r="H79" s="477">
        <v>1.3153942428035044</v>
      </c>
      <c r="I79" s="477">
        <v>16</v>
      </c>
      <c r="J79" s="477">
        <v>752</v>
      </c>
      <c r="K79" s="477">
        <v>12784</v>
      </c>
      <c r="L79" s="477">
        <v>1</v>
      </c>
      <c r="M79" s="477">
        <v>17</v>
      </c>
      <c r="N79" s="477">
        <v>877</v>
      </c>
      <c r="O79" s="477">
        <v>14909</v>
      </c>
      <c r="P79" s="500">
        <v>1.1662234042553192</v>
      </c>
      <c r="Q79" s="478">
        <v>17</v>
      </c>
    </row>
    <row r="80" spans="1:17" ht="14.4" customHeight="1" x14ac:dyDescent="0.3">
      <c r="A80" s="472" t="s">
        <v>1600</v>
      </c>
      <c r="B80" s="473" t="s">
        <v>1424</v>
      </c>
      <c r="C80" s="473" t="s">
        <v>1425</v>
      </c>
      <c r="D80" s="473" t="s">
        <v>1478</v>
      </c>
      <c r="E80" s="473" t="s">
        <v>1479</v>
      </c>
      <c r="F80" s="477">
        <v>3</v>
      </c>
      <c r="G80" s="477">
        <v>408</v>
      </c>
      <c r="H80" s="477">
        <v>1.4676258992805755</v>
      </c>
      <c r="I80" s="477">
        <v>136</v>
      </c>
      <c r="J80" s="477">
        <v>2</v>
      </c>
      <c r="K80" s="477">
        <v>278</v>
      </c>
      <c r="L80" s="477">
        <v>1</v>
      </c>
      <c r="M80" s="477">
        <v>139</v>
      </c>
      <c r="N80" s="477">
        <v>5</v>
      </c>
      <c r="O80" s="477">
        <v>715</v>
      </c>
      <c r="P80" s="500">
        <v>2.5719424460431655</v>
      </c>
      <c r="Q80" s="478">
        <v>143</v>
      </c>
    </row>
    <row r="81" spans="1:17" ht="14.4" customHeight="1" x14ac:dyDescent="0.3">
      <c r="A81" s="472" t="s">
        <v>1600</v>
      </c>
      <c r="B81" s="473" t="s">
        <v>1424</v>
      </c>
      <c r="C81" s="473" t="s">
        <v>1425</v>
      </c>
      <c r="D81" s="473" t="s">
        <v>1478</v>
      </c>
      <c r="E81" s="473" t="s">
        <v>1480</v>
      </c>
      <c r="F81" s="477"/>
      <c r="G81" s="477"/>
      <c r="H81" s="477"/>
      <c r="I81" s="477"/>
      <c r="J81" s="477">
        <v>1</v>
      </c>
      <c r="K81" s="477">
        <v>139</v>
      </c>
      <c r="L81" s="477">
        <v>1</v>
      </c>
      <c r="M81" s="477">
        <v>139</v>
      </c>
      <c r="N81" s="477">
        <v>6</v>
      </c>
      <c r="O81" s="477">
        <v>858</v>
      </c>
      <c r="P81" s="500">
        <v>6.1726618705035969</v>
      </c>
      <c r="Q81" s="478">
        <v>143</v>
      </c>
    </row>
    <row r="82" spans="1:17" ht="14.4" customHeight="1" x14ac:dyDescent="0.3">
      <c r="A82" s="472" t="s">
        <v>1600</v>
      </c>
      <c r="B82" s="473" t="s">
        <v>1424</v>
      </c>
      <c r="C82" s="473" t="s">
        <v>1425</v>
      </c>
      <c r="D82" s="473" t="s">
        <v>1481</v>
      </c>
      <c r="E82" s="473" t="s">
        <v>1482</v>
      </c>
      <c r="F82" s="477">
        <v>31</v>
      </c>
      <c r="G82" s="477">
        <v>3193</v>
      </c>
      <c r="H82" s="477">
        <v>0.88571428571428568</v>
      </c>
      <c r="I82" s="477">
        <v>103</v>
      </c>
      <c r="J82" s="477">
        <v>35</v>
      </c>
      <c r="K82" s="477">
        <v>3605</v>
      </c>
      <c r="L82" s="477">
        <v>1</v>
      </c>
      <c r="M82" s="477">
        <v>103</v>
      </c>
      <c r="N82" s="477">
        <v>30</v>
      </c>
      <c r="O82" s="477">
        <v>1950</v>
      </c>
      <c r="P82" s="500">
        <v>0.5409153952843273</v>
      </c>
      <c r="Q82" s="478">
        <v>65</v>
      </c>
    </row>
    <row r="83" spans="1:17" ht="14.4" customHeight="1" x14ac:dyDescent="0.3">
      <c r="A83" s="472" t="s">
        <v>1600</v>
      </c>
      <c r="B83" s="473" t="s">
        <v>1424</v>
      </c>
      <c r="C83" s="473" t="s">
        <v>1425</v>
      </c>
      <c r="D83" s="473" t="s">
        <v>1481</v>
      </c>
      <c r="E83" s="473" t="s">
        <v>1483</v>
      </c>
      <c r="F83" s="477">
        <v>3</v>
      </c>
      <c r="G83" s="477">
        <v>309</v>
      </c>
      <c r="H83" s="477">
        <v>0.13043478260869565</v>
      </c>
      <c r="I83" s="477">
        <v>103</v>
      </c>
      <c r="J83" s="477">
        <v>23</v>
      </c>
      <c r="K83" s="477">
        <v>2369</v>
      </c>
      <c r="L83" s="477">
        <v>1</v>
      </c>
      <c r="M83" s="477">
        <v>103</v>
      </c>
      <c r="N83" s="477">
        <v>16</v>
      </c>
      <c r="O83" s="477">
        <v>1040</v>
      </c>
      <c r="P83" s="500">
        <v>0.43900379907133813</v>
      </c>
      <c r="Q83" s="478">
        <v>65</v>
      </c>
    </row>
    <row r="84" spans="1:17" ht="14.4" customHeight="1" x14ac:dyDescent="0.3">
      <c r="A84" s="472" t="s">
        <v>1600</v>
      </c>
      <c r="B84" s="473" t="s">
        <v>1424</v>
      </c>
      <c r="C84" s="473" t="s">
        <v>1425</v>
      </c>
      <c r="D84" s="473" t="s">
        <v>1488</v>
      </c>
      <c r="E84" s="473" t="s">
        <v>1489</v>
      </c>
      <c r="F84" s="477">
        <v>1247</v>
      </c>
      <c r="G84" s="477">
        <v>144652</v>
      </c>
      <c r="H84" s="477">
        <v>1.0051560002779516</v>
      </c>
      <c r="I84" s="477">
        <v>116</v>
      </c>
      <c r="J84" s="477">
        <v>1230</v>
      </c>
      <c r="K84" s="477">
        <v>143910</v>
      </c>
      <c r="L84" s="477">
        <v>1</v>
      </c>
      <c r="M84" s="477">
        <v>117</v>
      </c>
      <c r="N84" s="477">
        <v>1092</v>
      </c>
      <c r="O84" s="477">
        <v>148512</v>
      </c>
      <c r="P84" s="500">
        <v>1.0319783197831978</v>
      </c>
      <c r="Q84" s="478">
        <v>136</v>
      </c>
    </row>
    <row r="85" spans="1:17" ht="14.4" customHeight="1" x14ac:dyDescent="0.3">
      <c r="A85" s="472" t="s">
        <v>1600</v>
      </c>
      <c r="B85" s="473" t="s">
        <v>1424</v>
      </c>
      <c r="C85" s="473" t="s">
        <v>1425</v>
      </c>
      <c r="D85" s="473" t="s">
        <v>1490</v>
      </c>
      <c r="E85" s="473" t="s">
        <v>1491</v>
      </c>
      <c r="F85" s="477">
        <v>445</v>
      </c>
      <c r="G85" s="477">
        <v>37825</v>
      </c>
      <c r="H85" s="477">
        <v>0.83971583971583974</v>
      </c>
      <c r="I85" s="477">
        <v>85</v>
      </c>
      <c r="J85" s="477">
        <v>495</v>
      </c>
      <c r="K85" s="477">
        <v>45045</v>
      </c>
      <c r="L85" s="477">
        <v>1</v>
      </c>
      <c r="M85" s="477">
        <v>91</v>
      </c>
      <c r="N85" s="477">
        <v>323</v>
      </c>
      <c r="O85" s="477">
        <v>29393</v>
      </c>
      <c r="P85" s="500">
        <v>0.65252525252525251</v>
      </c>
      <c r="Q85" s="478">
        <v>91</v>
      </c>
    </row>
    <row r="86" spans="1:17" ht="14.4" customHeight="1" x14ac:dyDescent="0.3">
      <c r="A86" s="472" t="s">
        <v>1600</v>
      </c>
      <c r="B86" s="473" t="s">
        <v>1424</v>
      </c>
      <c r="C86" s="473" t="s">
        <v>1425</v>
      </c>
      <c r="D86" s="473" t="s">
        <v>1492</v>
      </c>
      <c r="E86" s="473" t="s">
        <v>1493</v>
      </c>
      <c r="F86" s="477">
        <v>6</v>
      </c>
      <c r="G86" s="477">
        <v>588</v>
      </c>
      <c r="H86" s="477">
        <v>1.187878787878788</v>
      </c>
      <c r="I86" s="477">
        <v>98</v>
      </c>
      <c r="J86" s="477">
        <v>5</v>
      </c>
      <c r="K86" s="477">
        <v>495</v>
      </c>
      <c r="L86" s="477">
        <v>1</v>
      </c>
      <c r="M86" s="477">
        <v>99</v>
      </c>
      <c r="N86" s="477">
        <v>7</v>
      </c>
      <c r="O86" s="477">
        <v>959</v>
      </c>
      <c r="P86" s="500">
        <v>1.9373737373737374</v>
      </c>
      <c r="Q86" s="478">
        <v>137</v>
      </c>
    </row>
    <row r="87" spans="1:17" ht="14.4" customHeight="1" x14ac:dyDescent="0.3">
      <c r="A87" s="472" t="s">
        <v>1600</v>
      </c>
      <c r="B87" s="473" t="s">
        <v>1424</v>
      </c>
      <c r="C87" s="473" t="s">
        <v>1425</v>
      </c>
      <c r="D87" s="473" t="s">
        <v>1494</v>
      </c>
      <c r="E87" s="473" t="s">
        <v>1495</v>
      </c>
      <c r="F87" s="477">
        <v>120</v>
      </c>
      <c r="G87" s="477">
        <v>2520</v>
      </c>
      <c r="H87" s="477">
        <v>1.0810810810810811</v>
      </c>
      <c r="I87" s="477">
        <v>21</v>
      </c>
      <c r="J87" s="477">
        <v>111</v>
      </c>
      <c r="K87" s="477">
        <v>2331</v>
      </c>
      <c r="L87" s="477">
        <v>1</v>
      </c>
      <c r="M87" s="477">
        <v>21</v>
      </c>
      <c r="N87" s="477">
        <v>78</v>
      </c>
      <c r="O87" s="477">
        <v>5148</v>
      </c>
      <c r="P87" s="500">
        <v>2.2084942084942085</v>
      </c>
      <c r="Q87" s="478">
        <v>66</v>
      </c>
    </row>
    <row r="88" spans="1:17" ht="14.4" customHeight="1" x14ac:dyDescent="0.3">
      <c r="A88" s="472" t="s">
        <v>1600</v>
      </c>
      <c r="B88" s="473" t="s">
        <v>1424</v>
      </c>
      <c r="C88" s="473" t="s">
        <v>1425</v>
      </c>
      <c r="D88" s="473" t="s">
        <v>1496</v>
      </c>
      <c r="E88" s="473" t="s">
        <v>1497</v>
      </c>
      <c r="F88" s="477">
        <v>642</v>
      </c>
      <c r="G88" s="477">
        <v>312654</v>
      </c>
      <c r="H88" s="477">
        <v>1.8788399596173262</v>
      </c>
      <c r="I88" s="477">
        <v>487</v>
      </c>
      <c r="J88" s="477">
        <v>341</v>
      </c>
      <c r="K88" s="477">
        <v>166408</v>
      </c>
      <c r="L88" s="477">
        <v>1</v>
      </c>
      <c r="M88" s="477">
        <v>488</v>
      </c>
      <c r="N88" s="477">
        <v>263</v>
      </c>
      <c r="O88" s="477">
        <v>86264</v>
      </c>
      <c r="P88" s="500">
        <v>0.51838853901254744</v>
      </c>
      <c r="Q88" s="478">
        <v>328</v>
      </c>
    </row>
    <row r="89" spans="1:17" ht="14.4" customHeight="1" x14ac:dyDescent="0.3">
      <c r="A89" s="472" t="s">
        <v>1600</v>
      </c>
      <c r="B89" s="473" t="s">
        <v>1424</v>
      </c>
      <c r="C89" s="473" t="s">
        <v>1425</v>
      </c>
      <c r="D89" s="473" t="s">
        <v>1496</v>
      </c>
      <c r="E89" s="473" t="s">
        <v>1498</v>
      </c>
      <c r="F89" s="477">
        <v>329</v>
      </c>
      <c r="G89" s="477">
        <v>160223</v>
      </c>
      <c r="H89" s="477">
        <v>1.4527691135935006</v>
      </c>
      <c r="I89" s="477">
        <v>487</v>
      </c>
      <c r="J89" s="477">
        <v>226</v>
      </c>
      <c r="K89" s="477">
        <v>110288</v>
      </c>
      <c r="L89" s="477">
        <v>1</v>
      </c>
      <c r="M89" s="477">
        <v>488</v>
      </c>
      <c r="N89" s="477">
        <v>72</v>
      </c>
      <c r="O89" s="477">
        <v>23616</v>
      </c>
      <c r="P89" s="500">
        <v>0.21413027709270274</v>
      </c>
      <c r="Q89" s="478">
        <v>328</v>
      </c>
    </row>
    <row r="90" spans="1:17" ht="14.4" customHeight="1" x14ac:dyDescent="0.3">
      <c r="A90" s="472" t="s">
        <v>1600</v>
      </c>
      <c r="B90" s="473" t="s">
        <v>1424</v>
      </c>
      <c r="C90" s="473" t="s">
        <v>1425</v>
      </c>
      <c r="D90" s="473" t="s">
        <v>1506</v>
      </c>
      <c r="E90" s="473" t="s">
        <v>1507</v>
      </c>
      <c r="F90" s="477">
        <v>195</v>
      </c>
      <c r="G90" s="477">
        <v>7995</v>
      </c>
      <c r="H90" s="477">
        <v>0.8441558441558441</v>
      </c>
      <c r="I90" s="477">
        <v>41</v>
      </c>
      <c r="J90" s="477">
        <v>231</v>
      </c>
      <c r="K90" s="477">
        <v>9471</v>
      </c>
      <c r="L90" s="477">
        <v>1</v>
      </c>
      <c r="M90" s="477">
        <v>41</v>
      </c>
      <c r="N90" s="477">
        <v>117</v>
      </c>
      <c r="O90" s="477">
        <v>5967</v>
      </c>
      <c r="P90" s="500">
        <v>0.63002850807728861</v>
      </c>
      <c r="Q90" s="478">
        <v>51</v>
      </c>
    </row>
    <row r="91" spans="1:17" ht="14.4" customHeight="1" x14ac:dyDescent="0.3">
      <c r="A91" s="472" t="s">
        <v>1600</v>
      </c>
      <c r="B91" s="473" t="s">
        <v>1424</v>
      </c>
      <c r="C91" s="473" t="s">
        <v>1425</v>
      </c>
      <c r="D91" s="473" t="s">
        <v>1515</v>
      </c>
      <c r="E91" s="473" t="s">
        <v>1516</v>
      </c>
      <c r="F91" s="477"/>
      <c r="G91" s="477"/>
      <c r="H91" s="477"/>
      <c r="I91" s="477"/>
      <c r="J91" s="477">
        <v>1</v>
      </c>
      <c r="K91" s="477">
        <v>223</v>
      </c>
      <c r="L91" s="477">
        <v>1</v>
      </c>
      <c r="M91" s="477">
        <v>223</v>
      </c>
      <c r="N91" s="477"/>
      <c r="O91" s="477"/>
      <c r="P91" s="500"/>
      <c r="Q91" s="478"/>
    </row>
    <row r="92" spans="1:17" ht="14.4" customHeight="1" x14ac:dyDescent="0.3">
      <c r="A92" s="472" t="s">
        <v>1600</v>
      </c>
      <c r="B92" s="473" t="s">
        <v>1424</v>
      </c>
      <c r="C92" s="473" t="s">
        <v>1425</v>
      </c>
      <c r="D92" s="473" t="s">
        <v>1515</v>
      </c>
      <c r="E92" s="473" t="s">
        <v>1517</v>
      </c>
      <c r="F92" s="477"/>
      <c r="G92" s="477"/>
      <c r="H92" s="477"/>
      <c r="I92" s="477"/>
      <c r="J92" s="477">
        <v>1</v>
      </c>
      <c r="K92" s="477">
        <v>223</v>
      </c>
      <c r="L92" s="477">
        <v>1</v>
      </c>
      <c r="M92" s="477">
        <v>223</v>
      </c>
      <c r="N92" s="477"/>
      <c r="O92" s="477"/>
      <c r="P92" s="500"/>
      <c r="Q92" s="478"/>
    </row>
    <row r="93" spans="1:17" ht="14.4" customHeight="1" x14ac:dyDescent="0.3">
      <c r="A93" s="472" t="s">
        <v>1600</v>
      </c>
      <c r="B93" s="473" t="s">
        <v>1424</v>
      </c>
      <c r="C93" s="473" t="s">
        <v>1425</v>
      </c>
      <c r="D93" s="473" t="s">
        <v>1518</v>
      </c>
      <c r="E93" s="473" t="s">
        <v>1519</v>
      </c>
      <c r="F93" s="477">
        <v>52</v>
      </c>
      <c r="G93" s="477">
        <v>39624</v>
      </c>
      <c r="H93" s="477">
        <v>0.54095674967234597</v>
      </c>
      <c r="I93" s="477">
        <v>762</v>
      </c>
      <c r="J93" s="477">
        <v>96</v>
      </c>
      <c r="K93" s="477">
        <v>73248</v>
      </c>
      <c r="L93" s="477">
        <v>1</v>
      </c>
      <c r="M93" s="477">
        <v>763</v>
      </c>
      <c r="N93" s="477">
        <v>51</v>
      </c>
      <c r="O93" s="477">
        <v>38913</v>
      </c>
      <c r="P93" s="500">
        <v>0.53125</v>
      </c>
      <c r="Q93" s="478">
        <v>763</v>
      </c>
    </row>
    <row r="94" spans="1:17" ht="14.4" customHeight="1" x14ac:dyDescent="0.3">
      <c r="A94" s="472" t="s">
        <v>1600</v>
      </c>
      <c r="B94" s="473" t="s">
        <v>1424</v>
      </c>
      <c r="C94" s="473" t="s">
        <v>1425</v>
      </c>
      <c r="D94" s="473" t="s">
        <v>1520</v>
      </c>
      <c r="E94" s="473" t="s">
        <v>1521</v>
      </c>
      <c r="F94" s="477">
        <v>2</v>
      </c>
      <c r="G94" s="477">
        <v>4144</v>
      </c>
      <c r="H94" s="477">
        <v>0.65404040404040409</v>
      </c>
      <c r="I94" s="477">
        <v>2072</v>
      </c>
      <c r="J94" s="477">
        <v>3</v>
      </c>
      <c r="K94" s="477">
        <v>6336</v>
      </c>
      <c r="L94" s="477">
        <v>1</v>
      </c>
      <c r="M94" s="477">
        <v>2112</v>
      </c>
      <c r="N94" s="477"/>
      <c r="O94" s="477"/>
      <c r="P94" s="500"/>
      <c r="Q94" s="478"/>
    </row>
    <row r="95" spans="1:17" ht="14.4" customHeight="1" x14ac:dyDescent="0.3">
      <c r="A95" s="472" t="s">
        <v>1600</v>
      </c>
      <c r="B95" s="473" t="s">
        <v>1424</v>
      </c>
      <c r="C95" s="473" t="s">
        <v>1425</v>
      </c>
      <c r="D95" s="473" t="s">
        <v>1522</v>
      </c>
      <c r="E95" s="473" t="s">
        <v>1523</v>
      </c>
      <c r="F95" s="477">
        <v>134</v>
      </c>
      <c r="G95" s="477">
        <v>81472</v>
      </c>
      <c r="H95" s="477">
        <v>1.2517976768483805</v>
      </c>
      <c r="I95" s="477">
        <v>608</v>
      </c>
      <c r="J95" s="477">
        <v>106</v>
      </c>
      <c r="K95" s="477">
        <v>65084</v>
      </c>
      <c r="L95" s="477">
        <v>1</v>
      </c>
      <c r="M95" s="477">
        <v>614</v>
      </c>
      <c r="N95" s="477">
        <v>175</v>
      </c>
      <c r="O95" s="477">
        <v>107100</v>
      </c>
      <c r="P95" s="500">
        <v>1.6455657304406612</v>
      </c>
      <c r="Q95" s="478">
        <v>612</v>
      </c>
    </row>
    <row r="96" spans="1:17" ht="14.4" customHeight="1" x14ac:dyDescent="0.3">
      <c r="A96" s="472" t="s">
        <v>1600</v>
      </c>
      <c r="B96" s="473" t="s">
        <v>1424</v>
      </c>
      <c r="C96" s="473" t="s">
        <v>1425</v>
      </c>
      <c r="D96" s="473" t="s">
        <v>1522</v>
      </c>
      <c r="E96" s="473" t="s">
        <v>1524</v>
      </c>
      <c r="F96" s="477">
        <v>106</v>
      </c>
      <c r="G96" s="477">
        <v>64448</v>
      </c>
      <c r="H96" s="477">
        <v>1.5435907261927573</v>
      </c>
      <c r="I96" s="477">
        <v>608</v>
      </c>
      <c r="J96" s="477">
        <v>68</v>
      </c>
      <c r="K96" s="477">
        <v>41752</v>
      </c>
      <c r="L96" s="477">
        <v>1</v>
      </c>
      <c r="M96" s="477">
        <v>614</v>
      </c>
      <c r="N96" s="477">
        <v>105</v>
      </c>
      <c r="O96" s="477">
        <v>64260</v>
      </c>
      <c r="P96" s="500">
        <v>1.5390879478827362</v>
      </c>
      <c r="Q96" s="478">
        <v>612</v>
      </c>
    </row>
    <row r="97" spans="1:17" ht="14.4" customHeight="1" x14ac:dyDescent="0.3">
      <c r="A97" s="472" t="s">
        <v>1600</v>
      </c>
      <c r="B97" s="473" t="s">
        <v>1424</v>
      </c>
      <c r="C97" s="473" t="s">
        <v>1425</v>
      </c>
      <c r="D97" s="473" t="s">
        <v>1525</v>
      </c>
      <c r="E97" s="473" t="s">
        <v>1526</v>
      </c>
      <c r="F97" s="477"/>
      <c r="G97" s="477"/>
      <c r="H97" s="477"/>
      <c r="I97" s="477"/>
      <c r="J97" s="477"/>
      <c r="K97" s="477"/>
      <c r="L97" s="477"/>
      <c r="M97" s="477"/>
      <c r="N97" s="477">
        <v>2</v>
      </c>
      <c r="O97" s="477">
        <v>1650</v>
      </c>
      <c r="P97" s="500"/>
      <c r="Q97" s="478">
        <v>825</v>
      </c>
    </row>
    <row r="98" spans="1:17" ht="14.4" customHeight="1" x14ac:dyDescent="0.3">
      <c r="A98" s="472" t="s">
        <v>1600</v>
      </c>
      <c r="B98" s="473" t="s">
        <v>1424</v>
      </c>
      <c r="C98" s="473" t="s">
        <v>1425</v>
      </c>
      <c r="D98" s="473" t="s">
        <v>1527</v>
      </c>
      <c r="E98" s="473" t="s">
        <v>1528</v>
      </c>
      <c r="F98" s="477">
        <v>1</v>
      </c>
      <c r="G98" s="477">
        <v>509</v>
      </c>
      <c r="H98" s="477"/>
      <c r="I98" s="477">
        <v>509</v>
      </c>
      <c r="J98" s="477"/>
      <c r="K98" s="477"/>
      <c r="L98" s="477"/>
      <c r="M98" s="477"/>
      <c r="N98" s="477">
        <v>1</v>
      </c>
      <c r="O98" s="477">
        <v>431</v>
      </c>
      <c r="P98" s="500"/>
      <c r="Q98" s="478">
        <v>431</v>
      </c>
    </row>
    <row r="99" spans="1:17" ht="14.4" customHeight="1" x14ac:dyDescent="0.3">
      <c r="A99" s="472" t="s">
        <v>1600</v>
      </c>
      <c r="B99" s="473" t="s">
        <v>1424</v>
      </c>
      <c r="C99" s="473" t="s">
        <v>1425</v>
      </c>
      <c r="D99" s="473" t="s">
        <v>1535</v>
      </c>
      <c r="E99" s="473" t="s">
        <v>1536</v>
      </c>
      <c r="F99" s="477">
        <v>3</v>
      </c>
      <c r="G99" s="477">
        <v>744</v>
      </c>
      <c r="H99" s="477"/>
      <c r="I99" s="477">
        <v>248</v>
      </c>
      <c r="J99" s="477"/>
      <c r="K99" s="477"/>
      <c r="L99" s="477"/>
      <c r="M99" s="477"/>
      <c r="N99" s="477">
        <v>3</v>
      </c>
      <c r="O99" s="477">
        <v>813</v>
      </c>
      <c r="P99" s="500"/>
      <c r="Q99" s="478">
        <v>271</v>
      </c>
    </row>
    <row r="100" spans="1:17" ht="14.4" customHeight="1" x14ac:dyDescent="0.3">
      <c r="A100" s="472" t="s">
        <v>1600</v>
      </c>
      <c r="B100" s="473" t="s">
        <v>1424</v>
      </c>
      <c r="C100" s="473" t="s">
        <v>1425</v>
      </c>
      <c r="D100" s="473" t="s">
        <v>1541</v>
      </c>
      <c r="E100" s="473" t="s">
        <v>1542</v>
      </c>
      <c r="F100" s="477">
        <v>26</v>
      </c>
      <c r="G100" s="477">
        <v>3952</v>
      </c>
      <c r="H100" s="477"/>
      <c r="I100" s="477">
        <v>152</v>
      </c>
      <c r="J100" s="477"/>
      <c r="K100" s="477"/>
      <c r="L100" s="477"/>
      <c r="M100" s="477"/>
      <c r="N100" s="477"/>
      <c r="O100" s="477"/>
      <c r="P100" s="500"/>
      <c r="Q100" s="478"/>
    </row>
    <row r="101" spans="1:17" ht="14.4" customHeight="1" x14ac:dyDescent="0.3">
      <c r="A101" s="472" t="s">
        <v>1600</v>
      </c>
      <c r="B101" s="473" t="s">
        <v>1424</v>
      </c>
      <c r="C101" s="473" t="s">
        <v>1425</v>
      </c>
      <c r="D101" s="473" t="s">
        <v>1543</v>
      </c>
      <c r="E101" s="473" t="s">
        <v>1544</v>
      </c>
      <c r="F101" s="477">
        <v>3</v>
      </c>
      <c r="G101" s="477">
        <v>81</v>
      </c>
      <c r="H101" s="477">
        <v>1</v>
      </c>
      <c r="I101" s="477">
        <v>27</v>
      </c>
      <c r="J101" s="477">
        <v>3</v>
      </c>
      <c r="K101" s="477">
        <v>81</v>
      </c>
      <c r="L101" s="477">
        <v>1</v>
      </c>
      <c r="M101" s="477">
        <v>27</v>
      </c>
      <c r="N101" s="477">
        <v>2</v>
      </c>
      <c r="O101" s="477">
        <v>94</v>
      </c>
      <c r="P101" s="500">
        <v>1.1604938271604939</v>
      </c>
      <c r="Q101" s="478">
        <v>47</v>
      </c>
    </row>
    <row r="102" spans="1:17" ht="14.4" customHeight="1" x14ac:dyDescent="0.3">
      <c r="A102" s="472" t="s">
        <v>1600</v>
      </c>
      <c r="B102" s="473" t="s">
        <v>1424</v>
      </c>
      <c r="C102" s="473" t="s">
        <v>1425</v>
      </c>
      <c r="D102" s="473" t="s">
        <v>1547</v>
      </c>
      <c r="E102" s="473" t="s">
        <v>1549</v>
      </c>
      <c r="F102" s="477"/>
      <c r="G102" s="477"/>
      <c r="H102" s="477"/>
      <c r="I102" s="477"/>
      <c r="J102" s="477">
        <v>1</v>
      </c>
      <c r="K102" s="477">
        <v>329</v>
      </c>
      <c r="L102" s="477">
        <v>1</v>
      </c>
      <c r="M102" s="477">
        <v>329</v>
      </c>
      <c r="N102" s="477"/>
      <c r="O102" s="477"/>
      <c r="P102" s="500"/>
      <c r="Q102" s="478"/>
    </row>
    <row r="103" spans="1:17" ht="14.4" customHeight="1" x14ac:dyDescent="0.3">
      <c r="A103" s="472" t="s">
        <v>1600</v>
      </c>
      <c r="B103" s="473" t="s">
        <v>1424</v>
      </c>
      <c r="C103" s="473" t="s">
        <v>1425</v>
      </c>
      <c r="D103" s="473" t="s">
        <v>1550</v>
      </c>
      <c r="E103" s="473" t="s">
        <v>1551</v>
      </c>
      <c r="F103" s="477">
        <v>1</v>
      </c>
      <c r="G103" s="477">
        <v>29</v>
      </c>
      <c r="H103" s="477"/>
      <c r="I103" s="477">
        <v>29</v>
      </c>
      <c r="J103" s="477"/>
      <c r="K103" s="477"/>
      <c r="L103" s="477"/>
      <c r="M103" s="477"/>
      <c r="N103" s="477"/>
      <c r="O103" s="477"/>
      <c r="P103" s="500"/>
      <c r="Q103" s="478"/>
    </row>
    <row r="104" spans="1:17" ht="14.4" customHeight="1" x14ac:dyDescent="0.3">
      <c r="A104" s="472" t="s">
        <v>1600</v>
      </c>
      <c r="B104" s="473" t="s">
        <v>1424</v>
      </c>
      <c r="C104" s="473" t="s">
        <v>1425</v>
      </c>
      <c r="D104" s="473" t="s">
        <v>1556</v>
      </c>
      <c r="E104" s="473" t="s">
        <v>1557</v>
      </c>
      <c r="F104" s="477"/>
      <c r="G104" s="477"/>
      <c r="H104" s="477"/>
      <c r="I104" s="477"/>
      <c r="J104" s="477"/>
      <c r="K104" s="477"/>
      <c r="L104" s="477"/>
      <c r="M104" s="477"/>
      <c r="N104" s="477">
        <v>2</v>
      </c>
      <c r="O104" s="477">
        <v>2986</v>
      </c>
      <c r="P104" s="500"/>
      <c r="Q104" s="478">
        <v>1493</v>
      </c>
    </row>
    <row r="105" spans="1:17" ht="14.4" customHeight="1" x14ac:dyDescent="0.3">
      <c r="A105" s="472" t="s">
        <v>1600</v>
      </c>
      <c r="B105" s="473" t="s">
        <v>1424</v>
      </c>
      <c r="C105" s="473" t="s">
        <v>1425</v>
      </c>
      <c r="D105" s="473" t="s">
        <v>1558</v>
      </c>
      <c r="E105" s="473"/>
      <c r="F105" s="477"/>
      <c r="G105" s="477"/>
      <c r="H105" s="477"/>
      <c r="I105" s="477"/>
      <c r="J105" s="477"/>
      <c r="K105" s="477"/>
      <c r="L105" s="477"/>
      <c r="M105" s="477"/>
      <c r="N105" s="477">
        <v>1</v>
      </c>
      <c r="O105" s="477">
        <v>327</v>
      </c>
      <c r="P105" s="500"/>
      <c r="Q105" s="478">
        <v>327</v>
      </c>
    </row>
    <row r="106" spans="1:17" ht="14.4" customHeight="1" x14ac:dyDescent="0.3">
      <c r="A106" s="472" t="s">
        <v>1600</v>
      </c>
      <c r="B106" s="473" t="s">
        <v>1424</v>
      </c>
      <c r="C106" s="473" t="s">
        <v>1425</v>
      </c>
      <c r="D106" s="473" t="s">
        <v>1558</v>
      </c>
      <c r="E106" s="473" t="s">
        <v>1559</v>
      </c>
      <c r="F106" s="477"/>
      <c r="G106" s="477"/>
      <c r="H106" s="477"/>
      <c r="I106" s="477"/>
      <c r="J106" s="477"/>
      <c r="K106" s="477"/>
      <c r="L106" s="477"/>
      <c r="M106" s="477"/>
      <c r="N106" s="477">
        <v>2</v>
      </c>
      <c r="O106" s="477">
        <v>654</v>
      </c>
      <c r="P106" s="500"/>
      <c r="Q106" s="478">
        <v>327</v>
      </c>
    </row>
    <row r="107" spans="1:17" ht="14.4" customHeight="1" x14ac:dyDescent="0.3">
      <c r="A107" s="472" t="s">
        <v>1600</v>
      </c>
      <c r="B107" s="473" t="s">
        <v>1424</v>
      </c>
      <c r="C107" s="473" t="s">
        <v>1425</v>
      </c>
      <c r="D107" s="473" t="s">
        <v>1560</v>
      </c>
      <c r="E107" s="473" t="s">
        <v>1561</v>
      </c>
      <c r="F107" s="477"/>
      <c r="G107" s="477"/>
      <c r="H107" s="477"/>
      <c r="I107" s="477"/>
      <c r="J107" s="477"/>
      <c r="K107" s="477"/>
      <c r="L107" s="477"/>
      <c r="M107" s="477"/>
      <c r="N107" s="477">
        <v>1</v>
      </c>
      <c r="O107" s="477">
        <v>887</v>
      </c>
      <c r="P107" s="500"/>
      <c r="Q107" s="478">
        <v>887</v>
      </c>
    </row>
    <row r="108" spans="1:17" ht="14.4" customHeight="1" x14ac:dyDescent="0.3">
      <c r="A108" s="472" t="s">
        <v>1600</v>
      </c>
      <c r="B108" s="473" t="s">
        <v>1424</v>
      </c>
      <c r="C108" s="473" t="s">
        <v>1425</v>
      </c>
      <c r="D108" s="473" t="s">
        <v>1562</v>
      </c>
      <c r="E108" s="473" t="s">
        <v>1563</v>
      </c>
      <c r="F108" s="477"/>
      <c r="G108" s="477"/>
      <c r="H108" s="477"/>
      <c r="I108" s="477"/>
      <c r="J108" s="477"/>
      <c r="K108" s="477"/>
      <c r="L108" s="477"/>
      <c r="M108" s="477"/>
      <c r="N108" s="477">
        <v>4</v>
      </c>
      <c r="O108" s="477">
        <v>1324</v>
      </c>
      <c r="P108" s="500"/>
      <c r="Q108" s="478">
        <v>331</v>
      </c>
    </row>
    <row r="109" spans="1:17" ht="14.4" customHeight="1" x14ac:dyDescent="0.3">
      <c r="A109" s="472" t="s">
        <v>1600</v>
      </c>
      <c r="B109" s="473" t="s">
        <v>1424</v>
      </c>
      <c r="C109" s="473" t="s">
        <v>1425</v>
      </c>
      <c r="D109" s="473" t="s">
        <v>1564</v>
      </c>
      <c r="E109" s="473"/>
      <c r="F109" s="477"/>
      <c r="G109" s="477"/>
      <c r="H109" s="477"/>
      <c r="I109" s="477"/>
      <c r="J109" s="477"/>
      <c r="K109" s="477"/>
      <c r="L109" s="477"/>
      <c r="M109" s="477"/>
      <c r="N109" s="477">
        <v>70</v>
      </c>
      <c r="O109" s="477">
        <v>18200</v>
      </c>
      <c r="P109" s="500"/>
      <c r="Q109" s="478">
        <v>260</v>
      </c>
    </row>
    <row r="110" spans="1:17" ht="14.4" customHeight="1" x14ac:dyDescent="0.3">
      <c r="A110" s="472" t="s">
        <v>1600</v>
      </c>
      <c r="B110" s="473" t="s">
        <v>1424</v>
      </c>
      <c r="C110" s="473" t="s">
        <v>1425</v>
      </c>
      <c r="D110" s="473" t="s">
        <v>1564</v>
      </c>
      <c r="E110" s="473" t="s">
        <v>1565</v>
      </c>
      <c r="F110" s="477"/>
      <c r="G110" s="477"/>
      <c r="H110" s="477"/>
      <c r="I110" s="477"/>
      <c r="J110" s="477"/>
      <c r="K110" s="477"/>
      <c r="L110" s="477"/>
      <c r="M110" s="477"/>
      <c r="N110" s="477">
        <v>245</v>
      </c>
      <c r="O110" s="477">
        <v>63700</v>
      </c>
      <c r="P110" s="500"/>
      <c r="Q110" s="478">
        <v>260</v>
      </c>
    </row>
    <row r="111" spans="1:17" ht="14.4" customHeight="1" x14ac:dyDescent="0.3">
      <c r="A111" s="472" t="s">
        <v>1600</v>
      </c>
      <c r="B111" s="473" t="s">
        <v>1424</v>
      </c>
      <c r="C111" s="473" t="s">
        <v>1425</v>
      </c>
      <c r="D111" s="473" t="s">
        <v>1566</v>
      </c>
      <c r="E111" s="473" t="s">
        <v>1567</v>
      </c>
      <c r="F111" s="477"/>
      <c r="G111" s="477"/>
      <c r="H111" s="477"/>
      <c r="I111" s="477"/>
      <c r="J111" s="477"/>
      <c r="K111" s="477"/>
      <c r="L111" s="477"/>
      <c r="M111" s="477"/>
      <c r="N111" s="477">
        <v>1</v>
      </c>
      <c r="O111" s="477">
        <v>165</v>
      </c>
      <c r="P111" s="500"/>
      <c r="Q111" s="478">
        <v>165</v>
      </c>
    </row>
    <row r="112" spans="1:17" ht="14.4" customHeight="1" x14ac:dyDescent="0.3">
      <c r="A112" s="472" t="s">
        <v>1601</v>
      </c>
      <c r="B112" s="473" t="s">
        <v>1424</v>
      </c>
      <c r="C112" s="473" t="s">
        <v>1425</v>
      </c>
      <c r="D112" s="473" t="s">
        <v>1426</v>
      </c>
      <c r="E112" s="473" t="s">
        <v>1427</v>
      </c>
      <c r="F112" s="477">
        <v>792</v>
      </c>
      <c r="G112" s="477">
        <v>127512</v>
      </c>
      <c r="H112" s="477">
        <v>0.85605526575496971</v>
      </c>
      <c r="I112" s="477">
        <v>161</v>
      </c>
      <c r="J112" s="477">
        <v>861</v>
      </c>
      <c r="K112" s="477">
        <v>148953</v>
      </c>
      <c r="L112" s="477">
        <v>1</v>
      </c>
      <c r="M112" s="477">
        <v>173</v>
      </c>
      <c r="N112" s="477">
        <v>905</v>
      </c>
      <c r="O112" s="477">
        <v>156565</v>
      </c>
      <c r="P112" s="500">
        <v>1.0511033681765389</v>
      </c>
      <c r="Q112" s="478">
        <v>173</v>
      </c>
    </row>
    <row r="113" spans="1:17" ht="14.4" customHeight="1" x14ac:dyDescent="0.3">
      <c r="A113" s="472" t="s">
        <v>1601</v>
      </c>
      <c r="B113" s="473" t="s">
        <v>1424</v>
      </c>
      <c r="C113" s="473" t="s">
        <v>1425</v>
      </c>
      <c r="D113" s="473" t="s">
        <v>1426</v>
      </c>
      <c r="E113" s="473" t="s">
        <v>1428</v>
      </c>
      <c r="F113" s="477">
        <v>469</v>
      </c>
      <c r="G113" s="477">
        <v>75509</v>
      </c>
      <c r="H113" s="477">
        <v>0.8642934813712585</v>
      </c>
      <c r="I113" s="477">
        <v>161</v>
      </c>
      <c r="J113" s="477">
        <v>505</v>
      </c>
      <c r="K113" s="477">
        <v>87365</v>
      </c>
      <c r="L113" s="477">
        <v>1</v>
      </c>
      <c r="M113" s="477">
        <v>173</v>
      </c>
      <c r="N113" s="477">
        <v>516</v>
      </c>
      <c r="O113" s="477">
        <v>89268</v>
      </c>
      <c r="P113" s="500">
        <v>1.0217821782178218</v>
      </c>
      <c r="Q113" s="478">
        <v>173</v>
      </c>
    </row>
    <row r="114" spans="1:17" ht="14.4" customHeight="1" x14ac:dyDescent="0.3">
      <c r="A114" s="472" t="s">
        <v>1601</v>
      </c>
      <c r="B114" s="473" t="s">
        <v>1424</v>
      </c>
      <c r="C114" s="473" t="s">
        <v>1425</v>
      </c>
      <c r="D114" s="473" t="s">
        <v>1441</v>
      </c>
      <c r="E114" s="473" t="s">
        <v>1442</v>
      </c>
      <c r="F114" s="477">
        <v>24</v>
      </c>
      <c r="G114" s="477">
        <v>28056</v>
      </c>
      <c r="H114" s="477">
        <v>0.20619102213599083</v>
      </c>
      <c r="I114" s="477">
        <v>1169</v>
      </c>
      <c r="J114" s="477">
        <v>116</v>
      </c>
      <c r="K114" s="477">
        <v>136068</v>
      </c>
      <c r="L114" s="477">
        <v>1</v>
      </c>
      <c r="M114" s="477">
        <v>1173</v>
      </c>
      <c r="N114" s="477">
        <v>148</v>
      </c>
      <c r="O114" s="477">
        <v>158360</v>
      </c>
      <c r="P114" s="500">
        <v>1.1638298497809918</v>
      </c>
      <c r="Q114" s="478">
        <v>1070</v>
      </c>
    </row>
    <row r="115" spans="1:17" ht="14.4" customHeight="1" x14ac:dyDescent="0.3">
      <c r="A115" s="472" t="s">
        <v>1601</v>
      </c>
      <c r="B115" s="473" t="s">
        <v>1424</v>
      </c>
      <c r="C115" s="473" t="s">
        <v>1425</v>
      </c>
      <c r="D115" s="473" t="s">
        <v>1441</v>
      </c>
      <c r="E115" s="473" t="s">
        <v>1443</v>
      </c>
      <c r="F115" s="477">
        <v>12</v>
      </c>
      <c r="G115" s="477">
        <v>14028</v>
      </c>
      <c r="H115" s="477">
        <v>0.23918158567774936</v>
      </c>
      <c r="I115" s="477">
        <v>1169</v>
      </c>
      <c r="J115" s="477">
        <v>50</v>
      </c>
      <c r="K115" s="477">
        <v>58650</v>
      </c>
      <c r="L115" s="477">
        <v>1</v>
      </c>
      <c r="M115" s="477">
        <v>1173</v>
      </c>
      <c r="N115" s="477">
        <v>72</v>
      </c>
      <c r="O115" s="477">
        <v>77040</v>
      </c>
      <c r="P115" s="500">
        <v>1.3135549872122763</v>
      </c>
      <c r="Q115" s="478">
        <v>1070</v>
      </c>
    </row>
    <row r="116" spans="1:17" ht="14.4" customHeight="1" x14ac:dyDescent="0.3">
      <c r="A116" s="472" t="s">
        <v>1601</v>
      </c>
      <c r="B116" s="473" t="s">
        <v>1424</v>
      </c>
      <c r="C116" s="473" t="s">
        <v>1425</v>
      </c>
      <c r="D116" s="473" t="s">
        <v>1444</v>
      </c>
      <c r="E116" s="473" t="s">
        <v>1445</v>
      </c>
      <c r="F116" s="477">
        <v>1897</v>
      </c>
      <c r="G116" s="477">
        <v>75880</v>
      </c>
      <c r="H116" s="477">
        <v>0.97509573620499113</v>
      </c>
      <c r="I116" s="477">
        <v>40</v>
      </c>
      <c r="J116" s="477">
        <v>1898</v>
      </c>
      <c r="K116" s="477">
        <v>77818</v>
      </c>
      <c r="L116" s="477">
        <v>1</v>
      </c>
      <c r="M116" s="477">
        <v>41</v>
      </c>
      <c r="N116" s="477">
        <v>1756</v>
      </c>
      <c r="O116" s="477">
        <v>80776</v>
      </c>
      <c r="P116" s="500">
        <v>1.0380117710555399</v>
      </c>
      <c r="Q116" s="478">
        <v>46</v>
      </c>
    </row>
    <row r="117" spans="1:17" ht="14.4" customHeight="1" x14ac:dyDescent="0.3">
      <c r="A117" s="472" t="s">
        <v>1601</v>
      </c>
      <c r="B117" s="473" t="s">
        <v>1424</v>
      </c>
      <c r="C117" s="473" t="s">
        <v>1425</v>
      </c>
      <c r="D117" s="473" t="s">
        <v>1446</v>
      </c>
      <c r="E117" s="473" t="s">
        <v>1447</v>
      </c>
      <c r="F117" s="477">
        <v>87</v>
      </c>
      <c r="G117" s="477">
        <v>33321</v>
      </c>
      <c r="H117" s="477">
        <v>0.46652385752688175</v>
      </c>
      <c r="I117" s="477">
        <v>383</v>
      </c>
      <c r="J117" s="477">
        <v>186</v>
      </c>
      <c r="K117" s="477">
        <v>71424</v>
      </c>
      <c r="L117" s="477">
        <v>1</v>
      </c>
      <c r="M117" s="477">
        <v>384</v>
      </c>
      <c r="N117" s="477">
        <v>263</v>
      </c>
      <c r="O117" s="477">
        <v>91261</v>
      </c>
      <c r="P117" s="500">
        <v>1.2777357750896057</v>
      </c>
      <c r="Q117" s="478">
        <v>347</v>
      </c>
    </row>
    <row r="118" spans="1:17" ht="14.4" customHeight="1" x14ac:dyDescent="0.3">
      <c r="A118" s="472" t="s">
        <v>1601</v>
      </c>
      <c r="B118" s="473" t="s">
        <v>1424</v>
      </c>
      <c r="C118" s="473" t="s">
        <v>1425</v>
      </c>
      <c r="D118" s="473" t="s">
        <v>1446</v>
      </c>
      <c r="E118" s="473" t="s">
        <v>1448</v>
      </c>
      <c r="F118" s="477">
        <v>51</v>
      </c>
      <c r="G118" s="477">
        <v>19533</v>
      </c>
      <c r="H118" s="477">
        <v>0.49869791666666669</v>
      </c>
      <c r="I118" s="477">
        <v>383</v>
      </c>
      <c r="J118" s="477">
        <v>102</v>
      </c>
      <c r="K118" s="477">
        <v>39168</v>
      </c>
      <c r="L118" s="477">
        <v>1</v>
      </c>
      <c r="M118" s="477">
        <v>384</v>
      </c>
      <c r="N118" s="477">
        <v>198</v>
      </c>
      <c r="O118" s="477">
        <v>68706</v>
      </c>
      <c r="P118" s="500">
        <v>1.7541360294117647</v>
      </c>
      <c r="Q118" s="478">
        <v>347</v>
      </c>
    </row>
    <row r="119" spans="1:17" ht="14.4" customHeight="1" x14ac:dyDescent="0.3">
      <c r="A119" s="472" t="s">
        <v>1601</v>
      </c>
      <c r="B119" s="473" t="s">
        <v>1424</v>
      </c>
      <c r="C119" s="473" t="s">
        <v>1425</v>
      </c>
      <c r="D119" s="473" t="s">
        <v>1449</v>
      </c>
      <c r="E119" s="473" t="s">
        <v>1450</v>
      </c>
      <c r="F119" s="477">
        <v>815</v>
      </c>
      <c r="G119" s="477">
        <v>30155</v>
      </c>
      <c r="H119" s="477">
        <v>0.9177927927927928</v>
      </c>
      <c r="I119" s="477">
        <v>37</v>
      </c>
      <c r="J119" s="477">
        <v>888</v>
      </c>
      <c r="K119" s="477">
        <v>32856</v>
      </c>
      <c r="L119" s="477">
        <v>1</v>
      </c>
      <c r="M119" s="477">
        <v>37</v>
      </c>
      <c r="N119" s="477">
        <v>313</v>
      </c>
      <c r="O119" s="477">
        <v>15963</v>
      </c>
      <c r="P119" s="500">
        <v>0.48584733382030681</v>
      </c>
      <c r="Q119" s="478">
        <v>51</v>
      </c>
    </row>
    <row r="120" spans="1:17" ht="14.4" customHeight="1" x14ac:dyDescent="0.3">
      <c r="A120" s="472" t="s">
        <v>1601</v>
      </c>
      <c r="B120" s="473" t="s">
        <v>1424</v>
      </c>
      <c r="C120" s="473" t="s">
        <v>1425</v>
      </c>
      <c r="D120" s="473" t="s">
        <v>1453</v>
      </c>
      <c r="E120" s="473" t="s">
        <v>1454</v>
      </c>
      <c r="F120" s="477">
        <v>189</v>
      </c>
      <c r="G120" s="477">
        <v>84105</v>
      </c>
      <c r="H120" s="477">
        <v>0.75129973380022508</v>
      </c>
      <c r="I120" s="477">
        <v>445</v>
      </c>
      <c r="J120" s="477">
        <v>251</v>
      </c>
      <c r="K120" s="477">
        <v>111946</v>
      </c>
      <c r="L120" s="477">
        <v>1</v>
      </c>
      <c r="M120" s="477">
        <v>446</v>
      </c>
      <c r="N120" s="477">
        <v>1047</v>
      </c>
      <c r="O120" s="477">
        <v>394719</v>
      </c>
      <c r="P120" s="500">
        <v>3.5259768102477982</v>
      </c>
      <c r="Q120" s="478">
        <v>377</v>
      </c>
    </row>
    <row r="121" spans="1:17" ht="14.4" customHeight="1" x14ac:dyDescent="0.3">
      <c r="A121" s="472" t="s">
        <v>1601</v>
      </c>
      <c r="B121" s="473" t="s">
        <v>1424</v>
      </c>
      <c r="C121" s="473" t="s">
        <v>1425</v>
      </c>
      <c r="D121" s="473" t="s">
        <v>1453</v>
      </c>
      <c r="E121" s="473" t="s">
        <v>1455</v>
      </c>
      <c r="F121" s="477">
        <v>81</v>
      </c>
      <c r="G121" s="477">
        <v>36045</v>
      </c>
      <c r="H121" s="477">
        <v>0.4754022685307307</v>
      </c>
      <c r="I121" s="477">
        <v>445</v>
      </c>
      <c r="J121" s="477">
        <v>170</v>
      </c>
      <c r="K121" s="477">
        <v>75820</v>
      </c>
      <c r="L121" s="477">
        <v>1</v>
      </c>
      <c r="M121" s="477">
        <v>446</v>
      </c>
      <c r="N121" s="477">
        <v>609</v>
      </c>
      <c r="O121" s="477">
        <v>229593</v>
      </c>
      <c r="P121" s="500">
        <v>3.028132418886837</v>
      </c>
      <c r="Q121" s="478">
        <v>377</v>
      </c>
    </row>
    <row r="122" spans="1:17" ht="14.4" customHeight="1" x14ac:dyDescent="0.3">
      <c r="A122" s="472" t="s">
        <v>1601</v>
      </c>
      <c r="B122" s="473" t="s">
        <v>1424</v>
      </c>
      <c r="C122" s="473" t="s">
        <v>1425</v>
      </c>
      <c r="D122" s="473" t="s">
        <v>1456</v>
      </c>
      <c r="E122" s="473" t="s">
        <v>1457</v>
      </c>
      <c r="F122" s="477">
        <v>9</v>
      </c>
      <c r="G122" s="477">
        <v>369</v>
      </c>
      <c r="H122" s="477">
        <v>0.36607142857142855</v>
      </c>
      <c r="I122" s="477">
        <v>41</v>
      </c>
      <c r="J122" s="477">
        <v>24</v>
      </c>
      <c r="K122" s="477">
        <v>1008</v>
      </c>
      <c r="L122" s="477">
        <v>1</v>
      </c>
      <c r="M122" s="477">
        <v>42</v>
      </c>
      <c r="N122" s="477">
        <v>9</v>
      </c>
      <c r="O122" s="477">
        <v>306</v>
      </c>
      <c r="P122" s="500">
        <v>0.30357142857142855</v>
      </c>
      <c r="Q122" s="478">
        <v>34</v>
      </c>
    </row>
    <row r="123" spans="1:17" ht="14.4" customHeight="1" x14ac:dyDescent="0.3">
      <c r="A123" s="472" t="s">
        <v>1601</v>
      </c>
      <c r="B123" s="473" t="s">
        <v>1424</v>
      </c>
      <c r="C123" s="473" t="s">
        <v>1425</v>
      </c>
      <c r="D123" s="473" t="s">
        <v>1458</v>
      </c>
      <c r="E123" s="473" t="s">
        <v>1459</v>
      </c>
      <c r="F123" s="477">
        <v>196</v>
      </c>
      <c r="G123" s="477">
        <v>96236</v>
      </c>
      <c r="H123" s="477">
        <v>0.72714359113851357</v>
      </c>
      <c r="I123" s="477">
        <v>491</v>
      </c>
      <c r="J123" s="477">
        <v>269</v>
      </c>
      <c r="K123" s="477">
        <v>132348</v>
      </c>
      <c r="L123" s="477">
        <v>1</v>
      </c>
      <c r="M123" s="477">
        <v>492</v>
      </c>
      <c r="N123" s="477">
        <v>319</v>
      </c>
      <c r="O123" s="477">
        <v>167156</v>
      </c>
      <c r="P123" s="500">
        <v>1.2630035965787167</v>
      </c>
      <c r="Q123" s="478">
        <v>524</v>
      </c>
    </row>
    <row r="124" spans="1:17" ht="14.4" customHeight="1" x14ac:dyDescent="0.3">
      <c r="A124" s="472" t="s">
        <v>1601</v>
      </c>
      <c r="B124" s="473" t="s">
        <v>1424</v>
      </c>
      <c r="C124" s="473" t="s">
        <v>1425</v>
      </c>
      <c r="D124" s="473" t="s">
        <v>1460</v>
      </c>
      <c r="E124" s="473" t="s">
        <v>1461</v>
      </c>
      <c r="F124" s="477">
        <v>56</v>
      </c>
      <c r="G124" s="477">
        <v>1736</v>
      </c>
      <c r="H124" s="477">
        <v>1.0181818181818181</v>
      </c>
      <c r="I124" s="477">
        <v>31</v>
      </c>
      <c r="J124" s="477">
        <v>55</v>
      </c>
      <c r="K124" s="477">
        <v>1705</v>
      </c>
      <c r="L124" s="477">
        <v>1</v>
      </c>
      <c r="M124" s="477">
        <v>31</v>
      </c>
      <c r="N124" s="477">
        <v>57</v>
      </c>
      <c r="O124" s="477">
        <v>3249</v>
      </c>
      <c r="P124" s="500">
        <v>1.9055718475073313</v>
      </c>
      <c r="Q124" s="478">
        <v>57</v>
      </c>
    </row>
    <row r="125" spans="1:17" ht="14.4" customHeight="1" x14ac:dyDescent="0.3">
      <c r="A125" s="472" t="s">
        <v>1601</v>
      </c>
      <c r="B125" s="473" t="s">
        <v>1424</v>
      </c>
      <c r="C125" s="473" t="s">
        <v>1425</v>
      </c>
      <c r="D125" s="473" t="s">
        <v>1462</v>
      </c>
      <c r="E125" s="473" t="s">
        <v>1463</v>
      </c>
      <c r="F125" s="477">
        <v>12</v>
      </c>
      <c r="G125" s="477">
        <v>2484</v>
      </c>
      <c r="H125" s="477">
        <v>0.44230769230769229</v>
      </c>
      <c r="I125" s="477">
        <v>207</v>
      </c>
      <c r="J125" s="477">
        <v>27</v>
      </c>
      <c r="K125" s="477">
        <v>5616</v>
      </c>
      <c r="L125" s="477">
        <v>1</v>
      </c>
      <c r="M125" s="477">
        <v>208</v>
      </c>
      <c r="N125" s="477">
        <v>14</v>
      </c>
      <c r="O125" s="477">
        <v>3136</v>
      </c>
      <c r="P125" s="500">
        <v>0.55840455840455838</v>
      </c>
      <c r="Q125" s="478">
        <v>224</v>
      </c>
    </row>
    <row r="126" spans="1:17" ht="14.4" customHeight="1" x14ac:dyDescent="0.3">
      <c r="A126" s="472" t="s">
        <v>1601</v>
      </c>
      <c r="B126" s="473" t="s">
        <v>1424</v>
      </c>
      <c r="C126" s="473" t="s">
        <v>1425</v>
      </c>
      <c r="D126" s="473" t="s">
        <v>1464</v>
      </c>
      <c r="E126" s="473" t="s">
        <v>1465</v>
      </c>
      <c r="F126" s="477">
        <v>5</v>
      </c>
      <c r="G126" s="477">
        <v>1900</v>
      </c>
      <c r="H126" s="477">
        <v>0.35342261904761907</v>
      </c>
      <c r="I126" s="477">
        <v>380</v>
      </c>
      <c r="J126" s="477">
        <v>14</v>
      </c>
      <c r="K126" s="477">
        <v>5376</v>
      </c>
      <c r="L126" s="477">
        <v>1</v>
      </c>
      <c r="M126" s="477">
        <v>384</v>
      </c>
      <c r="N126" s="477">
        <v>10</v>
      </c>
      <c r="O126" s="477">
        <v>5530</v>
      </c>
      <c r="P126" s="500">
        <v>1.0286458333333333</v>
      </c>
      <c r="Q126" s="478">
        <v>553</v>
      </c>
    </row>
    <row r="127" spans="1:17" ht="14.4" customHeight="1" x14ac:dyDescent="0.3">
      <c r="A127" s="472" t="s">
        <v>1601</v>
      </c>
      <c r="B127" s="473" t="s">
        <v>1424</v>
      </c>
      <c r="C127" s="473" t="s">
        <v>1425</v>
      </c>
      <c r="D127" s="473" t="s">
        <v>1464</v>
      </c>
      <c r="E127" s="473" t="s">
        <v>1466</v>
      </c>
      <c r="F127" s="477">
        <v>8</v>
      </c>
      <c r="G127" s="477">
        <v>3040</v>
      </c>
      <c r="H127" s="477">
        <v>0.52777777777777779</v>
      </c>
      <c r="I127" s="477">
        <v>380</v>
      </c>
      <c r="J127" s="477">
        <v>15</v>
      </c>
      <c r="K127" s="477">
        <v>5760</v>
      </c>
      <c r="L127" s="477">
        <v>1</v>
      </c>
      <c r="M127" s="477">
        <v>384</v>
      </c>
      <c r="N127" s="477">
        <v>4</v>
      </c>
      <c r="O127" s="477">
        <v>2212</v>
      </c>
      <c r="P127" s="500">
        <v>0.3840277777777778</v>
      </c>
      <c r="Q127" s="478">
        <v>553</v>
      </c>
    </row>
    <row r="128" spans="1:17" ht="14.4" customHeight="1" x14ac:dyDescent="0.3">
      <c r="A128" s="472" t="s">
        <v>1601</v>
      </c>
      <c r="B128" s="473" t="s">
        <v>1424</v>
      </c>
      <c r="C128" s="473" t="s">
        <v>1425</v>
      </c>
      <c r="D128" s="473" t="s">
        <v>1467</v>
      </c>
      <c r="E128" s="473" t="s">
        <v>1468</v>
      </c>
      <c r="F128" s="477">
        <v>6</v>
      </c>
      <c r="G128" s="477">
        <v>1404</v>
      </c>
      <c r="H128" s="477">
        <v>1.4872881355932204</v>
      </c>
      <c r="I128" s="477">
        <v>234</v>
      </c>
      <c r="J128" s="477">
        <v>4</v>
      </c>
      <c r="K128" s="477">
        <v>944</v>
      </c>
      <c r="L128" s="477">
        <v>1</v>
      </c>
      <c r="M128" s="477">
        <v>236</v>
      </c>
      <c r="N128" s="477">
        <v>2</v>
      </c>
      <c r="O128" s="477">
        <v>426</v>
      </c>
      <c r="P128" s="500">
        <v>0.45127118644067798</v>
      </c>
      <c r="Q128" s="478">
        <v>213</v>
      </c>
    </row>
    <row r="129" spans="1:17" ht="14.4" customHeight="1" x14ac:dyDescent="0.3">
      <c r="A129" s="472" t="s">
        <v>1601</v>
      </c>
      <c r="B129" s="473" t="s">
        <v>1424</v>
      </c>
      <c r="C129" s="473" t="s">
        <v>1425</v>
      </c>
      <c r="D129" s="473" t="s">
        <v>1469</v>
      </c>
      <c r="E129" s="473" t="s">
        <v>1470</v>
      </c>
      <c r="F129" s="477">
        <v>12</v>
      </c>
      <c r="G129" s="477">
        <v>1572</v>
      </c>
      <c r="H129" s="477">
        <v>0.81960375391032325</v>
      </c>
      <c r="I129" s="477">
        <v>131</v>
      </c>
      <c r="J129" s="477">
        <v>14</v>
      </c>
      <c r="K129" s="477">
        <v>1918</v>
      </c>
      <c r="L129" s="477">
        <v>1</v>
      </c>
      <c r="M129" s="477">
        <v>137</v>
      </c>
      <c r="N129" s="477">
        <v>22</v>
      </c>
      <c r="O129" s="477">
        <v>3102</v>
      </c>
      <c r="P129" s="500">
        <v>1.6173096976016683</v>
      </c>
      <c r="Q129" s="478">
        <v>141</v>
      </c>
    </row>
    <row r="130" spans="1:17" ht="14.4" customHeight="1" x14ac:dyDescent="0.3">
      <c r="A130" s="472" t="s">
        <v>1601</v>
      </c>
      <c r="B130" s="473" t="s">
        <v>1424</v>
      </c>
      <c r="C130" s="473" t="s">
        <v>1425</v>
      </c>
      <c r="D130" s="473" t="s">
        <v>1471</v>
      </c>
      <c r="E130" s="473" t="s">
        <v>1472</v>
      </c>
      <c r="F130" s="477"/>
      <c r="G130" s="477"/>
      <c r="H130" s="477"/>
      <c r="I130" s="477"/>
      <c r="J130" s="477"/>
      <c r="K130" s="477"/>
      <c r="L130" s="477"/>
      <c r="M130" s="477"/>
      <c r="N130" s="477">
        <v>1</v>
      </c>
      <c r="O130" s="477">
        <v>220</v>
      </c>
      <c r="P130" s="500"/>
      <c r="Q130" s="478">
        <v>220</v>
      </c>
    </row>
    <row r="131" spans="1:17" ht="14.4" customHeight="1" x14ac:dyDescent="0.3">
      <c r="A131" s="472" t="s">
        <v>1601</v>
      </c>
      <c r="B131" s="473" t="s">
        <v>1424</v>
      </c>
      <c r="C131" s="473" t="s">
        <v>1425</v>
      </c>
      <c r="D131" s="473" t="s">
        <v>1476</v>
      </c>
      <c r="E131" s="473" t="s">
        <v>1477</v>
      </c>
      <c r="F131" s="477">
        <v>1392</v>
      </c>
      <c r="G131" s="477">
        <v>22272</v>
      </c>
      <c r="H131" s="477">
        <v>0.60042055318919507</v>
      </c>
      <c r="I131" s="477">
        <v>16</v>
      </c>
      <c r="J131" s="477">
        <v>2182</v>
      </c>
      <c r="K131" s="477">
        <v>37094</v>
      </c>
      <c r="L131" s="477">
        <v>1</v>
      </c>
      <c r="M131" s="477">
        <v>17</v>
      </c>
      <c r="N131" s="477">
        <v>1978</v>
      </c>
      <c r="O131" s="477">
        <v>33626</v>
      </c>
      <c r="P131" s="500">
        <v>0.90650779101741519</v>
      </c>
      <c r="Q131" s="478">
        <v>17</v>
      </c>
    </row>
    <row r="132" spans="1:17" ht="14.4" customHeight="1" x14ac:dyDescent="0.3">
      <c r="A132" s="472" t="s">
        <v>1601</v>
      </c>
      <c r="B132" s="473" t="s">
        <v>1424</v>
      </c>
      <c r="C132" s="473" t="s">
        <v>1425</v>
      </c>
      <c r="D132" s="473" t="s">
        <v>1478</v>
      </c>
      <c r="E132" s="473" t="s">
        <v>1479</v>
      </c>
      <c r="F132" s="477">
        <v>17</v>
      </c>
      <c r="G132" s="477">
        <v>2312</v>
      </c>
      <c r="H132" s="477">
        <v>2.079136690647482</v>
      </c>
      <c r="I132" s="477">
        <v>136</v>
      </c>
      <c r="J132" s="477">
        <v>8</v>
      </c>
      <c r="K132" s="477">
        <v>1112</v>
      </c>
      <c r="L132" s="477">
        <v>1</v>
      </c>
      <c r="M132" s="477">
        <v>139</v>
      </c>
      <c r="N132" s="477">
        <v>9</v>
      </c>
      <c r="O132" s="477">
        <v>1287</v>
      </c>
      <c r="P132" s="500">
        <v>1.1573741007194245</v>
      </c>
      <c r="Q132" s="478">
        <v>143</v>
      </c>
    </row>
    <row r="133" spans="1:17" ht="14.4" customHeight="1" x14ac:dyDescent="0.3">
      <c r="A133" s="472" t="s">
        <v>1601</v>
      </c>
      <c r="B133" s="473" t="s">
        <v>1424</v>
      </c>
      <c r="C133" s="473" t="s">
        <v>1425</v>
      </c>
      <c r="D133" s="473" t="s">
        <v>1478</v>
      </c>
      <c r="E133" s="473" t="s">
        <v>1480</v>
      </c>
      <c r="F133" s="477">
        <v>4</v>
      </c>
      <c r="G133" s="477">
        <v>544</v>
      </c>
      <c r="H133" s="477">
        <v>0.43485211830535569</v>
      </c>
      <c r="I133" s="477">
        <v>136</v>
      </c>
      <c r="J133" s="477">
        <v>9</v>
      </c>
      <c r="K133" s="477">
        <v>1251</v>
      </c>
      <c r="L133" s="477">
        <v>1</v>
      </c>
      <c r="M133" s="477">
        <v>139</v>
      </c>
      <c r="N133" s="477">
        <v>3</v>
      </c>
      <c r="O133" s="477">
        <v>429</v>
      </c>
      <c r="P133" s="500">
        <v>0.34292565947242204</v>
      </c>
      <c r="Q133" s="478">
        <v>143</v>
      </c>
    </row>
    <row r="134" spans="1:17" ht="14.4" customHeight="1" x14ac:dyDescent="0.3">
      <c r="A134" s="472" t="s">
        <v>1601</v>
      </c>
      <c r="B134" s="473" t="s">
        <v>1424</v>
      </c>
      <c r="C134" s="473" t="s">
        <v>1425</v>
      </c>
      <c r="D134" s="473" t="s">
        <v>1481</v>
      </c>
      <c r="E134" s="473" t="s">
        <v>1482</v>
      </c>
      <c r="F134" s="477">
        <v>49</v>
      </c>
      <c r="G134" s="477">
        <v>5047</v>
      </c>
      <c r="H134" s="477">
        <v>1.6896551724137931</v>
      </c>
      <c r="I134" s="477">
        <v>103</v>
      </c>
      <c r="J134" s="477">
        <v>29</v>
      </c>
      <c r="K134" s="477">
        <v>2987</v>
      </c>
      <c r="L134" s="477">
        <v>1</v>
      </c>
      <c r="M134" s="477">
        <v>103</v>
      </c>
      <c r="N134" s="477">
        <v>23</v>
      </c>
      <c r="O134" s="477">
        <v>1495</v>
      </c>
      <c r="P134" s="500">
        <v>0.50050217609641778</v>
      </c>
      <c r="Q134" s="478">
        <v>65</v>
      </c>
    </row>
    <row r="135" spans="1:17" ht="14.4" customHeight="1" x14ac:dyDescent="0.3">
      <c r="A135" s="472" t="s">
        <v>1601</v>
      </c>
      <c r="B135" s="473" t="s">
        <v>1424</v>
      </c>
      <c r="C135" s="473" t="s">
        <v>1425</v>
      </c>
      <c r="D135" s="473" t="s">
        <v>1481</v>
      </c>
      <c r="E135" s="473" t="s">
        <v>1483</v>
      </c>
      <c r="F135" s="477">
        <v>16</v>
      </c>
      <c r="G135" s="477">
        <v>1648</v>
      </c>
      <c r="H135" s="477">
        <v>0.53333333333333333</v>
      </c>
      <c r="I135" s="477">
        <v>103</v>
      </c>
      <c r="J135" s="477">
        <v>30</v>
      </c>
      <c r="K135" s="477">
        <v>3090</v>
      </c>
      <c r="L135" s="477">
        <v>1</v>
      </c>
      <c r="M135" s="477">
        <v>103</v>
      </c>
      <c r="N135" s="477">
        <v>13</v>
      </c>
      <c r="O135" s="477">
        <v>845</v>
      </c>
      <c r="P135" s="500">
        <v>0.27346278317152106</v>
      </c>
      <c r="Q135" s="478">
        <v>65</v>
      </c>
    </row>
    <row r="136" spans="1:17" ht="14.4" customHeight="1" x14ac:dyDescent="0.3">
      <c r="A136" s="472" t="s">
        <v>1601</v>
      </c>
      <c r="B136" s="473" t="s">
        <v>1424</v>
      </c>
      <c r="C136" s="473" t="s">
        <v>1425</v>
      </c>
      <c r="D136" s="473" t="s">
        <v>1488</v>
      </c>
      <c r="E136" s="473" t="s">
        <v>1489</v>
      </c>
      <c r="F136" s="477">
        <v>2195</v>
      </c>
      <c r="G136" s="477">
        <v>254620</v>
      </c>
      <c r="H136" s="477">
        <v>1.0260439963410259</v>
      </c>
      <c r="I136" s="477">
        <v>116</v>
      </c>
      <c r="J136" s="477">
        <v>2121</v>
      </c>
      <c r="K136" s="477">
        <v>248157</v>
      </c>
      <c r="L136" s="477">
        <v>1</v>
      </c>
      <c r="M136" s="477">
        <v>117</v>
      </c>
      <c r="N136" s="477">
        <v>2459</v>
      </c>
      <c r="O136" s="477">
        <v>334424</v>
      </c>
      <c r="P136" s="500">
        <v>1.3476307337693476</v>
      </c>
      <c r="Q136" s="478">
        <v>136</v>
      </c>
    </row>
    <row r="137" spans="1:17" ht="14.4" customHeight="1" x14ac:dyDescent="0.3">
      <c r="A137" s="472" t="s">
        <v>1601</v>
      </c>
      <c r="B137" s="473" t="s">
        <v>1424</v>
      </c>
      <c r="C137" s="473" t="s">
        <v>1425</v>
      </c>
      <c r="D137" s="473" t="s">
        <v>1490</v>
      </c>
      <c r="E137" s="473" t="s">
        <v>1491</v>
      </c>
      <c r="F137" s="477">
        <v>336</v>
      </c>
      <c r="G137" s="477">
        <v>28560</v>
      </c>
      <c r="H137" s="477">
        <v>0.83248316670067335</v>
      </c>
      <c r="I137" s="477">
        <v>85</v>
      </c>
      <c r="J137" s="477">
        <v>377</v>
      </c>
      <c r="K137" s="477">
        <v>34307</v>
      </c>
      <c r="L137" s="477">
        <v>1</v>
      </c>
      <c r="M137" s="477">
        <v>91</v>
      </c>
      <c r="N137" s="477">
        <v>436</v>
      </c>
      <c r="O137" s="477">
        <v>39676</v>
      </c>
      <c r="P137" s="500">
        <v>1.1564986737400531</v>
      </c>
      <c r="Q137" s="478">
        <v>91</v>
      </c>
    </row>
    <row r="138" spans="1:17" ht="14.4" customHeight="1" x14ac:dyDescent="0.3">
      <c r="A138" s="472" t="s">
        <v>1601</v>
      </c>
      <c r="B138" s="473" t="s">
        <v>1424</v>
      </c>
      <c r="C138" s="473" t="s">
        <v>1425</v>
      </c>
      <c r="D138" s="473" t="s">
        <v>1492</v>
      </c>
      <c r="E138" s="473" t="s">
        <v>1493</v>
      </c>
      <c r="F138" s="477">
        <v>11</v>
      </c>
      <c r="G138" s="477">
        <v>1078</v>
      </c>
      <c r="H138" s="477">
        <v>1.0888888888888888</v>
      </c>
      <c r="I138" s="477">
        <v>98</v>
      </c>
      <c r="J138" s="477">
        <v>10</v>
      </c>
      <c r="K138" s="477">
        <v>990</v>
      </c>
      <c r="L138" s="477">
        <v>1</v>
      </c>
      <c r="M138" s="477">
        <v>99</v>
      </c>
      <c r="N138" s="477">
        <v>6</v>
      </c>
      <c r="O138" s="477">
        <v>822</v>
      </c>
      <c r="P138" s="500">
        <v>0.83030303030303032</v>
      </c>
      <c r="Q138" s="478">
        <v>137</v>
      </c>
    </row>
    <row r="139" spans="1:17" ht="14.4" customHeight="1" x14ac:dyDescent="0.3">
      <c r="A139" s="472" t="s">
        <v>1601</v>
      </c>
      <c r="B139" s="473" t="s">
        <v>1424</v>
      </c>
      <c r="C139" s="473" t="s">
        <v>1425</v>
      </c>
      <c r="D139" s="473" t="s">
        <v>1494</v>
      </c>
      <c r="E139" s="473" t="s">
        <v>1495</v>
      </c>
      <c r="F139" s="477">
        <v>130</v>
      </c>
      <c r="G139" s="477">
        <v>2730</v>
      </c>
      <c r="H139" s="477">
        <v>1.0743801652892562</v>
      </c>
      <c r="I139" s="477">
        <v>21</v>
      </c>
      <c r="J139" s="477">
        <v>121</v>
      </c>
      <c r="K139" s="477">
        <v>2541</v>
      </c>
      <c r="L139" s="477">
        <v>1</v>
      </c>
      <c r="M139" s="477">
        <v>21</v>
      </c>
      <c r="N139" s="477">
        <v>148</v>
      </c>
      <c r="O139" s="477">
        <v>9768</v>
      </c>
      <c r="P139" s="500">
        <v>3.8441558441558441</v>
      </c>
      <c r="Q139" s="478">
        <v>66</v>
      </c>
    </row>
    <row r="140" spans="1:17" ht="14.4" customHeight="1" x14ac:dyDescent="0.3">
      <c r="A140" s="472" t="s">
        <v>1601</v>
      </c>
      <c r="B140" s="473" t="s">
        <v>1424</v>
      </c>
      <c r="C140" s="473" t="s">
        <v>1425</v>
      </c>
      <c r="D140" s="473" t="s">
        <v>1496</v>
      </c>
      <c r="E140" s="473" t="s">
        <v>1497</v>
      </c>
      <c r="F140" s="477">
        <v>1262</v>
      </c>
      <c r="G140" s="477">
        <v>614594</v>
      </c>
      <c r="H140" s="477">
        <v>0.65254608001359038</v>
      </c>
      <c r="I140" s="477">
        <v>487</v>
      </c>
      <c r="J140" s="477">
        <v>1930</v>
      </c>
      <c r="K140" s="477">
        <v>941840</v>
      </c>
      <c r="L140" s="477">
        <v>1</v>
      </c>
      <c r="M140" s="477">
        <v>488</v>
      </c>
      <c r="N140" s="477">
        <v>977</v>
      </c>
      <c r="O140" s="477">
        <v>320456</v>
      </c>
      <c r="P140" s="500">
        <v>0.340244627537586</v>
      </c>
      <c r="Q140" s="478">
        <v>328</v>
      </c>
    </row>
    <row r="141" spans="1:17" ht="14.4" customHeight="1" x14ac:dyDescent="0.3">
      <c r="A141" s="472" t="s">
        <v>1601</v>
      </c>
      <c r="B141" s="473" t="s">
        <v>1424</v>
      </c>
      <c r="C141" s="473" t="s">
        <v>1425</v>
      </c>
      <c r="D141" s="473" t="s">
        <v>1496</v>
      </c>
      <c r="E141" s="473" t="s">
        <v>1498</v>
      </c>
      <c r="F141" s="477">
        <v>696</v>
      </c>
      <c r="G141" s="477">
        <v>338952</v>
      </c>
      <c r="H141" s="477">
        <v>0.65402426599981478</v>
      </c>
      <c r="I141" s="477">
        <v>487</v>
      </c>
      <c r="J141" s="477">
        <v>1062</v>
      </c>
      <c r="K141" s="477">
        <v>518256</v>
      </c>
      <c r="L141" s="477">
        <v>1</v>
      </c>
      <c r="M141" s="477">
        <v>488</v>
      </c>
      <c r="N141" s="477">
        <v>381</v>
      </c>
      <c r="O141" s="477">
        <v>124968</v>
      </c>
      <c r="P141" s="500">
        <v>0.24113179586922293</v>
      </c>
      <c r="Q141" s="478">
        <v>328</v>
      </c>
    </row>
    <row r="142" spans="1:17" ht="14.4" customHeight="1" x14ac:dyDescent="0.3">
      <c r="A142" s="472" t="s">
        <v>1601</v>
      </c>
      <c r="B142" s="473" t="s">
        <v>1424</v>
      </c>
      <c r="C142" s="473" t="s">
        <v>1425</v>
      </c>
      <c r="D142" s="473" t="s">
        <v>1506</v>
      </c>
      <c r="E142" s="473" t="s">
        <v>1507</v>
      </c>
      <c r="F142" s="477">
        <v>271</v>
      </c>
      <c r="G142" s="477">
        <v>11111</v>
      </c>
      <c r="H142" s="477">
        <v>1.0149812734082397</v>
      </c>
      <c r="I142" s="477">
        <v>41</v>
      </c>
      <c r="J142" s="477">
        <v>267</v>
      </c>
      <c r="K142" s="477">
        <v>10947</v>
      </c>
      <c r="L142" s="477">
        <v>1</v>
      </c>
      <c r="M142" s="477">
        <v>41</v>
      </c>
      <c r="N142" s="477">
        <v>254</v>
      </c>
      <c r="O142" s="477">
        <v>12954</v>
      </c>
      <c r="P142" s="500">
        <v>1.1833379007947382</v>
      </c>
      <c r="Q142" s="478">
        <v>51</v>
      </c>
    </row>
    <row r="143" spans="1:17" ht="14.4" customHeight="1" x14ac:dyDescent="0.3">
      <c r="A143" s="472" t="s">
        <v>1601</v>
      </c>
      <c r="B143" s="473" t="s">
        <v>1424</v>
      </c>
      <c r="C143" s="473" t="s">
        <v>1425</v>
      </c>
      <c r="D143" s="473" t="s">
        <v>1515</v>
      </c>
      <c r="E143" s="473" t="s">
        <v>1516</v>
      </c>
      <c r="F143" s="477"/>
      <c r="G143" s="477"/>
      <c r="H143" s="477"/>
      <c r="I143" s="477"/>
      <c r="J143" s="477">
        <v>5</v>
      </c>
      <c r="K143" s="477">
        <v>1115</v>
      </c>
      <c r="L143" s="477">
        <v>1</v>
      </c>
      <c r="M143" s="477">
        <v>223</v>
      </c>
      <c r="N143" s="477">
        <v>2</v>
      </c>
      <c r="O143" s="477">
        <v>414</v>
      </c>
      <c r="P143" s="500">
        <v>0.37130044843049326</v>
      </c>
      <c r="Q143" s="478">
        <v>207</v>
      </c>
    </row>
    <row r="144" spans="1:17" ht="14.4" customHeight="1" x14ac:dyDescent="0.3">
      <c r="A144" s="472" t="s">
        <v>1601</v>
      </c>
      <c r="B144" s="473" t="s">
        <v>1424</v>
      </c>
      <c r="C144" s="473" t="s">
        <v>1425</v>
      </c>
      <c r="D144" s="473" t="s">
        <v>1515</v>
      </c>
      <c r="E144" s="473" t="s">
        <v>1517</v>
      </c>
      <c r="F144" s="477"/>
      <c r="G144" s="477"/>
      <c r="H144" s="477"/>
      <c r="I144" s="477"/>
      <c r="J144" s="477">
        <v>5</v>
      </c>
      <c r="K144" s="477">
        <v>1115</v>
      </c>
      <c r="L144" s="477">
        <v>1</v>
      </c>
      <c r="M144" s="477">
        <v>223</v>
      </c>
      <c r="N144" s="477">
        <v>3</v>
      </c>
      <c r="O144" s="477">
        <v>621</v>
      </c>
      <c r="P144" s="500">
        <v>0.55695067264573994</v>
      </c>
      <c r="Q144" s="478">
        <v>207</v>
      </c>
    </row>
    <row r="145" spans="1:17" ht="14.4" customHeight="1" x14ac:dyDescent="0.3">
      <c r="A145" s="472" t="s">
        <v>1601</v>
      </c>
      <c r="B145" s="473" t="s">
        <v>1424</v>
      </c>
      <c r="C145" s="473" t="s">
        <v>1425</v>
      </c>
      <c r="D145" s="473" t="s">
        <v>1518</v>
      </c>
      <c r="E145" s="473" t="s">
        <v>1519</v>
      </c>
      <c r="F145" s="477">
        <v>25</v>
      </c>
      <c r="G145" s="477">
        <v>19050</v>
      </c>
      <c r="H145" s="477">
        <v>0.64018550257082363</v>
      </c>
      <c r="I145" s="477">
        <v>762</v>
      </c>
      <c r="J145" s="477">
        <v>39</v>
      </c>
      <c r="K145" s="477">
        <v>29757</v>
      </c>
      <c r="L145" s="477">
        <v>1</v>
      </c>
      <c r="M145" s="477">
        <v>763</v>
      </c>
      <c r="N145" s="477">
        <v>22</v>
      </c>
      <c r="O145" s="477">
        <v>16786</v>
      </c>
      <c r="P145" s="500">
        <v>0.5641025641025641</v>
      </c>
      <c r="Q145" s="478">
        <v>763</v>
      </c>
    </row>
    <row r="146" spans="1:17" ht="14.4" customHeight="1" x14ac:dyDescent="0.3">
      <c r="A146" s="472" t="s">
        <v>1601</v>
      </c>
      <c r="B146" s="473" t="s">
        <v>1424</v>
      </c>
      <c r="C146" s="473" t="s">
        <v>1425</v>
      </c>
      <c r="D146" s="473" t="s">
        <v>1520</v>
      </c>
      <c r="E146" s="473" t="s">
        <v>1521</v>
      </c>
      <c r="F146" s="477">
        <v>25</v>
      </c>
      <c r="G146" s="477">
        <v>51800</v>
      </c>
      <c r="H146" s="477">
        <v>0.87594696969696972</v>
      </c>
      <c r="I146" s="477">
        <v>2072</v>
      </c>
      <c r="J146" s="477">
        <v>28</v>
      </c>
      <c r="K146" s="477">
        <v>59136</v>
      </c>
      <c r="L146" s="477">
        <v>1</v>
      </c>
      <c r="M146" s="477">
        <v>2112</v>
      </c>
      <c r="N146" s="477">
        <v>2</v>
      </c>
      <c r="O146" s="477">
        <v>4232</v>
      </c>
      <c r="P146" s="500">
        <v>7.1563852813852816E-2</v>
      </c>
      <c r="Q146" s="478">
        <v>2116</v>
      </c>
    </row>
    <row r="147" spans="1:17" ht="14.4" customHeight="1" x14ac:dyDescent="0.3">
      <c r="A147" s="472" t="s">
        <v>1601</v>
      </c>
      <c r="B147" s="473" t="s">
        <v>1424</v>
      </c>
      <c r="C147" s="473" t="s">
        <v>1425</v>
      </c>
      <c r="D147" s="473" t="s">
        <v>1522</v>
      </c>
      <c r="E147" s="473" t="s">
        <v>1523</v>
      </c>
      <c r="F147" s="477">
        <v>79</v>
      </c>
      <c r="G147" s="477">
        <v>48032</v>
      </c>
      <c r="H147" s="477">
        <v>0.97785016286644955</v>
      </c>
      <c r="I147" s="477">
        <v>608</v>
      </c>
      <c r="J147" s="477">
        <v>80</v>
      </c>
      <c r="K147" s="477">
        <v>49120</v>
      </c>
      <c r="L147" s="477">
        <v>1</v>
      </c>
      <c r="M147" s="477">
        <v>614</v>
      </c>
      <c r="N147" s="477">
        <v>119</v>
      </c>
      <c r="O147" s="477">
        <v>72828</v>
      </c>
      <c r="P147" s="500">
        <v>1.4826547231270357</v>
      </c>
      <c r="Q147" s="478">
        <v>612</v>
      </c>
    </row>
    <row r="148" spans="1:17" ht="14.4" customHeight="1" x14ac:dyDescent="0.3">
      <c r="A148" s="472" t="s">
        <v>1601</v>
      </c>
      <c r="B148" s="473" t="s">
        <v>1424</v>
      </c>
      <c r="C148" s="473" t="s">
        <v>1425</v>
      </c>
      <c r="D148" s="473" t="s">
        <v>1522</v>
      </c>
      <c r="E148" s="473" t="s">
        <v>1524</v>
      </c>
      <c r="F148" s="477">
        <v>38</v>
      </c>
      <c r="G148" s="477">
        <v>23104</v>
      </c>
      <c r="H148" s="477">
        <v>0.4703583061889251</v>
      </c>
      <c r="I148" s="477">
        <v>608</v>
      </c>
      <c r="J148" s="477">
        <v>80</v>
      </c>
      <c r="K148" s="477">
        <v>49120</v>
      </c>
      <c r="L148" s="477">
        <v>1</v>
      </c>
      <c r="M148" s="477">
        <v>614</v>
      </c>
      <c r="N148" s="477">
        <v>86</v>
      </c>
      <c r="O148" s="477">
        <v>52632</v>
      </c>
      <c r="P148" s="500">
        <v>1.0714983713355049</v>
      </c>
      <c r="Q148" s="478">
        <v>612</v>
      </c>
    </row>
    <row r="149" spans="1:17" ht="14.4" customHeight="1" x14ac:dyDescent="0.3">
      <c r="A149" s="472" t="s">
        <v>1601</v>
      </c>
      <c r="B149" s="473" t="s">
        <v>1424</v>
      </c>
      <c r="C149" s="473" t="s">
        <v>1425</v>
      </c>
      <c r="D149" s="473" t="s">
        <v>1525</v>
      </c>
      <c r="E149" s="473" t="s">
        <v>1526</v>
      </c>
      <c r="F149" s="477">
        <v>3</v>
      </c>
      <c r="G149" s="477">
        <v>2886</v>
      </c>
      <c r="H149" s="477">
        <v>1.4984423676012462</v>
      </c>
      <c r="I149" s="477">
        <v>962</v>
      </c>
      <c r="J149" s="477">
        <v>2</v>
      </c>
      <c r="K149" s="477">
        <v>1926</v>
      </c>
      <c r="L149" s="477">
        <v>1</v>
      </c>
      <c r="M149" s="477">
        <v>963</v>
      </c>
      <c r="N149" s="477">
        <v>1</v>
      </c>
      <c r="O149" s="477">
        <v>825</v>
      </c>
      <c r="P149" s="500">
        <v>0.42834890965732086</v>
      </c>
      <c r="Q149" s="478">
        <v>825</v>
      </c>
    </row>
    <row r="150" spans="1:17" ht="14.4" customHeight="1" x14ac:dyDescent="0.3">
      <c r="A150" s="472" t="s">
        <v>1601</v>
      </c>
      <c r="B150" s="473" t="s">
        <v>1424</v>
      </c>
      <c r="C150" s="473" t="s">
        <v>1425</v>
      </c>
      <c r="D150" s="473" t="s">
        <v>1527</v>
      </c>
      <c r="E150" s="473" t="s">
        <v>1528</v>
      </c>
      <c r="F150" s="477">
        <v>3</v>
      </c>
      <c r="G150" s="477">
        <v>1527</v>
      </c>
      <c r="H150" s="477"/>
      <c r="I150" s="477">
        <v>509</v>
      </c>
      <c r="J150" s="477"/>
      <c r="K150" s="477"/>
      <c r="L150" s="477"/>
      <c r="M150" s="477"/>
      <c r="N150" s="477"/>
      <c r="O150" s="477"/>
      <c r="P150" s="500"/>
      <c r="Q150" s="478"/>
    </row>
    <row r="151" spans="1:17" ht="14.4" customHeight="1" x14ac:dyDescent="0.3">
      <c r="A151" s="472" t="s">
        <v>1601</v>
      </c>
      <c r="B151" s="473" t="s">
        <v>1424</v>
      </c>
      <c r="C151" s="473" t="s">
        <v>1425</v>
      </c>
      <c r="D151" s="473" t="s">
        <v>1529</v>
      </c>
      <c r="E151" s="473" t="s">
        <v>1530</v>
      </c>
      <c r="F151" s="477">
        <v>1</v>
      </c>
      <c r="G151" s="477">
        <v>1742</v>
      </c>
      <c r="H151" s="477">
        <v>0.98977272727272725</v>
      </c>
      <c r="I151" s="477">
        <v>1742</v>
      </c>
      <c r="J151" s="477">
        <v>1</v>
      </c>
      <c r="K151" s="477">
        <v>1760</v>
      </c>
      <c r="L151" s="477">
        <v>1</v>
      </c>
      <c r="M151" s="477">
        <v>1760</v>
      </c>
      <c r="N151" s="477"/>
      <c r="O151" s="477"/>
      <c r="P151" s="500"/>
      <c r="Q151" s="478"/>
    </row>
    <row r="152" spans="1:17" ht="14.4" customHeight="1" x14ac:dyDescent="0.3">
      <c r="A152" s="472" t="s">
        <v>1601</v>
      </c>
      <c r="B152" s="473" t="s">
        <v>1424</v>
      </c>
      <c r="C152" s="473" t="s">
        <v>1425</v>
      </c>
      <c r="D152" s="473" t="s">
        <v>1531</v>
      </c>
      <c r="E152" s="473"/>
      <c r="F152" s="477">
        <v>4</v>
      </c>
      <c r="G152" s="477">
        <v>1960</v>
      </c>
      <c r="H152" s="477"/>
      <c r="I152" s="477">
        <v>490</v>
      </c>
      <c r="J152" s="477"/>
      <c r="K152" s="477"/>
      <c r="L152" s="477"/>
      <c r="M152" s="477"/>
      <c r="N152" s="477"/>
      <c r="O152" s="477"/>
      <c r="P152" s="500"/>
      <c r="Q152" s="478"/>
    </row>
    <row r="153" spans="1:17" ht="14.4" customHeight="1" x14ac:dyDescent="0.3">
      <c r="A153" s="472" t="s">
        <v>1601</v>
      </c>
      <c r="B153" s="473" t="s">
        <v>1424</v>
      </c>
      <c r="C153" s="473" t="s">
        <v>1425</v>
      </c>
      <c r="D153" s="473" t="s">
        <v>1535</v>
      </c>
      <c r="E153" s="473" t="s">
        <v>1536</v>
      </c>
      <c r="F153" s="477">
        <v>6</v>
      </c>
      <c r="G153" s="477">
        <v>1488</v>
      </c>
      <c r="H153" s="477">
        <v>1.4939759036144578</v>
      </c>
      <c r="I153" s="477">
        <v>248</v>
      </c>
      <c r="J153" s="477">
        <v>4</v>
      </c>
      <c r="K153" s="477">
        <v>996</v>
      </c>
      <c r="L153" s="477">
        <v>1</v>
      </c>
      <c r="M153" s="477">
        <v>249</v>
      </c>
      <c r="N153" s="477">
        <v>2</v>
      </c>
      <c r="O153" s="477">
        <v>542</v>
      </c>
      <c r="P153" s="500">
        <v>0.54417670682730923</v>
      </c>
      <c r="Q153" s="478">
        <v>271</v>
      </c>
    </row>
    <row r="154" spans="1:17" ht="14.4" customHeight="1" x14ac:dyDescent="0.3">
      <c r="A154" s="472" t="s">
        <v>1601</v>
      </c>
      <c r="B154" s="473" t="s">
        <v>1424</v>
      </c>
      <c r="C154" s="473" t="s">
        <v>1425</v>
      </c>
      <c r="D154" s="473" t="s">
        <v>1541</v>
      </c>
      <c r="E154" s="473" t="s">
        <v>1542</v>
      </c>
      <c r="F154" s="477">
        <v>18</v>
      </c>
      <c r="G154" s="477">
        <v>2736</v>
      </c>
      <c r="H154" s="477"/>
      <c r="I154" s="477">
        <v>152</v>
      </c>
      <c r="J154" s="477"/>
      <c r="K154" s="477"/>
      <c r="L154" s="477"/>
      <c r="M154" s="477"/>
      <c r="N154" s="477"/>
      <c r="O154" s="477"/>
      <c r="P154" s="500"/>
      <c r="Q154" s="478"/>
    </row>
    <row r="155" spans="1:17" ht="14.4" customHeight="1" x14ac:dyDescent="0.3">
      <c r="A155" s="472" t="s">
        <v>1601</v>
      </c>
      <c r="B155" s="473" t="s">
        <v>1424</v>
      </c>
      <c r="C155" s="473" t="s">
        <v>1425</v>
      </c>
      <c r="D155" s="473" t="s">
        <v>1543</v>
      </c>
      <c r="E155" s="473" t="s">
        <v>1544</v>
      </c>
      <c r="F155" s="477">
        <v>7</v>
      </c>
      <c r="G155" s="477">
        <v>189</v>
      </c>
      <c r="H155" s="477">
        <v>1.4</v>
      </c>
      <c r="I155" s="477">
        <v>27</v>
      </c>
      <c r="J155" s="477">
        <v>5</v>
      </c>
      <c r="K155" s="477">
        <v>135</v>
      </c>
      <c r="L155" s="477">
        <v>1</v>
      </c>
      <c r="M155" s="477">
        <v>27</v>
      </c>
      <c r="N155" s="477">
        <v>7</v>
      </c>
      <c r="O155" s="477">
        <v>329</v>
      </c>
      <c r="P155" s="500">
        <v>2.4370370370370371</v>
      </c>
      <c r="Q155" s="478">
        <v>47</v>
      </c>
    </row>
    <row r="156" spans="1:17" ht="14.4" customHeight="1" x14ac:dyDescent="0.3">
      <c r="A156" s="472" t="s">
        <v>1601</v>
      </c>
      <c r="B156" s="473" t="s">
        <v>1424</v>
      </c>
      <c r="C156" s="473" t="s">
        <v>1425</v>
      </c>
      <c r="D156" s="473" t="s">
        <v>1547</v>
      </c>
      <c r="E156" s="473" t="s">
        <v>1548</v>
      </c>
      <c r="F156" s="477">
        <v>2</v>
      </c>
      <c r="G156" s="477">
        <v>656</v>
      </c>
      <c r="H156" s="477"/>
      <c r="I156" s="477">
        <v>328</v>
      </c>
      <c r="J156" s="477"/>
      <c r="K156" s="477"/>
      <c r="L156" s="477"/>
      <c r="M156" s="477"/>
      <c r="N156" s="477">
        <v>3</v>
      </c>
      <c r="O156" s="477">
        <v>1131</v>
      </c>
      <c r="P156" s="500"/>
      <c r="Q156" s="478">
        <v>377</v>
      </c>
    </row>
    <row r="157" spans="1:17" ht="14.4" customHeight="1" x14ac:dyDescent="0.3">
      <c r="A157" s="472" t="s">
        <v>1601</v>
      </c>
      <c r="B157" s="473" t="s">
        <v>1424</v>
      </c>
      <c r="C157" s="473" t="s">
        <v>1425</v>
      </c>
      <c r="D157" s="473" t="s">
        <v>1547</v>
      </c>
      <c r="E157" s="473" t="s">
        <v>1549</v>
      </c>
      <c r="F157" s="477"/>
      <c r="G157" s="477"/>
      <c r="H157" s="477"/>
      <c r="I157" s="477"/>
      <c r="J157" s="477"/>
      <c r="K157" s="477"/>
      <c r="L157" s="477"/>
      <c r="M157" s="477"/>
      <c r="N157" s="477">
        <v>2</v>
      </c>
      <c r="O157" s="477">
        <v>754</v>
      </c>
      <c r="P157" s="500"/>
      <c r="Q157" s="478">
        <v>377</v>
      </c>
    </row>
    <row r="158" spans="1:17" ht="14.4" customHeight="1" x14ac:dyDescent="0.3">
      <c r="A158" s="472" t="s">
        <v>1601</v>
      </c>
      <c r="B158" s="473" t="s">
        <v>1424</v>
      </c>
      <c r="C158" s="473" t="s">
        <v>1425</v>
      </c>
      <c r="D158" s="473" t="s">
        <v>1550</v>
      </c>
      <c r="E158" s="473" t="s">
        <v>1551</v>
      </c>
      <c r="F158" s="477"/>
      <c r="G158" s="477"/>
      <c r="H158" s="477"/>
      <c r="I158" s="477"/>
      <c r="J158" s="477"/>
      <c r="K158" s="477"/>
      <c r="L158" s="477"/>
      <c r="M158" s="477"/>
      <c r="N158" s="477">
        <v>1</v>
      </c>
      <c r="O158" s="477">
        <v>36</v>
      </c>
      <c r="P158" s="500"/>
      <c r="Q158" s="478">
        <v>36</v>
      </c>
    </row>
    <row r="159" spans="1:17" ht="14.4" customHeight="1" x14ac:dyDescent="0.3">
      <c r="A159" s="472" t="s">
        <v>1601</v>
      </c>
      <c r="B159" s="473" t="s">
        <v>1424</v>
      </c>
      <c r="C159" s="473" t="s">
        <v>1425</v>
      </c>
      <c r="D159" s="473" t="s">
        <v>1556</v>
      </c>
      <c r="E159" s="473"/>
      <c r="F159" s="477"/>
      <c r="G159" s="477"/>
      <c r="H159" s="477"/>
      <c r="I159" s="477"/>
      <c r="J159" s="477"/>
      <c r="K159" s="477"/>
      <c r="L159" s="477"/>
      <c r="M159" s="477"/>
      <c r="N159" s="477">
        <v>128</v>
      </c>
      <c r="O159" s="477">
        <v>191104</v>
      </c>
      <c r="P159" s="500"/>
      <c r="Q159" s="478">
        <v>1493</v>
      </c>
    </row>
    <row r="160" spans="1:17" ht="14.4" customHeight="1" x14ac:dyDescent="0.3">
      <c r="A160" s="472" t="s">
        <v>1601</v>
      </c>
      <c r="B160" s="473" t="s">
        <v>1424</v>
      </c>
      <c r="C160" s="473" t="s">
        <v>1425</v>
      </c>
      <c r="D160" s="473" t="s">
        <v>1556</v>
      </c>
      <c r="E160" s="473" t="s">
        <v>1557</v>
      </c>
      <c r="F160" s="477"/>
      <c r="G160" s="477"/>
      <c r="H160" s="477"/>
      <c r="I160" s="477"/>
      <c r="J160" s="477"/>
      <c r="K160" s="477"/>
      <c r="L160" s="477"/>
      <c r="M160" s="477"/>
      <c r="N160" s="477">
        <v>33</v>
      </c>
      <c r="O160" s="477">
        <v>49269</v>
      </c>
      <c r="P160" s="500"/>
      <c r="Q160" s="478">
        <v>1493</v>
      </c>
    </row>
    <row r="161" spans="1:17" ht="14.4" customHeight="1" x14ac:dyDescent="0.3">
      <c r="A161" s="472" t="s">
        <v>1601</v>
      </c>
      <c r="B161" s="473" t="s">
        <v>1424</v>
      </c>
      <c r="C161" s="473" t="s">
        <v>1425</v>
      </c>
      <c r="D161" s="473" t="s">
        <v>1558</v>
      </c>
      <c r="E161" s="473"/>
      <c r="F161" s="477"/>
      <c r="G161" s="477"/>
      <c r="H161" s="477"/>
      <c r="I161" s="477"/>
      <c r="J161" s="477"/>
      <c r="K161" s="477"/>
      <c r="L161" s="477"/>
      <c r="M161" s="477"/>
      <c r="N161" s="477">
        <v>44</v>
      </c>
      <c r="O161" s="477">
        <v>14388</v>
      </c>
      <c r="P161" s="500"/>
      <c r="Q161" s="478">
        <v>327</v>
      </c>
    </row>
    <row r="162" spans="1:17" ht="14.4" customHeight="1" x14ac:dyDescent="0.3">
      <c r="A162" s="472" t="s">
        <v>1601</v>
      </c>
      <c r="B162" s="473" t="s">
        <v>1424</v>
      </c>
      <c r="C162" s="473" t="s">
        <v>1425</v>
      </c>
      <c r="D162" s="473" t="s">
        <v>1558</v>
      </c>
      <c r="E162" s="473" t="s">
        <v>1559</v>
      </c>
      <c r="F162" s="477"/>
      <c r="G162" s="477"/>
      <c r="H162" s="477"/>
      <c r="I162" s="477"/>
      <c r="J162" s="477"/>
      <c r="K162" s="477"/>
      <c r="L162" s="477"/>
      <c r="M162" s="477"/>
      <c r="N162" s="477">
        <v>65</v>
      </c>
      <c r="O162" s="477">
        <v>21255</v>
      </c>
      <c r="P162" s="500"/>
      <c r="Q162" s="478">
        <v>327</v>
      </c>
    </row>
    <row r="163" spans="1:17" ht="14.4" customHeight="1" x14ac:dyDescent="0.3">
      <c r="A163" s="472" t="s">
        <v>1601</v>
      </c>
      <c r="B163" s="473" t="s">
        <v>1424</v>
      </c>
      <c r="C163" s="473" t="s">
        <v>1425</v>
      </c>
      <c r="D163" s="473" t="s">
        <v>1560</v>
      </c>
      <c r="E163" s="473"/>
      <c r="F163" s="477"/>
      <c r="G163" s="477"/>
      <c r="H163" s="477"/>
      <c r="I163" s="477"/>
      <c r="J163" s="477"/>
      <c r="K163" s="477"/>
      <c r="L163" s="477"/>
      <c r="M163" s="477"/>
      <c r="N163" s="477">
        <v>27</v>
      </c>
      <c r="O163" s="477">
        <v>23949</v>
      </c>
      <c r="P163" s="500"/>
      <c r="Q163" s="478">
        <v>887</v>
      </c>
    </row>
    <row r="164" spans="1:17" ht="14.4" customHeight="1" x14ac:dyDescent="0.3">
      <c r="A164" s="472" t="s">
        <v>1601</v>
      </c>
      <c r="B164" s="473" t="s">
        <v>1424</v>
      </c>
      <c r="C164" s="473" t="s">
        <v>1425</v>
      </c>
      <c r="D164" s="473" t="s">
        <v>1560</v>
      </c>
      <c r="E164" s="473" t="s">
        <v>1561</v>
      </c>
      <c r="F164" s="477"/>
      <c r="G164" s="477"/>
      <c r="H164" s="477"/>
      <c r="I164" s="477"/>
      <c r="J164" s="477"/>
      <c r="K164" s="477"/>
      <c r="L164" s="477"/>
      <c r="M164" s="477"/>
      <c r="N164" s="477">
        <v>20</v>
      </c>
      <c r="O164" s="477">
        <v>17740</v>
      </c>
      <c r="P164" s="500"/>
      <c r="Q164" s="478">
        <v>887</v>
      </c>
    </row>
    <row r="165" spans="1:17" ht="14.4" customHeight="1" x14ac:dyDescent="0.3">
      <c r="A165" s="472" t="s">
        <v>1601</v>
      </c>
      <c r="B165" s="473" t="s">
        <v>1424</v>
      </c>
      <c r="C165" s="473" t="s">
        <v>1425</v>
      </c>
      <c r="D165" s="473" t="s">
        <v>1562</v>
      </c>
      <c r="E165" s="473" t="s">
        <v>1563</v>
      </c>
      <c r="F165" s="477"/>
      <c r="G165" s="477"/>
      <c r="H165" s="477"/>
      <c r="I165" s="477"/>
      <c r="J165" s="477"/>
      <c r="K165" s="477"/>
      <c r="L165" s="477"/>
      <c r="M165" s="477"/>
      <c r="N165" s="477">
        <v>2</v>
      </c>
      <c r="O165" s="477">
        <v>662</v>
      </c>
      <c r="P165" s="500"/>
      <c r="Q165" s="478">
        <v>331</v>
      </c>
    </row>
    <row r="166" spans="1:17" ht="14.4" customHeight="1" x14ac:dyDescent="0.3">
      <c r="A166" s="472" t="s">
        <v>1601</v>
      </c>
      <c r="B166" s="473" t="s">
        <v>1424</v>
      </c>
      <c r="C166" s="473" t="s">
        <v>1425</v>
      </c>
      <c r="D166" s="473" t="s">
        <v>1564</v>
      </c>
      <c r="E166" s="473"/>
      <c r="F166" s="477"/>
      <c r="G166" s="477"/>
      <c r="H166" s="477"/>
      <c r="I166" s="477"/>
      <c r="J166" s="477"/>
      <c r="K166" s="477"/>
      <c r="L166" s="477"/>
      <c r="M166" s="477"/>
      <c r="N166" s="477">
        <v>122</v>
      </c>
      <c r="O166" s="477">
        <v>31720</v>
      </c>
      <c r="P166" s="500"/>
      <c r="Q166" s="478">
        <v>260</v>
      </c>
    </row>
    <row r="167" spans="1:17" ht="14.4" customHeight="1" x14ac:dyDescent="0.3">
      <c r="A167" s="472" t="s">
        <v>1601</v>
      </c>
      <c r="B167" s="473" t="s">
        <v>1424</v>
      </c>
      <c r="C167" s="473" t="s">
        <v>1425</v>
      </c>
      <c r="D167" s="473" t="s">
        <v>1564</v>
      </c>
      <c r="E167" s="473" t="s">
        <v>1565</v>
      </c>
      <c r="F167" s="477"/>
      <c r="G167" s="477"/>
      <c r="H167" s="477"/>
      <c r="I167" s="477"/>
      <c r="J167" s="477"/>
      <c r="K167" s="477"/>
      <c r="L167" s="477"/>
      <c r="M167" s="477"/>
      <c r="N167" s="477">
        <v>616</v>
      </c>
      <c r="O167" s="477">
        <v>160160</v>
      </c>
      <c r="P167" s="500"/>
      <c r="Q167" s="478">
        <v>260</v>
      </c>
    </row>
    <row r="168" spans="1:17" ht="14.4" customHeight="1" x14ac:dyDescent="0.3">
      <c r="A168" s="472" t="s">
        <v>1601</v>
      </c>
      <c r="B168" s="473" t="s">
        <v>1424</v>
      </c>
      <c r="C168" s="473" t="s">
        <v>1425</v>
      </c>
      <c r="D168" s="473" t="s">
        <v>1566</v>
      </c>
      <c r="E168" s="473" t="s">
        <v>1567</v>
      </c>
      <c r="F168" s="477"/>
      <c r="G168" s="477"/>
      <c r="H168" s="477"/>
      <c r="I168" s="477"/>
      <c r="J168" s="477"/>
      <c r="K168" s="477"/>
      <c r="L168" s="477"/>
      <c r="M168" s="477"/>
      <c r="N168" s="477">
        <v>5</v>
      </c>
      <c r="O168" s="477">
        <v>825</v>
      </c>
      <c r="P168" s="500"/>
      <c r="Q168" s="478">
        <v>165</v>
      </c>
    </row>
    <row r="169" spans="1:17" ht="14.4" customHeight="1" x14ac:dyDescent="0.3">
      <c r="A169" s="472" t="s">
        <v>1602</v>
      </c>
      <c r="B169" s="473" t="s">
        <v>1424</v>
      </c>
      <c r="C169" s="473" t="s">
        <v>1425</v>
      </c>
      <c r="D169" s="473" t="s">
        <v>1426</v>
      </c>
      <c r="E169" s="473" t="s">
        <v>1427</v>
      </c>
      <c r="F169" s="477">
        <v>2075</v>
      </c>
      <c r="G169" s="477">
        <v>334075</v>
      </c>
      <c r="H169" s="477">
        <v>0.81479720006829104</v>
      </c>
      <c r="I169" s="477">
        <v>161</v>
      </c>
      <c r="J169" s="477">
        <v>2370</v>
      </c>
      <c r="K169" s="477">
        <v>410010</v>
      </c>
      <c r="L169" s="477">
        <v>1</v>
      </c>
      <c r="M169" s="477">
        <v>173</v>
      </c>
      <c r="N169" s="477">
        <v>2272</v>
      </c>
      <c r="O169" s="477">
        <v>393056</v>
      </c>
      <c r="P169" s="500">
        <v>0.9586497890295359</v>
      </c>
      <c r="Q169" s="478">
        <v>173</v>
      </c>
    </row>
    <row r="170" spans="1:17" ht="14.4" customHeight="1" x14ac:dyDescent="0.3">
      <c r="A170" s="472" t="s">
        <v>1602</v>
      </c>
      <c r="B170" s="473" t="s">
        <v>1424</v>
      </c>
      <c r="C170" s="473" t="s">
        <v>1425</v>
      </c>
      <c r="D170" s="473" t="s">
        <v>1426</v>
      </c>
      <c r="E170" s="473" t="s">
        <v>1428</v>
      </c>
      <c r="F170" s="477">
        <v>1189</v>
      </c>
      <c r="G170" s="477">
        <v>191429</v>
      </c>
      <c r="H170" s="477">
        <v>0.8446763447028196</v>
      </c>
      <c r="I170" s="477">
        <v>161</v>
      </c>
      <c r="J170" s="477">
        <v>1310</v>
      </c>
      <c r="K170" s="477">
        <v>226630</v>
      </c>
      <c r="L170" s="477">
        <v>1</v>
      </c>
      <c r="M170" s="477">
        <v>173</v>
      </c>
      <c r="N170" s="477">
        <v>1305</v>
      </c>
      <c r="O170" s="477">
        <v>225765</v>
      </c>
      <c r="P170" s="500">
        <v>0.99618320610687028</v>
      </c>
      <c r="Q170" s="478">
        <v>173</v>
      </c>
    </row>
    <row r="171" spans="1:17" ht="14.4" customHeight="1" x14ac:dyDescent="0.3">
      <c r="A171" s="472" t="s">
        <v>1602</v>
      </c>
      <c r="B171" s="473" t="s">
        <v>1424</v>
      </c>
      <c r="C171" s="473" t="s">
        <v>1425</v>
      </c>
      <c r="D171" s="473" t="s">
        <v>1441</v>
      </c>
      <c r="E171" s="473" t="s">
        <v>1442</v>
      </c>
      <c r="F171" s="477">
        <v>1</v>
      </c>
      <c r="G171" s="477">
        <v>1169</v>
      </c>
      <c r="H171" s="477">
        <v>0.99658994032395565</v>
      </c>
      <c r="I171" s="477">
        <v>1169</v>
      </c>
      <c r="J171" s="477">
        <v>1</v>
      </c>
      <c r="K171" s="477">
        <v>1173</v>
      </c>
      <c r="L171" s="477">
        <v>1</v>
      </c>
      <c r="M171" s="477">
        <v>1173</v>
      </c>
      <c r="N171" s="477">
        <v>4</v>
      </c>
      <c r="O171" s="477">
        <v>4280</v>
      </c>
      <c r="P171" s="500">
        <v>3.6487638533674338</v>
      </c>
      <c r="Q171" s="478">
        <v>1070</v>
      </c>
    </row>
    <row r="172" spans="1:17" ht="14.4" customHeight="1" x14ac:dyDescent="0.3">
      <c r="A172" s="472" t="s">
        <v>1602</v>
      </c>
      <c r="B172" s="473" t="s">
        <v>1424</v>
      </c>
      <c r="C172" s="473" t="s">
        <v>1425</v>
      </c>
      <c r="D172" s="473" t="s">
        <v>1441</v>
      </c>
      <c r="E172" s="473" t="s">
        <v>1443</v>
      </c>
      <c r="F172" s="477">
        <v>8</v>
      </c>
      <c r="G172" s="477">
        <v>9352</v>
      </c>
      <c r="H172" s="477">
        <v>3.9863597612958226</v>
      </c>
      <c r="I172" s="477">
        <v>1169</v>
      </c>
      <c r="J172" s="477">
        <v>2</v>
      </c>
      <c r="K172" s="477">
        <v>2346</v>
      </c>
      <c r="L172" s="477">
        <v>1</v>
      </c>
      <c r="M172" s="477">
        <v>1173</v>
      </c>
      <c r="N172" s="477">
        <v>1</v>
      </c>
      <c r="O172" s="477">
        <v>1070</v>
      </c>
      <c r="P172" s="500">
        <v>0.45609548167092923</v>
      </c>
      <c r="Q172" s="478">
        <v>1070</v>
      </c>
    </row>
    <row r="173" spans="1:17" ht="14.4" customHeight="1" x14ac:dyDescent="0.3">
      <c r="A173" s="472" t="s">
        <v>1602</v>
      </c>
      <c r="B173" s="473" t="s">
        <v>1424</v>
      </c>
      <c r="C173" s="473" t="s">
        <v>1425</v>
      </c>
      <c r="D173" s="473" t="s">
        <v>1444</v>
      </c>
      <c r="E173" s="473" t="s">
        <v>1445</v>
      </c>
      <c r="F173" s="477">
        <v>205</v>
      </c>
      <c r="G173" s="477">
        <v>8200</v>
      </c>
      <c r="H173" s="477">
        <v>1.6129032258064515</v>
      </c>
      <c r="I173" s="477">
        <v>40</v>
      </c>
      <c r="J173" s="477">
        <v>124</v>
      </c>
      <c r="K173" s="477">
        <v>5084</v>
      </c>
      <c r="L173" s="477">
        <v>1</v>
      </c>
      <c r="M173" s="477">
        <v>41</v>
      </c>
      <c r="N173" s="477">
        <v>108</v>
      </c>
      <c r="O173" s="477">
        <v>4968</v>
      </c>
      <c r="P173" s="500">
        <v>0.97718332022029897</v>
      </c>
      <c r="Q173" s="478">
        <v>46</v>
      </c>
    </row>
    <row r="174" spans="1:17" ht="14.4" customHeight="1" x14ac:dyDescent="0.3">
      <c r="A174" s="472" t="s">
        <v>1602</v>
      </c>
      <c r="B174" s="473" t="s">
        <v>1424</v>
      </c>
      <c r="C174" s="473" t="s">
        <v>1425</v>
      </c>
      <c r="D174" s="473" t="s">
        <v>1446</v>
      </c>
      <c r="E174" s="473" t="s">
        <v>1447</v>
      </c>
      <c r="F174" s="477"/>
      <c r="G174" s="477"/>
      <c r="H174" s="477"/>
      <c r="I174" s="477"/>
      <c r="J174" s="477">
        <v>8</v>
      </c>
      <c r="K174" s="477">
        <v>3072</v>
      </c>
      <c r="L174" s="477">
        <v>1</v>
      </c>
      <c r="M174" s="477">
        <v>384</v>
      </c>
      <c r="N174" s="477">
        <v>32</v>
      </c>
      <c r="O174" s="477">
        <v>11104</v>
      </c>
      <c r="P174" s="500">
        <v>3.6145833333333335</v>
      </c>
      <c r="Q174" s="478">
        <v>347</v>
      </c>
    </row>
    <row r="175" spans="1:17" ht="14.4" customHeight="1" x14ac:dyDescent="0.3">
      <c r="A175" s="472" t="s">
        <v>1602</v>
      </c>
      <c r="B175" s="473" t="s">
        <v>1424</v>
      </c>
      <c r="C175" s="473" t="s">
        <v>1425</v>
      </c>
      <c r="D175" s="473" t="s">
        <v>1446</v>
      </c>
      <c r="E175" s="473" t="s">
        <v>1448</v>
      </c>
      <c r="F175" s="477">
        <v>7</v>
      </c>
      <c r="G175" s="477">
        <v>2681</v>
      </c>
      <c r="H175" s="477">
        <v>1.1636284722222223</v>
      </c>
      <c r="I175" s="477">
        <v>383</v>
      </c>
      <c r="J175" s="477">
        <v>6</v>
      </c>
      <c r="K175" s="477">
        <v>2304</v>
      </c>
      <c r="L175" s="477">
        <v>1</v>
      </c>
      <c r="M175" s="477">
        <v>384</v>
      </c>
      <c r="N175" s="477"/>
      <c r="O175" s="477"/>
      <c r="P175" s="500"/>
      <c r="Q175" s="478"/>
    </row>
    <row r="176" spans="1:17" ht="14.4" customHeight="1" x14ac:dyDescent="0.3">
      <c r="A176" s="472" t="s">
        <v>1602</v>
      </c>
      <c r="B176" s="473" t="s">
        <v>1424</v>
      </c>
      <c r="C176" s="473" t="s">
        <v>1425</v>
      </c>
      <c r="D176" s="473" t="s">
        <v>1449</v>
      </c>
      <c r="E176" s="473" t="s">
        <v>1450</v>
      </c>
      <c r="F176" s="477">
        <v>6</v>
      </c>
      <c r="G176" s="477">
        <v>222</v>
      </c>
      <c r="H176" s="477">
        <v>0.18181818181818182</v>
      </c>
      <c r="I176" s="477">
        <v>37</v>
      </c>
      <c r="J176" s="477">
        <v>33</v>
      </c>
      <c r="K176" s="477">
        <v>1221</v>
      </c>
      <c r="L176" s="477">
        <v>1</v>
      </c>
      <c r="M176" s="477">
        <v>37</v>
      </c>
      <c r="N176" s="477">
        <v>18</v>
      </c>
      <c r="O176" s="477">
        <v>918</v>
      </c>
      <c r="P176" s="500">
        <v>0.75184275184275184</v>
      </c>
      <c r="Q176" s="478">
        <v>51</v>
      </c>
    </row>
    <row r="177" spans="1:17" ht="14.4" customHeight="1" x14ac:dyDescent="0.3">
      <c r="A177" s="472" t="s">
        <v>1602</v>
      </c>
      <c r="B177" s="473" t="s">
        <v>1424</v>
      </c>
      <c r="C177" s="473" t="s">
        <v>1425</v>
      </c>
      <c r="D177" s="473" t="s">
        <v>1453</v>
      </c>
      <c r="E177" s="473" t="s">
        <v>1454</v>
      </c>
      <c r="F177" s="477"/>
      <c r="G177" s="477"/>
      <c r="H177" s="477"/>
      <c r="I177" s="477"/>
      <c r="J177" s="477">
        <v>11</v>
      </c>
      <c r="K177" s="477">
        <v>4906</v>
      </c>
      <c r="L177" s="477">
        <v>1</v>
      </c>
      <c r="M177" s="477">
        <v>446</v>
      </c>
      <c r="N177" s="477">
        <v>25</v>
      </c>
      <c r="O177" s="477">
        <v>9425</v>
      </c>
      <c r="P177" s="500">
        <v>1.9211169995923358</v>
      </c>
      <c r="Q177" s="478">
        <v>377</v>
      </c>
    </row>
    <row r="178" spans="1:17" ht="14.4" customHeight="1" x14ac:dyDescent="0.3">
      <c r="A178" s="472" t="s">
        <v>1602</v>
      </c>
      <c r="B178" s="473" t="s">
        <v>1424</v>
      </c>
      <c r="C178" s="473" t="s">
        <v>1425</v>
      </c>
      <c r="D178" s="473" t="s">
        <v>1453</v>
      </c>
      <c r="E178" s="473" t="s">
        <v>1455</v>
      </c>
      <c r="F178" s="477">
        <v>7</v>
      </c>
      <c r="G178" s="477">
        <v>3115</v>
      </c>
      <c r="H178" s="477">
        <v>2.3281016442451419</v>
      </c>
      <c r="I178" s="477">
        <v>445</v>
      </c>
      <c r="J178" s="477">
        <v>3</v>
      </c>
      <c r="K178" s="477">
        <v>1338</v>
      </c>
      <c r="L178" s="477">
        <v>1</v>
      </c>
      <c r="M178" s="477">
        <v>446</v>
      </c>
      <c r="N178" s="477">
        <v>15</v>
      </c>
      <c r="O178" s="477">
        <v>5655</v>
      </c>
      <c r="P178" s="500">
        <v>4.2264573991031389</v>
      </c>
      <c r="Q178" s="478">
        <v>377</v>
      </c>
    </row>
    <row r="179" spans="1:17" ht="14.4" customHeight="1" x14ac:dyDescent="0.3">
      <c r="A179" s="472" t="s">
        <v>1602</v>
      </c>
      <c r="B179" s="473" t="s">
        <v>1424</v>
      </c>
      <c r="C179" s="473" t="s">
        <v>1425</v>
      </c>
      <c r="D179" s="473" t="s">
        <v>1456</v>
      </c>
      <c r="E179" s="473" t="s">
        <v>1457</v>
      </c>
      <c r="F179" s="477">
        <v>2</v>
      </c>
      <c r="G179" s="477">
        <v>82</v>
      </c>
      <c r="H179" s="477">
        <v>1.9523809523809523</v>
      </c>
      <c r="I179" s="477">
        <v>41</v>
      </c>
      <c r="J179" s="477">
        <v>1</v>
      </c>
      <c r="K179" s="477">
        <v>42</v>
      </c>
      <c r="L179" s="477">
        <v>1</v>
      </c>
      <c r="M179" s="477">
        <v>42</v>
      </c>
      <c r="N179" s="477">
        <v>1</v>
      </c>
      <c r="O179" s="477">
        <v>34</v>
      </c>
      <c r="P179" s="500">
        <v>0.80952380952380953</v>
      </c>
      <c r="Q179" s="478">
        <v>34</v>
      </c>
    </row>
    <row r="180" spans="1:17" ht="14.4" customHeight="1" x14ac:dyDescent="0.3">
      <c r="A180" s="472" t="s">
        <v>1602</v>
      </c>
      <c r="B180" s="473" t="s">
        <v>1424</v>
      </c>
      <c r="C180" s="473" t="s">
        <v>1425</v>
      </c>
      <c r="D180" s="473" t="s">
        <v>1458</v>
      </c>
      <c r="E180" s="473" t="s">
        <v>1459</v>
      </c>
      <c r="F180" s="477">
        <v>17</v>
      </c>
      <c r="G180" s="477">
        <v>8347</v>
      </c>
      <c r="H180" s="477">
        <v>1.0603404471544715</v>
      </c>
      <c r="I180" s="477">
        <v>491</v>
      </c>
      <c r="J180" s="477">
        <v>16</v>
      </c>
      <c r="K180" s="477">
        <v>7872</v>
      </c>
      <c r="L180" s="477">
        <v>1</v>
      </c>
      <c r="M180" s="477">
        <v>492</v>
      </c>
      <c r="N180" s="477">
        <v>9</v>
      </c>
      <c r="O180" s="477">
        <v>4716</v>
      </c>
      <c r="P180" s="500">
        <v>0.59908536585365857</v>
      </c>
      <c r="Q180" s="478">
        <v>524</v>
      </c>
    </row>
    <row r="181" spans="1:17" ht="14.4" customHeight="1" x14ac:dyDescent="0.3">
      <c r="A181" s="472" t="s">
        <v>1602</v>
      </c>
      <c r="B181" s="473" t="s">
        <v>1424</v>
      </c>
      <c r="C181" s="473" t="s">
        <v>1425</v>
      </c>
      <c r="D181" s="473" t="s">
        <v>1460</v>
      </c>
      <c r="E181" s="473" t="s">
        <v>1461</v>
      </c>
      <c r="F181" s="477">
        <v>30</v>
      </c>
      <c r="G181" s="477">
        <v>930</v>
      </c>
      <c r="H181" s="477">
        <v>1.25</v>
      </c>
      <c r="I181" s="477">
        <v>31</v>
      </c>
      <c r="J181" s="477">
        <v>24</v>
      </c>
      <c r="K181" s="477">
        <v>744</v>
      </c>
      <c r="L181" s="477">
        <v>1</v>
      </c>
      <c r="M181" s="477">
        <v>31</v>
      </c>
      <c r="N181" s="477">
        <v>20</v>
      </c>
      <c r="O181" s="477">
        <v>1140</v>
      </c>
      <c r="P181" s="500">
        <v>1.532258064516129</v>
      </c>
      <c r="Q181" s="478">
        <v>57</v>
      </c>
    </row>
    <row r="182" spans="1:17" ht="14.4" customHeight="1" x14ac:dyDescent="0.3">
      <c r="A182" s="472" t="s">
        <v>1602</v>
      </c>
      <c r="B182" s="473" t="s">
        <v>1424</v>
      </c>
      <c r="C182" s="473" t="s">
        <v>1425</v>
      </c>
      <c r="D182" s="473" t="s">
        <v>1462</v>
      </c>
      <c r="E182" s="473" t="s">
        <v>1463</v>
      </c>
      <c r="F182" s="477">
        <v>5</v>
      </c>
      <c r="G182" s="477">
        <v>1035</v>
      </c>
      <c r="H182" s="477">
        <v>1.2439903846153846</v>
      </c>
      <c r="I182" s="477">
        <v>207</v>
      </c>
      <c r="J182" s="477">
        <v>4</v>
      </c>
      <c r="K182" s="477">
        <v>832</v>
      </c>
      <c r="L182" s="477">
        <v>1</v>
      </c>
      <c r="M182" s="477">
        <v>208</v>
      </c>
      <c r="N182" s="477">
        <v>5</v>
      </c>
      <c r="O182" s="477">
        <v>1120</v>
      </c>
      <c r="P182" s="500">
        <v>1.3461538461538463</v>
      </c>
      <c r="Q182" s="478">
        <v>224</v>
      </c>
    </row>
    <row r="183" spans="1:17" ht="14.4" customHeight="1" x14ac:dyDescent="0.3">
      <c r="A183" s="472" t="s">
        <v>1602</v>
      </c>
      <c r="B183" s="473" t="s">
        <v>1424</v>
      </c>
      <c r="C183" s="473" t="s">
        <v>1425</v>
      </c>
      <c r="D183" s="473" t="s">
        <v>1464</v>
      </c>
      <c r="E183" s="473" t="s">
        <v>1465</v>
      </c>
      <c r="F183" s="477">
        <v>5</v>
      </c>
      <c r="G183" s="477">
        <v>1900</v>
      </c>
      <c r="H183" s="477">
        <v>2.4739583333333335</v>
      </c>
      <c r="I183" s="477">
        <v>380</v>
      </c>
      <c r="J183" s="477">
        <v>2</v>
      </c>
      <c r="K183" s="477">
        <v>768</v>
      </c>
      <c r="L183" s="477">
        <v>1</v>
      </c>
      <c r="M183" s="477">
        <v>384</v>
      </c>
      <c r="N183" s="477">
        <v>3</v>
      </c>
      <c r="O183" s="477">
        <v>1659</v>
      </c>
      <c r="P183" s="500">
        <v>2.16015625</v>
      </c>
      <c r="Q183" s="478">
        <v>553</v>
      </c>
    </row>
    <row r="184" spans="1:17" ht="14.4" customHeight="1" x14ac:dyDescent="0.3">
      <c r="A184" s="472" t="s">
        <v>1602</v>
      </c>
      <c r="B184" s="473" t="s">
        <v>1424</v>
      </c>
      <c r="C184" s="473" t="s">
        <v>1425</v>
      </c>
      <c r="D184" s="473" t="s">
        <v>1464</v>
      </c>
      <c r="E184" s="473" t="s">
        <v>1466</v>
      </c>
      <c r="F184" s="477"/>
      <c r="G184" s="477"/>
      <c r="H184" s="477"/>
      <c r="I184" s="477"/>
      <c r="J184" s="477">
        <v>3</v>
      </c>
      <c r="K184" s="477">
        <v>1152</v>
      </c>
      <c r="L184" s="477">
        <v>1</v>
      </c>
      <c r="M184" s="477">
        <v>384</v>
      </c>
      <c r="N184" s="477">
        <v>2</v>
      </c>
      <c r="O184" s="477">
        <v>1106</v>
      </c>
      <c r="P184" s="500">
        <v>0.96006944444444442</v>
      </c>
      <c r="Q184" s="478">
        <v>553</v>
      </c>
    </row>
    <row r="185" spans="1:17" ht="14.4" customHeight="1" x14ac:dyDescent="0.3">
      <c r="A185" s="472" t="s">
        <v>1602</v>
      </c>
      <c r="B185" s="473" t="s">
        <v>1424</v>
      </c>
      <c r="C185" s="473" t="s">
        <v>1425</v>
      </c>
      <c r="D185" s="473" t="s">
        <v>1467</v>
      </c>
      <c r="E185" s="473" t="s">
        <v>1468</v>
      </c>
      <c r="F185" s="477">
        <v>3</v>
      </c>
      <c r="G185" s="477">
        <v>702</v>
      </c>
      <c r="H185" s="477"/>
      <c r="I185" s="477">
        <v>234</v>
      </c>
      <c r="J185" s="477"/>
      <c r="K185" s="477"/>
      <c r="L185" s="477"/>
      <c r="M185" s="477"/>
      <c r="N185" s="477">
        <v>1</v>
      </c>
      <c r="O185" s="477">
        <v>213</v>
      </c>
      <c r="P185" s="500"/>
      <c r="Q185" s="478">
        <v>213</v>
      </c>
    </row>
    <row r="186" spans="1:17" ht="14.4" customHeight="1" x14ac:dyDescent="0.3">
      <c r="A186" s="472" t="s">
        <v>1602</v>
      </c>
      <c r="B186" s="473" t="s">
        <v>1424</v>
      </c>
      <c r="C186" s="473" t="s">
        <v>1425</v>
      </c>
      <c r="D186" s="473" t="s">
        <v>1469</v>
      </c>
      <c r="E186" s="473" t="s">
        <v>1470</v>
      </c>
      <c r="F186" s="477">
        <v>4</v>
      </c>
      <c r="G186" s="477">
        <v>524</v>
      </c>
      <c r="H186" s="477">
        <v>0.54640250260688217</v>
      </c>
      <c r="I186" s="477">
        <v>131</v>
      </c>
      <c r="J186" s="477">
        <v>7</v>
      </c>
      <c r="K186" s="477">
        <v>959</v>
      </c>
      <c r="L186" s="477">
        <v>1</v>
      </c>
      <c r="M186" s="477">
        <v>137</v>
      </c>
      <c r="N186" s="477">
        <v>6</v>
      </c>
      <c r="O186" s="477">
        <v>846</v>
      </c>
      <c r="P186" s="500">
        <v>0.88216892596454644</v>
      </c>
      <c r="Q186" s="478">
        <v>141</v>
      </c>
    </row>
    <row r="187" spans="1:17" ht="14.4" customHeight="1" x14ac:dyDescent="0.3">
      <c r="A187" s="472" t="s">
        <v>1602</v>
      </c>
      <c r="B187" s="473" t="s">
        <v>1424</v>
      </c>
      <c r="C187" s="473" t="s">
        <v>1425</v>
      </c>
      <c r="D187" s="473" t="s">
        <v>1476</v>
      </c>
      <c r="E187" s="473" t="s">
        <v>1477</v>
      </c>
      <c r="F187" s="477">
        <v>46</v>
      </c>
      <c r="G187" s="477">
        <v>736</v>
      </c>
      <c r="H187" s="477">
        <v>0.6559714795008913</v>
      </c>
      <c r="I187" s="477">
        <v>16</v>
      </c>
      <c r="J187" s="477">
        <v>66</v>
      </c>
      <c r="K187" s="477">
        <v>1122</v>
      </c>
      <c r="L187" s="477">
        <v>1</v>
      </c>
      <c r="M187" s="477">
        <v>17</v>
      </c>
      <c r="N187" s="477">
        <v>80</v>
      </c>
      <c r="O187" s="477">
        <v>1360</v>
      </c>
      <c r="P187" s="500">
        <v>1.2121212121212122</v>
      </c>
      <c r="Q187" s="478">
        <v>17</v>
      </c>
    </row>
    <row r="188" spans="1:17" ht="14.4" customHeight="1" x14ac:dyDescent="0.3">
      <c r="A188" s="472" t="s">
        <v>1602</v>
      </c>
      <c r="B188" s="473" t="s">
        <v>1424</v>
      </c>
      <c r="C188" s="473" t="s">
        <v>1425</v>
      </c>
      <c r="D188" s="473" t="s">
        <v>1478</v>
      </c>
      <c r="E188" s="473" t="s">
        <v>1479</v>
      </c>
      <c r="F188" s="477">
        <v>1</v>
      </c>
      <c r="G188" s="477">
        <v>136</v>
      </c>
      <c r="H188" s="477">
        <v>0.97841726618705038</v>
      </c>
      <c r="I188" s="477">
        <v>136</v>
      </c>
      <c r="J188" s="477">
        <v>1</v>
      </c>
      <c r="K188" s="477">
        <v>139</v>
      </c>
      <c r="L188" s="477">
        <v>1</v>
      </c>
      <c r="M188" s="477">
        <v>139</v>
      </c>
      <c r="N188" s="477"/>
      <c r="O188" s="477"/>
      <c r="P188" s="500"/>
      <c r="Q188" s="478"/>
    </row>
    <row r="189" spans="1:17" ht="14.4" customHeight="1" x14ac:dyDescent="0.3">
      <c r="A189" s="472" t="s">
        <v>1602</v>
      </c>
      <c r="B189" s="473" t="s">
        <v>1424</v>
      </c>
      <c r="C189" s="473" t="s">
        <v>1425</v>
      </c>
      <c r="D189" s="473" t="s">
        <v>1478</v>
      </c>
      <c r="E189" s="473" t="s">
        <v>1480</v>
      </c>
      <c r="F189" s="477"/>
      <c r="G189" s="477"/>
      <c r="H189" s="477"/>
      <c r="I189" s="477"/>
      <c r="J189" s="477">
        <v>1</v>
      </c>
      <c r="K189" s="477">
        <v>139</v>
      </c>
      <c r="L189" s="477">
        <v>1</v>
      </c>
      <c r="M189" s="477">
        <v>139</v>
      </c>
      <c r="N189" s="477"/>
      <c r="O189" s="477"/>
      <c r="P189" s="500"/>
      <c r="Q189" s="478"/>
    </row>
    <row r="190" spans="1:17" ht="14.4" customHeight="1" x14ac:dyDescent="0.3">
      <c r="A190" s="472" t="s">
        <v>1602</v>
      </c>
      <c r="B190" s="473" t="s">
        <v>1424</v>
      </c>
      <c r="C190" s="473" t="s">
        <v>1425</v>
      </c>
      <c r="D190" s="473" t="s">
        <v>1481</v>
      </c>
      <c r="E190" s="473" t="s">
        <v>1482</v>
      </c>
      <c r="F190" s="477">
        <v>54</v>
      </c>
      <c r="G190" s="477">
        <v>5562</v>
      </c>
      <c r="H190" s="477">
        <v>4.9090909090909092</v>
      </c>
      <c r="I190" s="477">
        <v>103</v>
      </c>
      <c r="J190" s="477">
        <v>11</v>
      </c>
      <c r="K190" s="477">
        <v>1133</v>
      </c>
      <c r="L190" s="477">
        <v>1</v>
      </c>
      <c r="M190" s="477">
        <v>103</v>
      </c>
      <c r="N190" s="477">
        <v>9</v>
      </c>
      <c r="O190" s="477">
        <v>585</v>
      </c>
      <c r="P190" s="500">
        <v>0.51632833186231242</v>
      </c>
      <c r="Q190" s="478">
        <v>65</v>
      </c>
    </row>
    <row r="191" spans="1:17" ht="14.4" customHeight="1" x14ac:dyDescent="0.3">
      <c r="A191" s="472" t="s">
        <v>1602</v>
      </c>
      <c r="B191" s="473" t="s">
        <v>1424</v>
      </c>
      <c r="C191" s="473" t="s">
        <v>1425</v>
      </c>
      <c r="D191" s="473" t="s">
        <v>1481</v>
      </c>
      <c r="E191" s="473" t="s">
        <v>1483</v>
      </c>
      <c r="F191" s="477">
        <v>8</v>
      </c>
      <c r="G191" s="477">
        <v>824</v>
      </c>
      <c r="H191" s="477">
        <v>1.1428571428571428</v>
      </c>
      <c r="I191" s="477">
        <v>103</v>
      </c>
      <c r="J191" s="477">
        <v>7</v>
      </c>
      <c r="K191" s="477">
        <v>721</v>
      </c>
      <c r="L191" s="477">
        <v>1</v>
      </c>
      <c r="M191" s="477">
        <v>103</v>
      </c>
      <c r="N191" s="477">
        <v>7</v>
      </c>
      <c r="O191" s="477">
        <v>455</v>
      </c>
      <c r="P191" s="500">
        <v>0.6310679611650486</v>
      </c>
      <c r="Q191" s="478">
        <v>65</v>
      </c>
    </row>
    <row r="192" spans="1:17" ht="14.4" customHeight="1" x14ac:dyDescent="0.3">
      <c r="A192" s="472" t="s">
        <v>1602</v>
      </c>
      <c r="B192" s="473" t="s">
        <v>1424</v>
      </c>
      <c r="C192" s="473" t="s">
        <v>1425</v>
      </c>
      <c r="D192" s="473" t="s">
        <v>1488</v>
      </c>
      <c r="E192" s="473" t="s">
        <v>1489</v>
      </c>
      <c r="F192" s="477">
        <v>1709</v>
      </c>
      <c r="G192" s="477">
        <v>198244</v>
      </c>
      <c r="H192" s="477">
        <v>0.93820219401614746</v>
      </c>
      <c r="I192" s="477">
        <v>116</v>
      </c>
      <c r="J192" s="477">
        <v>1806</v>
      </c>
      <c r="K192" s="477">
        <v>211302</v>
      </c>
      <c r="L192" s="477">
        <v>1</v>
      </c>
      <c r="M192" s="477">
        <v>117</v>
      </c>
      <c r="N192" s="477">
        <v>1896</v>
      </c>
      <c r="O192" s="477">
        <v>257856</v>
      </c>
      <c r="P192" s="500">
        <v>1.2203197319476389</v>
      </c>
      <c r="Q192" s="478">
        <v>136</v>
      </c>
    </row>
    <row r="193" spans="1:17" ht="14.4" customHeight="1" x14ac:dyDescent="0.3">
      <c r="A193" s="472" t="s">
        <v>1602</v>
      </c>
      <c r="B193" s="473" t="s">
        <v>1424</v>
      </c>
      <c r="C193" s="473" t="s">
        <v>1425</v>
      </c>
      <c r="D193" s="473" t="s">
        <v>1490</v>
      </c>
      <c r="E193" s="473" t="s">
        <v>1491</v>
      </c>
      <c r="F193" s="477">
        <v>464</v>
      </c>
      <c r="G193" s="477">
        <v>39440</v>
      </c>
      <c r="H193" s="477">
        <v>0.83831062554466806</v>
      </c>
      <c r="I193" s="477">
        <v>85</v>
      </c>
      <c r="J193" s="477">
        <v>517</v>
      </c>
      <c r="K193" s="477">
        <v>47047</v>
      </c>
      <c r="L193" s="477">
        <v>1</v>
      </c>
      <c r="M193" s="477">
        <v>91</v>
      </c>
      <c r="N193" s="477">
        <v>435</v>
      </c>
      <c r="O193" s="477">
        <v>39585</v>
      </c>
      <c r="P193" s="500">
        <v>0.84139264990328821</v>
      </c>
      <c r="Q193" s="478">
        <v>91</v>
      </c>
    </row>
    <row r="194" spans="1:17" ht="14.4" customHeight="1" x14ac:dyDescent="0.3">
      <c r="A194" s="472" t="s">
        <v>1602</v>
      </c>
      <c r="B194" s="473" t="s">
        <v>1424</v>
      </c>
      <c r="C194" s="473" t="s">
        <v>1425</v>
      </c>
      <c r="D194" s="473" t="s">
        <v>1492</v>
      </c>
      <c r="E194" s="473" t="s">
        <v>1493</v>
      </c>
      <c r="F194" s="477">
        <v>10</v>
      </c>
      <c r="G194" s="477">
        <v>980</v>
      </c>
      <c r="H194" s="477">
        <v>2.4747474747474749</v>
      </c>
      <c r="I194" s="477">
        <v>98</v>
      </c>
      <c r="J194" s="477">
        <v>4</v>
      </c>
      <c r="K194" s="477">
        <v>396</v>
      </c>
      <c r="L194" s="477">
        <v>1</v>
      </c>
      <c r="M194" s="477">
        <v>99</v>
      </c>
      <c r="N194" s="477">
        <v>4</v>
      </c>
      <c r="O194" s="477">
        <v>548</v>
      </c>
      <c r="P194" s="500">
        <v>1.3838383838383839</v>
      </c>
      <c r="Q194" s="478">
        <v>137</v>
      </c>
    </row>
    <row r="195" spans="1:17" ht="14.4" customHeight="1" x14ac:dyDescent="0.3">
      <c r="A195" s="472" t="s">
        <v>1602</v>
      </c>
      <c r="B195" s="473" t="s">
        <v>1424</v>
      </c>
      <c r="C195" s="473" t="s">
        <v>1425</v>
      </c>
      <c r="D195" s="473" t="s">
        <v>1494</v>
      </c>
      <c r="E195" s="473" t="s">
        <v>1495</v>
      </c>
      <c r="F195" s="477">
        <v>193</v>
      </c>
      <c r="G195" s="477">
        <v>4053</v>
      </c>
      <c r="H195" s="477">
        <v>1.1220930232558139</v>
      </c>
      <c r="I195" s="477">
        <v>21</v>
      </c>
      <c r="J195" s="477">
        <v>172</v>
      </c>
      <c r="K195" s="477">
        <v>3612</v>
      </c>
      <c r="L195" s="477">
        <v>1</v>
      </c>
      <c r="M195" s="477">
        <v>21</v>
      </c>
      <c r="N195" s="477">
        <v>94</v>
      </c>
      <c r="O195" s="477">
        <v>6204</v>
      </c>
      <c r="P195" s="500">
        <v>1.7176079734219269</v>
      </c>
      <c r="Q195" s="478">
        <v>66</v>
      </c>
    </row>
    <row r="196" spans="1:17" ht="14.4" customHeight="1" x14ac:dyDescent="0.3">
      <c r="A196" s="472" t="s">
        <v>1602</v>
      </c>
      <c r="B196" s="473" t="s">
        <v>1424</v>
      </c>
      <c r="C196" s="473" t="s">
        <v>1425</v>
      </c>
      <c r="D196" s="473" t="s">
        <v>1496</v>
      </c>
      <c r="E196" s="473" t="s">
        <v>1497</v>
      </c>
      <c r="F196" s="477">
        <v>15</v>
      </c>
      <c r="G196" s="477">
        <v>7305</v>
      </c>
      <c r="H196" s="477">
        <v>0.5161814584511023</v>
      </c>
      <c r="I196" s="477">
        <v>487</v>
      </c>
      <c r="J196" s="477">
        <v>29</v>
      </c>
      <c r="K196" s="477">
        <v>14152</v>
      </c>
      <c r="L196" s="477">
        <v>1</v>
      </c>
      <c r="M196" s="477">
        <v>488</v>
      </c>
      <c r="N196" s="477">
        <v>24</v>
      </c>
      <c r="O196" s="477">
        <v>7872</v>
      </c>
      <c r="P196" s="500">
        <v>0.5562464669304692</v>
      </c>
      <c r="Q196" s="478">
        <v>328</v>
      </c>
    </row>
    <row r="197" spans="1:17" ht="14.4" customHeight="1" x14ac:dyDescent="0.3">
      <c r="A197" s="472" t="s">
        <v>1602</v>
      </c>
      <c r="B197" s="473" t="s">
        <v>1424</v>
      </c>
      <c r="C197" s="473" t="s">
        <v>1425</v>
      </c>
      <c r="D197" s="473" t="s">
        <v>1496</v>
      </c>
      <c r="E197" s="473" t="s">
        <v>1498</v>
      </c>
      <c r="F197" s="477">
        <v>34</v>
      </c>
      <c r="G197" s="477">
        <v>16558</v>
      </c>
      <c r="H197" s="477">
        <v>0.91703588834736371</v>
      </c>
      <c r="I197" s="477">
        <v>487</v>
      </c>
      <c r="J197" s="477">
        <v>37</v>
      </c>
      <c r="K197" s="477">
        <v>18056</v>
      </c>
      <c r="L197" s="477">
        <v>1</v>
      </c>
      <c r="M197" s="477">
        <v>488</v>
      </c>
      <c r="N197" s="477">
        <v>6</v>
      </c>
      <c r="O197" s="477">
        <v>1968</v>
      </c>
      <c r="P197" s="500">
        <v>0.10899424014178112</v>
      </c>
      <c r="Q197" s="478">
        <v>328</v>
      </c>
    </row>
    <row r="198" spans="1:17" ht="14.4" customHeight="1" x14ac:dyDescent="0.3">
      <c r="A198" s="472" t="s">
        <v>1602</v>
      </c>
      <c r="B198" s="473" t="s">
        <v>1424</v>
      </c>
      <c r="C198" s="473" t="s">
        <v>1425</v>
      </c>
      <c r="D198" s="473" t="s">
        <v>1506</v>
      </c>
      <c r="E198" s="473" t="s">
        <v>1507</v>
      </c>
      <c r="F198" s="477">
        <v>305</v>
      </c>
      <c r="G198" s="477">
        <v>12505</v>
      </c>
      <c r="H198" s="477">
        <v>1.3555555555555556</v>
      </c>
      <c r="I198" s="477">
        <v>41</v>
      </c>
      <c r="J198" s="477">
        <v>225</v>
      </c>
      <c r="K198" s="477">
        <v>9225</v>
      </c>
      <c r="L198" s="477">
        <v>1</v>
      </c>
      <c r="M198" s="477">
        <v>41</v>
      </c>
      <c r="N198" s="477">
        <v>213</v>
      </c>
      <c r="O198" s="477">
        <v>10863</v>
      </c>
      <c r="P198" s="500">
        <v>1.177560975609756</v>
      </c>
      <c r="Q198" s="478">
        <v>51</v>
      </c>
    </row>
    <row r="199" spans="1:17" ht="14.4" customHeight="1" x14ac:dyDescent="0.3">
      <c r="A199" s="472" t="s">
        <v>1602</v>
      </c>
      <c r="B199" s="473" t="s">
        <v>1424</v>
      </c>
      <c r="C199" s="473" t="s">
        <v>1425</v>
      </c>
      <c r="D199" s="473" t="s">
        <v>1515</v>
      </c>
      <c r="E199" s="473" t="s">
        <v>1516</v>
      </c>
      <c r="F199" s="477"/>
      <c r="G199" s="477"/>
      <c r="H199" s="477"/>
      <c r="I199" s="477"/>
      <c r="J199" s="477">
        <v>2</v>
      </c>
      <c r="K199" s="477">
        <v>446</v>
      </c>
      <c r="L199" s="477">
        <v>1</v>
      </c>
      <c r="M199" s="477">
        <v>223</v>
      </c>
      <c r="N199" s="477">
        <v>3</v>
      </c>
      <c r="O199" s="477">
        <v>621</v>
      </c>
      <c r="P199" s="500">
        <v>1.3923766816143497</v>
      </c>
      <c r="Q199" s="478">
        <v>207</v>
      </c>
    </row>
    <row r="200" spans="1:17" ht="14.4" customHeight="1" x14ac:dyDescent="0.3">
      <c r="A200" s="472" t="s">
        <v>1602</v>
      </c>
      <c r="B200" s="473" t="s">
        <v>1424</v>
      </c>
      <c r="C200" s="473" t="s">
        <v>1425</v>
      </c>
      <c r="D200" s="473" t="s">
        <v>1518</v>
      </c>
      <c r="E200" s="473" t="s">
        <v>1519</v>
      </c>
      <c r="F200" s="477"/>
      <c r="G200" s="477"/>
      <c r="H200" s="477"/>
      <c r="I200" s="477"/>
      <c r="J200" s="477">
        <v>2</v>
      </c>
      <c r="K200" s="477">
        <v>1526</v>
      </c>
      <c r="L200" s="477">
        <v>1</v>
      </c>
      <c r="M200" s="477">
        <v>763</v>
      </c>
      <c r="N200" s="477"/>
      <c r="O200" s="477"/>
      <c r="P200" s="500"/>
      <c r="Q200" s="478"/>
    </row>
    <row r="201" spans="1:17" ht="14.4" customHeight="1" x14ac:dyDescent="0.3">
      <c r="A201" s="472" t="s">
        <v>1602</v>
      </c>
      <c r="B201" s="473" t="s">
        <v>1424</v>
      </c>
      <c r="C201" s="473" t="s">
        <v>1425</v>
      </c>
      <c r="D201" s="473" t="s">
        <v>1522</v>
      </c>
      <c r="E201" s="473" t="s">
        <v>1523</v>
      </c>
      <c r="F201" s="477">
        <v>5</v>
      </c>
      <c r="G201" s="477">
        <v>3040</v>
      </c>
      <c r="H201" s="477">
        <v>0.82519001085776333</v>
      </c>
      <c r="I201" s="477">
        <v>608</v>
      </c>
      <c r="J201" s="477">
        <v>6</v>
      </c>
      <c r="K201" s="477">
        <v>3684</v>
      </c>
      <c r="L201" s="477">
        <v>1</v>
      </c>
      <c r="M201" s="477">
        <v>614</v>
      </c>
      <c r="N201" s="477">
        <v>3</v>
      </c>
      <c r="O201" s="477">
        <v>1836</v>
      </c>
      <c r="P201" s="500">
        <v>0.49837133550488599</v>
      </c>
      <c r="Q201" s="478">
        <v>612</v>
      </c>
    </row>
    <row r="202" spans="1:17" ht="14.4" customHeight="1" x14ac:dyDescent="0.3">
      <c r="A202" s="472" t="s">
        <v>1602</v>
      </c>
      <c r="B202" s="473" t="s">
        <v>1424</v>
      </c>
      <c r="C202" s="473" t="s">
        <v>1425</v>
      </c>
      <c r="D202" s="473" t="s">
        <v>1522</v>
      </c>
      <c r="E202" s="473" t="s">
        <v>1524</v>
      </c>
      <c r="F202" s="477">
        <v>2</v>
      </c>
      <c r="G202" s="477">
        <v>1216</v>
      </c>
      <c r="H202" s="477">
        <v>0.99022801302931596</v>
      </c>
      <c r="I202" s="477">
        <v>608</v>
      </c>
      <c r="J202" s="477">
        <v>2</v>
      </c>
      <c r="K202" s="477">
        <v>1228</v>
      </c>
      <c r="L202" s="477">
        <v>1</v>
      </c>
      <c r="M202" s="477">
        <v>614</v>
      </c>
      <c r="N202" s="477">
        <v>4</v>
      </c>
      <c r="O202" s="477">
        <v>2448</v>
      </c>
      <c r="P202" s="500">
        <v>1.993485342019544</v>
      </c>
      <c r="Q202" s="478">
        <v>612</v>
      </c>
    </row>
    <row r="203" spans="1:17" ht="14.4" customHeight="1" x14ac:dyDescent="0.3">
      <c r="A203" s="472" t="s">
        <v>1602</v>
      </c>
      <c r="B203" s="473" t="s">
        <v>1424</v>
      </c>
      <c r="C203" s="473" t="s">
        <v>1425</v>
      </c>
      <c r="D203" s="473" t="s">
        <v>1527</v>
      </c>
      <c r="E203" s="473" t="s">
        <v>1528</v>
      </c>
      <c r="F203" s="477">
        <v>2</v>
      </c>
      <c r="G203" s="477">
        <v>1018</v>
      </c>
      <c r="H203" s="477"/>
      <c r="I203" s="477">
        <v>509</v>
      </c>
      <c r="J203" s="477"/>
      <c r="K203" s="477"/>
      <c r="L203" s="477"/>
      <c r="M203" s="477"/>
      <c r="N203" s="477"/>
      <c r="O203" s="477"/>
      <c r="P203" s="500"/>
      <c r="Q203" s="478"/>
    </row>
    <row r="204" spans="1:17" ht="14.4" customHeight="1" x14ac:dyDescent="0.3">
      <c r="A204" s="472" t="s">
        <v>1602</v>
      </c>
      <c r="B204" s="473" t="s">
        <v>1424</v>
      </c>
      <c r="C204" s="473" t="s">
        <v>1425</v>
      </c>
      <c r="D204" s="473" t="s">
        <v>1529</v>
      </c>
      <c r="E204" s="473" t="s">
        <v>1530</v>
      </c>
      <c r="F204" s="477">
        <v>2</v>
      </c>
      <c r="G204" s="477">
        <v>3484</v>
      </c>
      <c r="H204" s="477">
        <v>0.49488636363636362</v>
      </c>
      <c r="I204" s="477">
        <v>1742</v>
      </c>
      <c r="J204" s="477">
        <v>4</v>
      </c>
      <c r="K204" s="477">
        <v>7040</v>
      </c>
      <c r="L204" s="477">
        <v>1</v>
      </c>
      <c r="M204" s="477">
        <v>1760</v>
      </c>
      <c r="N204" s="477"/>
      <c r="O204" s="477"/>
      <c r="P204" s="500"/>
      <c r="Q204" s="478"/>
    </row>
    <row r="205" spans="1:17" ht="14.4" customHeight="1" x14ac:dyDescent="0.3">
      <c r="A205" s="472" t="s">
        <v>1602</v>
      </c>
      <c r="B205" s="473" t="s">
        <v>1424</v>
      </c>
      <c r="C205" s="473" t="s">
        <v>1425</v>
      </c>
      <c r="D205" s="473" t="s">
        <v>1535</v>
      </c>
      <c r="E205" s="473" t="s">
        <v>1536</v>
      </c>
      <c r="F205" s="477">
        <v>3</v>
      </c>
      <c r="G205" s="477">
        <v>744</v>
      </c>
      <c r="H205" s="477"/>
      <c r="I205" s="477">
        <v>248</v>
      </c>
      <c r="J205" s="477"/>
      <c r="K205" s="477"/>
      <c r="L205" s="477"/>
      <c r="M205" s="477"/>
      <c r="N205" s="477">
        <v>1</v>
      </c>
      <c r="O205" s="477">
        <v>271</v>
      </c>
      <c r="P205" s="500"/>
      <c r="Q205" s="478">
        <v>271</v>
      </c>
    </row>
    <row r="206" spans="1:17" ht="14.4" customHeight="1" x14ac:dyDescent="0.3">
      <c r="A206" s="472" t="s">
        <v>1602</v>
      </c>
      <c r="B206" s="473" t="s">
        <v>1424</v>
      </c>
      <c r="C206" s="473" t="s">
        <v>1425</v>
      </c>
      <c r="D206" s="473" t="s">
        <v>1543</v>
      </c>
      <c r="E206" s="473" t="s">
        <v>1544</v>
      </c>
      <c r="F206" s="477">
        <v>2</v>
      </c>
      <c r="G206" s="477">
        <v>54</v>
      </c>
      <c r="H206" s="477">
        <v>2</v>
      </c>
      <c r="I206" s="477">
        <v>27</v>
      </c>
      <c r="J206" s="477">
        <v>1</v>
      </c>
      <c r="K206" s="477">
        <v>27</v>
      </c>
      <c r="L206" s="477">
        <v>1</v>
      </c>
      <c r="M206" s="477">
        <v>27</v>
      </c>
      <c r="N206" s="477"/>
      <c r="O206" s="477"/>
      <c r="P206" s="500"/>
      <c r="Q206" s="478"/>
    </row>
    <row r="207" spans="1:17" ht="14.4" customHeight="1" x14ac:dyDescent="0.3">
      <c r="A207" s="472" t="s">
        <v>1602</v>
      </c>
      <c r="B207" s="473" t="s">
        <v>1424</v>
      </c>
      <c r="C207" s="473" t="s">
        <v>1425</v>
      </c>
      <c r="D207" s="473" t="s">
        <v>1545</v>
      </c>
      <c r="E207" s="473" t="s">
        <v>1546</v>
      </c>
      <c r="F207" s="477">
        <v>1</v>
      </c>
      <c r="G207" s="477">
        <v>41</v>
      </c>
      <c r="H207" s="477"/>
      <c r="I207" s="477">
        <v>41</v>
      </c>
      <c r="J207" s="477"/>
      <c r="K207" s="477"/>
      <c r="L207" s="477"/>
      <c r="M207" s="477"/>
      <c r="N207" s="477"/>
      <c r="O207" s="477"/>
      <c r="P207" s="500"/>
      <c r="Q207" s="478"/>
    </row>
    <row r="208" spans="1:17" ht="14.4" customHeight="1" x14ac:dyDescent="0.3">
      <c r="A208" s="472" t="s">
        <v>1602</v>
      </c>
      <c r="B208" s="473" t="s">
        <v>1424</v>
      </c>
      <c r="C208" s="473" t="s">
        <v>1425</v>
      </c>
      <c r="D208" s="473" t="s">
        <v>1558</v>
      </c>
      <c r="E208" s="473" t="s">
        <v>1559</v>
      </c>
      <c r="F208" s="477"/>
      <c r="G208" s="477"/>
      <c r="H208" s="477"/>
      <c r="I208" s="477"/>
      <c r="J208" s="477"/>
      <c r="K208" s="477"/>
      <c r="L208" s="477"/>
      <c r="M208" s="477"/>
      <c r="N208" s="477">
        <v>1</v>
      </c>
      <c r="O208" s="477">
        <v>327</v>
      </c>
      <c r="P208" s="500"/>
      <c r="Q208" s="478">
        <v>327</v>
      </c>
    </row>
    <row r="209" spans="1:17" ht="14.4" customHeight="1" x14ac:dyDescent="0.3">
      <c r="A209" s="472" t="s">
        <v>1602</v>
      </c>
      <c r="B209" s="473" t="s">
        <v>1424</v>
      </c>
      <c r="C209" s="473" t="s">
        <v>1425</v>
      </c>
      <c r="D209" s="473" t="s">
        <v>1564</v>
      </c>
      <c r="E209" s="473"/>
      <c r="F209" s="477"/>
      <c r="G209" s="477"/>
      <c r="H209" s="477"/>
      <c r="I209" s="477"/>
      <c r="J209" s="477"/>
      <c r="K209" s="477"/>
      <c r="L209" s="477"/>
      <c r="M209" s="477"/>
      <c r="N209" s="477">
        <v>81</v>
      </c>
      <c r="O209" s="477">
        <v>21060</v>
      </c>
      <c r="P209" s="500"/>
      <c r="Q209" s="478">
        <v>260</v>
      </c>
    </row>
    <row r="210" spans="1:17" ht="14.4" customHeight="1" x14ac:dyDescent="0.3">
      <c r="A210" s="472" t="s">
        <v>1602</v>
      </c>
      <c r="B210" s="473" t="s">
        <v>1424</v>
      </c>
      <c r="C210" s="473" t="s">
        <v>1425</v>
      </c>
      <c r="D210" s="473" t="s">
        <v>1564</v>
      </c>
      <c r="E210" s="473" t="s">
        <v>1565</v>
      </c>
      <c r="F210" s="477"/>
      <c r="G210" s="477"/>
      <c r="H210" s="477"/>
      <c r="I210" s="477"/>
      <c r="J210" s="477"/>
      <c r="K210" s="477"/>
      <c r="L210" s="477"/>
      <c r="M210" s="477"/>
      <c r="N210" s="477">
        <v>426</v>
      </c>
      <c r="O210" s="477">
        <v>110760</v>
      </c>
      <c r="P210" s="500"/>
      <c r="Q210" s="478">
        <v>260</v>
      </c>
    </row>
    <row r="211" spans="1:17" ht="14.4" customHeight="1" x14ac:dyDescent="0.3">
      <c r="A211" s="472" t="s">
        <v>1602</v>
      </c>
      <c r="B211" s="473" t="s">
        <v>1424</v>
      </c>
      <c r="C211" s="473" t="s">
        <v>1425</v>
      </c>
      <c r="D211" s="473" t="s">
        <v>1566</v>
      </c>
      <c r="E211" s="473" t="s">
        <v>1567</v>
      </c>
      <c r="F211" s="477"/>
      <c r="G211" s="477"/>
      <c r="H211" s="477"/>
      <c r="I211" s="477"/>
      <c r="J211" s="477"/>
      <c r="K211" s="477"/>
      <c r="L211" s="477"/>
      <c r="M211" s="477"/>
      <c r="N211" s="477">
        <v>4</v>
      </c>
      <c r="O211" s="477">
        <v>660</v>
      </c>
      <c r="P211" s="500"/>
      <c r="Q211" s="478">
        <v>165</v>
      </c>
    </row>
    <row r="212" spans="1:17" ht="14.4" customHeight="1" x14ac:dyDescent="0.3">
      <c r="A212" s="472" t="s">
        <v>1603</v>
      </c>
      <c r="B212" s="473" t="s">
        <v>1424</v>
      </c>
      <c r="C212" s="473" t="s">
        <v>1425</v>
      </c>
      <c r="D212" s="473" t="s">
        <v>1426</v>
      </c>
      <c r="E212" s="473" t="s">
        <v>1427</v>
      </c>
      <c r="F212" s="477">
        <v>346</v>
      </c>
      <c r="G212" s="477">
        <v>55706</v>
      </c>
      <c r="H212" s="477">
        <v>0.83419689119170981</v>
      </c>
      <c r="I212" s="477">
        <v>161</v>
      </c>
      <c r="J212" s="477">
        <v>386</v>
      </c>
      <c r="K212" s="477">
        <v>66778</v>
      </c>
      <c r="L212" s="477">
        <v>1</v>
      </c>
      <c r="M212" s="477">
        <v>173</v>
      </c>
      <c r="N212" s="477">
        <v>389</v>
      </c>
      <c r="O212" s="477">
        <v>67297</v>
      </c>
      <c r="P212" s="500">
        <v>1.0077720207253886</v>
      </c>
      <c r="Q212" s="478">
        <v>173</v>
      </c>
    </row>
    <row r="213" spans="1:17" ht="14.4" customHeight="1" x14ac:dyDescent="0.3">
      <c r="A213" s="472" t="s">
        <v>1603</v>
      </c>
      <c r="B213" s="473" t="s">
        <v>1424</v>
      </c>
      <c r="C213" s="473" t="s">
        <v>1425</v>
      </c>
      <c r="D213" s="473" t="s">
        <v>1426</v>
      </c>
      <c r="E213" s="473" t="s">
        <v>1428</v>
      </c>
      <c r="F213" s="477">
        <v>211</v>
      </c>
      <c r="G213" s="477">
        <v>33971</v>
      </c>
      <c r="H213" s="477">
        <v>0.98675458215935163</v>
      </c>
      <c r="I213" s="477">
        <v>161</v>
      </c>
      <c r="J213" s="477">
        <v>199</v>
      </c>
      <c r="K213" s="477">
        <v>34427</v>
      </c>
      <c r="L213" s="477">
        <v>1</v>
      </c>
      <c r="M213" s="477">
        <v>173</v>
      </c>
      <c r="N213" s="477">
        <v>243</v>
      </c>
      <c r="O213" s="477">
        <v>42039</v>
      </c>
      <c r="P213" s="500">
        <v>1.221105527638191</v>
      </c>
      <c r="Q213" s="478">
        <v>173</v>
      </c>
    </row>
    <row r="214" spans="1:17" ht="14.4" customHeight="1" x14ac:dyDescent="0.3">
      <c r="A214" s="472" t="s">
        <v>1603</v>
      </c>
      <c r="B214" s="473" t="s">
        <v>1424</v>
      </c>
      <c r="C214" s="473" t="s">
        <v>1425</v>
      </c>
      <c r="D214" s="473" t="s">
        <v>1441</v>
      </c>
      <c r="E214" s="473" t="s">
        <v>1443</v>
      </c>
      <c r="F214" s="477"/>
      <c r="G214" s="477"/>
      <c r="H214" s="477"/>
      <c r="I214" s="477"/>
      <c r="J214" s="477"/>
      <c r="K214" s="477"/>
      <c r="L214" s="477"/>
      <c r="M214" s="477"/>
      <c r="N214" s="477">
        <v>1</v>
      </c>
      <c r="O214" s="477">
        <v>1070</v>
      </c>
      <c r="P214" s="500"/>
      <c r="Q214" s="478">
        <v>1070</v>
      </c>
    </row>
    <row r="215" spans="1:17" ht="14.4" customHeight="1" x14ac:dyDescent="0.3">
      <c r="A215" s="472" t="s">
        <v>1603</v>
      </c>
      <c r="B215" s="473" t="s">
        <v>1424</v>
      </c>
      <c r="C215" s="473" t="s">
        <v>1425</v>
      </c>
      <c r="D215" s="473" t="s">
        <v>1444</v>
      </c>
      <c r="E215" s="473" t="s">
        <v>1445</v>
      </c>
      <c r="F215" s="477">
        <v>297</v>
      </c>
      <c r="G215" s="477">
        <v>11880</v>
      </c>
      <c r="H215" s="477">
        <v>1.0498409331919407</v>
      </c>
      <c r="I215" s="477">
        <v>40</v>
      </c>
      <c r="J215" s="477">
        <v>276</v>
      </c>
      <c r="K215" s="477">
        <v>11316</v>
      </c>
      <c r="L215" s="477">
        <v>1</v>
      </c>
      <c r="M215" s="477">
        <v>41</v>
      </c>
      <c r="N215" s="477">
        <v>208</v>
      </c>
      <c r="O215" s="477">
        <v>9568</v>
      </c>
      <c r="P215" s="500">
        <v>0.84552845528455289</v>
      </c>
      <c r="Q215" s="478">
        <v>46</v>
      </c>
    </row>
    <row r="216" spans="1:17" ht="14.4" customHeight="1" x14ac:dyDescent="0.3">
      <c r="A216" s="472" t="s">
        <v>1603</v>
      </c>
      <c r="B216" s="473" t="s">
        <v>1424</v>
      </c>
      <c r="C216" s="473" t="s">
        <v>1425</v>
      </c>
      <c r="D216" s="473" t="s">
        <v>1446</v>
      </c>
      <c r="E216" s="473" t="s">
        <v>1447</v>
      </c>
      <c r="F216" s="477">
        <v>21</v>
      </c>
      <c r="G216" s="477">
        <v>8043</v>
      </c>
      <c r="H216" s="477">
        <v>4.1890625000000004</v>
      </c>
      <c r="I216" s="477">
        <v>383</v>
      </c>
      <c r="J216" s="477">
        <v>5</v>
      </c>
      <c r="K216" s="477">
        <v>1920</v>
      </c>
      <c r="L216" s="477">
        <v>1</v>
      </c>
      <c r="M216" s="477">
        <v>384</v>
      </c>
      <c r="N216" s="477">
        <v>14</v>
      </c>
      <c r="O216" s="477">
        <v>4858</v>
      </c>
      <c r="P216" s="500">
        <v>2.5302083333333334</v>
      </c>
      <c r="Q216" s="478">
        <v>347</v>
      </c>
    </row>
    <row r="217" spans="1:17" ht="14.4" customHeight="1" x14ac:dyDescent="0.3">
      <c r="A217" s="472" t="s">
        <v>1603</v>
      </c>
      <c r="B217" s="473" t="s">
        <v>1424</v>
      </c>
      <c r="C217" s="473" t="s">
        <v>1425</v>
      </c>
      <c r="D217" s="473" t="s">
        <v>1446</v>
      </c>
      <c r="E217" s="473" t="s">
        <v>1448</v>
      </c>
      <c r="F217" s="477">
        <v>8</v>
      </c>
      <c r="G217" s="477">
        <v>3064</v>
      </c>
      <c r="H217" s="477">
        <v>3.9895833333333335</v>
      </c>
      <c r="I217" s="477">
        <v>383</v>
      </c>
      <c r="J217" s="477">
        <v>2</v>
      </c>
      <c r="K217" s="477">
        <v>768</v>
      </c>
      <c r="L217" s="477">
        <v>1</v>
      </c>
      <c r="M217" s="477">
        <v>384</v>
      </c>
      <c r="N217" s="477">
        <v>14</v>
      </c>
      <c r="O217" s="477">
        <v>4858</v>
      </c>
      <c r="P217" s="500">
        <v>6.325520833333333</v>
      </c>
      <c r="Q217" s="478">
        <v>347</v>
      </c>
    </row>
    <row r="218" spans="1:17" ht="14.4" customHeight="1" x14ac:dyDescent="0.3">
      <c r="A218" s="472" t="s">
        <v>1603</v>
      </c>
      <c r="B218" s="473" t="s">
        <v>1424</v>
      </c>
      <c r="C218" s="473" t="s">
        <v>1425</v>
      </c>
      <c r="D218" s="473" t="s">
        <v>1453</v>
      </c>
      <c r="E218" s="473" t="s">
        <v>1454</v>
      </c>
      <c r="F218" s="477">
        <v>30</v>
      </c>
      <c r="G218" s="477">
        <v>13350</v>
      </c>
      <c r="H218" s="477">
        <v>1.9955156950672646</v>
      </c>
      <c r="I218" s="477">
        <v>445</v>
      </c>
      <c r="J218" s="477">
        <v>15</v>
      </c>
      <c r="K218" s="477">
        <v>6690</v>
      </c>
      <c r="L218" s="477">
        <v>1</v>
      </c>
      <c r="M218" s="477">
        <v>446</v>
      </c>
      <c r="N218" s="477">
        <v>45</v>
      </c>
      <c r="O218" s="477">
        <v>16965</v>
      </c>
      <c r="P218" s="500">
        <v>2.5358744394618835</v>
      </c>
      <c r="Q218" s="478">
        <v>377</v>
      </c>
    </row>
    <row r="219" spans="1:17" ht="14.4" customHeight="1" x14ac:dyDescent="0.3">
      <c r="A219" s="472" t="s">
        <v>1603</v>
      </c>
      <c r="B219" s="473" t="s">
        <v>1424</v>
      </c>
      <c r="C219" s="473" t="s">
        <v>1425</v>
      </c>
      <c r="D219" s="473" t="s">
        <v>1453</v>
      </c>
      <c r="E219" s="473" t="s">
        <v>1455</v>
      </c>
      <c r="F219" s="477">
        <v>30</v>
      </c>
      <c r="G219" s="477">
        <v>13350</v>
      </c>
      <c r="H219" s="477">
        <v>9.9775784753363226</v>
      </c>
      <c r="I219" s="477">
        <v>445</v>
      </c>
      <c r="J219" s="477">
        <v>3</v>
      </c>
      <c r="K219" s="477">
        <v>1338</v>
      </c>
      <c r="L219" s="477">
        <v>1</v>
      </c>
      <c r="M219" s="477">
        <v>446</v>
      </c>
      <c r="N219" s="477">
        <v>26</v>
      </c>
      <c r="O219" s="477">
        <v>9802</v>
      </c>
      <c r="P219" s="500">
        <v>7.3258594917787745</v>
      </c>
      <c r="Q219" s="478">
        <v>377</v>
      </c>
    </row>
    <row r="220" spans="1:17" ht="14.4" customHeight="1" x14ac:dyDescent="0.3">
      <c r="A220" s="472" t="s">
        <v>1603</v>
      </c>
      <c r="B220" s="473" t="s">
        <v>1424</v>
      </c>
      <c r="C220" s="473" t="s">
        <v>1425</v>
      </c>
      <c r="D220" s="473" t="s">
        <v>1456</v>
      </c>
      <c r="E220" s="473" t="s">
        <v>1457</v>
      </c>
      <c r="F220" s="477">
        <v>20</v>
      </c>
      <c r="G220" s="477">
        <v>820</v>
      </c>
      <c r="H220" s="477">
        <v>2.7891156462585034</v>
      </c>
      <c r="I220" s="477">
        <v>41</v>
      </c>
      <c r="J220" s="477">
        <v>7</v>
      </c>
      <c r="K220" s="477">
        <v>294</v>
      </c>
      <c r="L220" s="477">
        <v>1</v>
      </c>
      <c r="M220" s="477">
        <v>42</v>
      </c>
      <c r="N220" s="477">
        <v>10</v>
      </c>
      <c r="O220" s="477">
        <v>340</v>
      </c>
      <c r="P220" s="500">
        <v>1.1564625850340136</v>
      </c>
      <c r="Q220" s="478">
        <v>34</v>
      </c>
    </row>
    <row r="221" spans="1:17" ht="14.4" customHeight="1" x14ac:dyDescent="0.3">
      <c r="A221" s="472" t="s">
        <v>1603</v>
      </c>
      <c r="B221" s="473" t="s">
        <v>1424</v>
      </c>
      <c r="C221" s="473" t="s">
        <v>1425</v>
      </c>
      <c r="D221" s="473" t="s">
        <v>1458</v>
      </c>
      <c r="E221" s="473" t="s">
        <v>1459</v>
      </c>
      <c r="F221" s="477">
        <v>5</v>
      </c>
      <c r="G221" s="477">
        <v>2455</v>
      </c>
      <c r="H221" s="477">
        <v>2.4949186991869921</v>
      </c>
      <c r="I221" s="477">
        <v>491</v>
      </c>
      <c r="J221" s="477">
        <v>2</v>
      </c>
      <c r="K221" s="477">
        <v>984</v>
      </c>
      <c r="L221" s="477">
        <v>1</v>
      </c>
      <c r="M221" s="477">
        <v>492</v>
      </c>
      <c r="N221" s="477"/>
      <c r="O221" s="477"/>
      <c r="P221" s="500"/>
      <c r="Q221" s="478"/>
    </row>
    <row r="222" spans="1:17" ht="14.4" customHeight="1" x14ac:dyDescent="0.3">
      <c r="A222" s="472" t="s">
        <v>1603</v>
      </c>
      <c r="B222" s="473" t="s">
        <v>1424</v>
      </c>
      <c r="C222" s="473" t="s">
        <v>1425</v>
      </c>
      <c r="D222" s="473" t="s">
        <v>1460</v>
      </c>
      <c r="E222" s="473" t="s">
        <v>1461</v>
      </c>
      <c r="F222" s="477">
        <v>3</v>
      </c>
      <c r="G222" s="477">
        <v>93</v>
      </c>
      <c r="H222" s="477">
        <v>0.75</v>
      </c>
      <c r="I222" s="477">
        <v>31</v>
      </c>
      <c r="J222" s="477">
        <v>4</v>
      </c>
      <c r="K222" s="477">
        <v>124</v>
      </c>
      <c r="L222" s="477">
        <v>1</v>
      </c>
      <c r="M222" s="477">
        <v>31</v>
      </c>
      <c r="N222" s="477">
        <v>2</v>
      </c>
      <c r="O222" s="477">
        <v>114</v>
      </c>
      <c r="P222" s="500">
        <v>0.91935483870967738</v>
      </c>
      <c r="Q222" s="478">
        <v>57</v>
      </c>
    </row>
    <row r="223" spans="1:17" ht="14.4" customHeight="1" x14ac:dyDescent="0.3">
      <c r="A223" s="472" t="s">
        <v>1603</v>
      </c>
      <c r="B223" s="473" t="s">
        <v>1424</v>
      </c>
      <c r="C223" s="473" t="s">
        <v>1425</v>
      </c>
      <c r="D223" s="473" t="s">
        <v>1462</v>
      </c>
      <c r="E223" s="473" t="s">
        <v>1463</v>
      </c>
      <c r="F223" s="477"/>
      <c r="G223" s="477"/>
      <c r="H223" s="477"/>
      <c r="I223" s="477"/>
      <c r="J223" s="477"/>
      <c r="K223" s="477"/>
      <c r="L223" s="477"/>
      <c r="M223" s="477"/>
      <c r="N223" s="477">
        <v>1</v>
      </c>
      <c r="O223" s="477">
        <v>224</v>
      </c>
      <c r="P223" s="500"/>
      <c r="Q223" s="478">
        <v>224</v>
      </c>
    </row>
    <row r="224" spans="1:17" ht="14.4" customHeight="1" x14ac:dyDescent="0.3">
      <c r="A224" s="472" t="s">
        <v>1603</v>
      </c>
      <c r="B224" s="473" t="s">
        <v>1424</v>
      </c>
      <c r="C224" s="473" t="s">
        <v>1425</v>
      </c>
      <c r="D224" s="473" t="s">
        <v>1464</v>
      </c>
      <c r="E224" s="473" t="s">
        <v>1466</v>
      </c>
      <c r="F224" s="477"/>
      <c r="G224" s="477"/>
      <c r="H224" s="477"/>
      <c r="I224" s="477"/>
      <c r="J224" s="477"/>
      <c r="K224" s="477"/>
      <c r="L224" s="477"/>
      <c r="M224" s="477"/>
      <c r="N224" s="477">
        <v>1</v>
      </c>
      <c r="O224" s="477">
        <v>553</v>
      </c>
      <c r="P224" s="500"/>
      <c r="Q224" s="478">
        <v>553</v>
      </c>
    </row>
    <row r="225" spans="1:17" ht="14.4" customHeight="1" x14ac:dyDescent="0.3">
      <c r="A225" s="472" t="s">
        <v>1603</v>
      </c>
      <c r="B225" s="473" t="s">
        <v>1424</v>
      </c>
      <c r="C225" s="473" t="s">
        <v>1425</v>
      </c>
      <c r="D225" s="473" t="s">
        <v>1476</v>
      </c>
      <c r="E225" s="473" t="s">
        <v>1477</v>
      </c>
      <c r="F225" s="477">
        <v>143</v>
      </c>
      <c r="G225" s="477">
        <v>2288</v>
      </c>
      <c r="H225" s="477">
        <v>3.2826398852223817</v>
      </c>
      <c r="I225" s="477">
        <v>16</v>
      </c>
      <c r="J225" s="477">
        <v>41</v>
      </c>
      <c r="K225" s="477">
        <v>697</v>
      </c>
      <c r="L225" s="477">
        <v>1</v>
      </c>
      <c r="M225" s="477">
        <v>17</v>
      </c>
      <c r="N225" s="477">
        <v>68</v>
      </c>
      <c r="O225" s="477">
        <v>1156</v>
      </c>
      <c r="P225" s="500">
        <v>1.6585365853658536</v>
      </c>
      <c r="Q225" s="478">
        <v>17</v>
      </c>
    </row>
    <row r="226" spans="1:17" ht="14.4" customHeight="1" x14ac:dyDescent="0.3">
      <c r="A226" s="472" t="s">
        <v>1603</v>
      </c>
      <c r="B226" s="473" t="s">
        <v>1424</v>
      </c>
      <c r="C226" s="473" t="s">
        <v>1425</v>
      </c>
      <c r="D226" s="473" t="s">
        <v>1481</v>
      </c>
      <c r="E226" s="473" t="s">
        <v>1482</v>
      </c>
      <c r="F226" s="477">
        <v>2</v>
      </c>
      <c r="G226" s="477">
        <v>206</v>
      </c>
      <c r="H226" s="477">
        <v>2</v>
      </c>
      <c r="I226" s="477">
        <v>103</v>
      </c>
      <c r="J226" s="477">
        <v>1</v>
      </c>
      <c r="K226" s="477">
        <v>103</v>
      </c>
      <c r="L226" s="477">
        <v>1</v>
      </c>
      <c r="M226" s="477">
        <v>103</v>
      </c>
      <c r="N226" s="477">
        <v>4</v>
      </c>
      <c r="O226" s="477">
        <v>260</v>
      </c>
      <c r="P226" s="500">
        <v>2.5242718446601944</v>
      </c>
      <c r="Q226" s="478">
        <v>65</v>
      </c>
    </row>
    <row r="227" spans="1:17" ht="14.4" customHeight="1" x14ac:dyDescent="0.3">
      <c r="A227" s="472" t="s">
        <v>1603</v>
      </c>
      <c r="B227" s="473" t="s">
        <v>1424</v>
      </c>
      <c r="C227" s="473" t="s">
        <v>1425</v>
      </c>
      <c r="D227" s="473" t="s">
        <v>1481</v>
      </c>
      <c r="E227" s="473" t="s">
        <v>1483</v>
      </c>
      <c r="F227" s="477">
        <v>1</v>
      </c>
      <c r="G227" s="477">
        <v>103</v>
      </c>
      <c r="H227" s="477"/>
      <c r="I227" s="477">
        <v>103</v>
      </c>
      <c r="J227" s="477"/>
      <c r="K227" s="477"/>
      <c r="L227" s="477"/>
      <c r="M227" s="477"/>
      <c r="N227" s="477"/>
      <c r="O227" s="477"/>
      <c r="P227" s="500"/>
      <c r="Q227" s="478"/>
    </row>
    <row r="228" spans="1:17" ht="14.4" customHeight="1" x14ac:dyDescent="0.3">
      <c r="A228" s="472" t="s">
        <v>1603</v>
      </c>
      <c r="B228" s="473" t="s">
        <v>1424</v>
      </c>
      <c r="C228" s="473" t="s">
        <v>1425</v>
      </c>
      <c r="D228" s="473" t="s">
        <v>1488</v>
      </c>
      <c r="E228" s="473" t="s">
        <v>1489</v>
      </c>
      <c r="F228" s="477">
        <v>172</v>
      </c>
      <c r="G228" s="477">
        <v>19952</v>
      </c>
      <c r="H228" s="477">
        <v>1.4330244918480213</v>
      </c>
      <c r="I228" s="477">
        <v>116</v>
      </c>
      <c r="J228" s="477">
        <v>119</v>
      </c>
      <c r="K228" s="477">
        <v>13923</v>
      </c>
      <c r="L228" s="477">
        <v>1</v>
      </c>
      <c r="M228" s="477">
        <v>117</v>
      </c>
      <c r="N228" s="477">
        <v>162</v>
      </c>
      <c r="O228" s="477">
        <v>22032</v>
      </c>
      <c r="P228" s="500">
        <v>1.5824175824175823</v>
      </c>
      <c r="Q228" s="478">
        <v>136</v>
      </c>
    </row>
    <row r="229" spans="1:17" ht="14.4" customHeight="1" x14ac:dyDescent="0.3">
      <c r="A229" s="472" t="s">
        <v>1603</v>
      </c>
      <c r="B229" s="473" t="s">
        <v>1424</v>
      </c>
      <c r="C229" s="473" t="s">
        <v>1425</v>
      </c>
      <c r="D229" s="473" t="s">
        <v>1490</v>
      </c>
      <c r="E229" s="473" t="s">
        <v>1491</v>
      </c>
      <c r="F229" s="477">
        <v>21</v>
      </c>
      <c r="G229" s="477">
        <v>1785</v>
      </c>
      <c r="H229" s="477">
        <v>1.401098901098901</v>
      </c>
      <c r="I229" s="477">
        <v>85</v>
      </c>
      <c r="J229" s="477">
        <v>14</v>
      </c>
      <c r="K229" s="477">
        <v>1274</v>
      </c>
      <c r="L229" s="477">
        <v>1</v>
      </c>
      <c r="M229" s="477">
        <v>91</v>
      </c>
      <c r="N229" s="477">
        <v>31</v>
      </c>
      <c r="O229" s="477">
        <v>2821</v>
      </c>
      <c r="P229" s="500">
        <v>2.2142857142857144</v>
      </c>
      <c r="Q229" s="478">
        <v>91</v>
      </c>
    </row>
    <row r="230" spans="1:17" ht="14.4" customHeight="1" x14ac:dyDescent="0.3">
      <c r="A230" s="472" t="s">
        <v>1603</v>
      </c>
      <c r="B230" s="473" t="s">
        <v>1424</v>
      </c>
      <c r="C230" s="473" t="s">
        <v>1425</v>
      </c>
      <c r="D230" s="473" t="s">
        <v>1492</v>
      </c>
      <c r="E230" s="473" t="s">
        <v>1493</v>
      </c>
      <c r="F230" s="477"/>
      <c r="G230" s="477"/>
      <c r="H230" s="477"/>
      <c r="I230" s="477"/>
      <c r="J230" s="477"/>
      <c r="K230" s="477"/>
      <c r="L230" s="477"/>
      <c r="M230" s="477"/>
      <c r="N230" s="477">
        <v>1</v>
      </c>
      <c r="O230" s="477">
        <v>137</v>
      </c>
      <c r="P230" s="500"/>
      <c r="Q230" s="478">
        <v>137</v>
      </c>
    </row>
    <row r="231" spans="1:17" ht="14.4" customHeight="1" x14ac:dyDescent="0.3">
      <c r="A231" s="472" t="s">
        <v>1603</v>
      </c>
      <c r="B231" s="473" t="s">
        <v>1424</v>
      </c>
      <c r="C231" s="473" t="s">
        <v>1425</v>
      </c>
      <c r="D231" s="473" t="s">
        <v>1494</v>
      </c>
      <c r="E231" s="473" t="s">
        <v>1495</v>
      </c>
      <c r="F231" s="477">
        <v>17</v>
      </c>
      <c r="G231" s="477">
        <v>357</v>
      </c>
      <c r="H231" s="477">
        <v>2.125</v>
      </c>
      <c r="I231" s="477">
        <v>21</v>
      </c>
      <c r="J231" s="477">
        <v>8</v>
      </c>
      <c r="K231" s="477">
        <v>168</v>
      </c>
      <c r="L231" s="477">
        <v>1</v>
      </c>
      <c r="M231" s="477">
        <v>21</v>
      </c>
      <c r="N231" s="477">
        <v>8</v>
      </c>
      <c r="O231" s="477">
        <v>528</v>
      </c>
      <c r="P231" s="500">
        <v>3.1428571428571428</v>
      </c>
      <c r="Q231" s="478">
        <v>66</v>
      </c>
    </row>
    <row r="232" spans="1:17" ht="14.4" customHeight="1" x14ac:dyDescent="0.3">
      <c r="A232" s="472" t="s">
        <v>1603</v>
      </c>
      <c r="B232" s="473" t="s">
        <v>1424</v>
      </c>
      <c r="C232" s="473" t="s">
        <v>1425</v>
      </c>
      <c r="D232" s="473" t="s">
        <v>1496</v>
      </c>
      <c r="E232" s="473" t="s">
        <v>1497</v>
      </c>
      <c r="F232" s="477">
        <v>40</v>
      </c>
      <c r="G232" s="477">
        <v>19480</v>
      </c>
      <c r="H232" s="477">
        <v>1.9959016393442623</v>
      </c>
      <c r="I232" s="477">
        <v>487</v>
      </c>
      <c r="J232" s="477">
        <v>20</v>
      </c>
      <c r="K232" s="477">
        <v>9760</v>
      </c>
      <c r="L232" s="477">
        <v>1</v>
      </c>
      <c r="M232" s="477">
        <v>488</v>
      </c>
      <c r="N232" s="477">
        <v>7</v>
      </c>
      <c r="O232" s="477">
        <v>2296</v>
      </c>
      <c r="P232" s="500">
        <v>0.23524590163934425</v>
      </c>
      <c r="Q232" s="478">
        <v>328</v>
      </c>
    </row>
    <row r="233" spans="1:17" ht="14.4" customHeight="1" x14ac:dyDescent="0.3">
      <c r="A233" s="472" t="s">
        <v>1603</v>
      </c>
      <c r="B233" s="473" t="s">
        <v>1424</v>
      </c>
      <c r="C233" s="473" t="s">
        <v>1425</v>
      </c>
      <c r="D233" s="473" t="s">
        <v>1496</v>
      </c>
      <c r="E233" s="473" t="s">
        <v>1498</v>
      </c>
      <c r="F233" s="477">
        <v>42</v>
      </c>
      <c r="G233" s="477">
        <v>20454</v>
      </c>
      <c r="H233" s="477">
        <v>10.478483606557377</v>
      </c>
      <c r="I233" s="477">
        <v>487</v>
      </c>
      <c r="J233" s="477">
        <v>4</v>
      </c>
      <c r="K233" s="477">
        <v>1952</v>
      </c>
      <c r="L233" s="477">
        <v>1</v>
      </c>
      <c r="M233" s="477">
        <v>488</v>
      </c>
      <c r="N233" s="477"/>
      <c r="O233" s="477"/>
      <c r="P233" s="500"/>
      <c r="Q233" s="478"/>
    </row>
    <row r="234" spans="1:17" ht="14.4" customHeight="1" x14ac:dyDescent="0.3">
      <c r="A234" s="472" t="s">
        <v>1603</v>
      </c>
      <c r="B234" s="473" t="s">
        <v>1424</v>
      </c>
      <c r="C234" s="473" t="s">
        <v>1425</v>
      </c>
      <c r="D234" s="473" t="s">
        <v>1506</v>
      </c>
      <c r="E234" s="473" t="s">
        <v>1507</v>
      </c>
      <c r="F234" s="477">
        <v>23</v>
      </c>
      <c r="G234" s="477">
        <v>943</v>
      </c>
      <c r="H234" s="477">
        <v>1.0952380952380953</v>
      </c>
      <c r="I234" s="477">
        <v>41</v>
      </c>
      <c r="J234" s="477">
        <v>21</v>
      </c>
      <c r="K234" s="477">
        <v>861</v>
      </c>
      <c r="L234" s="477">
        <v>1</v>
      </c>
      <c r="M234" s="477">
        <v>41</v>
      </c>
      <c r="N234" s="477">
        <v>25</v>
      </c>
      <c r="O234" s="477">
        <v>1275</v>
      </c>
      <c r="P234" s="500">
        <v>1.480836236933798</v>
      </c>
      <c r="Q234" s="478">
        <v>51</v>
      </c>
    </row>
    <row r="235" spans="1:17" ht="14.4" customHeight="1" x14ac:dyDescent="0.3">
      <c r="A235" s="472" t="s">
        <v>1603</v>
      </c>
      <c r="B235" s="473" t="s">
        <v>1424</v>
      </c>
      <c r="C235" s="473" t="s">
        <v>1425</v>
      </c>
      <c r="D235" s="473" t="s">
        <v>1515</v>
      </c>
      <c r="E235" s="473" t="s">
        <v>1516</v>
      </c>
      <c r="F235" s="477"/>
      <c r="G235" s="477"/>
      <c r="H235" s="477"/>
      <c r="I235" s="477"/>
      <c r="J235" s="477">
        <v>1</v>
      </c>
      <c r="K235" s="477">
        <v>223</v>
      </c>
      <c r="L235" s="477">
        <v>1</v>
      </c>
      <c r="M235" s="477">
        <v>223</v>
      </c>
      <c r="N235" s="477">
        <v>1</v>
      </c>
      <c r="O235" s="477">
        <v>207</v>
      </c>
      <c r="P235" s="500">
        <v>0.9282511210762332</v>
      </c>
      <c r="Q235" s="478">
        <v>207</v>
      </c>
    </row>
    <row r="236" spans="1:17" ht="14.4" customHeight="1" x14ac:dyDescent="0.3">
      <c r="A236" s="472" t="s">
        <v>1603</v>
      </c>
      <c r="B236" s="473" t="s">
        <v>1424</v>
      </c>
      <c r="C236" s="473" t="s">
        <v>1425</v>
      </c>
      <c r="D236" s="473" t="s">
        <v>1543</v>
      </c>
      <c r="E236" s="473" t="s">
        <v>1544</v>
      </c>
      <c r="F236" s="477">
        <v>3</v>
      </c>
      <c r="G236" s="477">
        <v>81</v>
      </c>
      <c r="H236" s="477"/>
      <c r="I236" s="477">
        <v>27</v>
      </c>
      <c r="J236" s="477"/>
      <c r="K236" s="477"/>
      <c r="L236" s="477"/>
      <c r="M236" s="477"/>
      <c r="N236" s="477"/>
      <c r="O236" s="477"/>
      <c r="P236" s="500"/>
      <c r="Q236" s="478"/>
    </row>
    <row r="237" spans="1:17" ht="14.4" customHeight="1" x14ac:dyDescent="0.3">
      <c r="A237" s="472" t="s">
        <v>1603</v>
      </c>
      <c r="B237" s="473" t="s">
        <v>1424</v>
      </c>
      <c r="C237" s="473" t="s">
        <v>1425</v>
      </c>
      <c r="D237" s="473" t="s">
        <v>1556</v>
      </c>
      <c r="E237" s="473"/>
      <c r="F237" s="477"/>
      <c r="G237" s="477"/>
      <c r="H237" s="477"/>
      <c r="I237" s="477"/>
      <c r="J237" s="477"/>
      <c r="K237" s="477"/>
      <c r="L237" s="477"/>
      <c r="M237" s="477"/>
      <c r="N237" s="477">
        <v>1</v>
      </c>
      <c r="O237" s="477">
        <v>1493</v>
      </c>
      <c r="P237" s="500"/>
      <c r="Q237" s="478">
        <v>1493</v>
      </c>
    </row>
    <row r="238" spans="1:17" ht="14.4" customHeight="1" x14ac:dyDescent="0.3">
      <c r="A238" s="472" t="s">
        <v>1603</v>
      </c>
      <c r="B238" s="473" t="s">
        <v>1424</v>
      </c>
      <c r="C238" s="473" t="s">
        <v>1425</v>
      </c>
      <c r="D238" s="473" t="s">
        <v>1558</v>
      </c>
      <c r="E238" s="473"/>
      <c r="F238" s="477"/>
      <c r="G238" s="477"/>
      <c r="H238" s="477"/>
      <c r="I238" s="477"/>
      <c r="J238" s="477"/>
      <c r="K238" s="477"/>
      <c r="L238" s="477"/>
      <c r="M238" s="477"/>
      <c r="N238" s="477">
        <v>1</v>
      </c>
      <c r="O238" s="477">
        <v>327</v>
      </c>
      <c r="P238" s="500"/>
      <c r="Q238" s="478">
        <v>327</v>
      </c>
    </row>
    <row r="239" spans="1:17" ht="14.4" customHeight="1" x14ac:dyDescent="0.3">
      <c r="A239" s="472" t="s">
        <v>1603</v>
      </c>
      <c r="B239" s="473" t="s">
        <v>1424</v>
      </c>
      <c r="C239" s="473" t="s">
        <v>1425</v>
      </c>
      <c r="D239" s="473" t="s">
        <v>1558</v>
      </c>
      <c r="E239" s="473" t="s">
        <v>1559</v>
      </c>
      <c r="F239" s="477"/>
      <c r="G239" s="477"/>
      <c r="H239" s="477"/>
      <c r="I239" s="477"/>
      <c r="J239" s="477"/>
      <c r="K239" s="477"/>
      <c r="L239" s="477"/>
      <c r="M239" s="477"/>
      <c r="N239" s="477">
        <v>1</v>
      </c>
      <c r="O239" s="477">
        <v>327</v>
      </c>
      <c r="P239" s="500"/>
      <c r="Q239" s="478">
        <v>327</v>
      </c>
    </row>
    <row r="240" spans="1:17" ht="14.4" customHeight="1" x14ac:dyDescent="0.3">
      <c r="A240" s="472" t="s">
        <v>1603</v>
      </c>
      <c r="B240" s="473" t="s">
        <v>1424</v>
      </c>
      <c r="C240" s="473" t="s">
        <v>1425</v>
      </c>
      <c r="D240" s="473" t="s">
        <v>1564</v>
      </c>
      <c r="E240" s="473"/>
      <c r="F240" s="477"/>
      <c r="G240" s="477"/>
      <c r="H240" s="477"/>
      <c r="I240" s="477"/>
      <c r="J240" s="477"/>
      <c r="K240" s="477"/>
      <c r="L240" s="477"/>
      <c r="M240" s="477"/>
      <c r="N240" s="477">
        <v>18</v>
      </c>
      <c r="O240" s="477">
        <v>4680</v>
      </c>
      <c r="P240" s="500"/>
      <c r="Q240" s="478">
        <v>260</v>
      </c>
    </row>
    <row r="241" spans="1:17" ht="14.4" customHeight="1" x14ac:dyDescent="0.3">
      <c r="A241" s="472" t="s">
        <v>1603</v>
      </c>
      <c r="B241" s="473" t="s">
        <v>1424</v>
      </c>
      <c r="C241" s="473" t="s">
        <v>1425</v>
      </c>
      <c r="D241" s="473" t="s">
        <v>1564</v>
      </c>
      <c r="E241" s="473" t="s">
        <v>1565</v>
      </c>
      <c r="F241" s="477"/>
      <c r="G241" s="477"/>
      <c r="H241" s="477"/>
      <c r="I241" s="477"/>
      <c r="J241" s="477"/>
      <c r="K241" s="477"/>
      <c r="L241" s="477"/>
      <c r="M241" s="477"/>
      <c r="N241" s="477">
        <v>23</v>
      </c>
      <c r="O241" s="477">
        <v>5980</v>
      </c>
      <c r="P241" s="500"/>
      <c r="Q241" s="478">
        <v>260</v>
      </c>
    </row>
    <row r="242" spans="1:17" ht="14.4" customHeight="1" x14ac:dyDescent="0.3">
      <c r="A242" s="472" t="s">
        <v>1604</v>
      </c>
      <c r="B242" s="473" t="s">
        <v>1424</v>
      </c>
      <c r="C242" s="473" t="s">
        <v>1425</v>
      </c>
      <c r="D242" s="473" t="s">
        <v>1426</v>
      </c>
      <c r="E242" s="473" t="s">
        <v>1427</v>
      </c>
      <c r="F242" s="477">
        <v>1168</v>
      </c>
      <c r="G242" s="477">
        <v>188048</v>
      </c>
      <c r="H242" s="477">
        <v>0.91419904033602828</v>
      </c>
      <c r="I242" s="477">
        <v>161</v>
      </c>
      <c r="J242" s="477">
        <v>1189</v>
      </c>
      <c r="K242" s="477">
        <v>205697</v>
      </c>
      <c r="L242" s="477">
        <v>1</v>
      </c>
      <c r="M242" s="477">
        <v>173</v>
      </c>
      <c r="N242" s="477">
        <v>1094</v>
      </c>
      <c r="O242" s="477">
        <v>189262</v>
      </c>
      <c r="P242" s="500">
        <v>0.92010092514718256</v>
      </c>
      <c r="Q242" s="478">
        <v>173</v>
      </c>
    </row>
    <row r="243" spans="1:17" ht="14.4" customHeight="1" x14ac:dyDescent="0.3">
      <c r="A243" s="472" t="s">
        <v>1604</v>
      </c>
      <c r="B243" s="473" t="s">
        <v>1424</v>
      </c>
      <c r="C243" s="473" t="s">
        <v>1425</v>
      </c>
      <c r="D243" s="473" t="s">
        <v>1426</v>
      </c>
      <c r="E243" s="473" t="s">
        <v>1428</v>
      </c>
      <c r="F243" s="477">
        <v>671</v>
      </c>
      <c r="G243" s="477">
        <v>108031</v>
      </c>
      <c r="H243" s="477">
        <v>0.96814984092844025</v>
      </c>
      <c r="I243" s="477">
        <v>161</v>
      </c>
      <c r="J243" s="477">
        <v>645</v>
      </c>
      <c r="K243" s="477">
        <v>111585</v>
      </c>
      <c r="L243" s="477">
        <v>1</v>
      </c>
      <c r="M243" s="477">
        <v>173</v>
      </c>
      <c r="N243" s="477">
        <v>695</v>
      </c>
      <c r="O243" s="477">
        <v>120235</v>
      </c>
      <c r="P243" s="500">
        <v>1.0775193798449612</v>
      </c>
      <c r="Q243" s="478">
        <v>173</v>
      </c>
    </row>
    <row r="244" spans="1:17" ht="14.4" customHeight="1" x14ac:dyDescent="0.3">
      <c r="A244" s="472" t="s">
        <v>1604</v>
      </c>
      <c r="B244" s="473" t="s">
        <v>1424</v>
      </c>
      <c r="C244" s="473" t="s">
        <v>1425</v>
      </c>
      <c r="D244" s="473" t="s">
        <v>1441</v>
      </c>
      <c r="E244" s="473" t="s">
        <v>1442</v>
      </c>
      <c r="F244" s="477">
        <v>1</v>
      </c>
      <c r="G244" s="477">
        <v>1169</v>
      </c>
      <c r="H244" s="477"/>
      <c r="I244" s="477">
        <v>1169</v>
      </c>
      <c r="J244" s="477"/>
      <c r="K244" s="477"/>
      <c r="L244" s="477"/>
      <c r="M244" s="477"/>
      <c r="N244" s="477"/>
      <c r="O244" s="477"/>
      <c r="P244" s="500"/>
      <c r="Q244" s="478"/>
    </row>
    <row r="245" spans="1:17" ht="14.4" customHeight="1" x14ac:dyDescent="0.3">
      <c r="A245" s="472" t="s">
        <v>1604</v>
      </c>
      <c r="B245" s="473" t="s">
        <v>1424</v>
      </c>
      <c r="C245" s="473" t="s">
        <v>1425</v>
      </c>
      <c r="D245" s="473" t="s">
        <v>1444</v>
      </c>
      <c r="E245" s="473" t="s">
        <v>1445</v>
      </c>
      <c r="F245" s="477">
        <v>109</v>
      </c>
      <c r="G245" s="477">
        <v>4360</v>
      </c>
      <c r="H245" s="477">
        <v>1.5638450502152081</v>
      </c>
      <c r="I245" s="477">
        <v>40</v>
      </c>
      <c r="J245" s="477">
        <v>68</v>
      </c>
      <c r="K245" s="477">
        <v>2788</v>
      </c>
      <c r="L245" s="477">
        <v>1</v>
      </c>
      <c r="M245" s="477">
        <v>41</v>
      </c>
      <c r="N245" s="477">
        <v>63</v>
      </c>
      <c r="O245" s="477">
        <v>2898</v>
      </c>
      <c r="P245" s="500">
        <v>1.0394548063127691</v>
      </c>
      <c r="Q245" s="478">
        <v>46</v>
      </c>
    </row>
    <row r="246" spans="1:17" ht="14.4" customHeight="1" x14ac:dyDescent="0.3">
      <c r="A246" s="472" t="s">
        <v>1604</v>
      </c>
      <c r="B246" s="473" t="s">
        <v>1424</v>
      </c>
      <c r="C246" s="473" t="s">
        <v>1425</v>
      </c>
      <c r="D246" s="473" t="s">
        <v>1446</v>
      </c>
      <c r="E246" s="473" t="s">
        <v>1447</v>
      </c>
      <c r="F246" s="477">
        <v>6</v>
      </c>
      <c r="G246" s="477">
        <v>2298</v>
      </c>
      <c r="H246" s="477">
        <v>0.99739583333333337</v>
      </c>
      <c r="I246" s="477">
        <v>383</v>
      </c>
      <c r="J246" s="477">
        <v>6</v>
      </c>
      <c r="K246" s="477">
        <v>2304</v>
      </c>
      <c r="L246" s="477">
        <v>1</v>
      </c>
      <c r="M246" s="477">
        <v>384</v>
      </c>
      <c r="N246" s="477">
        <v>21</v>
      </c>
      <c r="O246" s="477">
        <v>7287</v>
      </c>
      <c r="P246" s="500">
        <v>3.1627604166666665</v>
      </c>
      <c r="Q246" s="478">
        <v>347</v>
      </c>
    </row>
    <row r="247" spans="1:17" ht="14.4" customHeight="1" x14ac:dyDescent="0.3">
      <c r="A247" s="472" t="s">
        <v>1604</v>
      </c>
      <c r="B247" s="473" t="s">
        <v>1424</v>
      </c>
      <c r="C247" s="473" t="s">
        <v>1425</v>
      </c>
      <c r="D247" s="473" t="s">
        <v>1446</v>
      </c>
      <c r="E247" s="473" t="s">
        <v>1448</v>
      </c>
      <c r="F247" s="477">
        <v>1</v>
      </c>
      <c r="G247" s="477">
        <v>383</v>
      </c>
      <c r="H247" s="477">
        <v>0.99739583333333337</v>
      </c>
      <c r="I247" s="477">
        <v>383</v>
      </c>
      <c r="J247" s="477">
        <v>1</v>
      </c>
      <c r="K247" s="477">
        <v>384</v>
      </c>
      <c r="L247" s="477">
        <v>1</v>
      </c>
      <c r="M247" s="477">
        <v>384</v>
      </c>
      <c r="N247" s="477">
        <v>3</v>
      </c>
      <c r="O247" s="477">
        <v>1041</v>
      </c>
      <c r="P247" s="500">
        <v>2.7109375</v>
      </c>
      <c r="Q247" s="478">
        <v>347</v>
      </c>
    </row>
    <row r="248" spans="1:17" ht="14.4" customHeight="1" x14ac:dyDescent="0.3">
      <c r="A248" s="472" t="s">
        <v>1604</v>
      </c>
      <c r="B248" s="473" t="s">
        <v>1424</v>
      </c>
      <c r="C248" s="473" t="s">
        <v>1425</v>
      </c>
      <c r="D248" s="473" t="s">
        <v>1449</v>
      </c>
      <c r="E248" s="473" t="s">
        <v>1450</v>
      </c>
      <c r="F248" s="477"/>
      <c r="G248" s="477"/>
      <c r="H248" s="477"/>
      <c r="I248" s="477"/>
      <c r="J248" s="477">
        <v>11</v>
      </c>
      <c r="K248" s="477">
        <v>407</v>
      </c>
      <c r="L248" s="477">
        <v>1</v>
      </c>
      <c r="M248" s="477">
        <v>37</v>
      </c>
      <c r="N248" s="477">
        <v>8</v>
      </c>
      <c r="O248" s="477">
        <v>408</v>
      </c>
      <c r="P248" s="500">
        <v>1.0024570024570025</v>
      </c>
      <c r="Q248" s="478">
        <v>51</v>
      </c>
    </row>
    <row r="249" spans="1:17" ht="14.4" customHeight="1" x14ac:dyDescent="0.3">
      <c r="A249" s="472" t="s">
        <v>1604</v>
      </c>
      <c r="B249" s="473" t="s">
        <v>1424</v>
      </c>
      <c r="C249" s="473" t="s">
        <v>1425</v>
      </c>
      <c r="D249" s="473" t="s">
        <v>1453</v>
      </c>
      <c r="E249" s="473" t="s">
        <v>1454</v>
      </c>
      <c r="F249" s="477">
        <v>3</v>
      </c>
      <c r="G249" s="477">
        <v>1335</v>
      </c>
      <c r="H249" s="477"/>
      <c r="I249" s="477">
        <v>445</v>
      </c>
      <c r="J249" s="477"/>
      <c r="K249" s="477"/>
      <c r="L249" s="477"/>
      <c r="M249" s="477"/>
      <c r="N249" s="477">
        <v>23</v>
      </c>
      <c r="O249" s="477">
        <v>8671</v>
      </c>
      <c r="P249" s="500"/>
      <c r="Q249" s="478">
        <v>377</v>
      </c>
    </row>
    <row r="250" spans="1:17" ht="14.4" customHeight="1" x14ac:dyDescent="0.3">
      <c r="A250" s="472" t="s">
        <v>1604</v>
      </c>
      <c r="B250" s="473" t="s">
        <v>1424</v>
      </c>
      <c r="C250" s="473" t="s">
        <v>1425</v>
      </c>
      <c r="D250" s="473" t="s">
        <v>1453</v>
      </c>
      <c r="E250" s="473" t="s">
        <v>1455</v>
      </c>
      <c r="F250" s="477"/>
      <c r="G250" s="477"/>
      <c r="H250" s="477"/>
      <c r="I250" s="477"/>
      <c r="J250" s="477">
        <v>3</v>
      </c>
      <c r="K250" s="477">
        <v>1338</v>
      </c>
      <c r="L250" s="477">
        <v>1</v>
      </c>
      <c r="M250" s="477">
        <v>446</v>
      </c>
      <c r="N250" s="477">
        <v>4</v>
      </c>
      <c r="O250" s="477">
        <v>1508</v>
      </c>
      <c r="P250" s="500">
        <v>1.1270553064275037</v>
      </c>
      <c r="Q250" s="478">
        <v>377</v>
      </c>
    </row>
    <row r="251" spans="1:17" ht="14.4" customHeight="1" x14ac:dyDescent="0.3">
      <c r="A251" s="472" t="s">
        <v>1604</v>
      </c>
      <c r="B251" s="473" t="s">
        <v>1424</v>
      </c>
      <c r="C251" s="473" t="s">
        <v>1425</v>
      </c>
      <c r="D251" s="473" t="s">
        <v>1456</v>
      </c>
      <c r="E251" s="473" t="s">
        <v>1457</v>
      </c>
      <c r="F251" s="477">
        <v>111</v>
      </c>
      <c r="G251" s="477">
        <v>4551</v>
      </c>
      <c r="H251" s="477">
        <v>1.2313311688311688</v>
      </c>
      <c r="I251" s="477">
        <v>41</v>
      </c>
      <c r="J251" s="477">
        <v>88</v>
      </c>
      <c r="K251" s="477">
        <v>3696</v>
      </c>
      <c r="L251" s="477">
        <v>1</v>
      </c>
      <c r="M251" s="477">
        <v>42</v>
      </c>
      <c r="N251" s="477">
        <v>69</v>
      </c>
      <c r="O251" s="477">
        <v>2346</v>
      </c>
      <c r="P251" s="500">
        <v>0.63474025974025972</v>
      </c>
      <c r="Q251" s="478">
        <v>34</v>
      </c>
    </row>
    <row r="252" spans="1:17" ht="14.4" customHeight="1" x14ac:dyDescent="0.3">
      <c r="A252" s="472" t="s">
        <v>1604</v>
      </c>
      <c r="B252" s="473" t="s">
        <v>1424</v>
      </c>
      <c r="C252" s="473" t="s">
        <v>1425</v>
      </c>
      <c r="D252" s="473" t="s">
        <v>1458</v>
      </c>
      <c r="E252" s="473" t="s">
        <v>1459</v>
      </c>
      <c r="F252" s="477">
        <v>8</v>
      </c>
      <c r="G252" s="477">
        <v>3928</v>
      </c>
      <c r="H252" s="477">
        <v>1.9959349593495934</v>
      </c>
      <c r="I252" s="477">
        <v>491</v>
      </c>
      <c r="J252" s="477">
        <v>4</v>
      </c>
      <c r="K252" s="477">
        <v>1968</v>
      </c>
      <c r="L252" s="477">
        <v>1</v>
      </c>
      <c r="M252" s="477">
        <v>492</v>
      </c>
      <c r="N252" s="477">
        <v>2</v>
      </c>
      <c r="O252" s="477">
        <v>1048</v>
      </c>
      <c r="P252" s="500">
        <v>0.53252032520325199</v>
      </c>
      <c r="Q252" s="478">
        <v>524</v>
      </c>
    </row>
    <row r="253" spans="1:17" ht="14.4" customHeight="1" x14ac:dyDescent="0.3">
      <c r="A253" s="472" t="s">
        <v>1604</v>
      </c>
      <c r="B253" s="473" t="s">
        <v>1424</v>
      </c>
      <c r="C253" s="473" t="s">
        <v>1425</v>
      </c>
      <c r="D253" s="473" t="s">
        <v>1460</v>
      </c>
      <c r="E253" s="473" t="s">
        <v>1461</v>
      </c>
      <c r="F253" s="477">
        <v>46</v>
      </c>
      <c r="G253" s="477">
        <v>1426</v>
      </c>
      <c r="H253" s="477">
        <v>2.875</v>
      </c>
      <c r="I253" s="477">
        <v>31</v>
      </c>
      <c r="J253" s="477">
        <v>16</v>
      </c>
      <c r="K253" s="477">
        <v>496</v>
      </c>
      <c r="L253" s="477">
        <v>1</v>
      </c>
      <c r="M253" s="477">
        <v>31</v>
      </c>
      <c r="N253" s="477">
        <v>8</v>
      </c>
      <c r="O253" s="477">
        <v>456</v>
      </c>
      <c r="P253" s="500">
        <v>0.91935483870967738</v>
      </c>
      <c r="Q253" s="478">
        <v>57</v>
      </c>
    </row>
    <row r="254" spans="1:17" ht="14.4" customHeight="1" x14ac:dyDescent="0.3">
      <c r="A254" s="472" t="s">
        <v>1604</v>
      </c>
      <c r="B254" s="473" t="s">
        <v>1424</v>
      </c>
      <c r="C254" s="473" t="s">
        <v>1425</v>
      </c>
      <c r="D254" s="473" t="s">
        <v>1462</v>
      </c>
      <c r="E254" s="473" t="s">
        <v>1463</v>
      </c>
      <c r="F254" s="477">
        <v>5</v>
      </c>
      <c r="G254" s="477">
        <v>1035</v>
      </c>
      <c r="H254" s="477"/>
      <c r="I254" s="477">
        <v>207</v>
      </c>
      <c r="J254" s="477"/>
      <c r="K254" s="477"/>
      <c r="L254" s="477"/>
      <c r="M254" s="477"/>
      <c r="N254" s="477"/>
      <c r="O254" s="477"/>
      <c r="P254" s="500"/>
      <c r="Q254" s="478"/>
    </row>
    <row r="255" spans="1:17" ht="14.4" customHeight="1" x14ac:dyDescent="0.3">
      <c r="A255" s="472" t="s">
        <v>1604</v>
      </c>
      <c r="B255" s="473" t="s">
        <v>1424</v>
      </c>
      <c r="C255" s="473" t="s">
        <v>1425</v>
      </c>
      <c r="D255" s="473" t="s">
        <v>1464</v>
      </c>
      <c r="E255" s="473" t="s">
        <v>1465</v>
      </c>
      <c r="F255" s="477">
        <v>5</v>
      </c>
      <c r="G255" s="477">
        <v>1900</v>
      </c>
      <c r="H255" s="477"/>
      <c r="I255" s="477">
        <v>380</v>
      </c>
      <c r="J255" s="477"/>
      <c r="K255" s="477"/>
      <c r="L255" s="477"/>
      <c r="M255" s="477"/>
      <c r="N255" s="477"/>
      <c r="O255" s="477"/>
      <c r="P255" s="500"/>
      <c r="Q255" s="478"/>
    </row>
    <row r="256" spans="1:17" ht="14.4" customHeight="1" x14ac:dyDescent="0.3">
      <c r="A256" s="472" t="s">
        <v>1604</v>
      </c>
      <c r="B256" s="473" t="s">
        <v>1424</v>
      </c>
      <c r="C256" s="473" t="s">
        <v>1425</v>
      </c>
      <c r="D256" s="473" t="s">
        <v>1476</v>
      </c>
      <c r="E256" s="473" t="s">
        <v>1477</v>
      </c>
      <c r="F256" s="477">
        <v>351</v>
      </c>
      <c r="G256" s="477">
        <v>5616</v>
      </c>
      <c r="H256" s="477">
        <v>1.1632145816072907</v>
      </c>
      <c r="I256" s="477">
        <v>16</v>
      </c>
      <c r="J256" s="477">
        <v>284</v>
      </c>
      <c r="K256" s="477">
        <v>4828</v>
      </c>
      <c r="L256" s="477">
        <v>1</v>
      </c>
      <c r="M256" s="477">
        <v>17</v>
      </c>
      <c r="N256" s="477">
        <v>224</v>
      </c>
      <c r="O256" s="477">
        <v>3808</v>
      </c>
      <c r="P256" s="500">
        <v>0.78873239436619713</v>
      </c>
      <c r="Q256" s="478">
        <v>17</v>
      </c>
    </row>
    <row r="257" spans="1:17" ht="14.4" customHeight="1" x14ac:dyDescent="0.3">
      <c r="A257" s="472" t="s">
        <v>1604</v>
      </c>
      <c r="B257" s="473" t="s">
        <v>1424</v>
      </c>
      <c r="C257" s="473" t="s">
        <v>1425</v>
      </c>
      <c r="D257" s="473" t="s">
        <v>1478</v>
      </c>
      <c r="E257" s="473" t="s">
        <v>1479</v>
      </c>
      <c r="F257" s="477"/>
      <c r="G257" s="477"/>
      <c r="H257" s="477"/>
      <c r="I257" s="477"/>
      <c r="J257" s="477"/>
      <c r="K257" s="477"/>
      <c r="L257" s="477"/>
      <c r="M257" s="477"/>
      <c r="N257" s="477">
        <v>1</v>
      </c>
      <c r="O257" s="477">
        <v>143</v>
      </c>
      <c r="P257" s="500"/>
      <c r="Q257" s="478">
        <v>143</v>
      </c>
    </row>
    <row r="258" spans="1:17" ht="14.4" customHeight="1" x14ac:dyDescent="0.3">
      <c r="A258" s="472" t="s">
        <v>1604</v>
      </c>
      <c r="B258" s="473" t="s">
        <v>1424</v>
      </c>
      <c r="C258" s="473" t="s">
        <v>1425</v>
      </c>
      <c r="D258" s="473" t="s">
        <v>1478</v>
      </c>
      <c r="E258" s="473" t="s">
        <v>1480</v>
      </c>
      <c r="F258" s="477"/>
      <c r="G258" s="477"/>
      <c r="H258" s="477"/>
      <c r="I258" s="477"/>
      <c r="J258" s="477"/>
      <c r="K258" s="477"/>
      <c r="L258" s="477"/>
      <c r="M258" s="477"/>
      <c r="N258" s="477">
        <v>1</v>
      </c>
      <c r="O258" s="477">
        <v>143</v>
      </c>
      <c r="P258" s="500"/>
      <c r="Q258" s="478">
        <v>143</v>
      </c>
    </row>
    <row r="259" spans="1:17" ht="14.4" customHeight="1" x14ac:dyDescent="0.3">
      <c r="A259" s="472" t="s">
        <v>1604</v>
      </c>
      <c r="B259" s="473" t="s">
        <v>1424</v>
      </c>
      <c r="C259" s="473" t="s">
        <v>1425</v>
      </c>
      <c r="D259" s="473" t="s">
        <v>1481</v>
      </c>
      <c r="E259" s="473" t="s">
        <v>1482</v>
      </c>
      <c r="F259" s="477">
        <v>25</v>
      </c>
      <c r="G259" s="477">
        <v>2575</v>
      </c>
      <c r="H259" s="477">
        <v>6.25</v>
      </c>
      <c r="I259" s="477">
        <v>103</v>
      </c>
      <c r="J259" s="477">
        <v>4</v>
      </c>
      <c r="K259" s="477">
        <v>412</v>
      </c>
      <c r="L259" s="477">
        <v>1</v>
      </c>
      <c r="M259" s="477">
        <v>103</v>
      </c>
      <c r="N259" s="477">
        <v>1</v>
      </c>
      <c r="O259" s="477">
        <v>65</v>
      </c>
      <c r="P259" s="500">
        <v>0.15776699029126215</v>
      </c>
      <c r="Q259" s="478">
        <v>65</v>
      </c>
    </row>
    <row r="260" spans="1:17" ht="14.4" customHeight="1" x14ac:dyDescent="0.3">
      <c r="A260" s="472" t="s">
        <v>1604</v>
      </c>
      <c r="B260" s="473" t="s">
        <v>1424</v>
      </c>
      <c r="C260" s="473" t="s">
        <v>1425</v>
      </c>
      <c r="D260" s="473" t="s">
        <v>1481</v>
      </c>
      <c r="E260" s="473" t="s">
        <v>1483</v>
      </c>
      <c r="F260" s="477">
        <v>5</v>
      </c>
      <c r="G260" s="477">
        <v>515</v>
      </c>
      <c r="H260" s="477">
        <v>2.5</v>
      </c>
      <c r="I260" s="477">
        <v>103</v>
      </c>
      <c r="J260" s="477">
        <v>2</v>
      </c>
      <c r="K260" s="477">
        <v>206</v>
      </c>
      <c r="L260" s="477">
        <v>1</v>
      </c>
      <c r="M260" s="477">
        <v>103</v>
      </c>
      <c r="N260" s="477">
        <v>4</v>
      </c>
      <c r="O260" s="477">
        <v>260</v>
      </c>
      <c r="P260" s="500">
        <v>1.2621359223300972</v>
      </c>
      <c r="Q260" s="478">
        <v>65</v>
      </c>
    </row>
    <row r="261" spans="1:17" ht="14.4" customHeight="1" x14ac:dyDescent="0.3">
      <c r="A261" s="472" t="s">
        <v>1604</v>
      </c>
      <c r="B261" s="473" t="s">
        <v>1424</v>
      </c>
      <c r="C261" s="473" t="s">
        <v>1425</v>
      </c>
      <c r="D261" s="473" t="s">
        <v>1488</v>
      </c>
      <c r="E261" s="473" t="s">
        <v>1489</v>
      </c>
      <c r="F261" s="477">
        <v>611</v>
      </c>
      <c r="G261" s="477">
        <v>70876</v>
      </c>
      <c r="H261" s="477">
        <v>1.0355175688509022</v>
      </c>
      <c r="I261" s="477">
        <v>116</v>
      </c>
      <c r="J261" s="477">
        <v>585</v>
      </c>
      <c r="K261" s="477">
        <v>68445</v>
      </c>
      <c r="L261" s="477">
        <v>1</v>
      </c>
      <c r="M261" s="477">
        <v>117</v>
      </c>
      <c r="N261" s="477">
        <v>607</v>
      </c>
      <c r="O261" s="477">
        <v>82552</v>
      </c>
      <c r="P261" s="500">
        <v>1.2061070932865805</v>
      </c>
      <c r="Q261" s="478">
        <v>136</v>
      </c>
    </row>
    <row r="262" spans="1:17" ht="14.4" customHeight="1" x14ac:dyDescent="0.3">
      <c r="A262" s="472" t="s">
        <v>1604</v>
      </c>
      <c r="B262" s="473" t="s">
        <v>1424</v>
      </c>
      <c r="C262" s="473" t="s">
        <v>1425</v>
      </c>
      <c r="D262" s="473" t="s">
        <v>1490</v>
      </c>
      <c r="E262" s="473" t="s">
        <v>1491</v>
      </c>
      <c r="F262" s="477">
        <v>345</v>
      </c>
      <c r="G262" s="477">
        <v>29325</v>
      </c>
      <c r="H262" s="477">
        <v>0.95623960609123815</v>
      </c>
      <c r="I262" s="477">
        <v>85</v>
      </c>
      <c r="J262" s="477">
        <v>337</v>
      </c>
      <c r="K262" s="477">
        <v>30667</v>
      </c>
      <c r="L262" s="477">
        <v>1</v>
      </c>
      <c r="M262" s="477">
        <v>91</v>
      </c>
      <c r="N262" s="477">
        <v>300</v>
      </c>
      <c r="O262" s="477">
        <v>27300</v>
      </c>
      <c r="P262" s="500">
        <v>0.89020771513353114</v>
      </c>
      <c r="Q262" s="478">
        <v>91</v>
      </c>
    </row>
    <row r="263" spans="1:17" ht="14.4" customHeight="1" x14ac:dyDescent="0.3">
      <c r="A263" s="472" t="s">
        <v>1604</v>
      </c>
      <c r="B263" s="473" t="s">
        <v>1424</v>
      </c>
      <c r="C263" s="473" t="s">
        <v>1425</v>
      </c>
      <c r="D263" s="473" t="s">
        <v>1492</v>
      </c>
      <c r="E263" s="473" t="s">
        <v>1493</v>
      </c>
      <c r="F263" s="477">
        <v>7</v>
      </c>
      <c r="G263" s="477">
        <v>686</v>
      </c>
      <c r="H263" s="477">
        <v>1.7323232323232323</v>
      </c>
      <c r="I263" s="477">
        <v>98</v>
      </c>
      <c r="J263" s="477">
        <v>4</v>
      </c>
      <c r="K263" s="477">
        <v>396</v>
      </c>
      <c r="L263" s="477">
        <v>1</v>
      </c>
      <c r="M263" s="477">
        <v>99</v>
      </c>
      <c r="N263" s="477">
        <v>9</v>
      </c>
      <c r="O263" s="477">
        <v>1233</v>
      </c>
      <c r="P263" s="500">
        <v>3.1136363636363638</v>
      </c>
      <c r="Q263" s="478">
        <v>137</v>
      </c>
    </row>
    <row r="264" spans="1:17" ht="14.4" customHeight="1" x14ac:dyDescent="0.3">
      <c r="A264" s="472" t="s">
        <v>1604</v>
      </c>
      <c r="B264" s="473" t="s">
        <v>1424</v>
      </c>
      <c r="C264" s="473" t="s">
        <v>1425</v>
      </c>
      <c r="D264" s="473" t="s">
        <v>1494</v>
      </c>
      <c r="E264" s="473" t="s">
        <v>1495</v>
      </c>
      <c r="F264" s="477">
        <v>35</v>
      </c>
      <c r="G264" s="477">
        <v>735</v>
      </c>
      <c r="H264" s="477">
        <v>0.97222222222222221</v>
      </c>
      <c r="I264" s="477">
        <v>21</v>
      </c>
      <c r="J264" s="477">
        <v>36</v>
      </c>
      <c r="K264" s="477">
        <v>756</v>
      </c>
      <c r="L264" s="477">
        <v>1</v>
      </c>
      <c r="M264" s="477">
        <v>21</v>
      </c>
      <c r="N264" s="477">
        <v>36</v>
      </c>
      <c r="O264" s="477">
        <v>2376</v>
      </c>
      <c r="P264" s="500">
        <v>3.1428571428571428</v>
      </c>
      <c r="Q264" s="478">
        <v>66</v>
      </c>
    </row>
    <row r="265" spans="1:17" ht="14.4" customHeight="1" x14ac:dyDescent="0.3">
      <c r="A265" s="472" t="s">
        <v>1604</v>
      </c>
      <c r="B265" s="473" t="s">
        <v>1424</v>
      </c>
      <c r="C265" s="473" t="s">
        <v>1425</v>
      </c>
      <c r="D265" s="473" t="s">
        <v>1496</v>
      </c>
      <c r="E265" s="473" t="s">
        <v>1497</v>
      </c>
      <c r="F265" s="477">
        <v>21</v>
      </c>
      <c r="G265" s="477">
        <v>10227</v>
      </c>
      <c r="H265" s="477">
        <v>1.0478483606557376</v>
      </c>
      <c r="I265" s="477">
        <v>487</v>
      </c>
      <c r="J265" s="477">
        <v>20</v>
      </c>
      <c r="K265" s="477">
        <v>9760</v>
      </c>
      <c r="L265" s="477">
        <v>1</v>
      </c>
      <c r="M265" s="477">
        <v>488</v>
      </c>
      <c r="N265" s="477">
        <v>3</v>
      </c>
      <c r="O265" s="477">
        <v>984</v>
      </c>
      <c r="P265" s="500">
        <v>0.10081967213114754</v>
      </c>
      <c r="Q265" s="478">
        <v>328</v>
      </c>
    </row>
    <row r="266" spans="1:17" ht="14.4" customHeight="1" x14ac:dyDescent="0.3">
      <c r="A266" s="472" t="s">
        <v>1604</v>
      </c>
      <c r="B266" s="473" t="s">
        <v>1424</v>
      </c>
      <c r="C266" s="473" t="s">
        <v>1425</v>
      </c>
      <c r="D266" s="473" t="s">
        <v>1496</v>
      </c>
      <c r="E266" s="473" t="s">
        <v>1498</v>
      </c>
      <c r="F266" s="477">
        <v>5</v>
      </c>
      <c r="G266" s="477">
        <v>2435</v>
      </c>
      <c r="H266" s="477">
        <v>2.494877049180328</v>
      </c>
      <c r="I266" s="477">
        <v>487</v>
      </c>
      <c r="J266" s="477">
        <v>2</v>
      </c>
      <c r="K266" s="477">
        <v>976</v>
      </c>
      <c r="L266" s="477">
        <v>1</v>
      </c>
      <c r="M266" s="477">
        <v>488</v>
      </c>
      <c r="N266" s="477">
        <v>6</v>
      </c>
      <c r="O266" s="477">
        <v>1968</v>
      </c>
      <c r="P266" s="500">
        <v>2.0163934426229506</v>
      </c>
      <c r="Q266" s="478">
        <v>328</v>
      </c>
    </row>
    <row r="267" spans="1:17" ht="14.4" customHeight="1" x14ac:dyDescent="0.3">
      <c r="A267" s="472" t="s">
        <v>1604</v>
      </c>
      <c r="B267" s="473" t="s">
        <v>1424</v>
      </c>
      <c r="C267" s="473" t="s">
        <v>1425</v>
      </c>
      <c r="D267" s="473" t="s">
        <v>1506</v>
      </c>
      <c r="E267" s="473" t="s">
        <v>1507</v>
      </c>
      <c r="F267" s="477">
        <v>64</v>
      </c>
      <c r="G267" s="477">
        <v>2624</v>
      </c>
      <c r="H267" s="477">
        <v>1.3913043478260869</v>
      </c>
      <c r="I267" s="477">
        <v>41</v>
      </c>
      <c r="J267" s="477">
        <v>46</v>
      </c>
      <c r="K267" s="477">
        <v>1886</v>
      </c>
      <c r="L267" s="477">
        <v>1</v>
      </c>
      <c r="M267" s="477">
        <v>41</v>
      </c>
      <c r="N267" s="477">
        <v>39</v>
      </c>
      <c r="O267" s="477">
        <v>1989</v>
      </c>
      <c r="P267" s="500">
        <v>1.0546129374337221</v>
      </c>
      <c r="Q267" s="478">
        <v>51</v>
      </c>
    </row>
    <row r="268" spans="1:17" ht="14.4" customHeight="1" x14ac:dyDescent="0.3">
      <c r="A268" s="472" t="s">
        <v>1604</v>
      </c>
      <c r="B268" s="473" t="s">
        <v>1424</v>
      </c>
      <c r="C268" s="473" t="s">
        <v>1425</v>
      </c>
      <c r="D268" s="473" t="s">
        <v>1515</v>
      </c>
      <c r="E268" s="473" t="s">
        <v>1516</v>
      </c>
      <c r="F268" s="477"/>
      <c r="G268" s="477"/>
      <c r="H268" s="477"/>
      <c r="I268" s="477"/>
      <c r="J268" s="477">
        <v>1</v>
      </c>
      <c r="K268" s="477">
        <v>223</v>
      </c>
      <c r="L268" s="477">
        <v>1</v>
      </c>
      <c r="M268" s="477">
        <v>223</v>
      </c>
      <c r="N268" s="477"/>
      <c r="O268" s="477"/>
      <c r="P268" s="500"/>
      <c r="Q268" s="478"/>
    </row>
    <row r="269" spans="1:17" ht="14.4" customHeight="1" x14ac:dyDescent="0.3">
      <c r="A269" s="472" t="s">
        <v>1604</v>
      </c>
      <c r="B269" s="473" t="s">
        <v>1424</v>
      </c>
      <c r="C269" s="473" t="s">
        <v>1425</v>
      </c>
      <c r="D269" s="473" t="s">
        <v>1515</v>
      </c>
      <c r="E269" s="473" t="s">
        <v>1517</v>
      </c>
      <c r="F269" s="477">
        <v>2</v>
      </c>
      <c r="G269" s="477">
        <v>438</v>
      </c>
      <c r="H269" s="477">
        <v>1.9641255605381165</v>
      </c>
      <c r="I269" s="477">
        <v>219</v>
      </c>
      <c r="J269" s="477">
        <v>1</v>
      </c>
      <c r="K269" s="477">
        <v>223</v>
      </c>
      <c r="L269" s="477">
        <v>1</v>
      </c>
      <c r="M269" s="477">
        <v>223</v>
      </c>
      <c r="N269" s="477">
        <v>2</v>
      </c>
      <c r="O269" s="477">
        <v>414</v>
      </c>
      <c r="P269" s="500">
        <v>1.8565022421524664</v>
      </c>
      <c r="Q269" s="478">
        <v>207</v>
      </c>
    </row>
    <row r="270" spans="1:17" ht="14.4" customHeight="1" x14ac:dyDescent="0.3">
      <c r="A270" s="472" t="s">
        <v>1604</v>
      </c>
      <c r="B270" s="473" t="s">
        <v>1424</v>
      </c>
      <c r="C270" s="473" t="s">
        <v>1425</v>
      </c>
      <c r="D270" s="473" t="s">
        <v>1522</v>
      </c>
      <c r="E270" s="473" t="s">
        <v>1523</v>
      </c>
      <c r="F270" s="477">
        <v>1</v>
      </c>
      <c r="G270" s="477">
        <v>608</v>
      </c>
      <c r="H270" s="477">
        <v>0.49511400651465798</v>
      </c>
      <c r="I270" s="477">
        <v>608</v>
      </c>
      <c r="J270" s="477">
        <v>2</v>
      </c>
      <c r="K270" s="477">
        <v>1228</v>
      </c>
      <c r="L270" s="477">
        <v>1</v>
      </c>
      <c r="M270" s="477">
        <v>614</v>
      </c>
      <c r="N270" s="477">
        <v>2</v>
      </c>
      <c r="O270" s="477">
        <v>1224</v>
      </c>
      <c r="P270" s="500">
        <v>0.99674267100977199</v>
      </c>
      <c r="Q270" s="478">
        <v>612</v>
      </c>
    </row>
    <row r="271" spans="1:17" ht="14.4" customHeight="1" x14ac:dyDescent="0.3">
      <c r="A271" s="472" t="s">
        <v>1604</v>
      </c>
      <c r="B271" s="473" t="s">
        <v>1424</v>
      </c>
      <c r="C271" s="473" t="s">
        <v>1425</v>
      </c>
      <c r="D271" s="473" t="s">
        <v>1522</v>
      </c>
      <c r="E271" s="473" t="s">
        <v>1524</v>
      </c>
      <c r="F271" s="477">
        <v>1</v>
      </c>
      <c r="G271" s="477">
        <v>608</v>
      </c>
      <c r="H271" s="477"/>
      <c r="I271" s="477">
        <v>608</v>
      </c>
      <c r="J271" s="477"/>
      <c r="K271" s="477"/>
      <c r="L271" s="477"/>
      <c r="M271" s="477"/>
      <c r="N271" s="477">
        <v>3</v>
      </c>
      <c r="O271" s="477">
        <v>1836</v>
      </c>
      <c r="P271" s="500"/>
      <c r="Q271" s="478">
        <v>612</v>
      </c>
    </row>
    <row r="272" spans="1:17" ht="14.4" customHeight="1" x14ac:dyDescent="0.3">
      <c r="A272" s="472" t="s">
        <v>1604</v>
      </c>
      <c r="B272" s="473" t="s">
        <v>1424</v>
      </c>
      <c r="C272" s="473" t="s">
        <v>1425</v>
      </c>
      <c r="D272" s="473" t="s">
        <v>1525</v>
      </c>
      <c r="E272" s="473" t="s">
        <v>1526</v>
      </c>
      <c r="F272" s="477">
        <v>1</v>
      </c>
      <c r="G272" s="477">
        <v>962</v>
      </c>
      <c r="H272" s="477"/>
      <c r="I272" s="477">
        <v>962</v>
      </c>
      <c r="J272" s="477"/>
      <c r="K272" s="477"/>
      <c r="L272" s="477"/>
      <c r="M272" s="477"/>
      <c r="N272" s="477">
        <v>1</v>
      </c>
      <c r="O272" s="477">
        <v>825</v>
      </c>
      <c r="P272" s="500"/>
      <c r="Q272" s="478">
        <v>825</v>
      </c>
    </row>
    <row r="273" spans="1:17" ht="14.4" customHeight="1" x14ac:dyDescent="0.3">
      <c r="A273" s="472" t="s">
        <v>1604</v>
      </c>
      <c r="B273" s="473" t="s">
        <v>1424</v>
      </c>
      <c r="C273" s="473" t="s">
        <v>1425</v>
      </c>
      <c r="D273" s="473" t="s">
        <v>1552</v>
      </c>
      <c r="E273" s="473" t="s">
        <v>1553</v>
      </c>
      <c r="F273" s="477"/>
      <c r="G273" s="477"/>
      <c r="H273" s="477"/>
      <c r="I273" s="477"/>
      <c r="J273" s="477"/>
      <c r="K273" s="477"/>
      <c r="L273" s="477"/>
      <c r="M273" s="477"/>
      <c r="N273" s="477">
        <v>3</v>
      </c>
      <c r="O273" s="477">
        <v>726</v>
      </c>
      <c r="P273" s="500"/>
      <c r="Q273" s="478">
        <v>242</v>
      </c>
    </row>
    <row r="274" spans="1:17" ht="14.4" customHeight="1" x14ac:dyDescent="0.3">
      <c r="A274" s="472" t="s">
        <v>1604</v>
      </c>
      <c r="B274" s="473" t="s">
        <v>1424</v>
      </c>
      <c r="C274" s="473" t="s">
        <v>1425</v>
      </c>
      <c r="D274" s="473" t="s">
        <v>1564</v>
      </c>
      <c r="E274" s="473"/>
      <c r="F274" s="477"/>
      <c r="G274" s="477"/>
      <c r="H274" s="477"/>
      <c r="I274" s="477"/>
      <c r="J274" s="477"/>
      <c r="K274" s="477"/>
      <c r="L274" s="477"/>
      <c r="M274" s="477"/>
      <c r="N274" s="477">
        <v>10</v>
      </c>
      <c r="O274" s="477">
        <v>2600</v>
      </c>
      <c r="P274" s="500"/>
      <c r="Q274" s="478">
        <v>260</v>
      </c>
    </row>
    <row r="275" spans="1:17" ht="14.4" customHeight="1" x14ac:dyDescent="0.3">
      <c r="A275" s="472" t="s">
        <v>1604</v>
      </c>
      <c r="B275" s="473" t="s">
        <v>1424</v>
      </c>
      <c r="C275" s="473" t="s">
        <v>1425</v>
      </c>
      <c r="D275" s="473" t="s">
        <v>1564</v>
      </c>
      <c r="E275" s="473" t="s">
        <v>1565</v>
      </c>
      <c r="F275" s="477"/>
      <c r="G275" s="477"/>
      <c r="H275" s="477"/>
      <c r="I275" s="477"/>
      <c r="J275" s="477"/>
      <c r="K275" s="477"/>
      <c r="L275" s="477"/>
      <c r="M275" s="477"/>
      <c r="N275" s="477">
        <v>143</v>
      </c>
      <c r="O275" s="477">
        <v>37180</v>
      </c>
      <c r="P275" s="500"/>
      <c r="Q275" s="478">
        <v>260</v>
      </c>
    </row>
    <row r="276" spans="1:17" ht="14.4" customHeight="1" x14ac:dyDescent="0.3">
      <c r="A276" s="472" t="s">
        <v>1605</v>
      </c>
      <c r="B276" s="473" t="s">
        <v>1424</v>
      </c>
      <c r="C276" s="473" t="s">
        <v>1425</v>
      </c>
      <c r="D276" s="473" t="s">
        <v>1426</v>
      </c>
      <c r="E276" s="473" t="s">
        <v>1427</v>
      </c>
      <c r="F276" s="477">
        <v>1002</v>
      </c>
      <c r="G276" s="477">
        <v>161322</v>
      </c>
      <c r="H276" s="477">
        <v>0.89405283780114053</v>
      </c>
      <c r="I276" s="477">
        <v>161</v>
      </c>
      <c r="J276" s="477">
        <v>1043</v>
      </c>
      <c r="K276" s="477">
        <v>180439</v>
      </c>
      <c r="L276" s="477">
        <v>1</v>
      </c>
      <c r="M276" s="477">
        <v>173</v>
      </c>
      <c r="N276" s="477">
        <v>890</v>
      </c>
      <c r="O276" s="477">
        <v>153970</v>
      </c>
      <c r="P276" s="500">
        <v>0.85330776605944392</v>
      </c>
      <c r="Q276" s="478">
        <v>173</v>
      </c>
    </row>
    <row r="277" spans="1:17" ht="14.4" customHeight="1" x14ac:dyDescent="0.3">
      <c r="A277" s="472" t="s">
        <v>1605</v>
      </c>
      <c r="B277" s="473" t="s">
        <v>1424</v>
      </c>
      <c r="C277" s="473" t="s">
        <v>1425</v>
      </c>
      <c r="D277" s="473" t="s">
        <v>1426</v>
      </c>
      <c r="E277" s="473" t="s">
        <v>1428</v>
      </c>
      <c r="F277" s="477">
        <v>686</v>
      </c>
      <c r="G277" s="477">
        <v>110446</v>
      </c>
      <c r="H277" s="477">
        <v>1.5236663125801868</v>
      </c>
      <c r="I277" s="477">
        <v>161</v>
      </c>
      <c r="J277" s="477">
        <v>419</v>
      </c>
      <c r="K277" s="477">
        <v>72487</v>
      </c>
      <c r="L277" s="477">
        <v>1</v>
      </c>
      <c r="M277" s="477">
        <v>173</v>
      </c>
      <c r="N277" s="477">
        <v>383</v>
      </c>
      <c r="O277" s="477">
        <v>66259</v>
      </c>
      <c r="P277" s="500">
        <v>0.91408114558472553</v>
      </c>
      <c r="Q277" s="478">
        <v>173</v>
      </c>
    </row>
    <row r="278" spans="1:17" ht="14.4" customHeight="1" x14ac:dyDescent="0.3">
      <c r="A278" s="472" t="s">
        <v>1605</v>
      </c>
      <c r="B278" s="473" t="s">
        <v>1424</v>
      </c>
      <c r="C278" s="473" t="s">
        <v>1425</v>
      </c>
      <c r="D278" s="473" t="s">
        <v>1441</v>
      </c>
      <c r="E278" s="473" t="s">
        <v>1442</v>
      </c>
      <c r="F278" s="477">
        <v>104</v>
      </c>
      <c r="G278" s="477">
        <v>121576</v>
      </c>
      <c r="H278" s="477">
        <v>0.8565731718486892</v>
      </c>
      <c r="I278" s="477">
        <v>1169</v>
      </c>
      <c r="J278" s="477">
        <v>121</v>
      </c>
      <c r="K278" s="477">
        <v>141933</v>
      </c>
      <c r="L278" s="477">
        <v>1</v>
      </c>
      <c r="M278" s="477">
        <v>1173</v>
      </c>
      <c r="N278" s="477">
        <v>25</v>
      </c>
      <c r="O278" s="477">
        <v>26750</v>
      </c>
      <c r="P278" s="500">
        <v>0.18846920730203687</v>
      </c>
      <c r="Q278" s="478">
        <v>1070</v>
      </c>
    </row>
    <row r="279" spans="1:17" ht="14.4" customHeight="1" x14ac:dyDescent="0.3">
      <c r="A279" s="472" t="s">
        <v>1605</v>
      </c>
      <c r="B279" s="473" t="s">
        <v>1424</v>
      </c>
      <c r="C279" s="473" t="s">
        <v>1425</v>
      </c>
      <c r="D279" s="473" t="s">
        <v>1441</v>
      </c>
      <c r="E279" s="473" t="s">
        <v>1443</v>
      </c>
      <c r="F279" s="477">
        <v>38</v>
      </c>
      <c r="G279" s="477">
        <v>44422</v>
      </c>
      <c r="H279" s="477">
        <v>1.8935208866155158</v>
      </c>
      <c r="I279" s="477">
        <v>1169</v>
      </c>
      <c r="J279" s="477">
        <v>20</v>
      </c>
      <c r="K279" s="477">
        <v>23460</v>
      </c>
      <c r="L279" s="477">
        <v>1</v>
      </c>
      <c r="M279" s="477">
        <v>1173</v>
      </c>
      <c r="N279" s="477">
        <v>8</v>
      </c>
      <c r="O279" s="477">
        <v>8560</v>
      </c>
      <c r="P279" s="500">
        <v>0.36487638533674338</v>
      </c>
      <c r="Q279" s="478">
        <v>1070</v>
      </c>
    </row>
    <row r="280" spans="1:17" ht="14.4" customHeight="1" x14ac:dyDescent="0.3">
      <c r="A280" s="472" t="s">
        <v>1605</v>
      </c>
      <c r="B280" s="473" t="s">
        <v>1424</v>
      </c>
      <c r="C280" s="473" t="s">
        <v>1425</v>
      </c>
      <c r="D280" s="473" t="s">
        <v>1444</v>
      </c>
      <c r="E280" s="473" t="s">
        <v>1445</v>
      </c>
      <c r="F280" s="477">
        <v>297</v>
      </c>
      <c r="G280" s="477">
        <v>11880</v>
      </c>
      <c r="H280" s="477">
        <v>1.3352815555805329</v>
      </c>
      <c r="I280" s="477">
        <v>40</v>
      </c>
      <c r="J280" s="477">
        <v>217</v>
      </c>
      <c r="K280" s="477">
        <v>8897</v>
      </c>
      <c r="L280" s="477">
        <v>1</v>
      </c>
      <c r="M280" s="477">
        <v>41</v>
      </c>
      <c r="N280" s="477">
        <v>130</v>
      </c>
      <c r="O280" s="477">
        <v>5980</v>
      </c>
      <c r="P280" s="500">
        <v>0.6721366752838035</v>
      </c>
      <c r="Q280" s="478">
        <v>46</v>
      </c>
    </row>
    <row r="281" spans="1:17" ht="14.4" customHeight="1" x14ac:dyDescent="0.3">
      <c r="A281" s="472" t="s">
        <v>1605</v>
      </c>
      <c r="B281" s="473" t="s">
        <v>1424</v>
      </c>
      <c r="C281" s="473" t="s">
        <v>1425</v>
      </c>
      <c r="D281" s="473" t="s">
        <v>1446</v>
      </c>
      <c r="E281" s="473" t="s">
        <v>1447</v>
      </c>
      <c r="F281" s="477">
        <v>25</v>
      </c>
      <c r="G281" s="477">
        <v>9575</v>
      </c>
      <c r="H281" s="477">
        <v>1.4667585784313726</v>
      </c>
      <c r="I281" s="477">
        <v>383</v>
      </c>
      <c r="J281" s="477">
        <v>17</v>
      </c>
      <c r="K281" s="477">
        <v>6528</v>
      </c>
      <c r="L281" s="477">
        <v>1</v>
      </c>
      <c r="M281" s="477">
        <v>384</v>
      </c>
      <c r="N281" s="477">
        <v>34</v>
      </c>
      <c r="O281" s="477">
        <v>11798</v>
      </c>
      <c r="P281" s="500">
        <v>1.8072916666666667</v>
      </c>
      <c r="Q281" s="478">
        <v>347</v>
      </c>
    </row>
    <row r="282" spans="1:17" ht="14.4" customHeight="1" x14ac:dyDescent="0.3">
      <c r="A282" s="472" t="s">
        <v>1605</v>
      </c>
      <c r="B282" s="473" t="s">
        <v>1424</v>
      </c>
      <c r="C282" s="473" t="s">
        <v>1425</v>
      </c>
      <c r="D282" s="473" t="s">
        <v>1446</v>
      </c>
      <c r="E282" s="473" t="s">
        <v>1448</v>
      </c>
      <c r="F282" s="477">
        <v>7</v>
      </c>
      <c r="G282" s="477">
        <v>2681</v>
      </c>
      <c r="H282" s="477">
        <v>0.41069240196078433</v>
      </c>
      <c r="I282" s="477">
        <v>383</v>
      </c>
      <c r="J282" s="477">
        <v>17</v>
      </c>
      <c r="K282" s="477">
        <v>6528</v>
      </c>
      <c r="L282" s="477">
        <v>1</v>
      </c>
      <c r="M282" s="477">
        <v>384</v>
      </c>
      <c r="N282" s="477">
        <v>45</v>
      </c>
      <c r="O282" s="477">
        <v>15615</v>
      </c>
      <c r="P282" s="500">
        <v>2.3920036764705883</v>
      </c>
      <c r="Q282" s="478">
        <v>347</v>
      </c>
    </row>
    <row r="283" spans="1:17" ht="14.4" customHeight="1" x14ac:dyDescent="0.3">
      <c r="A283" s="472" t="s">
        <v>1605</v>
      </c>
      <c r="B283" s="473" t="s">
        <v>1424</v>
      </c>
      <c r="C283" s="473" t="s">
        <v>1425</v>
      </c>
      <c r="D283" s="473" t="s">
        <v>1449</v>
      </c>
      <c r="E283" s="473" t="s">
        <v>1450</v>
      </c>
      <c r="F283" s="477">
        <v>17</v>
      </c>
      <c r="G283" s="477">
        <v>629</v>
      </c>
      <c r="H283" s="477">
        <v>0.2361111111111111</v>
      </c>
      <c r="I283" s="477">
        <v>37</v>
      </c>
      <c r="J283" s="477">
        <v>72</v>
      </c>
      <c r="K283" s="477">
        <v>2664</v>
      </c>
      <c r="L283" s="477">
        <v>1</v>
      </c>
      <c r="M283" s="477">
        <v>37</v>
      </c>
      <c r="N283" s="477">
        <v>9</v>
      </c>
      <c r="O283" s="477">
        <v>459</v>
      </c>
      <c r="P283" s="500">
        <v>0.17229729729729729</v>
      </c>
      <c r="Q283" s="478">
        <v>51</v>
      </c>
    </row>
    <row r="284" spans="1:17" ht="14.4" customHeight="1" x14ac:dyDescent="0.3">
      <c r="A284" s="472" t="s">
        <v>1605</v>
      </c>
      <c r="B284" s="473" t="s">
        <v>1424</v>
      </c>
      <c r="C284" s="473" t="s">
        <v>1425</v>
      </c>
      <c r="D284" s="473" t="s">
        <v>1453</v>
      </c>
      <c r="E284" s="473" t="s">
        <v>1454</v>
      </c>
      <c r="F284" s="477">
        <v>42</v>
      </c>
      <c r="G284" s="477">
        <v>18690</v>
      </c>
      <c r="H284" s="477">
        <v>0.82168293326299124</v>
      </c>
      <c r="I284" s="477">
        <v>445</v>
      </c>
      <c r="J284" s="477">
        <v>51</v>
      </c>
      <c r="K284" s="477">
        <v>22746</v>
      </c>
      <c r="L284" s="477">
        <v>1</v>
      </c>
      <c r="M284" s="477">
        <v>446</v>
      </c>
      <c r="N284" s="477">
        <v>144</v>
      </c>
      <c r="O284" s="477">
        <v>54288</v>
      </c>
      <c r="P284" s="500">
        <v>2.3867053547876549</v>
      </c>
      <c r="Q284" s="478">
        <v>377</v>
      </c>
    </row>
    <row r="285" spans="1:17" ht="14.4" customHeight="1" x14ac:dyDescent="0.3">
      <c r="A285" s="472" t="s">
        <v>1605</v>
      </c>
      <c r="B285" s="473" t="s">
        <v>1424</v>
      </c>
      <c r="C285" s="473" t="s">
        <v>1425</v>
      </c>
      <c r="D285" s="473" t="s">
        <v>1453</v>
      </c>
      <c r="E285" s="473" t="s">
        <v>1455</v>
      </c>
      <c r="F285" s="477">
        <v>24</v>
      </c>
      <c r="G285" s="477">
        <v>10680</v>
      </c>
      <c r="H285" s="477">
        <v>0.54423155320016303</v>
      </c>
      <c r="I285" s="477">
        <v>445</v>
      </c>
      <c r="J285" s="477">
        <v>44</v>
      </c>
      <c r="K285" s="477">
        <v>19624</v>
      </c>
      <c r="L285" s="477">
        <v>1</v>
      </c>
      <c r="M285" s="477">
        <v>446</v>
      </c>
      <c r="N285" s="477">
        <v>74</v>
      </c>
      <c r="O285" s="477">
        <v>27898</v>
      </c>
      <c r="P285" s="500">
        <v>1.4216265796983285</v>
      </c>
      <c r="Q285" s="478">
        <v>377</v>
      </c>
    </row>
    <row r="286" spans="1:17" ht="14.4" customHeight="1" x14ac:dyDescent="0.3">
      <c r="A286" s="472" t="s">
        <v>1605</v>
      </c>
      <c r="B286" s="473" t="s">
        <v>1424</v>
      </c>
      <c r="C286" s="473" t="s">
        <v>1425</v>
      </c>
      <c r="D286" s="473" t="s">
        <v>1456</v>
      </c>
      <c r="E286" s="473" t="s">
        <v>1457</v>
      </c>
      <c r="F286" s="477">
        <v>173</v>
      </c>
      <c r="G286" s="477">
        <v>7093</v>
      </c>
      <c r="H286" s="477">
        <v>0.97058018609742747</v>
      </c>
      <c r="I286" s="477">
        <v>41</v>
      </c>
      <c r="J286" s="477">
        <v>174</v>
      </c>
      <c r="K286" s="477">
        <v>7308</v>
      </c>
      <c r="L286" s="477">
        <v>1</v>
      </c>
      <c r="M286" s="477">
        <v>42</v>
      </c>
      <c r="N286" s="477">
        <v>159</v>
      </c>
      <c r="O286" s="477">
        <v>5406</v>
      </c>
      <c r="P286" s="500">
        <v>0.73973727422003288</v>
      </c>
      <c r="Q286" s="478">
        <v>34</v>
      </c>
    </row>
    <row r="287" spans="1:17" ht="14.4" customHeight="1" x14ac:dyDescent="0.3">
      <c r="A287" s="472" t="s">
        <v>1605</v>
      </c>
      <c r="B287" s="473" t="s">
        <v>1424</v>
      </c>
      <c r="C287" s="473" t="s">
        <v>1425</v>
      </c>
      <c r="D287" s="473" t="s">
        <v>1458</v>
      </c>
      <c r="E287" s="473" t="s">
        <v>1459</v>
      </c>
      <c r="F287" s="477">
        <v>73</v>
      </c>
      <c r="G287" s="477">
        <v>35843</v>
      </c>
      <c r="H287" s="477">
        <v>0.53567372070779529</v>
      </c>
      <c r="I287" s="477">
        <v>491</v>
      </c>
      <c r="J287" s="477">
        <v>136</v>
      </c>
      <c r="K287" s="477">
        <v>66912</v>
      </c>
      <c r="L287" s="477">
        <v>1</v>
      </c>
      <c r="M287" s="477">
        <v>492</v>
      </c>
      <c r="N287" s="477">
        <v>67</v>
      </c>
      <c r="O287" s="477">
        <v>35108</v>
      </c>
      <c r="P287" s="500">
        <v>0.524689143950263</v>
      </c>
      <c r="Q287" s="478">
        <v>524</v>
      </c>
    </row>
    <row r="288" spans="1:17" ht="14.4" customHeight="1" x14ac:dyDescent="0.3">
      <c r="A288" s="472" t="s">
        <v>1605</v>
      </c>
      <c r="B288" s="473" t="s">
        <v>1424</v>
      </c>
      <c r="C288" s="473" t="s">
        <v>1425</v>
      </c>
      <c r="D288" s="473" t="s">
        <v>1460</v>
      </c>
      <c r="E288" s="473" t="s">
        <v>1461</v>
      </c>
      <c r="F288" s="477">
        <v>136</v>
      </c>
      <c r="G288" s="477">
        <v>4216</v>
      </c>
      <c r="H288" s="477">
        <v>1.0708661417322836</v>
      </c>
      <c r="I288" s="477">
        <v>31</v>
      </c>
      <c r="J288" s="477">
        <v>127</v>
      </c>
      <c r="K288" s="477">
        <v>3937</v>
      </c>
      <c r="L288" s="477">
        <v>1</v>
      </c>
      <c r="M288" s="477">
        <v>31</v>
      </c>
      <c r="N288" s="477">
        <v>94</v>
      </c>
      <c r="O288" s="477">
        <v>5358</v>
      </c>
      <c r="P288" s="500">
        <v>1.3609347218694436</v>
      </c>
      <c r="Q288" s="478">
        <v>57</v>
      </c>
    </row>
    <row r="289" spans="1:17" ht="14.4" customHeight="1" x14ac:dyDescent="0.3">
      <c r="A289" s="472" t="s">
        <v>1605</v>
      </c>
      <c r="B289" s="473" t="s">
        <v>1424</v>
      </c>
      <c r="C289" s="473" t="s">
        <v>1425</v>
      </c>
      <c r="D289" s="473" t="s">
        <v>1462</v>
      </c>
      <c r="E289" s="473" t="s">
        <v>1463</v>
      </c>
      <c r="F289" s="477">
        <v>16</v>
      </c>
      <c r="G289" s="477">
        <v>3312</v>
      </c>
      <c r="H289" s="477">
        <v>2.2747252747252746</v>
      </c>
      <c r="I289" s="477">
        <v>207</v>
      </c>
      <c r="J289" s="477">
        <v>7</v>
      </c>
      <c r="K289" s="477">
        <v>1456</v>
      </c>
      <c r="L289" s="477">
        <v>1</v>
      </c>
      <c r="M289" s="477">
        <v>208</v>
      </c>
      <c r="N289" s="477">
        <v>7</v>
      </c>
      <c r="O289" s="477">
        <v>1568</v>
      </c>
      <c r="P289" s="500">
        <v>1.0769230769230769</v>
      </c>
      <c r="Q289" s="478">
        <v>224</v>
      </c>
    </row>
    <row r="290" spans="1:17" ht="14.4" customHeight="1" x14ac:dyDescent="0.3">
      <c r="A290" s="472" t="s">
        <v>1605</v>
      </c>
      <c r="B290" s="473" t="s">
        <v>1424</v>
      </c>
      <c r="C290" s="473" t="s">
        <v>1425</v>
      </c>
      <c r="D290" s="473" t="s">
        <v>1464</v>
      </c>
      <c r="E290" s="473" t="s">
        <v>1465</v>
      </c>
      <c r="F290" s="477">
        <v>9</v>
      </c>
      <c r="G290" s="477">
        <v>3420</v>
      </c>
      <c r="H290" s="477">
        <v>1.11328125</v>
      </c>
      <c r="I290" s="477">
        <v>380</v>
      </c>
      <c r="J290" s="477">
        <v>8</v>
      </c>
      <c r="K290" s="477">
        <v>3072</v>
      </c>
      <c r="L290" s="477">
        <v>1</v>
      </c>
      <c r="M290" s="477">
        <v>384</v>
      </c>
      <c r="N290" s="477">
        <v>4</v>
      </c>
      <c r="O290" s="477">
        <v>2212</v>
      </c>
      <c r="P290" s="500">
        <v>0.72005208333333337</v>
      </c>
      <c r="Q290" s="478">
        <v>553</v>
      </c>
    </row>
    <row r="291" spans="1:17" ht="14.4" customHeight="1" x14ac:dyDescent="0.3">
      <c r="A291" s="472" t="s">
        <v>1605</v>
      </c>
      <c r="B291" s="473" t="s">
        <v>1424</v>
      </c>
      <c r="C291" s="473" t="s">
        <v>1425</v>
      </c>
      <c r="D291" s="473" t="s">
        <v>1464</v>
      </c>
      <c r="E291" s="473" t="s">
        <v>1466</v>
      </c>
      <c r="F291" s="477">
        <v>7</v>
      </c>
      <c r="G291" s="477">
        <v>2660</v>
      </c>
      <c r="H291" s="477"/>
      <c r="I291" s="477">
        <v>380</v>
      </c>
      <c r="J291" s="477"/>
      <c r="K291" s="477"/>
      <c r="L291" s="477"/>
      <c r="M291" s="477"/>
      <c r="N291" s="477">
        <v>4</v>
      </c>
      <c r="O291" s="477">
        <v>2212</v>
      </c>
      <c r="P291" s="500"/>
      <c r="Q291" s="478">
        <v>553</v>
      </c>
    </row>
    <row r="292" spans="1:17" ht="14.4" customHeight="1" x14ac:dyDescent="0.3">
      <c r="A292" s="472" t="s">
        <v>1605</v>
      </c>
      <c r="B292" s="473" t="s">
        <v>1424</v>
      </c>
      <c r="C292" s="473" t="s">
        <v>1425</v>
      </c>
      <c r="D292" s="473" t="s">
        <v>1467</v>
      </c>
      <c r="E292" s="473" t="s">
        <v>1468</v>
      </c>
      <c r="F292" s="477"/>
      <c r="G292" s="477"/>
      <c r="H292" s="477"/>
      <c r="I292" s="477"/>
      <c r="J292" s="477">
        <v>1</v>
      </c>
      <c r="K292" s="477">
        <v>236</v>
      </c>
      <c r="L292" s="477">
        <v>1</v>
      </c>
      <c r="M292" s="477">
        <v>236</v>
      </c>
      <c r="N292" s="477"/>
      <c r="O292" s="477"/>
      <c r="P292" s="500"/>
      <c r="Q292" s="478"/>
    </row>
    <row r="293" spans="1:17" ht="14.4" customHeight="1" x14ac:dyDescent="0.3">
      <c r="A293" s="472" t="s">
        <v>1605</v>
      </c>
      <c r="B293" s="473" t="s">
        <v>1424</v>
      </c>
      <c r="C293" s="473" t="s">
        <v>1425</v>
      </c>
      <c r="D293" s="473" t="s">
        <v>1476</v>
      </c>
      <c r="E293" s="473" t="s">
        <v>1477</v>
      </c>
      <c r="F293" s="477">
        <v>645</v>
      </c>
      <c r="G293" s="477">
        <v>10320</v>
      </c>
      <c r="H293" s="477">
        <v>0.93826711519229022</v>
      </c>
      <c r="I293" s="477">
        <v>16</v>
      </c>
      <c r="J293" s="477">
        <v>647</v>
      </c>
      <c r="K293" s="477">
        <v>10999</v>
      </c>
      <c r="L293" s="477">
        <v>1</v>
      </c>
      <c r="M293" s="477">
        <v>17</v>
      </c>
      <c r="N293" s="477">
        <v>555</v>
      </c>
      <c r="O293" s="477">
        <v>9435</v>
      </c>
      <c r="P293" s="500">
        <v>0.85780525502318394</v>
      </c>
      <c r="Q293" s="478">
        <v>17</v>
      </c>
    </row>
    <row r="294" spans="1:17" ht="14.4" customHeight="1" x14ac:dyDescent="0.3">
      <c r="A294" s="472" t="s">
        <v>1605</v>
      </c>
      <c r="B294" s="473" t="s">
        <v>1424</v>
      </c>
      <c r="C294" s="473" t="s">
        <v>1425</v>
      </c>
      <c r="D294" s="473" t="s">
        <v>1478</v>
      </c>
      <c r="E294" s="473" t="s">
        <v>1479</v>
      </c>
      <c r="F294" s="477">
        <v>173</v>
      </c>
      <c r="G294" s="477">
        <v>23528</v>
      </c>
      <c r="H294" s="477">
        <v>1.2726780981230053</v>
      </c>
      <c r="I294" s="477">
        <v>136</v>
      </c>
      <c r="J294" s="477">
        <v>133</v>
      </c>
      <c r="K294" s="477">
        <v>18487</v>
      </c>
      <c r="L294" s="477">
        <v>1</v>
      </c>
      <c r="M294" s="477">
        <v>139</v>
      </c>
      <c r="N294" s="477">
        <v>134</v>
      </c>
      <c r="O294" s="477">
        <v>19162</v>
      </c>
      <c r="P294" s="500">
        <v>1.0365121436685238</v>
      </c>
      <c r="Q294" s="478">
        <v>143</v>
      </c>
    </row>
    <row r="295" spans="1:17" ht="14.4" customHeight="1" x14ac:dyDescent="0.3">
      <c r="A295" s="472" t="s">
        <v>1605</v>
      </c>
      <c r="B295" s="473" t="s">
        <v>1424</v>
      </c>
      <c r="C295" s="473" t="s">
        <v>1425</v>
      </c>
      <c r="D295" s="473" t="s">
        <v>1478</v>
      </c>
      <c r="E295" s="473" t="s">
        <v>1480</v>
      </c>
      <c r="F295" s="477">
        <v>101</v>
      </c>
      <c r="G295" s="477">
        <v>13736</v>
      </c>
      <c r="H295" s="477">
        <v>0.92355274658777653</v>
      </c>
      <c r="I295" s="477">
        <v>136</v>
      </c>
      <c r="J295" s="477">
        <v>107</v>
      </c>
      <c r="K295" s="477">
        <v>14873</v>
      </c>
      <c r="L295" s="477">
        <v>1</v>
      </c>
      <c r="M295" s="477">
        <v>139</v>
      </c>
      <c r="N295" s="477">
        <v>70</v>
      </c>
      <c r="O295" s="477">
        <v>10010</v>
      </c>
      <c r="P295" s="500">
        <v>0.67303166812344517</v>
      </c>
      <c r="Q295" s="478">
        <v>143</v>
      </c>
    </row>
    <row r="296" spans="1:17" ht="14.4" customHeight="1" x14ac:dyDescent="0.3">
      <c r="A296" s="472" t="s">
        <v>1605</v>
      </c>
      <c r="B296" s="473" t="s">
        <v>1424</v>
      </c>
      <c r="C296" s="473" t="s">
        <v>1425</v>
      </c>
      <c r="D296" s="473" t="s">
        <v>1481</v>
      </c>
      <c r="E296" s="473" t="s">
        <v>1482</v>
      </c>
      <c r="F296" s="477">
        <v>170</v>
      </c>
      <c r="G296" s="477">
        <v>17510</v>
      </c>
      <c r="H296" s="477">
        <v>1.6831683168316831</v>
      </c>
      <c r="I296" s="477">
        <v>103</v>
      </c>
      <c r="J296" s="477">
        <v>101</v>
      </c>
      <c r="K296" s="477">
        <v>10403</v>
      </c>
      <c r="L296" s="477">
        <v>1</v>
      </c>
      <c r="M296" s="477">
        <v>103</v>
      </c>
      <c r="N296" s="477">
        <v>107</v>
      </c>
      <c r="O296" s="477">
        <v>6955</v>
      </c>
      <c r="P296" s="500">
        <v>0.66855714697683366</v>
      </c>
      <c r="Q296" s="478">
        <v>65</v>
      </c>
    </row>
    <row r="297" spans="1:17" ht="14.4" customHeight="1" x14ac:dyDescent="0.3">
      <c r="A297" s="472" t="s">
        <v>1605</v>
      </c>
      <c r="B297" s="473" t="s">
        <v>1424</v>
      </c>
      <c r="C297" s="473" t="s">
        <v>1425</v>
      </c>
      <c r="D297" s="473" t="s">
        <v>1481</v>
      </c>
      <c r="E297" s="473" t="s">
        <v>1483</v>
      </c>
      <c r="F297" s="477">
        <v>69</v>
      </c>
      <c r="G297" s="477">
        <v>7107</v>
      </c>
      <c r="H297" s="477">
        <v>0.67647058823529416</v>
      </c>
      <c r="I297" s="477">
        <v>103</v>
      </c>
      <c r="J297" s="477">
        <v>102</v>
      </c>
      <c r="K297" s="477">
        <v>10506</v>
      </c>
      <c r="L297" s="477">
        <v>1</v>
      </c>
      <c r="M297" s="477">
        <v>103</v>
      </c>
      <c r="N297" s="477">
        <v>59</v>
      </c>
      <c r="O297" s="477">
        <v>3835</v>
      </c>
      <c r="P297" s="500">
        <v>0.36502950694841041</v>
      </c>
      <c r="Q297" s="478">
        <v>65</v>
      </c>
    </row>
    <row r="298" spans="1:17" ht="14.4" customHeight="1" x14ac:dyDescent="0.3">
      <c r="A298" s="472" t="s">
        <v>1605</v>
      </c>
      <c r="B298" s="473" t="s">
        <v>1424</v>
      </c>
      <c r="C298" s="473" t="s">
        <v>1425</v>
      </c>
      <c r="D298" s="473" t="s">
        <v>1488</v>
      </c>
      <c r="E298" s="473" t="s">
        <v>1489</v>
      </c>
      <c r="F298" s="477">
        <v>2198</v>
      </c>
      <c r="G298" s="477">
        <v>254968</v>
      </c>
      <c r="H298" s="477">
        <v>1.1703618019407493</v>
      </c>
      <c r="I298" s="477">
        <v>116</v>
      </c>
      <c r="J298" s="477">
        <v>1862</v>
      </c>
      <c r="K298" s="477">
        <v>217854</v>
      </c>
      <c r="L298" s="477">
        <v>1</v>
      </c>
      <c r="M298" s="477">
        <v>117</v>
      </c>
      <c r="N298" s="477">
        <v>1755</v>
      </c>
      <c r="O298" s="477">
        <v>238680</v>
      </c>
      <c r="P298" s="500">
        <v>1.0955961331901181</v>
      </c>
      <c r="Q298" s="478">
        <v>136</v>
      </c>
    </row>
    <row r="299" spans="1:17" ht="14.4" customHeight="1" x14ac:dyDescent="0.3">
      <c r="A299" s="472" t="s">
        <v>1605</v>
      </c>
      <c r="B299" s="473" t="s">
        <v>1424</v>
      </c>
      <c r="C299" s="473" t="s">
        <v>1425</v>
      </c>
      <c r="D299" s="473" t="s">
        <v>1490</v>
      </c>
      <c r="E299" s="473" t="s">
        <v>1491</v>
      </c>
      <c r="F299" s="477">
        <v>1026</v>
      </c>
      <c r="G299" s="477">
        <v>87210</v>
      </c>
      <c r="H299" s="477">
        <v>1.0731821370119243</v>
      </c>
      <c r="I299" s="477">
        <v>85</v>
      </c>
      <c r="J299" s="477">
        <v>893</v>
      </c>
      <c r="K299" s="477">
        <v>81263</v>
      </c>
      <c r="L299" s="477">
        <v>1</v>
      </c>
      <c r="M299" s="477">
        <v>91</v>
      </c>
      <c r="N299" s="477">
        <v>874</v>
      </c>
      <c r="O299" s="477">
        <v>79534</v>
      </c>
      <c r="P299" s="500">
        <v>0.97872340425531912</v>
      </c>
      <c r="Q299" s="478">
        <v>91</v>
      </c>
    </row>
    <row r="300" spans="1:17" ht="14.4" customHeight="1" x14ac:dyDescent="0.3">
      <c r="A300" s="472" t="s">
        <v>1605</v>
      </c>
      <c r="B300" s="473" t="s">
        <v>1424</v>
      </c>
      <c r="C300" s="473" t="s">
        <v>1425</v>
      </c>
      <c r="D300" s="473" t="s">
        <v>1492</v>
      </c>
      <c r="E300" s="473" t="s">
        <v>1493</v>
      </c>
      <c r="F300" s="477">
        <v>15</v>
      </c>
      <c r="G300" s="477">
        <v>1470</v>
      </c>
      <c r="H300" s="477">
        <v>1.856060606060606</v>
      </c>
      <c r="I300" s="477">
        <v>98</v>
      </c>
      <c r="J300" s="477">
        <v>8</v>
      </c>
      <c r="K300" s="477">
        <v>792</v>
      </c>
      <c r="L300" s="477">
        <v>1</v>
      </c>
      <c r="M300" s="477">
        <v>99</v>
      </c>
      <c r="N300" s="477">
        <v>6</v>
      </c>
      <c r="O300" s="477">
        <v>822</v>
      </c>
      <c r="P300" s="500">
        <v>1.0378787878787878</v>
      </c>
      <c r="Q300" s="478">
        <v>137</v>
      </c>
    </row>
    <row r="301" spans="1:17" ht="14.4" customHeight="1" x14ac:dyDescent="0.3">
      <c r="A301" s="472" t="s">
        <v>1605</v>
      </c>
      <c r="B301" s="473" t="s">
        <v>1424</v>
      </c>
      <c r="C301" s="473" t="s">
        <v>1425</v>
      </c>
      <c r="D301" s="473" t="s">
        <v>1494</v>
      </c>
      <c r="E301" s="473" t="s">
        <v>1495</v>
      </c>
      <c r="F301" s="477">
        <v>166</v>
      </c>
      <c r="G301" s="477">
        <v>3486</v>
      </c>
      <c r="H301" s="477">
        <v>1.3833333333333333</v>
      </c>
      <c r="I301" s="477">
        <v>21</v>
      </c>
      <c r="J301" s="477">
        <v>120</v>
      </c>
      <c r="K301" s="477">
        <v>2520</v>
      </c>
      <c r="L301" s="477">
        <v>1</v>
      </c>
      <c r="M301" s="477">
        <v>21</v>
      </c>
      <c r="N301" s="477">
        <v>144</v>
      </c>
      <c r="O301" s="477">
        <v>9504</v>
      </c>
      <c r="P301" s="500">
        <v>3.7714285714285714</v>
      </c>
      <c r="Q301" s="478">
        <v>66</v>
      </c>
    </row>
    <row r="302" spans="1:17" ht="14.4" customHeight="1" x14ac:dyDescent="0.3">
      <c r="A302" s="472" t="s">
        <v>1605</v>
      </c>
      <c r="B302" s="473" t="s">
        <v>1424</v>
      </c>
      <c r="C302" s="473" t="s">
        <v>1425</v>
      </c>
      <c r="D302" s="473" t="s">
        <v>1496</v>
      </c>
      <c r="E302" s="473" t="s">
        <v>1497</v>
      </c>
      <c r="F302" s="477">
        <v>338</v>
      </c>
      <c r="G302" s="477">
        <v>164606</v>
      </c>
      <c r="H302" s="477">
        <v>1.2586096158551505</v>
      </c>
      <c r="I302" s="477">
        <v>487</v>
      </c>
      <c r="J302" s="477">
        <v>268</v>
      </c>
      <c r="K302" s="477">
        <v>130784</v>
      </c>
      <c r="L302" s="477">
        <v>1</v>
      </c>
      <c r="M302" s="477">
        <v>488</v>
      </c>
      <c r="N302" s="477">
        <v>164</v>
      </c>
      <c r="O302" s="477">
        <v>53792</v>
      </c>
      <c r="P302" s="500">
        <v>0.41130413506239294</v>
      </c>
      <c r="Q302" s="478">
        <v>328</v>
      </c>
    </row>
    <row r="303" spans="1:17" ht="14.4" customHeight="1" x14ac:dyDescent="0.3">
      <c r="A303" s="472" t="s">
        <v>1605</v>
      </c>
      <c r="B303" s="473" t="s">
        <v>1424</v>
      </c>
      <c r="C303" s="473" t="s">
        <v>1425</v>
      </c>
      <c r="D303" s="473" t="s">
        <v>1496</v>
      </c>
      <c r="E303" s="473" t="s">
        <v>1498</v>
      </c>
      <c r="F303" s="477">
        <v>160</v>
      </c>
      <c r="G303" s="477">
        <v>77920</v>
      </c>
      <c r="H303" s="477">
        <v>1.0574313321029205</v>
      </c>
      <c r="I303" s="477">
        <v>487</v>
      </c>
      <c r="J303" s="477">
        <v>151</v>
      </c>
      <c r="K303" s="477">
        <v>73688</v>
      </c>
      <c r="L303" s="477">
        <v>1</v>
      </c>
      <c r="M303" s="477">
        <v>488</v>
      </c>
      <c r="N303" s="477">
        <v>56</v>
      </c>
      <c r="O303" s="477">
        <v>18368</v>
      </c>
      <c r="P303" s="500">
        <v>0.24926718054500055</v>
      </c>
      <c r="Q303" s="478">
        <v>328</v>
      </c>
    </row>
    <row r="304" spans="1:17" ht="14.4" customHeight="1" x14ac:dyDescent="0.3">
      <c r="A304" s="472" t="s">
        <v>1605</v>
      </c>
      <c r="B304" s="473" t="s">
        <v>1424</v>
      </c>
      <c r="C304" s="473" t="s">
        <v>1425</v>
      </c>
      <c r="D304" s="473" t="s">
        <v>1506</v>
      </c>
      <c r="E304" s="473" t="s">
        <v>1507</v>
      </c>
      <c r="F304" s="477">
        <v>259</v>
      </c>
      <c r="G304" s="477">
        <v>10619</v>
      </c>
      <c r="H304" s="477">
        <v>1.2758620689655173</v>
      </c>
      <c r="I304" s="477">
        <v>41</v>
      </c>
      <c r="J304" s="477">
        <v>203</v>
      </c>
      <c r="K304" s="477">
        <v>8323</v>
      </c>
      <c r="L304" s="477">
        <v>1</v>
      </c>
      <c r="M304" s="477">
        <v>41</v>
      </c>
      <c r="N304" s="477">
        <v>168</v>
      </c>
      <c r="O304" s="477">
        <v>8568</v>
      </c>
      <c r="P304" s="500">
        <v>1.0294365012615643</v>
      </c>
      <c r="Q304" s="478">
        <v>51</v>
      </c>
    </row>
    <row r="305" spans="1:17" ht="14.4" customHeight="1" x14ac:dyDescent="0.3">
      <c r="A305" s="472" t="s">
        <v>1605</v>
      </c>
      <c r="B305" s="473" t="s">
        <v>1424</v>
      </c>
      <c r="C305" s="473" t="s">
        <v>1425</v>
      </c>
      <c r="D305" s="473" t="s">
        <v>1515</v>
      </c>
      <c r="E305" s="473" t="s">
        <v>1516</v>
      </c>
      <c r="F305" s="477">
        <v>29</v>
      </c>
      <c r="G305" s="477">
        <v>6351</v>
      </c>
      <c r="H305" s="477">
        <v>2.373318385650224</v>
      </c>
      <c r="I305" s="477">
        <v>219</v>
      </c>
      <c r="J305" s="477">
        <v>12</v>
      </c>
      <c r="K305" s="477">
        <v>2676</v>
      </c>
      <c r="L305" s="477">
        <v>1</v>
      </c>
      <c r="M305" s="477">
        <v>223</v>
      </c>
      <c r="N305" s="477">
        <v>16</v>
      </c>
      <c r="O305" s="477">
        <v>3312</v>
      </c>
      <c r="P305" s="500">
        <v>1.2376681614349776</v>
      </c>
      <c r="Q305" s="478">
        <v>207</v>
      </c>
    </row>
    <row r="306" spans="1:17" ht="14.4" customHeight="1" x14ac:dyDescent="0.3">
      <c r="A306" s="472" t="s">
        <v>1605</v>
      </c>
      <c r="B306" s="473" t="s">
        <v>1424</v>
      </c>
      <c r="C306" s="473" t="s">
        <v>1425</v>
      </c>
      <c r="D306" s="473" t="s">
        <v>1515</v>
      </c>
      <c r="E306" s="473" t="s">
        <v>1517</v>
      </c>
      <c r="F306" s="477">
        <v>6</v>
      </c>
      <c r="G306" s="477">
        <v>1314</v>
      </c>
      <c r="H306" s="477">
        <v>2.9461883408071747</v>
      </c>
      <c r="I306" s="477">
        <v>219</v>
      </c>
      <c r="J306" s="477">
        <v>2</v>
      </c>
      <c r="K306" s="477">
        <v>446</v>
      </c>
      <c r="L306" s="477">
        <v>1</v>
      </c>
      <c r="M306" s="477">
        <v>223</v>
      </c>
      <c r="N306" s="477">
        <v>8</v>
      </c>
      <c r="O306" s="477">
        <v>1656</v>
      </c>
      <c r="P306" s="500">
        <v>3.7130044843049328</v>
      </c>
      <c r="Q306" s="478">
        <v>207</v>
      </c>
    </row>
    <row r="307" spans="1:17" ht="14.4" customHeight="1" x14ac:dyDescent="0.3">
      <c r="A307" s="472" t="s">
        <v>1605</v>
      </c>
      <c r="B307" s="473" t="s">
        <v>1424</v>
      </c>
      <c r="C307" s="473" t="s">
        <v>1425</v>
      </c>
      <c r="D307" s="473" t="s">
        <v>1520</v>
      </c>
      <c r="E307" s="473" t="s">
        <v>1521</v>
      </c>
      <c r="F307" s="477"/>
      <c r="G307" s="477"/>
      <c r="H307" s="477"/>
      <c r="I307" s="477"/>
      <c r="J307" s="477">
        <v>1</v>
      </c>
      <c r="K307" s="477">
        <v>2112</v>
      </c>
      <c r="L307" s="477">
        <v>1</v>
      </c>
      <c r="M307" s="477">
        <v>2112</v>
      </c>
      <c r="N307" s="477"/>
      <c r="O307" s="477"/>
      <c r="P307" s="500"/>
      <c r="Q307" s="478"/>
    </row>
    <row r="308" spans="1:17" ht="14.4" customHeight="1" x14ac:dyDescent="0.3">
      <c r="A308" s="472" t="s">
        <v>1605</v>
      </c>
      <c r="B308" s="473" t="s">
        <v>1424</v>
      </c>
      <c r="C308" s="473" t="s">
        <v>1425</v>
      </c>
      <c r="D308" s="473" t="s">
        <v>1522</v>
      </c>
      <c r="E308" s="473" t="s">
        <v>1523</v>
      </c>
      <c r="F308" s="477">
        <v>13</v>
      </c>
      <c r="G308" s="477">
        <v>7904</v>
      </c>
      <c r="H308" s="477">
        <v>0.40228013029315962</v>
      </c>
      <c r="I308" s="477">
        <v>608</v>
      </c>
      <c r="J308" s="477">
        <v>32</v>
      </c>
      <c r="K308" s="477">
        <v>19648</v>
      </c>
      <c r="L308" s="477">
        <v>1</v>
      </c>
      <c r="M308" s="477">
        <v>614</v>
      </c>
      <c r="N308" s="477">
        <v>37</v>
      </c>
      <c r="O308" s="477">
        <v>22644</v>
      </c>
      <c r="P308" s="500">
        <v>1.152483713355049</v>
      </c>
      <c r="Q308" s="478">
        <v>612</v>
      </c>
    </row>
    <row r="309" spans="1:17" ht="14.4" customHeight="1" x14ac:dyDescent="0.3">
      <c r="A309" s="472" t="s">
        <v>1605</v>
      </c>
      <c r="B309" s="473" t="s">
        <v>1424</v>
      </c>
      <c r="C309" s="473" t="s">
        <v>1425</v>
      </c>
      <c r="D309" s="473" t="s">
        <v>1522</v>
      </c>
      <c r="E309" s="473" t="s">
        <v>1524</v>
      </c>
      <c r="F309" s="477">
        <v>21</v>
      </c>
      <c r="G309" s="477">
        <v>12768</v>
      </c>
      <c r="H309" s="477">
        <v>0.79979954898521677</v>
      </c>
      <c r="I309" s="477">
        <v>608</v>
      </c>
      <c r="J309" s="477">
        <v>26</v>
      </c>
      <c r="K309" s="477">
        <v>15964</v>
      </c>
      <c r="L309" s="477">
        <v>1</v>
      </c>
      <c r="M309" s="477">
        <v>614</v>
      </c>
      <c r="N309" s="477">
        <v>7</v>
      </c>
      <c r="O309" s="477">
        <v>4284</v>
      </c>
      <c r="P309" s="500">
        <v>0.26835379604109244</v>
      </c>
      <c r="Q309" s="478">
        <v>612</v>
      </c>
    </row>
    <row r="310" spans="1:17" ht="14.4" customHeight="1" x14ac:dyDescent="0.3">
      <c r="A310" s="472" t="s">
        <v>1605</v>
      </c>
      <c r="B310" s="473" t="s">
        <v>1424</v>
      </c>
      <c r="C310" s="473" t="s">
        <v>1425</v>
      </c>
      <c r="D310" s="473" t="s">
        <v>1525</v>
      </c>
      <c r="E310" s="473" t="s">
        <v>1526</v>
      </c>
      <c r="F310" s="477">
        <v>1</v>
      </c>
      <c r="G310" s="477">
        <v>962</v>
      </c>
      <c r="H310" s="477">
        <v>0.99896157840083077</v>
      </c>
      <c r="I310" s="477">
        <v>962</v>
      </c>
      <c r="J310" s="477">
        <v>1</v>
      </c>
      <c r="K310" s="477">
        <v>963</v>
      </c>
      <c r="L310" s="477">
        <v>1</v>
      </c>
      <c r="M310" s="477">
        <v>963</v>
      </c>
      <c r="N310" s="477"/>
      <c r="O310" s="477"/>
      <c r="P310" s="500"/>
      <c r="Q310" s="478"/>
    </row>
    <row r="311" spans="1:17" ht="14.4" customHeight="1" x14ac:dyDescent="0.3">
      <c r="A311" s="472" t="s">
        <v>1605</v>
      </c>
      <c r="B311" s="473" t="s">
        <v>1424</v>
      </c>
      <c r="C311" s="473" t="s">
        <v>1425</v>
      </c>
      <c r="D311" s="473" t="s">
        <v>1527</v>
      </c>
      <c r="E311" s="473" t="s">
        <v>1528</v>
      </c>
      <c r="F311" s="477">
        <v>10</v>
      </c>
      <c r="G311" s="477">
        <v>5090</v>
      </c>
      <c r="H311" s="477"/>
      <c r="I311" s="477">
        <v>509</v>
      </c>
      <c r="J311" s="477"/>
      <c r="K311" s="477"/>
      <c r="L311" s="477"/>
      <c r="M311" s="477"/>
      <c r="N311" s="477"/>
      <c r="O311" s="477"/>
      <c r="P311" s="500"/>
      <c r="Q311" s="478"/>
    </row>
    <row r="312" spans="1:17" ht="14.4" customHeight="1" x14ac:dyDescent="0.3">
      <c r="A312" s="472" t="s">
        <v>1605</v>
      </c>
      <c r="B312" s="473" t="s">
        <v>1424</v>
      </c>
      <c r="C312" s="473" t="s">
        <v>1425</v>
      </c>
      <c r="D312" s="473" t="s">
        <v>1535</v>
      </c>
      <c r="E312" s="473" t="s">
        <v>1536</v>
      </c>
      <c r="F312" s="477"/>
      <c r="G312" s="477"/>
      <c r="H312" s="477"/>
      <c r="I312" s="477"/>
      <c r="J312" s="477">
        <v>1</v>
      </c>
      <c r="K312" s="477">
        <v>249</v>
      </c>
      <c r="L312" s="477">
        <v>1</v>
      </c>
      <c r="M312" s="477">
        <v>249</v>
      </c>
      <c r="N312" s="477"/>
      <c r="O312" s="477"/>
      <c r="P312" s="500"/>
      <c r="Q312" s="478"/>
    </row>
    <row r="313" spans="1:17" ht="14.4" customHeight="1" x14ac:dyDescent="0.3">
      <c r="A313" s="472" t="s">
        <v>1605</v>
      </c>
      <c r="B313" s="473" t="s">
        <v>1424</v>
      </c>
      <c r="C313" s="473" t="s">
        <v>1425</v>
      </c>
      <c r="D313" s="473" t="s">
        <v>1543</v>
      </c>
      <c r="E313" s="473" t="s">
        <v>1544</v>
      </c>
      <c r="F313" s="477">
        <v>1</v>
      </c>
      <c r="G313" s="477">
        <v>27</v>
      </c>
      <c r="H313" s="477"/>
      <c r="I313" s="477">
        <v>27</v>
      </c>
      <c r="J313" s="477"/>
      <c r="K313" s="477"/>
      <c r="L313" s="477"/>
      <c r="M313" s="477"/>
      <c r="N313" s="477"/>
      <c r="O313" s="477"/>
      <c r="P313" s="500"/>
      <c r="Q313" s="478"/>
    </row>
    <row r="314" spans="1:17" ht="14.4" customHeight="1" x14ac:dyDescent="0.3">
      <c r="A314" s="472" t="s">
        <v>1605</v>
      </c>
      <c r="B314" s="473" t="s">
        <v>1424</v>
      </c>
      <c r="C314" s="473" t="s">
        <v>1425</v>
      </c>
      <c r="D314" s="473" t="s">
        <v>1547</v>
      </c>
      <c r="E314" s="473" t="s">
        <v>1548</v>
      </c>
      <c r="F314" s="477">
        <v>6</v>
      </c>
      <c r="G314" s="477">
        <v>1968</v>
      </c>
      <c r="H314" s="477">
        <v>0.24924012158054712</v>
      </c>
      <c r="I314" s="477">
        <v>328</v>
      </c>
      <c r="J314" s="477">
        <v>24</v>
      </c>
      <c r="K314" s="477">
        <v>7896</v>
      </c>
      <c r="L314" s="477">
        <v>1</v>
      </c>
      <c r="M314" s="477">
        <v>329</v>
      </c>
      <c r="N314" s="477">
        <v>10</v>
      </c>
      <c r="O314" s="477">
        <v>3770</v>
      </c>
      <c r="P314" s="500">
        <v>0.4774569402228977</v>
      </c>
      <c r="Q314" s="478">
        <v>377</v>
      </c>
    </row>
    <row r="315" spans="1:17" ht="14.4" customHeight="1" x14ac:dyDescent="0.3">
      <c r="A315" s="472" t="s">
        <v>1605</v>
      </c>
      <c r="B315" s="473" t="s">
        <v>1424</v>
      </c>
      <c r="C315" s="473" t="s">
        <v>1425</v>
      </c>
      <c r="D315" s="473" t="s">
        <v>1547</v>
      </c>
      <c r="E315" s="473" t="s">
        <v>1549</v>
      </c>
      <c r="F315" s="477">
        <v>6</v>
      </c>
      <c r="G315" s="477">
        <v>1968</v>
      </c>
      <c r="H315" s="477">
        <v>1.993920972644377</v>
      </c>
      <c r="I315" s="477">
        <v>328</v>
      </c>
      <c r="J315" s="477">
        <v>3</v>
      </c>
      <c r="K315" s="477">
        <v>987</v>
      </c>
      <c r="L315" s="477">
        <v>1</v>
      </c>
      <c r="M315" s="477">
        <v>329</v>
      </c>
      <c r="N315" s="477">
        <v>4</v>
      </c>
      <c r="O315" s="477">
        <v>1508</v>
      </c>
      <c r="P315" s="500">
        <v>1.5278622087132725</v>
      </c>
      <c r="Q315" s="478">
        <v>377</v>
      </c>
    </row>
    <row r="316" spans="1:17" ht="14.4" customHeight="1" x14ac:dyDescent="0.3">
      <c r="A316" s="472" t="s">
        <v>1605</v>
      </c>
      <c r="B316" s="473" t="s">
        <v>1424</v>
      </c>
      <c r="C316" s="473" t="s">
        <v>1425</v>
      </c>
      <c r="D316" s="473" t="s">
        <v>1552</v>
      </c>
      <c r="E316" s="473" t="s">
        <v>1553</v>
      </c>
      <c r="F316" s="477"/>
      <c r="G316" s="477"/>
      <c r="H316" s="477"/>
      <c r="I316" s="477"/>
      <c r="J316" s="477"/>
      <c r="K316" s="477"/>
      <c r="L316" s="477"/>
      <c r="M316" s="477"/>
      <c r="N316" s="477">
        <v>4</v>
      </c>
      <c r="O316" s="477">
        <v>968</v>
      </c>
      <c r="P316" s="500"/>
      <c r="Q316" s="478">
        <v>242</v>
      </c>
    </row>
    <row r="317" spans="1:17" ht="14.4" customHeight="1" x14ac:dyDescent="0.3">
      <c r="A317" s="472" t="s">
        <v>1605</v>
      </c>
      <c r="B317" s="473" t="s">
        <v>1424</v>
      </c>
      <c r="C317" s="473" t="s">
        <v>1425</v>
      </c>
      <c r="D317" s="473" t="s">
        <v>1556</v>
      </c>
      <c r="E317" s="473"/>
      <c r="F317" s="477"/>
      <c r="G317" s="477"/>
      <c r="H317" s="477"/>
      <c r="I317" s="477"/>
      <c r="J317" s="477"/>
      <c r="K317" s="477"/>
      <c r="L317" s="477"/>
      <c r="M317" s="477"/>
      <c r="N317" s="477">
        <v>26</v>
      </c>
      <c r="O317" s="477">
        <v>38818</v>
      </c>
      <c r="P317" s="500"/>
      <c r="Q317" s="478">
        <v>1493</v>
      </c>
    </row>
    <row r="318" spans="1:17" ht="14.4" customHeight="1" x14ac:dyDescent="0.3">
      <c r="A318" s="472" t="s">
        <v>1605</v>
      </c>
      <c r="B318" s="473" t="s">
        <v>1424</v>
      </c>
      <c r="C318" s="473" t="s">
        <v>1425</v>
      </c>
      <c r="D318" s="473" t="s">
        <v>1556</v>
      </c>
      <c r="E318" s="473" t="s">
        <v>1557</v>
      </c>
      <c r="F318" s="477"/>
      <c r="G318" s="477"/>
      <c r="H318" s="477"/>
      <c r="I318" s="477"/>
      <c r="J318" s="477"/>
      <c r="K318" s="477"/>
      <c r="L318" s="477"/>
      <c r="M318" s="477"/>
      <c r="N318" s="477">
        <v>10</v>
      </c>
      <c r="O318" s="477">
        <v>14930</v>
      </c>
      <c r="P318" s="500"/>
      <c r="Q318" s="478">
        <v>1493</v>
      </c>
    </row>
    <row r="319" spans="1:17" ht="14.4" customHeight="1" x14ac:dyDescent="0.3">
      <c r="A319" s="472" t="s">
        <v>1605</v>
      </c>
      <c r="B319" s="473" t="s">
        <v>1424</v>
      </c>
      <c r="C319" s="473" t="s">
        <v>1425</v>
      </c>
      <c r="D319" s="473" t="s">
        <v>1558</v>
      </c>
      <c r="E319" s="473"/>
      <c r="F319" s="477"/>
      <c r="G319" s="477"/>
      <c r="H319" s="477"/>
      <c r="I319" s="477"/>
      <c r="J319" s="477"/>
      <c r="K319" s="477"/>
      <c r="L319" s="477"/>
      <c r="M319" s="477"/>
      <c r="N319" s="477">
        <v>14</v>
      </c>
      <c r="O319" s="477">
        <v>4578</v>
      </c>
      <c r="P319" s="500"/>
      <c r="Q319" s="478">
        <v>327</v>
      </c>
    </row>
    <row r="320" spans="1:17" ht="14.4" customHeight="1" x14ac:dyDescent="0.3">
      <c r="A320" s="472" t="s">
        <v>1605</v>
      </c>
      <c r="B320" s="473" t="s">
        <v>1424</v>
      </c>
      <c r="C320" s="473" t="s">
        <v>1425</v>
      </c>
      <c r="D320" s="473" t="s">
        <v>1558</v>
      </c>
      <c r="E320" s="473" t="s">
        <v>1559</v>
      </c>
      <c r="F320" s="477"/>
      <c r="G320" s="477"/>
      <c r="H320" s="477"/>
      <c r="I320" s="477"/>
      <c r="J320" s="477"/>
      <c r="K320" s="477"/>
      <c r="L320" s="477"/>
      <c r="M320" s="477"/>
      <c r="N320" s="477">
        <v>5</v>
      </c>
      <c r="O320" s="477">
        <v>1635</v>
      </c>
      <c r="P320" s="500"/>
      <c r="Q320" s="478">
        <v>327</v>
      </c>
    </row>
    <row r="321" spans="1:17" ht="14.4" customHeight="1" x14ac:dyDescent="0.3">
      <c r="A321" s="472" t="s">
        <v>1605</v>
      </c>
      <c r="B321" s="473" t="s">
        <v>1424</v>
      </c>
      <c r="C321" s="473" t="s">
        <v>1425</v>
      </c>
      <c r="D321" s="473" t="s">
        <v>1560</v>
      </c>
      <c r="E321" s="473"/>
      <c r="F321" s="477"/>
      <c r="G321" s="477"/>
      <c r="H321" s="477"/>
      <c r="I321" s="477"/>
      <c r="J321" s="477"/>
      <c r="K321" s="477"/>
      <c r="L321" s="477"/>
      <c r="M321" s="477"/>
      <c r="N321" s="477">
        <v>7</v>
      </c>
      <c r="O321" s="477">
        <v>6209</v>
      </c>
      <c r="P321" s="500"/>
      <c r="Q321" s="478">
        <v>887</v>
      </c>
    </row>
    <row r="322" spans="1:17" ht="14.4" customHeight="1" x14ac:dyDescent="0.3">
      <c r="A322" s="472" t="s">
        <v>1605</v>
      </c>
      <c r="B322" s="473" t="s">
        <v>1424</v>
      </c>
      <c r="C322" s="473" t="s">
        <v>1425</v>
      </c>
      <c r="D322" s="473" t="s">
        <v>1560</v>
      </c>
      <c r="E322" s="473" t="s">
        <v>1561</v>
      </c>
      <c r="F322" s="477"/>
      <c r="G322" s="477"/>
      <c r="H322" s="477"/>
      <c r="I322" s="477"/>
      <c r="J322" s="477"/>
      <c r="K322" s="477"/>
      <c r="L322" s="477"/>
      <c r="M322" s="477"/>
      <c r="N322" s="477">
        <v>7</v>
      </c>
      <c r="O322" s="477">
        <v>6209</v>
      </c>
      <c r="P322" s="500"/>
      <c r="Q322" s="478">
        <v>887</v>
      </c>
    </row>
    <row r="323" spans="1:17" ht="14.4" customHeight="1" x14ac:dyDescent="0.3">
      <c r="A323" s="472" t="s">
        <v>1605</v>
      </c>
      <c r="B323" s="473" t="s">
        <v>1424</v>
      </c>
      <c r="C323" s="473" t="s">
        <v>1425</v>
      </c>
      <c r="D323" s="473" t="s">
        <v>1564</v>
      </c>
      <c r="E323" s="473"/>
      <c r="F323" s="477"/>
      <c r="G323" s="477"/>
      <c r="H323" s="477"/>
      <c r="I323" s="477"/>
      <c r="J323" s="477"/>
      <c r="K323" s="477"/>
      <c r="L323" s="477"/>
      <c r="M323" s="477"/>
      <c r="N323" s="477">
        <v>91</v>
      </c>
      <c r="O323" s="477">
        <v>23660</v>
      </c>
      <c r="P323" s="500"/>
      <c r="Q323" s="478">
        <v>260</v>
      </c>
    </row>
    <row r="324" spans="1:17" ht="14.4" customHeight="1" x14ac:dyDescent="0.3">
      <c r="A324" s="472" t="s">
        <v>1605</v>
      </c>
      <c r="B324" s="473" t="s">
        <v>1424</v>
      </c>
      <c r="C324" s="473" t="s">
        <v>1425</v>
      </c>
      <c r="D324" s="473" t="s">
        <v>1564</v>
      </c>
      <c r="E324" s="473" t="s">
        <v>1565</v>
      </c>
      <c r="F324" s="477"/>
      <c r="G324" s="477"/>
      <c r="H324" s="477"/>
      <c r="I324" s="477"/>
      <c r="J324" s="477"/>
      <c r="K324" s="477"/>
      <c r="L324" s="477"/>
      <c r="M324" s="477"/>
      <c r="N324" s="477">
        <v>437</v>
      </c>
      <c r="O324" s="477">
        <v>113620</v>
      </c>
      <c r="P324" s="500"/>
      <c r="Q324" s="478">
        <v>260</v>
      </c>
    </row>
    <row r="325" spans="1:17" ht="14.4" customHeight="1" x14ac:dyDescent="0.3">
      <c r="A325" s="472" t="s">
        <v>1605</v>
      </c>
      <c r="B325" s="473" t="s">
        <v>1424</v>
      </c>
      <c r="C325" s="473" t="s">
        <v>1425</v>
      </c>
      <c r="D325" s="473" t="s">
        <v>1566</v>
      </c>
      <c r="E325" s="473"/>
      <c r="F325" s="477"/>
      <c r="G325" s="477"/>
      <c r="H325" s="477"/>
      <c r="I325" s="477"/>
      <c r="J325" s="477"/>
      <c r="K325" s="477"/>
      <c r="L325" s="477"/>
      <c r="M325" s="477"/>
      <c r="N325" s="477">
        <v>6</v>
      </c>
      <c r="O325" s="477">
        <v>990</v>
      </c>
      <c r="P325" s="500"/>
      <c r="Q325" s="478">
        <v>165</v>
      </c>
    </row>
    <row r="326" spans="1:17" ht="14.4" customHeight="1" x14ac:dyDescent="0.3">
      <c r="A326" s="472" t="s">
        <v>1605</v>
      </c>
      <c r="B326" s="473" t="s">
        <v>1424</v>
      </c>
      <c r="C326" s="473" t="s">
        <v>1425</v>
      </c>
      <c r="D326" s="473" t="s">
        <v>1566</v>
      </c>
      <c r="E326" s="473" t="s">
        <v>1567</v>
      </c>
      <c r="F326" s="477"/>
      <c r="G326" s="477"/>
      <c r="H326" s="477"/>
      <c r="I326" s="477"/>
      <c r="J326" s="477"/>
      <c r="K326" s="477"/>
      <c r="L326" s="477"/>
      <c r="M326" s="477"/>
      <c r="N326" s="477">
        <v>8</v>
      </c>
      <c r="O326" s="477">
        <v>1320</v>
      </c>
      <c r="P326" s="500"/>
      <c r="Q326" s="478">
        <v>165</v>
      </c>
    </row>
    <row r="327" spans="1:17" ht="14.4" customHeight="1" x14ac:dyDescent="0.3">
      <c r="A327" s="472" t="s">
        <v>1606</v>
      </c>
      <c r="B327" s="473" t="s">
        <v>1424</v>
      </c>
      <c r="C327" s="473" t="s">
        <v>1425</v>
      </c>
      <c r="D327" s="473" t="s">
        <v>1426</v>
      </c>
      <c r="E327" s="473" t="s">
        <v>1427</v>
      </c>
      <c r="F327" s="477">
        <v>155</v>
      </c>
      <c r="G327" s="477">
        <v>24955</v>
      </c>
      <c r="H327" s="477">
        <v>0.7755298651252408</v>
      </c>
      <c r="I327" s="477">
        <v>161</v>
      </c>
      <c r="J327" s="477">
        <v>186</v>
      </c>
      <c r="K327" s="477">
        <v>32178</v>
      </c>
      <c r="L327" s="477">
        <v>1</v>
      </c>
      <c r="M327" s="477">
        <v>173</v>
      </c>
      <c r="N327" s="477">
        <v>152</v>
      </c>
      <c r="O327" s="477">
        <v>26296</v>
      </c>
      <c r="P327" s="500">
        <v>0.81720430107526887</v>
      </c>
      <c r="Q327" s="478">
        <v>173</v>
      </c>
    </row>
    <row r="328" spans="1:17" ht="14.4" customHeight="1" x14ac:dyDescent="0.3">
      <c r="A328" s="472" t="s">
        <v>1606</v>
      </c>
      <c r="B328" s="473" t="s">
        <v>1424</v>
      </c>
      <c r="C328" s="473" t="s">
        <v>1425</v>
      </c>
      <c r="D328" s="473" t="s">
        <v>1426</v>
      </c>
      <c r="E328" s="473" t="s">
        <v>1428</v>
      </c>
      <c r="F328" s="477">
        <v>85</v>
      </c>
      <c r="G328" s="477">
        <v>13685</v>
      </c>
      <c r="H328" s="477">
        <v>0.75337186897880537</v>
      </c>
      <c r="I328" s="477">
        <v>161</v>
      </c>
      <c r="J328" s="477">
        <v>105</v>
      </c>
      <c r="K328" s="477">
        <v>18165</v>
      </c>
      <c r="L328" s="477">
        <v>1</v>
      </c>
      <c r="M328" s="477">
        <v>173</v>
      </c>
      <c r="N328" s="477">
        <v>102</v>
      </c>
      <c r="O328" s="477">
        <v>17646</v>
      </c>
      <c r="P328" s="500">
        <v>0.97142857142857142</v>
      </c>
      <c r="Q328" s="478">
        <v>173</v>
      </c>
    </row>
    <row r="329" spans="1:17" ht="14.4" customHeight="1" x14ac:dyDescent="0.3">
      <c r="A329" s="472" t="s">
        <v>1606</v>
      </c>
      <c r="B329" s="473" t="s">
        <v>1424</v>
      </c>
      <c r="C329" s="473" t="s">
        <v>1425</v>
      </c>
      <c r="D329" s="473" t="s">
        <v>1441</v>
      </c>
      <c r="E329" s="473" t="s">
        <v>1442</v>
      </c>
      <c r="F329" s="477">
        <v>2</v>
      </c>
      <c r="G329" s="477">
        <v>2338</v>
      </c>
      <c r="H329" s="477">
        <v>3.6910738530516879E-2</v>
      </c>
      <c r="I329" s="477">
        <v>1169</v>
      </c>
      <c r="J329" s="477">
        <v>54</v>
      </c>
      <c r="K329" s="477">
        <v>63342</v>
      </c>
      <c r="L329" s="477">
        <v>1</v>
      </c>
      <c r="M329" s="477">
        <v>1173</v>
      </c>
      <c r="N329" s="477">
        <v>111</v>
      </c>
      <c r="O329" s="477">
        <v>118770</v>
      </c>
      <c r="P329" s="500">
        <v>1.8750592024249313</v>
      </c>
      <c r="Q329" s="478">
        <v>1070</v>
      </c>
    </row>
    <row r="330" spans="1:17" ht="14.4" customHeight="1" x14ac:dyDescent="0.3">
      <c r="A330" s="472" t="s">
        <v>1606</v>
      </c>
      <c r="B330" s="473" t="s">
        <v>1424</v>
      </c>
      <c r="C330" s="473" t="s">
        <v>1425</v>
      </c>
      <c r="D330" s="473" t="s">
        <v>1441</v>
      </c>
      <c r="E330" s="473" t="s">
        <v>1443</v>
      </c>
      <c r="F330" s="477"/>
      <c r="G330" s="477"/>
      <c r="H330" s="477"/>
      <c r="I330" s="477"/>
      <c r="J330" s="477">
        <v>52</v>
      </c>
      <c r="K330" s="477">
        <v>60996</v>
      </c>
      <c r="L330" s="477">
        <v>1</v>
      </c>
      <c r="M330" s="477">
        <v>1173</v>
      </c>
      <c r="N330" s="477">
        <v>65</v>
      </c>
      <c r="O330" s="477">
        <v>69550</v>
      </c>
      <c r="P330" s="500">
        <v>1.1402387041773232</v>
      </c>
      <c r="Q330" s="478">
        <v>1070</v>
      </c>
    </row>
    <row r="331" spans="1:17" ht="14.4" customHeight="1" x14ac:dyDescent="0.3">
      <c r="A331" s="472" t="s">
        <v>1606</v>
      </c>
      <c r="B331" s="473" t="s">
        <v>1424</v>
      </c>
      <c r="C331" s="473" t="s">
        <v>1425</v>
      </c>
      <c r="D331" s="473" t="s">
        <v>1444</v>
      </c>
      <c r="E331" s="473" t="s">
        <v>1445</v>
      </c>
      <c r="F331" s="477">
        <v>150</v>
      </c>
      <c r="G331" s="477">
        <v>6000</v>
      </c>
      <c r="H331" s="477">
        <v>1.6820857863751051</v>
      </c>
      <c r="I331" s="477">
        <v>40</v>
      </c>
      <c r="J331" s="477">
        <v>87</v>
      </c>
      <c r="K331" s="477">
        <v>3567</v>
      </c>
      <c r="L331" s="477">
        <v>1</v>
      </c>
      <c r="M331" s="477">
        <v>41</v>
      </c>
      <c r="N331" s="477">
        <v>34</v>
      </c>
      <c r="O331" s="477">
        <v>1564</v>
      </c>
      <c r="P331" s="500">
        <v>0.4384636949817774</v>
      </c>
      <c r="Q331" s="478">
        <v>46</v>
      </c>
    </row>
    <row r="332" spans="1:17" ht="14.4" customHeight="1" x14ac:dyDescent="0.3">
      <c r="A332" s="472" t="s">
        <v>1606</v>
      </c>
      <c r="B332" s="473" t="s">
        <v>1424</v>
      </c>
      <c r="C332" s="473" t="s">
        <v>1425</v>
      </c>
      <c r="D332" s="473" t="s">
        <v>1446</v>
      </c>
      <c r="E332" s="473" t="s">
        <v>1447</v>
      </c>
      <c r="F332" s="477">
        <v>23</v>
      </c>
      <c r="G332" s="477">
        <v>8809</v>
      </c>
      <c r="H332" s="477">
        <v>0.54619295634920639</v>
      </c>
      <c r="I332" s="477">
        <v>383</v>
      </c>
      <c r="J332" s="477">
        <v>42</v>
      </c>
      <c r="K332" s="477">
        <v>16128</v>
      </c>
      <c r="L332" s="477">
        <v>1</v>
      </c>
      <c r="M332" s="477">
        <v>384</v>
      </c>
      <c r="N332" s="477">
        <v>22</v>
      </c>
      <c r="O332" s="477">
        <v>7634</v>
      </c>
      <c r="P332" s="500">
        <v>0.47333829365079366</v>
      </c>
      <c r="Q332" s="478">
        <v>347</v>
      </c>
    </row>
    <row r="333" spans="1:17" ht="14.4" customHeight="1" x14ac:dyDescent="0.3">
      <c r="A333" s="472" t="s">
        <v>1606</v>
      </c>
      <c r="B333" s="473" t="s">
        <v>1424</v>
      </c>
      <c r="C333" s="473" t="s">
        <v>1425</v>
      </c>
      <c r="D333" s="473" t="s">
        <v>1446</v>
      </c>
      <c r="E333" s="473" t="s">
        <v>1448</v>
      </c>
      <c r="F333" s="477">
        <v>9</v>
      </c>
      <c r="G333" s="477">
        <v>3447</v>
      </c>
      <c r="H333" s="477">
        <v>0.99739583333333337</v>
      </c>
      <c r="I333" s="477">
        <v>383</v>
      </c>
      <c r="J333" s="477">
        <v>9</v>
      </c>
      <c r="K333" s="477">
        <v>3456</v>
      </c>
      <c r="L333" s="477">
        <v>1</v>
      </c>
      <c r="M333" s="477">
        <v>384</v>
      </c>
      <c r="N333" s="477">
        <v>15</v>
      </c>
      <c r="O333" s="477">
        <v>5205</v>
      </c>
      <c r="P333" s="500">
        <v>1.5060763888888888</v>
      </c>
      <c r="Q333" s="478">
        <v>347</v>
      </c>
    </row>
    <row r="334" spans="1:17" ht="14.4" customHeight="1" x14ac:dyDescent="0.3">
      <c r="A334" s="472" t="s">
        <v>1606</v>
      </c>
      <c r="B334" s="473" t="s">
        <v>1424</v>
      </c>
      <c r="C334" s="473" t="s">
        <v>1425</v>
      </c>
      <c r="D334" s="473" t="s">
        <v>1449</v>
      </c>
      <c r="E334" s="473" t="s">
        <v>1450</v>
      </c>
      <c r="F334" s="477">
        <v>63</v>
      </c>
      <c r="G334" s="477">
        <v>2331</v>
      </c>
      <c r="H334" s="477">
        <v>10.5</v>
      </c>
      <c r="I334" s="477">
        <v>37</v>
      </c>
      <c r="J334" s="477">
        <v>6</v>
      </c>
      <c r="K334" s="477">
        <v>222</v>
      </c>
      <c r="L334" s="477">
        <v>1</v>
      </c>
      <c r="M334" s="477">
        <v>37</v>
      </c>
      <c r="N334" s="477">
        <v>12</v>
      </c>
      <c r="O334" s="477">
        <v>612</v>
      </c>
      <c r="P334" s="500">
        <v>2.7567567567567566</v>
      </c>
      <c r="Q334" s="478">
        <v>51</v>
      </c>
    </row>
    <row r="335" spans="1:17" ht="14.4" customHeight="1" x14ac:dyDescent="0.3">
      <c r="A335" s="472" t="s">
        <v>1606</v>
      </c>
      <c r="B335" s="473" t="s">
        <v>1424</v>
      </c>
      <c r="C335" s="473" t="s">
        <v>1425</v>
      </c>
      <c r="D335" s="473" t="s">
        <v>1453</v>
      </c>
      <c r="E335" s="473" t="s">
        <v>1454</v>
      </c>
      <c r="F335" s="477">
        <v>45</v>
      </c>
      <c r="G335" s="477">
        <v>20025</v>
      </c>
      <c r="H335" s="477">
        <v>1.1512590548464987</v>
      </c>
      <c r="I335" s="477">
        <v>445</v>
      </c>
      <c r="J335" s="477">
        <v>39</v>
      </c>
      <c r="K335" s="477">
        <v>17394</v>
      </c>
      <c r="L335" s="477">
        <v>1</v>
      </c>
      <c r="M335" s="477">
        <v>446</v>
      </c>
      <c r="N335" s="477">
        <v>48</v>
      </c>
      <c r="O335" s="477">
        <v>18096</v>
      </c>
      <c r="P335" s="500">
        <v>1.0403587443946187</v>
      </c>
      <c r="Q335" s="478">
        <v>377</v>
      </c>
    </row>
    <row r="336" spans="1:17" ht="14.4" customHeight="1" x14ac:dyDescent="0.3">
      <c r="A336" s="472" t="s">
        <v>1606</v>
      </c>
      <c r="B336" s="473" t="s">
        <v>1424</v>
      </c>
      <c r="C336" s="473" t="s">
        <v>1425</v>
      </c>
      <c r="D336" s="473" t="s">
        <v>1453</v>
      </c>
      <c r="E336" s="473" t="s">
        <v>1455</v>
      </c>
      <c r="F336" s="477">
        <v>21</v>
      </c>
      <c r="G336" s="477">
        <v>9345</v>
      </c>
      <c r="H336" s="477">
        <v>1.7460762331838564</v>
      </c>
      <c r="I336" s="477">
        <v>445</v>
      </c>
      <c r="J336" s="477">
        <v>12</v>
      </c>
      <c r="K336" s="477">
        <v>5352</v>
      </c>
      <c r="L336" s="477">
        <v>1</v>
      </c>
      <c r="M336" s="477">
        <v>446</v>
      </c>
      <c r="N336" s="477">
        <v>36</v>
      </c>
      <c r="O336" s="477">
        <v>13572</v>
      </c>
      <c r="P336" s="500">
        <v>2.5358744394618835</v>
      </c>
      <c r="Q336" s="478">
        <v>377</v>
      </c>
    </row>
    <row r="337" spans="1:17" ht="14.4" customHeight="1" x14ac:dyDescent="0.3">
      <c r="A337" s="472" t="s">
        <v>1606</v>
      </c>
      <c r="B337" s="473" t="s">
        <v>1424</v>
      </c>
      <c r="C337" s="473" t="s">
        <v>1425</v>
      </c>
      <c r="D337" s="473" t="s">
        <v>1456</v>
      </c>
      <c r="E337" s="473" t="s">
        <v>1457</v>
      </c>
      <c r="F337" s="477">
        <v>6</v>
      </c>
      <c r="G337" s="477">
        <v>246</v>
      </c>
      <c r="H337" s="477">
        <v>1.1714285714285715</v>
      </c>
      <c r="I337" s="477">
        <v>41</v>
      </c>
      <c r="J337" s="477">
        <v>5</v>
      </c>
      <c r="K337" s="477">
        <v>210</v>
      </c>
      <c r="L337" s="477">
        <v>1</v>
      </c>
      <c r="M337" s="477">
        <v>42</v>
      </c>
      <c r="N337" s="477">
        <v>8</v>
      </c>
      <c r="O337" s="477">
        <v>272</v>
      </c>
      <c r="P337" s="500">
        <v>1.2952380952380953</v>
      </c>
      <c r="Q337" s="478">
        <v>34</v>
      </c>
    </row>
    <row r="338" spans="1:17" ht="14.4" customHeight="1" x14ac:dyDescent="0.3">
      <c r="A338" s="472" t="s">
        <v>1606</v>
      </c>
      <c r="B338" s="473" t="s">
        <v>1424</v>
      </c>
      <c r="C338" s="473" t="s">
        <v>1425</v>
      </c>
      <c r="D338" s="473" t="s">
        <v>1458</v>
      </c>
      <c r="E338" s="473" t="s">
        <v>1459</v>
      </c>
      <c r="F338" s="477">
        <v>161</v>
      </c>
      <c r="G338" s="477">
        <v>79051</v>
      </c>
      <c r="H338" s="477">
        <v>4.0168191056910567</v>
      </c>
      <c r="I338" s="477">
        <v>491</v>
      </c>
      <c r="J338" s="477">
        <v>40</v>
      </c>
      <c r="K338" s="477">
        <v>19680</v>
      </c>
      <c r="L338" s="477">
        <v>1</v>
      </c>
      <c r="M338" s="477">
        <v>492</v>
      </c>
      <c r="N338" s="477">
        <v>12</v>
      </c>
      <c r="O338" s="477">
        <v>6288</v>
      </c>
      <c r="P338" s="500">
        <v>0.31951219512195123</v>
      </c>
      <c r="Q338" s="478">
        <v>524</v>
      </c>
    </row>
    <row r="339" spans="1:17" ht="14.4" customHeight="1" x14ac:dyDescent="0.3">
      <c r="A339" s="472" t="s">
        <v>1606</v>
      </c>
      <c r="B339" s="473" t="s">
        <v>1424</v>
      </c>
      <c r="C339" s="473" t="s">
        <v>1425</v>
      </c>
      <c r="D339" s="473" t="s">
        <v>1460</v>
      </c>
      <c r="E339" s="473" t="s">
        <v>1461</v>
      </c>
      <c r="F339" s="477">
        <v>5</v>
      </c>
      <c r="G339" s="477">
        <v>155</v>
      </c>
      <c r="H339" s="477">
        <v>1.25</v>
      </c>
      <c r="I339" s="477">
        <v>31</v>
      </c>
      <c r="J339" s="477">
        <v>4</v>
      </c>
      <c r="K339" s="477">
        <v>124</v>
      </c>
      <c r="L339" s="477">
        <v>1</v>
      </c>
      <c r="M339" s="477">
        <v>31</v>
      </c>
      <c r="N339" s="477">
        <v>5</v>
      </c>
      <c r="O339" s="477">
        <v>285</v>
      </c>
      <c r="P339" s="500">
        <v>2.2983870967741935</v>
      </c>
      <c r="Q339" s="478">
        <v>57</v>
      </c>
    </row>
    <row r="340" spans="1:17" ht="14.4" customHeight="1" x14ac:dyDescent="0.3">
      <c r="A340" s="472" t="s">
        <v>1606</v>
      </c>
      <c r="B340" s="473" t="s">
        <v>1424</v>
      </c>
      <c r="C340" s="473" t="s">
        <v>1425</v>
      </c>
      <c r="D340" s="473" t="s">
        <v>1462</v>
      </c>
      <c r="E340" s="473" t="s">
        <v>1463</v>
      </c>
      <c r="F340" s="477"/>
      <c r="G340" s="477"/>
      <c r="H340" s="477"/>
      <c r="I340" s="477"/>
      <c r="J340" s="477"/>
      <c r="K340" s="477"/>
      <c r="L340" s="477"/>
      <c r="M340" s="477"/>
      <c r="N340" s="477">
        <v>2</v>
      </c>
      <c r="O340" s="477">
        <v>448</v>
      </c>
      <c r="P340" s="500"/>
      <c r="Q340" s="478">
        <v>224</v>
      </c>
    </row>
    <row r="341" spans="1:17" ht="14.4" customHeight="1" x14ac:dyDescent="0.3">
      <c r="A341" s="472" t="s">
        <v>1606</v>
      </c>
      <c r="B341" s="473" t="s">
        <v>1424</v>
      </c>
      <c r="C341" s="473" t="s">
        <v>1425</v>
      </c>
      <c r="D341" s="473" t="s">
        <v>1464</v>
      </c>
      <c r="E341" s="473" t="s">
        <v>1465</v>
      </c>
      <c r="F341" s="477"/>
      <c r="G341" s="477"/>
      <c r="H341" s="477"/>
      <c r="I341" s="477"/>
      <c r="J341" s="477"/>
      <c r="K341" s="477"/>
      <c r="L341" s="477"/>
      <c r="M341" s="477"/>
      <c r="N341" s="477">
        <v>2</v>
      </c>
      <c r="O341" s="477">
        <v>1106</v>
      </c>
      <c r="P341" s="500"/>
      <c r="Q341" s="478">
        <v>553</v>
      </c>
    </row>
    <row r="342" spans="1:17" ht="14.4" customHeight="1" x14ac:dyDescent="0.3">
      <c r="A342" s="472" t="s">
        <v>1606</v>
      </c>
      <c r="B342" s="473" t="s">
        <v>1424</v>
      </c>
      <c r="C342" s="473" t="s">
        <v>1425</v>
      </c>
      <c r="D342" s="473" t="s">
        <v>1467</v>
      </c>
      <c r="E342" s="473" t="s">
        <v>1468</v>
      </c>
      <c r="F342" s="477">
        <v>145</v>
      </c>
      <c r="G342" s="477">
        <v>33930</v>
      </c>
      <c r="H342" s="477">
        <v>0.70132286068623395</v>
      </c>
      <c r="I342" s="477">
        <v>234</v>
      </c>
      <c r="J342" s="477">
        <v>205</v>
      </c>
      <c r="K342" s="477">
        <v>48380</v>
      </c>
      <c r="L342" s="477">
        <v>1</v>
      </c>
      <c r="M342" s="477">
        <v>236</v>
      </c>
      <c r="N342" s="477">
        <v>188</v>
      </c>
      <c r="O342" s="477">
        <v>40044</v>
      </c>
      <c r="P342" s="500">
        <v>0.82769739561802402</v>
      </c>
      <c r="Q342" s="478">
        <v>213</v>
      </c>
    </row>
    <row r="343" spans="1:17" ht="14.4" customHeight="1" x14ac:dyDescent="0.3">
      <c r="A343" s="472" t="s">
        <v>1606</v>
      </c>
      <c r="B343" s="473" t="s">
        <v>1424</v>
      </c>
      <c r="C343" s="473" t="s">
        <v>1425</v>
      </c>
      <c r="D343" s="473" t="s">
        <v>1469</v>
      </c>
      <c r="E343" s="473" t="s">
        <v>1470</v>
      </c>
      <c r="F343" s="477">
        <v>2</v>
      </c>
      <c r="G343" s="477">
        <v>262</v>
      </c>
      <c r="H343" s="477">
        <v>0.95620437956204385</v>
      </c>
      <c r="I343" s="477">
        <v>131</v>
      </c>
      <c r="J343" s="477">
        <v>2</v>
      </c>
      <c r="K343" s="477">
        <v>274</v>
      </c>
      <c r="L343" s="477">
        <v>1</v>
      </c>
      <c r="M343" s="477">
        <v>137</v>
      </c>
      <c r="N343" s="477"/>
      <c r="O343" s="477"/>
      <c r="P343" s="500"/>
      <c r="Q343" s="478"/>
    </row>
    <row r="344" spans="1:17" ht="14.4" customHeight="1" x14ac:dyDescent="0.3">
      <c r="A344" s="472" t="s">
        <v>1606</v>
      </c>
      <c r="B344" s="473" t="s">
        <v>1424</v>
      </c>
      <c r="C344" s="473" t="s">
        <v>1425</v>
      </c>
      <c r="D344" s="473" t="s">
        <v>1476</v>
      </c>
      <c r="E344" s="473" t="s">
        <v>1477</v>
      </c>
      <c r="F344" s="477">
        <v>171</v>
      </c>
      <c r="G344" s="477">
        <v>2736</v>
      </c>
      <c r="H344" s="477">
        <v>1.0801421239636795</v>
      </c>
      <c r="I344" s="477">
        <v>16</v>
      </c>
      <c r="J344" s="477">
        <v>149</v>
      </c>
      <c r="K344" s="477">
        <v>2533</v>
      </c>
      <c r="L344" s="477">
        <v>1</v>
      </c>
      <c r="M344" s="477">
        <v>17</v>
      </c>
      <c r="N344" s="477">
        <v>113</v>
      </c>
      <c r="O344" s="477">
        <v>1921</v>
      </c>
      <c r="P344" s="500">
        <v>0.75838926174496646</v>
      </c>
      <c r="Q344" s="478">
        <v>17</v>
      </c>
    </row>
    <row r="345" spans="1:17" ht="14.4" customHeight="1" x14ac:dyDescent="0.3">
      <c r="A345" s="472" t="s">
        <v>1606</v>
      </c>
      <c r="B345" s="473" t="s">
        <v>1424</v>
      </c>
      <c r="C345" s="473" t="s">
        <v>1425</v>
      </c>
      <c r="D345" s="473" t="s">
        <v>1478</v>
      </c>
      <c r="E345" s="473" t="s">
        <v>1479</v>
      </c>
      <c r="F345" s="477">
        <v>2</v>
      </c>
      <c r="G345" s="477">
        <v>272</v>
      </c>
      <c r="H345" s="477">
        <v>0.97841726618705038</v>
      </c>
      <c r="I345" s="477">
        <v>136</v>
      </c>
      <c r="J345" s="477">
        <v>2</v>
      </c>
      <c r="K345" s="477">
        <v>278</v>
      </c>
      <c r="L345" s="477">
        <v>1</v>
      </c>
      <c r="M345" s="477">
        <v>139</v>
      </c>
      <c r="N345" s="477">
        <v>1</v>
      </c>
      <c r="O345" s="477">
        <v>143</v>
      </c>
      <c r="P345" s="500">
        <v>0.51438848920863312</v>
      </c>
      <c r="Q345" s="478">
        <v>143</v>
      </c>
    </row>
    <row r="346" spans="1:17" ht="14.4" customHeight="1" x14ac:dyDescent="0.3">
      <c r="A346" s="472" t="s">
        <v>1606</v>
      </c>
      <c r="B346" s="473" t="s">
        <v>1424</v>
      </c>
      <c r="C346" s="473" t="s">
        <v>1425</v>
      </c>
      <c r="D346" s="473" t="s">
        <v>1478</v>
      </c>
      <c r="E346" s="473" t="s">
        <v>1480</v>
      </c>
      <c r="F346" s="477"/>
      <c r="G346" s="477"/>
      <c r="H346" s="477"/>
      <c r="I346" s="477"/>
      <c r="J346" s="477"/>
      <c r="K346" s="477"/>
      <c r="L346" s="477"/>
      <c r="M346" s="477"/>
      <c r="N346" s="477">
        <v>4</v>
      </c>
      <c r="O346" s="477">
        <v>572</v>
      </c>
      <c r="P346" s="500"/>
      <c r="Q346" s="478">
        <v>143</v>
      </c>
    </row>
    <row r="347" spans="1:17" ht="14.4" customHeight="1" x14ac:dyDescent="0.3">
      <c r="A347" s="472" t="s">
        <v>1606</v>
      </c>
      <c r="B347" s="473" t="s">
        <v>1424</v>
      </c>
      <c r="C347" s="473" t="s">
        <v>1425</v>
      </c>
      <c r="D347" s="473" t="s">
        <v>1481</v>
      </c>
      <c r="E347" s="473" t="s">
        <v>1482</v>
      </c>
      <c r="F347" s="477">
        <v>12</v>
      </c>
      <c r="G347" s="477">
        <v>1236</v>
      </c>
      <c r="H347" s="477">
        <v>4</v>
      </c>
      <c r="I347" s="477">
        <v>103</v>
      </c>
      <c r="J347" s="477">
        <v>3</v>
      </c>
      <c r="K347" s="477">
        <v>309</v>
      </c>
      <c r="L347" s="477">
        <v>1</v>
      </c>
      <c r="M347" s="477">
        <v>103</v>
      </c>
      <c r="N347" s="477"/>
      <c r="O347" s="477"/>
      <c r="P347" s="500"/>
      <c r="Q347" s="478"/>
    </row>
    <row r="348" spans="1:17" ht="14.4" customHeight="1" x14ac:dyDescent="0.3">
      <c r="A348" s="472" t="s">
        <v>1606</v>
      </c>
      <c r="B348" s="473" t="s">
        <v>1424</v>
      </c>
      <c r="C348" s="473" t="s">
        <v>1425</v>
      </c>
      <c r="D348" s="473" t="s">
        <v>1481</v>
      </c>
      <c r="E348" s="473" t="s">
        <v>1483</v>
      </c>
      <c r="F348" s="477">
        <v>3</v>
      </c>
      <c r="G348" s="477">
        <v>309</v>
      </c>
      <c r="H348" s="477">
        <v>1.5</v>
      </c>
      <c r="I348" s="477">
        <v>103</v>
      </c>
      <c r="J348" s="477">
        <v>2</v>
      </c>
      <c r="K348" s="477">
        <v>206</v>
      </c>
      <c r="L348" s="477">
        <v>1</v>
      </c>
      <c r="M348" s="477">
        <v>103</v>
      </c>
      <c r="N348" s="477">
        <v>4</v>
      </c>
      <c r="O348" s="477">
        <v>260</v>
      </c>
      <c r="P348" s="500">
        <v>1.2621359223300972</v>
      </c>
      <c r="Q348" s="478">
        <v>65</v>
      </c>
    </row>
    <row r="349" spans="1:17" ht="14.4" customHeight="1" x14ac:dyDescent="0.3">
      <c r="A349" s="472" t="s">
        <v>1606</v>
      </c>
      <c r="B349" s="473" t="s">
        <v>1424</v>
      </c>
      <c r="C349" s="473" t="s">
        <v>1425</v>
      </c>
      <c r="D349" s="473" t="s">
        <v>1488</v>
      </c>
      <c r="E349" s="473" t="s">
        <v>1489</v>
      </c>
      <c r="F349" s="477">
        <v>429</v>
      </c>
      <c r="G349" s="477">
        <v>49764</v>
      </c>
      <c r="H349" s="477">
        <v>0.77899877899877901</v>
      </c>
      <c r="I349" s="477">
        <v>116</v>
      </c>
      <c r="J349" s="477">
        <v>546</v>
      </c>
      <c r="K349" s="477">
        <v>63882</v>
      </c>
      <c r="L349" s="477">
        <v>1</v>
      </c>
      <c r="M349" s="477">
        <v>117</v>
      </c>
      <c r="N349" s="477">
        <v>639</v>
      </c>
      <c r="O349" s="477">
        <v>86904</v>
      </c>
      <c r="P349" s="500">
        <v>1.3603832065370527</v>
      </c>
      <c r="Q349" s="478">
        <v>136</v>
      </c>
    </row>
    <row r="350" spans="1:17" ht="14.4" customHeight="1" x14ac:dyDescent="0.3">
      <c r="A350" s="472" t="s">
        <v>1606</v>
      </c>
      <c r="B350" s="473" t="s">
        <v>1424</v>
      </c>
      <c r="C350" s="473" t="s">
        <v>1425</v>
      </c>
      <c r="D350" s="473" t="s">
        <v>1490</v>
      </c>
      <c r="E350" s="473" t="s">
        <v>1491</v>
      </c>
      <c r="F350" s="477">
        <v>51</v>
      </c>
      <c r="G350" s="477">
        <v>4335</v>
      </c>
      <c r="H350" s="477">
        <v>0.61073541842772616</v>
      </c>
      <c r="I350" s="477">
        <v>85</v>
      </c>
      <c r="J350" s="477">
        <v>78</v>
      </c>
      <c r="K350" s="477">
        <v>7098</v>
      </c>
      <c r="L350" s="477">
        <v>1</v>
      </c>
      <c r="M350" s="477">
        <v>91</v>
      </c>
      <c r="N350" s="477">
        <v>69</v>
      </c>
      <c r="O350" s="477">
        <v>6279</v>
      </c>
      <c r="P350" s="500">
        <v>0.88461538461538458</v>
      </c>
      <c r="Q350" s="478">
        <v>91</v>
      </c>
    </row>
    <row r="351" spans="1:17" ht="14.4" customHeight="1" x14ac:dyDescent="0.3">
      <c r="A351" s="472" t="s">
        <v>1606</v>
      </c>
      <c r="B351" s="473" t="s">
        <v>1424</v>
      </c>
      <c r="C351" s="473" t="s">
        <v>1425</v>
      </c>
      <c r="D351" s="473" t="s">
        <v>1492</v>
      </c>
      <c r="E351" s="473" t="s">
        <v>1493</v>
      </c>
      <c r="F351" s="477">
        <v>416</v>
      </c>
      <c r="G351" s="477">
        <v>40768</v>
      </c>
      <c r="H351" s="477">
        <v>1.3865251845049824</v>
      </c>
      <c r="I351" s="477">
        <v>98</v>
      </c>
      <c r="J351" s="477">
        <v>297</v>
      </c>
      <c r="K351" s="477">
        <v>29403</v>
      </c>
      <c r="L351" s="477">
        <v>1</v>
      </c>
      <c r="M351" s="477">
        <v>99</v>
      </c>
      <c r="N351" s="477">
        <v>322</v>
      </c>
      <c r="O351" s="477">
        <v>44114</v>
      </c>
      <c r="P351" s="500">
        <v>1.5003230962826923</v>
      </c>
      <c r="Q351" s="478">
        <v>137</v>
      </c>
    </row>
    <row r="352" spans="1:17" ht="14.4" customHeight="1" x14ac:dyDescent="0.3">
      <c r="A352" s="472" t="s">
        <v>1606</v>
      </c>
      <c r="B352" s="473" t="s">
        <v>1424</v>
      </c>
      <c r="C352" s="473" t="s">
        <v>1425</v>
      </c>
      <c r="D352" s="473" t="s">
        <v>1494</v>
      </c>
      <c r="E352" s="473" t="s">
        <v>1495</v>
      </c>
      <c r="F352" s="477">
        <v>20</v>
      </c>
      <c r="G352" s="477">
        <v>420</v>
      </c>
      <c r="H352" s="477">
        <v>0.7142857142857143</v>
      </c>
      <c r="I352" s="477">
        <v>21</v>
      </c>
      <c r="J352" s="477">
        <v>28</v>
      </c>
      <c r="K352" s="477">
        <v>588</v>
      </c>
      <c r="L352" s="477">
        <v>1</v>
      </c>
      <c r="M352" s="477">
        <v>21</v>
      </c>
      <c r="N352" s="477">
        <v>25</v>
      </c>
      <c r="O352" s="477">
        <v>1650</v>
      </c>
      <c r="P352" s="500">
        <v>2.806122448979592</v>
      </c>
      <c r="Q352" s="478">
        <v>66</v>
      </c>
    </row>
    <row r="353" spans="1:17" ht="14.4" customHeight="1" x14ac:dyDescent="0.3">
      <c r="A353" s="472" t="s">
        <v>1606</v>
      </c>
      <c r="B353" s="473" t="s">
        <v>1424</v>
      </c>
      <c r="C353" s="473" t="s">
        <v>1425</v>
      </c>
      <c r="D353" s="473" t="s">
        <v>1496</v>
      </c>
      <c r="E353" s="473" t="s">
        <v>1497</v>
      </c>
      <c r="F353" s="477">
        <v>96</v>
      </c>
      <c r="G353" s="477">
        <v>46752</v>
      </c>
      <c r="H353" s="477">
        <v>1.8076090318589546</v>
      </c>
      <c r="I353" s="477">
        <v>487</v>
      </c>
      <c r="J353" s="477">
        <v>53</v>
      </c>
      <c r="K353" s="477">
        <v>25864</v>
      </c>
      <c r="L353" s="477">
        <v>1</v>
      </c>
      <c r="M353" s="477">
        <v>488</v>
      </c>
      <c r="N353" s="477">
        <v>19</v>
      </c>
      <c r="O353" s="477">
        <v>6232</v>
      </c>
      <c r="P353" s="500">
        <v>0.24095267553356017</v>
      </c>
      <c r="Q353" s="478">
        <v>328</v>
      </c>
    </row>
    <row r="354" spans="1:17" ht="14.4" customHeight="1" x14ac:dyDescent="0.3">
      <c r="A354" s="472" t="s">
        <v>1606</v>
      </c>
      <c r="B354" s="473" t="s">
        <v>1424</v>
      </c>
      <c r="C354" s="473" t="s">
        <v>1425</v>
      </c>
      <c r="D354" s="473" t="s">
        <v>1496</v>
      </c>
      <c r="E354" s="473" t="s">
        <v>1498</v>
      </c>
      <c r="F354" s="477">
        <v>88</v>
      </c>
      <c r="G354" s="477">
        <v>42856</v>
      </c>
      <c r="H354" s="477">
        <v>0.94429754979728542</v>
      </c>
      <c r="I354" s="477">
        <v>487</v>
      </c>
      <c r="J354" s="477">
        <v>93</v>
      </c>
      <c r="K354" s="477">
        <v>45384</v>
      </c>
      <c r="L354" s="477">
        <v>1</v>
      </c>
      <c r="M354" s="477">
        <v>488</v>
      </c>
      <c r="N354" s="477">
        <v>16</v>
      </c>
      <c r="O354" s="477">
        <v>5248</v>
      </c>
      <c r="P354" s="500">
        <v>0.11563546624361008</v>
      </c>
      <c r="Q354" s="478">
        <v>328</v>
      </c>
    </row>
    <row r="355" spans="1:17" ht="14.4" customHeight="1" x14ac:dyDescent="0.3">
      <c r="A355" s="472" t="s">
        <v>1606</v>
      </c>
      <c r="B355" s="473" t="s">
        <v>1424</v>
      </c>
      <c r="C355" s="473" t="s">
        <v>1425</v>
      </c>
      <c r="D355" s="473" t="s">
        <v>1506</v>
      </c>
      <c r="E355" s="473" t="s">
        <v>1507</v>
      </c>
      <c r="F355" s="477">
        <v>144</v>
      </c>
      <c r="G355" s="477">
        <v>5904</v>
      </c>
      <c r="H355" s="477">
        <v>1.0285714285714285</v>
      </c>
      <c r="I355" s="477">
        <v>41</v>
      </c>
      <c r="J355" s="477">
        <v>140</v>
      </c>
      <c r="K355" s="477">
        <v>5740</v>
      </c>
      <c r="L355" s="477">
        <v>1</v>
      </c>
      <c r="M355" s="477">
        <v>41</v>
      </c>
      <c r="N355" s="477">
        <v>128</v>
      </c>
      <c r="O355" s="477">
        <v>6528</v>
      </c>
      <c r="P355" s="500">
        <v>1.1372822299651568</v>
      </c>
      <c r="Q355" s="478">
        <v>51</v>
      </c>
    </row>
    <row r="356" spans="1:17" ht="14.4" customHeight="1" x14ac:dyDescent="0.3">
      <c r="A356" s="472" t="s">
        <v>1606</v>
      </c>
      <c r="B356" s="473" t="s">
        <v>1424</v>
      </c>
      <c r="C356" s="473" t="s">
        <v>1425</v>
      </c>
      <c r="D356" s="473" t="s">
        <v>1515</v>
      </c>
      <c r="E356" s="473" t="s">
        <v>1516</v>
      </c>
      <c r="F356" s="477">
        <v>1</v>
      </c>
      <c r="G356" s="477">
        <v>219</v>
      </c>
      <c r="H356" s="477"/>
      <c r="I356" s="477">
        <v>219</v>
      </c>
      <c r="J356" s="477"/>
      <c r="K356" s="477"/>
      <c r="L356" s="477"/>
      <c r="M356" s="477"/>
      <c r="N356" s="477"/>
      <c r="O356" s="477"/>
      <c r="P356" s="500"/>
      <c r="Q356" s="478"/>
    </row>
    <row r="357" spans="1:17" ht="14.4" customHeight="1" x14ac:dyDescent="0.3">
      <c r="A357" s="472" t="s">
        <v>1606</v>
      </c>
      <c r="B357" s="473" t="s">
        <v>1424</v>
      </c>
      <c r="C357" s="473" t="s">
        <v>1425</v>
      </c>
      <c r="D357" s="473" t="s">
        <v>1520</v>
      </c>
      <c r="E357" s="473" t="s">
        <v>1521</v>
      </c>
      <c r="F357" s="477">
        <v>1</v>
      </c>
      <c r="G357" s="477">
        <v>2072</v>
      </c>
      <c r="H357" s="477">
        <v>0.49053030303030304</v>
      </c>
      <c r="I357" s="477">
        <v>2072</v>
      </c>
      <c r="J357" s="477">
        <v>2</v>
      </c>
      <c r="K357" s="477">
        <v>4224</v>
      </c>
      <c r="L357" s="477">
        <v>1</v>
      </c>
      <c r="M357" s="477">
        <v>2112</v>
      </c>
      <c r="N357" s="477"/>
      <c r="O357" s="477"/>
      <c r="P357" s="500"/>
      <c r="Q357" s="478"/>
    </row>
    <row r="358" spans="1:17" ht="14.4" customHeight="1" x14ac:dyDescent="0.3">
      <c r="A358" s="472" t="s">
        <v>1606</v>
      </c>
      <c r="B358" s="473" t="s">
        <v>1424</v>
      </c>
      <c r="C358" s="473" t="s">
        <v>1425</v>
      </c>
      <c r="D358" s="473" t="s">
        <v>1522</v>
      </c>
      <c r="E358" s="473" t="s">
        <v>1523</v>
      </c>
      <c r="F358" s="477">
        <v>2</v>
      </c>
      <c r="G358" s="477">
        <v>1216</v>
      </c>
      <c r="H358" s="477">
        <v>0.6601520086862106</v>
      </c>
      <c r="I358" s="477">
        <v>608</v>
      </c>
      <c r="J358" s="477">
        <v>3</v>
      </c>
      <c r="K358" s="477">
        <v>1842</v>
      </c>
      <c r="L358" s="477">
        <v>1</v>
      </c>
      <c r="M358" s="477">
        <v>614</v>
      </c>
      <c r="N358" s="477">
        <v>4</v>
      </c>
      <c r="O358" s="477">
        <v>2448</v>
      </c>
      <c r="P358" s="500">
        <v>1.3289902280130292</v>
      </c>
      <c r="Q358" s="478">
        <v>612</v>
      </c>
    </row>
    <row r="359" spans="1:17" ht="14.4" customHeight="1" x14ac:dyDescent="0.3">
      <c r="A359" s="472" t="s">
        <v>1606</v>
      </c>
      <c r="B359" s="473" t="s">
        <v>1424</v>
      </c>
      <c r="C359" s="473" t="s">
        <v>1425</v>
      </c>
      <c r="D359" s="473" t="s">
        <v>1522</v>
      </c>
      <c r="E359" s="473" t="s">
        <v>1524</v>
      </c>
      <c r="F359" s="477">
        <v>1</v>
      </c>
      <c r="G359" s="477">
        <v>608</v>
      </c>
      <c r="H359" s="477">
        <v>0.49511400651465798</v>
      </c>
      <c r="I359" s="477">
        <v>608</v>
      </c>
      <c r="J359" s="477">
        <v>2</v>
      </c>
      <c r="K359" s="477">
        <v>1228</v>
      </c>
      <c r="L359" s="477">
        <v>1</v>
      </c>
      <c r="M359" s="477">
        <v>614</v>
      </c>
      <c r="N359" s="477">
        <v>5</v>
      </c>
      <c r="O359" s="477">
        <v>3060</v>
      </c>
      <c r="P359" s="500">
        <v>2.4918566775244302</v>
      </c>
      <c r="Q359" s="478">
        <v>612</v>
      </c>
    </row>
    <row r="360" spans="1:17" ht="14.4" customHeight="1" x14ac:dyDescent="0.3">
      <c r="A360" s="472" t="s">
        <v>1606</v>
      </c>
      <c r="B360" s="473" t="s">
        <v>1424</v>
      </c>
      <c r="C360" s="473" t="s">
        <v>1425</v>
      </c>
      <c r="D360" s="473" t="s">
        <v>1525</v>
      </c>
      <c r="E360" s="473" t="s">
        <v>1526</v>
      </c>
      <c r="F360" s="477">
        <v>5</v>
      </c>
      <c r="G360" s="477">
        <v>4810</v>
      </c>
      <c r="H360" s="477">
        <v>0.83246798200069227</v>
      </c>
      <c r="I360" s="477">
        <v>962</v>
      </c>
      <c r="J360" s="477">
        <v>6</v>
      </c>
      <c r="K360" s="477">
        <v>5778</v>
      </c>
      <c r="L360" s="477">
        <v>1</v>
      </c>
      <c r="M360" s="477">
        <v>963</v>
      </c>
      <c r="N360" s="477"/>
      <c r="O360" s="477"/>
      <c r="P360" s="500"/>
      <c r="Q360" s="478"/>
    </row>
    <row r="361" spans="1:17" ht="14.4" customHeight="1" x14ac:dyDescent="0.3">
      <c r="A361" s="472" t="s">
        <v>1606</v>
      </c>
      <c r="B361" s="473" t="s">
        <v>1424</v>
      </c>
      <c r="C361" s="473" t="s">
        <v>1425</v>
      </c>
      <c r="D361" s="473" t="s">
        <v>1531</v>
      </c>
      <c r="E361" s="473"/>
      <c r="F361" s="477">
        <v>2</v>
      </c>
      <c r="G361" s="477">
        <v>980</v>
      </c>
      <c r="H361" s="477"/>
      <c r="I361" s="477">
        <v>490</v>
      </c>
      <c r="J361" s="477"/>
      <c r="K361" s="477"/>
      <c r="L361" s="477"/>
      <c r="M361" s="477"/>
      <c r="N361" s="477"/>
      <c r="O361" s="477"/>
      <c r="P361" s="500"/>
      <c r="Q361" s="478"/>
    </row>
    <row r="362" spans="1:17" ht="14.4" customHeight="1" x14ac:dyDescent="0.3">
      <c r="A362" s="472" t="s">
        <v>1606</v>
      </c>
      <c r="B362" s="473" t="s">
        <v>1424</v>
      </c>
      <c r="C362" s="473" t="s">
        <v>1425</v>
      </c>
      <c r="D362" s="473" t="s">
        <v>1535</v>
      </c>
      <c r="E362" s="473" t="s">
        <v>1536</v>
      </c>
      <c r="F362" s="477">
        <v>145</v>
      </c>
      <c r="G362" s="477">
        <v>35960</v>
      </c>
      <c r="H362" s="477">
        <v>0.70447644235478502</v>
      </c>
      <c r="I362" s="477">
        <v>248</v>
      </c>
      <c r="J362" s="477">
        <v>205</v>
      </c>
      <c r="K362" s="477">
        <v>51045</v>
      </c>
      <c r="L362" s="477">
        <v>1</v>
      </c>
      <c r="M362" s="477">
        <v>249</v>
      </c>
      <c r="N362" s="477">
        <v>188</v>
      </c>
      <c r="O362" s="477">
        <v>50948</v>
      </c>
      <c r="P362" s="500">
        <v>0.99809971593691837</v>
      </c>
      <c r="Q362" s="478">
        <v>271</v>
      </c>
    </row>
    <row r="363" spans="1:17" ht="14.4" customHeight="1" x14ac:dyDescent="0.3">
      <c r="A363" s="472" t="s">
        <v>1606</v>
      </c>
      <c r="B363" s="473" t="s">
        <v>1424</v>
      </c>
      <c r="C363" s="473" t="s">
        <v>1425</v>
      </c>
      <c r="D363" s="473" t="s">
        <v>1543</v>
      </c>
      <c r="E363" s="473" t="s">
        <v>1544</v>
      </c>
      <c r="F363" s="477">
        <v>1</v>
      </c>
      <c r="G363" s="477">
        <v>27</v>
      </c>
      <c r="H363" s="477"/>
      <c r="I363" s="477">
        <v>27</v>
      </c>
      <c r="J363" s="477"/>
      <c r="K363" s="477"/>
      <c r="L363" s="477"/>
      <c r="M363" s="477"/>
      <c r="N363" s="477"/>
      <c r="O363" s="477"/>
      <c r="P363" s="500"/>
      <c r="Q363" s="478"/>
    </row>
    <row r="364" spans="1:17" ht="14.4" customHeight="1" x14ac:dyDescent="0.3">
      <c r="A364" s="472" t="s">
        <v>1606</v>
      </c>
      <c r="B364" s="473" t="s">
        <v>1424</v>
      </c>
      <c r="C364" s="473" t="s">
        <v>1425</v>
      </c>
      <c r="D364" s="473" t="s">
        <v>1556</v>
      </c>
      <c r="E364" s="473"/>
      <c r="F364" s="477"/>
      <c r="G364" s="477"/>
      <c r="H364" s="477"/>
      <c r="I364" s="477"/>
      <c r="J364" s="477"/>
      <c r="K364" s="477"/>
      <c r="L364" s="477"/>
      <c r="M364" s="477"/>
      <c r="N364" s="477">
        <v>28</v>
      </c>
      <c r="O364" s="477">
        <v>41804</v>
      </c>
      <c r="P364" s="500"/>
      <c r="Q364" s="478">
        <v>1493</v>
      </c>
    </row>
    <row r="365" spans="1:17" ht="14.4" customHeight="1" x14ac:dyDescent="0.3">
      <c r="A365" s="472" t="s">
        <v>1606</v>
      </c>
      <c r="B365" s="473" t="s">
        <v>1424</v>
      </c>
      <c r="C365" s="473" t="s">
        <v>1425</v>
      </c>
      <c r="D365" s="473" t="s">
        <v>1556</v>
      </c>
      <c r="E365" s="473" t="s">
        <v>1557</v>
      </c>
      <c r="F365" s="477"/>
      <c r="G365" s="477"/>
      <c r="H365" s="477"/>
      <c r="I365" s="477"/>
      <c r="J365" s="477"/>
      <c r="K365" s="477"/>
      <c r="L365" s="477"/>
      <c r="M365" s="477"/>
      <c r="N365" s="477">
        <v>8</v>
      </c>
      <c r="O365" s="477">
        <v>11944</v>
      </c>
      <c r="P365" s="500"/>
      <c r="Q365" s="478">
        <v>1493</v>
      </c>
    </row>
    <row r="366" spans="1:17" ht="14.4" customHeight="1" x14ac:dyDescent="0.3">
      <c r="A366" s="472" t="s">
        <v>1606</v>
      </c>
      <c r="B366" s="473" t="s">
        <v>1424</v>
      </c>
      <c r="C366" s="473" t="s">
        <v>1425</v>
      </c>
      <c r="D366" s="473" t="s">
        <v>1558</v>
      </c>
      <c r="E366" s="473"/>
      <c r="F366" s="477"/>
      <c r="G366" s="477"/>
      <c r="H366" s="477"/>
      <c r="I366" s="477"/>
      <c r="J366" s="477"/>
      <c r="K366" s="477"/>
      <c r="L366" s="477"/>
      <c r="M366" s="477"/>
      <c r="N366" s="477">
        <v>69</v>
      </c>
      <c r="O366" s="477">
        <v>22563</v>
      </c>
      <c r="P366" s="500"/>
      <c r="Q366" s="478">
        <v>327</v>
      </c>
    </row>
    <row r="367" spans="1:17" ht="14.4" customHeight="1" x14ac:dyDescent="0.3">
      <c r="A367" s="472" t="s">
        <v>1606</v>
      </c>
      <c r="B367" s="473" t="s">
        <v>1424</v>
      </c>
      <c r="C367" s="473" t="s">
        <v>1425</v>
      </c>
      <c r="D367" s="473" t="s">
        <v>1558</v>
      </c>
      <c r="E367" s="473" t="s">
        <v>1559</v>
      </c>
      <c r="F367" s="477"/>
      <c r="G367" s="477"/>
      <c r="H367" s="477"/>
      <c r="I367" s="477"/>
      <c r="J367" s="477"/>
      <c r="K367" s="477"/>
      <c r="L367" s="477"/>
      <c r="M367" s="477"/>
      <c r="N367" s="477">
        <v>69</v>
      </c>
      <c r="O367" s="477">
        <v>22563</v>
      </c>
      <c r="P367" s="500"/>
      <c r="Q367" s="478">
        <v>327</v>
      </c>
    </row>
    <row r="368" spans="1:17" ht="14.4" customHeight="1" x14ac:dyDescent="0.3">
      <c r="A368" s="472" t="s">
        <v>1606</v>
      </c>
      <c r="B368" s="473" t="s">
        <v>1424</v>
      </c>
      <c r="C368" s="473" t="s">
        <v>1425</v>
      </c>
      <c r="D368" s="473" t="s">
        <v>1564</v>
      </c>
      <c r="E368" s="473"/>
      <c r="F368" s="477"/>
      <c r="G368" s="477"/>
      <c r="H368" s="477"/>
      <c r="I368" s="477"/>
      <c r="J368" s="477"/>
      <c r="K368" s="477"/>
      <c r="L368" s="477"/>
      <c r="M368" s="477"/>
      <c r="N368" s="477">
        <v>22</v>
      </c>
      <c r="O368" s="477">
        <v>5720</v>
      </c>
      <c r="P368" s="500"/>
      <c r="Q368" s="478">
        <v>260</v>
      </c>
    </row>
    <row r="369" spans="1:17" ht="14.4" customHeight="1" x14ac:dyDescent="0.3">
      <c r="A369" s="472" t="s">
        <v>1606</v>
      </c>
      <c r="B369" s="473" t="s">
        <v>1424</v>
      </c>
      <c r="C369" s="473" t="s">
        <v>1425</v>
      </c>
      <c r="D369" s="473" t="s">
        <v>1564</v>
      </c>
      <c r="E369" s="473" t="s">
        <v>1565</v>
      </c>
      <c r="F369" s="477"/>
      <c r="G369" s="477"/>
      <c r="H369" s="477"/>
      <c r="I369" s="477"/>
      <c r="J369" s="477"/>
      <c r="K369" s="477"/>
      <c r="L369" s="477"/>
      <c r="M369" s="477"/>
      <c r="N369" s="477">
        <v>197</v>
      </c>
      <c r="O369" s="477">
        <v>51220</v>
      </c>
      <c r="P369" s="500"/>
      <c r="Q369" s="478">
        <v>260</v>
      </c>
    </row>
    <row r="370" spans="1:17" ht="14.4" customHeight="1" x14ac:dyDescent="0.3">
      <c r="A370" s="472" t="s">
        <v>1423</v>
      </c>
      <c r="B370" s="473" t="s">
        <v>1424</v>
      </c>
      <c r="C370" s="473" t="s">
        <v>1425</v>
      </c>
      <c r="D370" s="473" t="s">
        <v>1426</v>
      </c>
      <c r="E370" s="473" t="s">
        <v>1427</v>
      </c>
      <c r="F370" s="477">
        <v>136</v>
      </c>
      <c r="G370" s="477">
        <v>21896</v>
      </c>
      <c r="H370" s="477">
        <v>0.83818856945986298</v>
      </c>
      <c r="I370" s="477">
        <v>161</v>
      </c>
      <c r="J370" s="477">
        <v>151</v>
      </c>
      <c r="K370" s="477">
        <v>26123</v>
      </c>
      <c r="L370" s="477">
        <v>1</v>
      </c>
      <c r="M370" s="477">
        <v>173</v>
      </c>
      <c r="N370" s="477">
        <v>119</v>
      </c>
      <c r="O370" s="477">
        <v>20587</v>
      </c>
      <c r="P370" s="500">
        <v>0.78807947019867552</v>
      </c>
      <c r="Q370" s="478">
        <v>173</v>
      </c>
    </row>
    <row r="371" spans="1:17" ht="14.4" customHeight="1" x14ac:dyDescent="0.3">
      <c r="A371" s="472" t="s">
        <v>1423</v>
      </c>
      <c r="B371" s="473" t="s">
        <v>1424</v>
      </c>
      <c r="C371" s="473" t="s">
        <v>1425</v>
      </c>
      <c r="D371" s="473" t="s">
        <v>1426</v>
      </c>
      <c r="E371" s="473" t="s">
        <v>1428</v>
      </c>
      <c r="F371" s="477">
        <v>46</v>
      </c>
      <c r="G371" s="477">
        <v>7406</v>
      </c>
      <c r="H371" s="477">
        <v>0.57850335885017967</v>
      </c>
      <c r="I371" s="477">
        <v>161</v>
      </c>
      <c r="J371" s="477">
        <v>74</v>
      </c>
      <c r="K371" s="477">
        <v>12802</v>
      </c>
      <c r="L371" s="477">
        <v>1</v>
      </c>
      <c r="M371" s="477">
        <v>173</v>
      </c>
      <c r="N371" s="477">
        <v>39</v>
      </c>
      <c r="O371" s="477">
        <v>6747</v>
      </c>
      <c r="P371" s="500">
        <v>0.52702702702702697</v>
      </c>
      <c r="Q371" s="478">
        <v>173</v>
      </c>
    </row>
    <row r="372" spans="1:17" ht="14.4" customHeight="1" x14ac:dyDescent="0.3">
      <c r="A372" s="472" t="s">
        <v>1423</v>
      </c>
      <c r="B372" s="473" t="s">
        <v>1424</v>
      </c>
      <c r="C372" s="473" t="s">
        <v>1425</v>
      </c>
      <c r="D372" s="473" t="s">
        <v>1429</v>
      </c>
      <c r="E372" s="473" t="s">
        <v>1430</v>
      </c>
      <c r="F372" s="477"/>
      <c r="G372" s="477"/>
      <c r="H372" s="477"/>
      <c r="I372" s="477"/>
      <c r="J372" s="477"/>
      <c r="K372" s="477"/>
      <c r="L372" s="477"/>
      <c r="M372" s="477"/>
      <c r="N372" s="477">
        <v>1</v>
      </c>
      <c r="O372" s="477">
        <v>192</v>
      </c>
      <c r="P372" s="500"/>
      <c r="Q372" s="478">
        <v>192</v>
      </c>
    </row>
    <row r="373" spans="1:17" ht="14.4" customHeight="1" x14ac:dyDescent="0.3">
      <c r="A373" s="472" t="s">
        <v>1423</v>
      </c>
      <c r="B373" s="473" t="s">
        <v>1424</v>
      </c>
      <c r="C373" s="473" t="s">
        <v>1425</v>
      </c>
      <c r="D373" s="473" t="s">
        <v>1441</v>
      </c>
      <c r="E373" s="473" t="s">
        <v>1442</v>
      </c>
      <c r="F373" s="477">
        <v>16</v>
      </c>
      <c r="G373" s="477">
        <v>18704</v>
      </c>
      <c r="H373" s="477">
        <v>1.5945439045183292</v>
      </c>
      <c r="I373" s="477">
        <v>1169</v>
      </c>
      <c r="J373" s="477">
        <v>10</v>
      </c>
      <c r="K373" s="477">
        <v>11730</v>
      </c>
      <c r="L373" s="477">
        <v>1</v>
      </c>
      <c r="M373" s="477">
        <v>1173</v>
      </c>
      <c r="N373" s="477">
        <v>13</v>
      </c>
      <c r="O373" s="477">
        <v>13910</v>
      </c>
      <c r="P373" s="500">
        <v>1.185848252344416</v>
      </c>
      <c r="Q373" s="478">
        <v>1070</v>
      </c>
    </row>
    <row r="374" spans="1:17" ht="14.4" customHeight="1" x14ac:dyDescent="0.3">
      <c r="A374" s="472" t="s">
        <v>1423</v>
      </c>
      <c r="B374" s="473" t="s">
        <v>1424</v>
      </c>
      <c r="C374" s="473" t="s">
        <v>1425</v>
      </c>
      <c r="D374" s="473" t="s">
        <v>1441</v>
      </c>
      <c r="E374" s="473" t="s">
        <v>1443</v>
      </c>
      <c r="F374" s="477">
        <v>9</v>
      </c>
      <c r="G374" s="477">
        <v>10521</v>
      </c>
      <c r="H374" s="477">
        <v>1.4948849104859334</v>
      </c>
      <c r="I374" s="477">
        <v>1169</v>
      </c>
      <c r="J374" s="477">
        <v>6</v>
      </c>
      <c r="K374" s="477">
        <v>7038</v>
      </c>
      <c r="L374" s="477">
        <v>1</v>
      </c>
      <c r="M374" s="477">
        <v>1173</v>
      </c>
      <c r="N374" s="477">
        <v>22</v>
      </c>
      <c r="O374" s="477">
        <v>23540</v>
      </c>
      <c r="P374" s="500">
        <v>3.3447001989201479</v>
      </c>
      <c r="Q374" s="478">
        <v>1070</v>
      </c>
    </row>
    <row r="375" spans="1:17" ht="14.4" customHeight="1" x14ac:dyDescent="0.3">
      <c r="A375" s="472" t="s">
        <v>1423</v>
      </c>
      <c r="B375" s="473" t="s">
        <v>1424</v>
      </c>
      <c r="C375" s="473" t="s">
        <v>1425</v>
      </c>
      <c r="D375" s="473" t="s">
        <v>1444</v>
      </c>
      <c r="E375" s="473" t="s">
        <v>1445</v>
      </c>
      <c r="F375" s="477">
        <v>1949</v>
      </c>
      <c r="G375" s="477">
        <v>77960</v>
      </c>
      <c r="H375" s="477">
        <v>0.65230305819353218</v>
      </c>
      <c r="I375" s="477">
        <v>40</v>
      </c>
      <c r="J375" s="477">
        <v>2915</v>
      </c>
      <c r="K375" s="477">
        <v>119515</v>
      </c>
      <c r="L375" s="477">
        <v>1</v>
      </c>
      <c r="M375" s="477">
        <v>41</v>
      </c>
      <c r="N375" s="477">
        <v>2078</v>
      </c>
      <c r="O375" s="477">
        <v>95588</v>
      </c>
      <c r="P375" s="500">
        <v>0.79979918838639497</v>
      </c>
      <c r="Q375" s="478">
        <v>46</v>
      </c>
    </row>
    <row r="376" spans="1:17" ht="14.4" customHeight="1" x14ac:dyDescent="0.3">
      <c r="A376" s="472" t="s">
        <v>1423</v>
      </c>
      <c r="B376" s="473" t="s">
        <v>1424</v>
      </c>
      <c r="C376" s="473" t="s">
        <v>1425</v>
      </c>
      <c r="D376" s="473" t="s">
        <v>1446</v>
      </c>
      <c r="E376" s="473" t="s">
        <v>1447</v>
      </c>
      <c r="F376" s="477">
        <v>1</v>
      </c>
      <c r="G376" s="477">
        <v>383</v>
      </c>
      <c r="H376" s="477">
        <v>0.49869791666666669</v>
      </c>
      <c r="I376" s="477">
        <v>383</v>
      </c>
      <c r="J376" s="477">
        <v>2</v>
      </c>
      <c r="K376" s="477">
        <v>768</v>
      </c>
      <c r="L376" s="477">
        <v>1</v>
      </c>
      <c r="M376" s="477">
        <v>384</v>
      </c>
      <c r="N376" s="477">
        <v>3</v>
      </c>
      <c r="O376" s="477">
        <v>1041</v>
      </c>
      <c r="P376" s="500">
        <v>1.35546875</v>
      </c>
      <c r="Q376" s="478">
        <v>347</v>
      </c>
    </row>
    <row r="377" spans="1:17" ht="14.4" customHeight="1" x14ac:dyDescent="0.3">
      <c r="A377" s="472" t="s">
        <v>1423</v>
      </c>
      <c r="B377" s="473" t="s">
        <v>1424</v>
      </c>
      <c r="C377" s="473" t="s">
        <v>1425</v>
      </c>
      <c r="D377" s="473" t="s">
        <v>1449</v>
      </c>
      <c r="E377" s="473" t="s">
        <v>1450</v>
      </c>
      <c r="F377" s="477">
        <v>24</v>
      </c>
      <c r="G377" s="477">
        <v>888</v>
      </c>
      <c r="H377" s="477">
        <v>3</v>
      </c>
      <c r="I377" s="477">
        <v>37</v>
      </c>
      <c r="J377" s="477">
        <v>8</v>
      </c>
      <c r="K377" s="477">
        <v>296</v>
      </c>
      <c r="L377" s="477">
        <v>1</v>
      </c>
      <c r="M377" s="477">
        <v>37</v>
      </c>
      <c r="N377" s="477"/>
      <c r="O377" s="477"/>
      <c r="P377" s="500"/>
      <c r="Q377" s="478"/>
    </row>
    <row r="378" spans="1:17" ht="14.4" customHeight="1" x14ac:dyDescent="0.3">
      <c r="A378" s="472" t="s">
        <v>1423</v>
      </c>
      <c r="B378" s="473" t="s">
        <v>1424</v>
      </c>
      <c r="C378" s="473" t="s">
        <v>1425</v>
      </c>
      <c r="D378" s="473" t="s">
        <v>1453</v>
      </c>
      <c r="E378" s="473" t="s">
        <v>1454</v>
      </c>
      <c r="F378" s="477">
        <v>9</v>
      </c>
      <c r="G378" s="477">
        <v>4005</v>
      </c>
      <c r="H378" s="477">
        <v>1.4966367713004485</v>
      </c>
      <c r="I378" s="477">
        <v>445</v>
      </c>
      <c r="J378" s="477">
        <v>6</v>
      </c>
      <c r="K378" s="477">
        <v>2676</v>
      </c>
      <c r="L378" s="477">
        <v>1</v>
      </c>
      <c r="M378" s="477">
        <v>446</v>
      </c>
      <c r="N378" s="477">
        <v>55</v>
      </c>
      <c r="O378" s="477">
        <v>20735</v>
      </c>
      <c r="P378" s="500">
        <v>7.7485052316890881</v>
      </c>
      <c r="Q378" s="478">
        <v>377</v>
      </c>
    </row>
    <row r="379" spans="1:17" ht="14.4" customHeight="1" x14ac:dyDescent="0.3">
      <c r="A379" s="472" t="s">
        <v>1423</v>
      </c>
      <c r="B379" s="473" t="s">
        <v>1424</v>
      </c>
      <c r="C379" s="473" t="s">
        <v>1425</v>
      </c>
      <c r="D379" s="473" t="s">
        <v>1453</v>
      </c>
      <c r="E379" s="473" t="s">
        <v>1455</v>
      </c>
      <c r="F379" s="477"/>
      <c r="G379" s="477"/>
      <c r="H379" s="477"/>
      <c r="I379" s="477"/>
      <c r="J379" s="477">
        <v>3</v>
      </c>
      <c r="K379" s="477">
        <v>1338</v>
      </c>
      <c r="L379" s="477">
        <v>1</v>
      </c>
      <c r="M379" s="477">
        <v>446</v>
      </c>
      <c r="N379" s="477">
        <v>17</v>
      </c>
      <c r="O379" s="477">
        <v>6409</v>
      </c>
      <c r="P379" s="500">
        <v>4.789985052316891</v>
      </c>
      <c r="Q379" s="478">
        <v>377</v>
      </c>
    </row>
    <row r="380" spans="1:17" ht="14.4" customHeight="1" x14ac:dyDescent="0.3">
      <c r="A380" s="472" t="s">
        <v>1423</v>
      </c>
      <c r="B380" s="473" t="s">
        <v>1424</v>
      </c>
      <c r="C380" s="473" t="s">
        <v>1425</v>
      </c>
      <c r="D380" s="473" t="s">
        <v>1458</v>
      </c>
      <c r="E380" s="473" t="s">
        <v>1459</v>
      </c>
      <c r="F380" s="477">
        <v>9</v>
      </c>
      <c r="G380" s="477">
        <v>4419</v>
      </c>
      <c r="H380" s="477">
        <v>0.4727214377406932</v>
      </c>
      <c r="I380" s="477">
        <v>491</v>
      </c>
      <c r="J380" s="477">
        <v>19</v>
      </c>
      <c r="K380" s="477">
        <v>9348</v>
      </c>
      <c r="L380" s="477">
        <v>1</v>
      </c>
      <c r="M380" s="477">
        <v>492</v>
      </c>
      <c r="N380" s="477">
        <v>17</v>
      </c>
      <c r="O380" s="477">
        <v>8908</v>
      </c>
      <c r="P380" s="500">
        <v>0.95293110825845095</v>
      </c>
      <c r="Q380" s="478">
        <v>524</v>
      </c>
    </row>
    <row r="381" spans="1:17" ht="14.4" customHeight="1" x14ac:dyDescent="0.3">
      <c r="A381" s="472" t="s">
        <v>1423</v>
      </c>
      <c r="B381" s="473" t="s">
        <v>1424</v>
      </c>
      <c r="C381" s="473" t="s">
        <v>1425</v>
      </c>
      <c r="D381" s="473" t="s">
        <v>1460</v>
      </c>
      <c r="E381" s="473" t="s">
        <v>1461</v>
      </c>
      <c r="F381" s="477">
        <v>7</v>
      </c>
      <c r="G381" s="477">
        <v>217</v>
      </c>
      <c r="H381" s="477">
        <v>0.2</v>
      </c>
      <c r="I381" s="477">
        <v>31</v>
      </c>
      <c r="J381" s="477">
        <v>35</v>
      </c>
      <c r="K381" s="477">
        <v>1085</v>
      </c>
      <c r="L381" s="477">
        <v>1</v>
      </c>
      <c r="M381" s="477">
        <v>31</v>
      </c>
      <c r="N381" s="477">
        <v>12</v>
      </c>
      <c r="O381" s="477">
        <v>684</v>
      </c>
      <c r="P381" s="500">
        <v>0.63041474654377883</v>
      </c>
      <c r="Q381" s="478">
        <v>57</v>
      </c>
    </row>
    <row r="382" spans="1:17" ht="14.4" customHeight="1" x14ac:dyDescent="0.3">
      <c r="A382" s="472" t="s">
        <v>1423</v>
      </c>
      <c r="B382" s="473" t="s">
        <v>1424</v>
      </c>
      <c r="C382" s="473" t="s">
        <v>1425</v>
      </c>
      <c r="D382" s="473" t="s">
        <v>1467</v>
      </c>
      <c r="E382" s="473" t="s">
        <v>1468</v>
      </c>
      <c r="F382" s="477">
        <v>12</v>
      </c>
      <c r="G382" s="477">
        <v>2808</v>
      </c>
      <c r="H382" s="477">
        <v>0.74364406779661019</v>
      </c>
      <c r="I382" s="477">
        <v>234</v>
      </c>
      <c r="J382" s="477">
        <v>16</v>
      </c>
      <c r="K382" s="477">
        <v>3776</v>
      </c>
      <c r="L382" s="477">
        <v>1</v>
      </c>
      <c r="M382" s="477">
        <v>236</v>
      </c>
      <c r="N382" s="477">
        <v>1</v>
      </c>
      <c r="O382" s="477">
        <v>213</v>
      </c>
      <c r="P382" s="500">
        <v>5.6408898305084748E-2</v>
      </c>
      <c r="Q382" s="478">
        <v>213</v>
      </c>
    </row>
    <row r="383" spans="1:17" ht="14.4" customHeight="1" x14ac:dyDescent="0.3">
      <c r="A383" s="472" t="s">
        <v>1423</v>
      </c>
      <c r="B383" s="473" t="s">
        <v>1424</v>
      </c>
      <c r="C383" s="473" t="s">
        <v>1425</v>
      </c>
      <c r="D383" s="473" t="s">
        <v>1476</v>
      </c>
      <c r="E383" s="473" t="s">
        <v>1477</v>
      </c>
      <c r="F383" s="477">
        <v>170</v>
      </c>
      <c r="G383" s="477">
        <v>2720</v>
      </c>
      <c r="H383" s="477">
        <v>2.1621621621621623</v>
      </c>
      <c r="I383" s="477">
        <v>16</v>
      </c>
      <c r="J383" s="477">
        <v>74</v>
      </c>
      <c r="K383" s="477">
        <v>1258</v>
      </c>
      <c r="L383" s="477">
        <v>1</v>
      </c>
      <c r="M383" s="477">
        <v>17</v>
      </c>
      <c r="N383" s="477">
        <v>49</v>
      </c>
      <c r="O383" s="477">
        <v>833</v>
      </c>
      <c r="P383" s="500">
        <v>0.66216216216216217</v>
      </c>
      <c r="Q383" s="478">
        <v>17</v>
      </c>
    </row>
    <row r="384" spans="1:17" ht="14.4" customHeight="1" x14ac:dyDescent="0.3">
      <c r="A384" s="472" t="s">
        <v>1423</v>
      </c>
      <c r="B384" s="473" t="s">
        <v>1424</v>
      </c>
      <c r="C384" s="473" t="s">
        <v>1425</v>
      </c>
      <c r="D384" s="473" t="s">
        <v>1478</v>
      </c>
      <c r="E384" s="473" t="s">
        <v>1479</v>
      </c>
      <c r="F384" s="477"/>
      <c r="G384" s="477"/>
      <c r="H384" s="477"/>
      <c r="I384" s="477"/>
      <c r="J384" s="477">
        <v>2</v>
      </c>
      <c r="K384" s="477">
        <v>278</v>
      </c>
      <c r="L384" s="477">
        <v>1</v>
      </c>
      <c r="M384" s="477">
        <v>139</v>
      </c>
      <c r="N384" s="477"/>
      <c r="O384" s="477"/>
      <c r="P384" s="500"/>
      <c r="Q384" s="478"/>
    </row>
    <row r="385" spans="1:17" ht="14.4" customHeight="1" x14ac:dyDescent="0.3">
      <c r="A385" s="472" t="s">
        <v>1423</v>
      </c>
      <c r="B385" s="473" t="s">
        <v>1424</v>
      </c>
      <c r="C385" s="473" t="s">
        <v>1425</v>
      </c>
      <c r="D385" s="473" t="s">
        <v>1481</v>
      </c>
      <c r="E385" s="473" t="s">
        <v>1482</v>
      </c>
      <c r="F385" s="477">
        <v>10</v>
      </c>
      <c r="G385" s="477">
        <v>1030</v>
      </c>
      <c r="H385" s="477">
        <v>1.6666666666666667</v>
      </c>
      <c r="I385" s="477">
        <v>103</v>
      </c>
      <c r="J385" s="477">
        <v>6</v>
      </c>
      <c r="K385" s="477">
        <v>618</v>
      </c>
      <c r="L385" s="477">
        <v>1</v>
      </c>
      <c r="M385" s="477">
        <v>103</v>
      </c>
      <c r="N385" s="477">
        <v>2</v>
      </c>
      <c r="O385" s="477">
        <v>130</v>
      </c>
      <c r="P385" s="500">
        <v>0.21035598705501618</v>
      </c>
      <c r="Q385" s="478">
        <v>65</v>
      </c>
    </row>
    <row r="386" spans="1:17" ht="14.4" customHeight="1" x14ac:dyDescent="0.3">
      <c r="A386" s="472" t="s">
        <v>1423</v>
      </c>
      <c r="B386" s="473" t="s">
        <v>1424</v>
      </c>
      <c r="C386" s="473" t="s">
        <v>1425</v>
      </c>
      <c r="D386" s="473" t="s">
        <v>1481</v>
      </c>
      <c r="E386" s="473" t="s">
        <v>1483</v>
      </c>
      <c r="F386" s="477">
        <v>2</v>
      </c>
      <c r="G386" s="477">
        <v>206</v>
      </c>
      <c r="H386" s="477">
        <v>0.5</v>
      </c>
      <c r="I386" s="477">
        <v>103</v>
      </c>
      <c r="J386" s="477">
        <v>4</v>
      </c>
      <c r="K386" s="477">
        <v>412</v>
      </c>
      <c r="L386" s="477">
        <v>1</v>
      </c>
      <c r="M386" s="477">
        <v>103</v>
      </c>
      <c r="N386" s="477"/>
      <c r="O386" s="477"/>
      <c r="P386" s="500"/>
      <c r="Q386" s="478"/>
    </row>
    <row r="387" spans="1:17" ht="14.4" customHeight="1" x14ac:dyDescent="0.3">
      <c r="A387" s="472" t="s">
        <v>1423</v>
      </c>
      <c r="B387" s="473" t="s">
        <v>1424</v>
      </c>
      <c r="C387" s="473" t="s">
        <v>1425</v>
      </c>
      <c r="D387" s="473" t="s">
        <v>1488</v>
      </c>
      <c r="E387" s="473" t="s">
        <v>1489</v>
      </c>
      <c r="F387" s="477">
        <v>1631</v>
      </c>
      <c r="G387" s="477">
        <v>189196</v>
      </c>
      <c r="H387" s="477">
        <v>0.77445394112060784</v>
      </c>
      <c r="I387" s="477">
        <v>116</v>
      </c>
      <c r="J387" s="477">
        <v>2088</v>
      </c>
      <c r="K387" s="477">
        <v>244296</v>
      </c>
      <c r="L387" s="477">
        <v>1</v>
      </c>
      <c r="M387" s="477">
        <v>117</v>
      </c>
      <c r="N387" s="477">
        <v>1432</v>
      </c>
      <c r="O387" s="477">
        <v>194752</v>
      </c>
      <c r="P387" s="500">
        <v>0.79719684317385464</v>
      </c>
      <c r="Q387" s="478">
        <v>136</v>
      </c>
    </row>
    <row r="388" spans="1:17" ht="14.4" customHeight="1" x14ac:dyDescent="0.3">
      <c r="A388" s="472" t="s">
        <v>1423</v>
      </c>
      <c r="B388" s="473" t="s">
        <v>1424</v>
      </c>
      <c r="C388" s="473" t="s">
        <v>1425</v>
      </c>
      <c r="D388" s="473" t="s">
        <v>1490</v>
      </c>
      <c r="E388" s="473" t="s">
        <v>1491</v>
      </c>
      <c r="F388" s="477">
        <v>85</v>
      </c>
      <c r="G388" s="477">
        <v>7225</v>
      </c>
      <c r="H388" s="477">
        <v>0.49934342387172576</v>
      </c>
      <c r="I388" s="477">
        <v>85</v>
      </c>
      <c r="J388" s="477">
        <v>159</v>
      </c>
      <c r="K388" s="477">
        <v>14469</v>
      </c>
      <c r="L388" s="477">
        <v>1</v>
      </c>
      <c r="M388" s="477">
        <v>91</v>
      </c>
      <c r="N388" s="477">
        <v>98</v>
      </c>
      <c r="O388" s="477">
        <v>8918</v>
      </c>
      <c r="P388" s="500">
        <v>0.61635220125786161</v>
      </c>
      <c r="Q388" s="478">
        <v>91</v>
      </c>
    </row>
    <row r="389" spans="1:17" ht="14.4" customHeight="1" x14ac:dyDescent="0.3">
      <c r="A389" s="472" t="s">
        <v>1423</v>
      </c>
      <c r="B389" s="473" t="s">
        <v>1424</v>
      </c>
      <c r="C389" s="473" t="s">
        <v>1425</v>
      </c>
      <c r="D389" s="473" t="s">
        <v>1492</v>
      </c>
      <c r="E389" s="473" t="s">
        <v>1493</v>
      </c>
      <c r="F389" s="477">
        <v>28</v>
      </c>
      <c r="G389" s="477">
        <v>2744</v>
      </c>
      <c r="H389" s="477">
        <v>1.1086868686868687</v>
      </c>
      <c r="I389" s="477">
        <v>98</v>
      </c>
      <c r="J389" s="477">
        <v>25</v>
      </c>
      <c r="K389" s="477">
        <v>2475</v>
      </c>
      <c r="L389" s="477">
        <v>1</v>
      </c>
      <c r="M389" s="477">
        <v>99</v>
      </c>
      <c r="N389" s="477">
        <v>16</v>
      </c>
      <c r="O389" s="477">
        <v>2192</v>
      </c>
      <c r="P389" s="500">
        <v>0.8856565656565657</v>
      </c>
      <c r="Q389" s="478">
        <v>137</v>
      </c>
    </row>
    <row r="390" spans="1:17" ht="14.4" customHeight="1" x14ac:dyDescent="0.3">
      <c r="A390" s="472" t="s">
        <v>1423</v>
      </c>
      <c r="B390" s="473" t="s">
        <v>1424</v>
      </c>
      <c r="C390" s="473" t="s">
        <v>1425</v>
      </c>
      <c r="D390" s="473" t="s">
        <v>1494</v>
      </c>
      <c r="E390" s="473" t="s">
        <v>1495</v>
      </c>
      <c r="F390" s="477">
        <v>96</v>
      </c>
      <c r="G390" s="477">
        <v>2016</v>
      </c>
      <c r="H390" s="477">
        <v>1.0909090909090908</v>
      </c>
      <c r="I390" s="477">
        <v>21</v>
      </c>
      <c r="J390" s="477">
        <v>88</v>
      </c>
      <c r="K390" s="477">
        <v>1848</v>
      </c>
      <c r="L390" s="477">
        <v>1</v>
      </c>
      <c r="M390" s="477">
        <v>21</v>
      </c>
      <c r="N390" s="477">
        <v>36</v>
      </c>
      <c r="O390" s="477">
        <v>2376</v>
      </c>
      <c r="P390" s="500">
        <v>1.2857142857142858</v>
      </c>
      <c r="Q390" s="478">
        <v>66</v>
      </c>
    </row>
    <row r="391" spans="1:17" ht="14.4" customHeight="1" x14ac:dyDescent="0.3">
      <c r="A391" s="472" t="s">
        <v>1423</v>
      </c>
      <c r="B391" s="473" t="s">
        <v>1424</v>
      </c>
      <c r="C391" s="473" t="s">
        <v>1425</v>
      </c>
      <c r="D391" s="473" t="s">
        <v>1496</v>
      </c>
      <c r="E391" s="473" t="s">
        <v>1497</v>
      </c>
      <c r="F391" s="477">
        <v>223</v>
      </c>
      <c r="G391" s="477">
        <v>108601</v>
      </c>
      <c r="H391" s="477">
        <v>1.7523073447786239</v>
      </c>
      <c r="I391" s="477">
        <v>487</v>
      </c>
      <c r="J391" s="477">
        <v>127</v>
      </c>
      <c r="K391" s="477">
        <v>61976</v>
      </c>
      <c r="L391" s="477">
        <v>1</v>
      </c>
      <c r="M391" s="477">
        <v>488</v>
      </c>
      <c r="N391" s="477">
        <v>12</v>
      </c>
      <c r="O391" s="477">
        <v>3936</v>
      </c>
      <c r="P391" s="500">
        <v>6.3508454885762233E-2</v>
      </c>
      <c r="Q391" s="478">
        <v>328</v>
      </c>
    </row>
    <row r="392" spans="1:17" ht="14.4" customHeight="1" x14ac:dyDescent="0.3">
      <c r="A392" s="472" t="s">
        <v>1423</v>
      </c>
      <c r="B392" s="473" t="s">
        <v>1424</v>
      </c>
      <c r="C392" s="473" t="s">
        <v>1425</v>
      </c>
      <c r="D392" s="473" t="s">
        <v>1496</v>
      </c>
      <c r="E392" s="473" t="s">
        <v>1498</v>
      </c>
      <c r="F392" s="477">
        <v>125</v>
      </c>
      <c r="G392" s="477">
        <v>60875</v>
      </c>
      <c r="H392" s="477">
        <v>4.3015121537591856</v>
      </c>
      <c r="I392" s="477">
        <v>487</v>
      </c>
      <c r="J392" s="477">
        <v>29</v>
      </c>
      <c r="K392" s="477">
        <v>14152</v>
      </c>
      <c r="L392" s="477">
        <v>1</v>
      </c>
      <c r="M392" s="477">
        <v>488</v>
      </c>
      <c r="N392" s="477">
        <v>2</v>
      </c>
      <c r="O392" s="477">
        <v>656</v>
      </c>
      <c r="P392" s="500">
        <v>4.6353872244205764E-2</v>
      </c>
      <c r="Q392" s="478">
        <v>328</v>
      </c>
    </row>
    <row r="393" spans="1:17" ht="14.4" customHeight="1" x14ac:dyDescent="0.3">
      <c r="A393" s="472" t="s">
        <v>1423</v>
      </c>
      <c r="B393" s="473" t="s">
        <v>1424</v>
      </c>
      <c r="C393" s="473" t="s">
        <v>1425</v>
      </c>
      <c r="D393" s="473" t="s">
        <v>1499</v>
      </c>
      <c r="E393" s="473" t="s">
        <v>1500</v>
      </c>
      <c r="F393" s="477">
        <v>0</v>
      </c>
      <c r="G393" s="477">
        <v>0</v>
      </c>
      <c r="H393" s="477"/>
      <c r="I393" s="477"/>
      <c r="J393" s="477"/>
      <c r="K393" s="477"/>
      <c r="L393" s="477"/>
      <c r="M393" s="477"/>
      <c r="N393" s="477"/>
      <c r="O393" s="477"/>
      <c r="P393" s="500"/>
      <c r="Q393" s="478"/>
    </row>
    <row r="394" spans="1:17" ht="14.4" customHeight="1" x14ac:dyDescent="0.3">
      <c r="A394" s="472" t="s">
        <v>1423</v>
      </c>
      <c r="B394" s="473" t="s">
        <v>1424</v>
      </c>
      <c r="C394" s="473" t="s">
        <v>1425</v>
      </c>
      <c r="D394" s="473" t="s">
        <v>1504</v>
      </c>
      <c r="E394" s="473" t="s">
        <v>1505</v>
      </c>
      <c r="F394" s="477">
        <v>0</v>
      </c>
      <c r="G394" s="477">
        <v>0</v>
      </c>
      <c r="H394" s="477"/>
      <c r="I394" s="477"/>
      <c r="J394" s="477"/>
      <c r="K394" s="477"/>
      <c r="L394" s="477"/>
      <c r="M394" s="477"/>
      <c r="N394" s="477"/>
      <c r="O394" s="477"/>
      <c r="P394" s="500"/>
      <c r="Q394" s="478"/>
    </row>
    <row r="395" spans="1:17" ht="14.4" customHeight="1" x14ac:dyDescent="0.3">
      <c r="A395" s="472" t="s">
        <v>1423</v>
      </c>
      <c r="B395" s="473" t="s">
        <v>1424</v>
      </c>
      <c r="C395" s="473" t="s">
        <v>1425</v>
      </c>
      <c r="D395" s="473" t="s">
        <v>1506</v>
      </c>
      <c r="E395" s="473" t="s">
        <v>1507</v>
      </c>
      <c r="F395" s="477">
        <v>136</v>
      </c>
      <c r="G395" s="477">
        <v>5576</v>
      </c>
      <c r="H395" s="477">
        <v>1.054263565891473</v>
      </c>
      <c r="I395" s="477">
        <v>41</v>
      </c>
      <c r="J395" s="477">
        <v>129</v>
      </c>
      <c r="K395" s="477">
        <v>5289</v>
      </c>
      <c r="L395" s="477">
        <v>1</v>
      </c>
      <c r="M395" s="477">
        <v>41</v>
      </c>
      <c r="N395" s="477">
        <v>98</v>
      </c>
      <c r="O395" s="477">
        <v>4998</v>
      </c>
      <c r="P395" s="500">
        <v>0.94498014747589332</v>
      </c>
      <c r="Q395" s="478">
        <v>51</v>
      </c>
    </row>
    <row r="396" spans="1:17" ht="14.4" customHeight="1" x14ac:dyDescent="0.3">
      <c r="A396" s="472" t="s">
        <v>1423</v>
      </c>
      <c r="B396" s="473" t="s">
        <v>1424</v>
      </c>
      <c r="C396" s="473" t="s">
        <v>1425</v>
      </c>
      <c r="D396" s="473" t="s">
        <v>1522</v>
      </c>
      <c r="E396" s="473" t="s">
        <v>1523</v>
      </c>
      <c r="F396" s="477">
        <v>9</v>
      </c>
      <c r="G396" s="477">
        <v>5472</v>
      </c>
      <c r="H396" s="477">
        <v>0.5941368078175896</v>
      </c>
      <c r="I396" s="477">
        <v>608</v>
      </c>
      <c r="J396" s="477">
        <v>15</v>
      </c>
      <c r="K396" s="477">
        <v>9210</v>
      </c>
      <c r="L396" s="477">
        <v>1</v>
      </c>
      <c r="M396" s="477">
        <v>614</v>
      </c>
      <c r="N396" s="477">
        <v>12</v>
      </c>
      <c r="O396" s="477">
        <v>7344</v>
      </c>
      <c r="P396" s="500">
        <v>0.79739413680781757</v>
      </c>
      <c r="Q396" s="478">
        <v>612</v>
      </c>
    </row>
    <row r="397" spans="1:17" ht="14.4" customHeight="1" x14ac:dyDescent="0.3">
      <c r="A397" s="472" t="s">
        <v>1423</v>
      </c>
      <c r="B397" s="473" t="s">
        <v>1424</v>
      </c>
      <c r="C397" s="473" t="s">
        <v>1425</v>
      </c>
      <c r="D397" s="473" t="s">
        <v>1522</v>
      </c>
      <c r="E397" s="473" t="s">
        <v>1524</v>
      </c>
      <c r="F397" s="477"/>
      <c r="G397" s="477"/>
      <c r="H397" s="477"/>
      <c r="I397" s="477"/>
      <c r="J397" s="477">
        <v>3</v>
      </c>
      <c r="K397" s="477">
        <v>1842</v>
      </c>
      <c r="L397" s="477">
        <v>1</v>
      </c>
      <c r="M397" s="477">
        <v>614</v>
      </c>
      <c r="N397" s="477">
        <v>2</v>
      </c>
      <c r="O397" s="477">
        <v>1224</v>
      </c>
      <c r="P397" s="500">
        <v>0.66449511400651462</v>
      </c>
      <c r="Q397" s="478">
        <v>612</v>
      </c>
    </row>
    <row r="398" spans="1:17" ht="14.4" customHeight="1" x14ac:dyDescent="0.3">
      <c r="A398" s="472" t="s">
        <v>1423</v>
      </c>
      <c r="B398" s="473" t="s">
        <v>1424</v>
      </c>
      <c r="C398" s="473" t="s">
        <v>1425</v>
      </c>
      <c r="D398" s="473" t="s">
        <v>1535</v>
      </c>
      <c r="E398" s="473" t="s">
        <v>1536</v>
      </c>
      <c r="F398" s="477">
        <v>12</v>
      </c>
      <c r="G398" s="477">
        <v>2976</v>
      </c>
      <c r="H398" s="477">
        <v>0.74698795180722888</v>
      </c>
      <c r="I398" s="477">
        <v>248</v>
      </c>
      <c r="J398" s="477">
        <v>16</v>
      </c>
      <c r="K398" s="477">
        <v>3984</v>
      </c>
      <c r="L398" s="477">
        <v>1</v>
      </c>
      <c r="M398" s="477">
        <v>249</v>
      </c>
      <c r="N398" s="477">
        <v>1</v>
      </c>
      <c r="O398" s="477">
        <v>271</v>
      </c>
      <c r="P398" s="500">
        <v>6.8022088353413654E-2</v>
      </c>
      <c r="Q398" s="478">
        <v>271</v>
      </c>
    </row>
    <row r="399" spans="1:17" ht="14.4" customHeight="1" x14ac:dyDescent="0.3">
      <c r="A399" s="472" t="s">
        <v>1423</v>
      </c>
      <c r="B399" s="473" t="s">
        <v>1424</v>
      </c>
      <c r="C399" s="473" t="s">
        <v>1425</v>
      </c>
      <c r="D399" s="473" t="s">
        <v>1543</v>
      </c>
      <c r="E399" s="473" t="s">
        <v>1544</v>
      </c>
      <c r="F399" s="477">
        <v>253</v>
      </c>
      <c r="G399" s="477">
        <v>6831</v>
      </c>
      <c r="H399" s="477">
        <v>0.64871794871794874</v>
      </c>
      <c r="I399" s="477">
        <v>27</v>
      </c>
      <c r="J399" s="477">
        <v>390</v>
      </c>
      <c r="K399" s="477">
        <v>10530</v>
      </c>
      <c r="L399" s="477">
        <v>1</v>
      </c>
      <c r="M399" s="477">
        <v>27</v>
      </c>
      <c r="N399" s="477">
        <v>261</v>
      </c>
      <c r="O399" s="477">
        <v>12267</v>
      </c>
      <c r="P399" s="500">
        <v>1.164957264957265</v>
      </c>
      <c r="Q399" s="478">
        <v>47</v>
      </c>
    </row>
    <row r="400" spans="1:17" ht="14.4" customHeight="1" x14ac:dyDescent="0.3">
      <c r="A400" s="472" t="s">
        <v>1423</v>
      </c>
      <c r="B400" s="473" t="s">
        <v>1424</v>
      </c>
      <c r="C400" s="473" t="s">
        <v>1425</v>
      </c>
      <c r="D400" s="473" t="s">
        <v>1552</v>
      </c>
      <c r="E400" s="473" t="s">
        <v>1553</v>
      </c>
      <c r="F400" s="477"/>
      <c r="G400" s="477"/>
      <c r="H400" s="477"/>
      <c r="I400" s="477"/>
      <c r="J400" s="477"/>
      <c r="K400" s="477"/>
      <c r="L400" s="477"/>
      <c r="M400" s="477"/>
      <c r="N400" s="477">
        <v>1</v>
      </c>
      <c r="O400" s="477">
        <v>242</v>
      </c>
      <c r="P400" s="500"/>
      <c r="Q400" s="478">
        <v>242</v>
      </c>
    </row>
    <row r="401" spans="1:17" ht="14.4" customHeight="1" x14ac:dyDescent="0.3">
      <c r="A401" s="472" t="s">
        <v>1423</v>
      </c>
      <c r="B401" s="473" t="s">
        <v>1424</v>
      </c>
      <c r="C401" s="473" t="s">
        <v>1425</v>
      </c>
      <c r="D401" s="473" t="s">
        <v>1556</v>
      </c>
      <c r="E401" s="473"/>
      <c r="F401" s="477"/>
      <c r="G401" s="477"/>
      <c r="H401" s="477"/>
      <c r="I401" s="477"/>
      <c r="J401" s="477"/>
      <c r="K401" s="477"/>
      <c r="L401" s="477"/>
      <c r="M401" s="477"/>
      <c r="N401" s="477">
        <v>21</v>
      </c>
      <c r="O401" s="477">
        <v>31353</v>
      </c>
      <c r="P401" s="500"/>
      <c r="Q401" s="478">
        <v>1493</v>
      </c>
    </row>
    <row r="402" spans="1:17" ht="14.4" customHeight="1" x14ac:dyDescent="0.3">
      <c r="A402" s="472" t="s">
        <v>1423</v>
      </c>
      <c r="B402" s="473" t="s">
        <v>1424</v>
      </c>
      <c r="C402" s="473" t="s">
        <v>1425</v>
      </c>
      <c r="D402" s="473" t="s">
        <v>1556</v>
      </c>
      <c r="E402" s="473" t="s">
        <v>1557</v>
      </c>
      <c r="F402" s="477"/>
      <c r="G402" s="477"/>
      <c r="H402" s="477"/>
      <c r="I402" s="477"/>
      <c r="J402" s="477"/>
      <c r="K402" s="477"/>
      <c r="L402" s="477"/>
      <c r="M402" s="477"/>
      <c r="N402" s="477">
        <v>30</v>
      </c>
      <c r="O402" s="477">
        <v>44790</v>
      </c>
      <c r="P402" s="500"/>
      <c r="Q402" s="478">
        <v>1493</v>
      </c>
    </row>
    <row r="403" spans="1:17" ht="14.4" customHeight="1" x14ac:dyDescent="0.3">
      <c r="A403" s="472" t="s">
        <v>1423</v>
      </c>
      <c r="B403" s="473" t="s">
        <v>1424</v>
      </c>
      <c r="C403" s="473" t="s">
        <v>1425</v>
      </c>
      <c r="D403" s="473" t="s">
        <v>1558</v>
      </c>
      <c r="E403" s="473"/>
      <c r="F403" s="477"/>
      <c r="G403" s="477"/>
      <c r="H403" s="477"/>
      <c r="I403" s="477"/>
      <c r="J403" s="477"/>
      <c r="K403" s="477"/>
      <c r="L403" s="477"/>
      <c r="M403" s="477"/>
      <c r="N403" s="477">
        <v>9</v>
      </c>
      <c r="O403" s="477">
        <v>2943</v>
      </c>
      <c r="P403" s="500"/>
      <c r="Q403" s="478">
        <v>327</v>
      </c>
    </row>
    <row r="404" spans="1:17" ht="14.4" customHeight="1" x14ac:dyDescent="0.3">
      <c r="A404" s="472" t="s">
        <v>1423</v>
      </c>
      <c r="B404" s="473" t="s">
        <v>1424</v>
      </c>
      <c r="C404" s="473" t="s">
        <v>1425</v>
      </c>
      <c r="D404" s="473" t="s">
        <v>1558</v>
      </c>
      <c r="E404" s="473" t="s">
        <v>1559</v>
      </c>
      <c r="F404" s="477"/>
      <c r="G404" s="477"/>
      <c r="H404" s="477"/>
      <c r="I404" s="477"/>
      <c r="J404" s="477"/>
      <c r="K404" s="477"/>
      <c r="L404" s="477"/>
      <c r="M404" s="477"/>
      <c r="N404" s="477">
        <v>28</v>
      </c>
      <c r="O404" s="477">
        <v>9156</v>
      </c>
      <c r="P404" s="500"/>
      <c r="Q404" s="478">
        <v>327</v>
      </c>
    </row>
    <row r="405" spans="1:17" ht="14.4" customHeight="1" x14ac:dyDescent="0.3">
      <c r="A405" s="472" t="s">
        <v>1423</v>
      </c>
      <c r="B405" s="473" t="s">
        <v>1424</v>
      </c>
      <c r="C405" s="473" t="s">
        <v>1425</v>
      </c>
      <c r="D405" s="473" t="s">
        <v>1560</v>
      </c>
      <c r="E405" s="473"/>
      <c r="F405" s="477"/>
      <c r="G405" s="477"/>
      <c r="H405" s="477"/>
      <c r="I405" s="477"/>
      <c r="J405" s="477"/>
      <c r="K405" s="477"/>
      <c r="L405" s="477"/>
      <c r="M405" s="477"/>
      <c r="N405" s="477">
        <v>2</v>
      </c>
      <c r="O405" s="477">
        <v>1774</v>
      </c>
      <c r="P405" s="500"/>
      <c r="Q405" s="478">
        <v>887</v>
      </c>
    </row>
    <row r="406" spans="1:17" ht="14.4" customHeight="1" x14ac:dyDescent="0.3">
      <c r="A406" s="472" t="s">
        <v>1423</v>
      </c>
      <c r="B406" s="473" t="s">
        <v>1424</v>
      </c>
      <c r="C406" s="473" t="s">
        <v>1425</v>
      </c>
      <c r="D406" s="473" t="s">
        <v>1560</v>
      </c>
      <c r="E406" s="473" t="s">
        <v>1561</v>
      </c>
      <c r="F406" s="477"/>
      <c r="G406" s="477"/>
      <c r="H406" s="477"/>
      <c r="I406" s="477"/>
      <c r="J406" s="477"/>
      <c r="K406" s="477"/>
      <c r="L406" s="477"/>
      <c r="M406" s="477"/>
      <c r="N406" s="477">
        <v>7</v>
      </c>
      <c r="O406" s="477">
        <v>6209</v>
      </c>
      <c r="P406" s="500"/>
      <c r="Q406" s="478">
        <v>887</v>
      </c>
    </row>
    <row r="407" spans="1:17" ht="14.4" customHeight="1" x14ac:dyDescent="0.3">
      <c r="A407" s="472" t="s">
        <v>1423</v>
      </c>
      <c r="B407" s="473" t="s">
        <v>1424</v>
      </c>
      <c r="C407" s="473" t="s">
        <v>1425</v>
      </c>
      <c r="D407" s="473" t="s">
        <v>1564</v>
      </c>
      <c r="E407" s="473"/>
      <c r="F407" s="477"/>
      <c r="G407" s="477"/>
      <c r="H407" s="477"/>
      <c r="I407" s="477"/>
      <c r="J407" s="477"/>
      <c r="K407" s="477"/>
      <c r="L407" s="477"/>
      <c r="M407" s="477"/>
      <c r="N407" s="477">
        <v>89</v>
      </c>
      <c r="O407" s="477">
        <v>23140</v>
      </c>
      <c r="P407" s="500"/>
      <c r="Q407" s="478">
        <v>260</v>
      </c>
    </row>
    <row r="408" spans="1:17" ht="14.4" customHeight="1" x14ac:dyDescent="0.3">
      <c r="A408" s="472" t="s">
        <v>1423</v>
      </c>
      <c r="B408" s="473" t="s">
        <v>1424</v>
      </c>
      <c r="C408" s="473" t="s">
        <v>1425</v>
      </c>
      <c r="D408" s="473" t="s">
        <v>1564</v>
      </c>
      <c r="E408" s="473" t="s">
        <v>1565</v>
      </c>
      <c r="F408" s="477"/>
      <c r="G408" s="477"/>
      <c r="H408" s="477"/>
      <c r="I408" s="477"/>
      <c r="J408" s="477"/>
      <c r="K408" s="477"/>
      <c r="L408" s="477"/>
      <c r="M408" s="477"/>
      <c r="N408" s="477">
        <v>489</v>
      </c>
      <c r="O408" s="477">
        <v>127140</v>
      </c>
      <c r="P408" s="500"/>
      <c r="Q408" s="478">
        <v>260</v>
      </c>
    </row>
    <row r="409" spans="1:17" ht="14.4" customHeight="1" x14ac:dyDescent="0.3">
      <c r="A409" s="472" t="s">
        <v>1423</v>
      </c>
      <c r="B409" s="473" t="s">
        <v>1424</v>
      </c>
      <c r="C409" s="473" t="s">
        <v>1425</v>
      </c>
      <c r="D409" s="473" t="s">
        <v>1566</v>
      </c>
      <c r="E409" s="473" t="s">
        <v>1567</v>
      </c>
      <c r="F409" s="477"/>
      <c r="G409" s="477"/>
      <c r="H409" s="477"/>
      <c r="I409" s="477"/>
      <c r="J409" s="477"/>
      <c r="K409" s="477"/>
      <c r="L409" s="477"/>
      <c r="M409" s="477"/>
      <c r="N409" s="477">
        <v>1</v>
      </c>
      <c r="O409" s="477">
        <v>165</v>
      </c>
      <c r="P409" s="500"/>
      <c r="Q409" s="478">
        <v>165</v>
      </c>
    </row>
    <row r="410" spans="1:17" ht="14.4" customHeight="1" x14ac:dyDescent="0.3">
      <c r="A410" s="472" t="s">
        <v>1607</v>
      </c>
      <c r="B410" s="473" t="s">
        <v>1424</v>
      </c>
      <c r="C410" s="473" t="s">
        <v>1425</v>
      </c>
      <c r="D410" s="473" t="s">
        <v>1426</v>
      </c>
      <c r="E410" s="473" t="s">
        <v>1427</v>
      </c>
      <c r="F410" s="477">
        <v>708</v>
      </c>
      <c r="G410" s="477">
        <v>113988</v>
      </c>
      <c r="H410" s="477">
        <v>0.86582151565099164</v>
      </c>
      <c r="I410" s="477">
        <v>161</v>
      </c>
      <c r="J410" s="477">
        <v>761</v>
      </c>
      <c r="K410" s="477">
        <v>131653</v>
      </c>
      <c r="L410" s="477">
        <v>1</v>
      </c>
      <c r="M410" s="477">
        <v>173</v>
      </c>
      <c r="N410" s="477">
        <v>679</v>
      </c>
      <c r="O410" s="477">
        <v>117467</v>
      </c>
      <c r="P410" s="500">
        <v>0.89224704336399474</v>
      </c>
      <c r="Q410" s="478">
        <v>173</v>
      </c>
    </row>
    <row r="411" spans="1:17" ht="14.4" customHeight="1" x14ac:dyDescent="0.3">
      <c r="A411" s="472" t="s">
        <v>1607</v>
      </c>
      <c r="B411" s="473" t="s">
        <v>1424</v>
      </c>
      <c r="C411" s="473" t="s">
        <v>1425</v>
      </c>
      <c r="D411" s="473" t="s">
        <v>1426</v>
      </c>
      <c r="E411" s="473" t="s">
        <v>1428</v>
      </c>
      <c r="F411" s="477">
        <v>367</v>
      </c>
      <c r="G411" s="477">
        <v>59087</v>
      </c>
      <c r="H411" s="477">
        <v>0.82698148329577736</v>
      </c>
      <c r="I411" s="477">
        <v>161</v>
      </c>
      <c r="J411" s="477">
        <v>413</v>
      </c>
      <c r="K411" s="477">
        <v>71449</v>
      </c>
      <c r="L411" s="477">
        <v>1</v>
      </c>
      <c r="M411" s="477">
        <v>173</v>
      </c>
      <c r="N411" s="477">
        <v>413</v>
      </c>
      <c r="O411" s="477">
        <v>71449</v>
      </c>
      <c r="P411" s="500">
        <v>1</v>
      </c>
      <c r="Q411" s="478">
        <v>173</v>
      </c>
    </row>
    <row r="412" spans="1:17" ht="14.4" customHeight="1" x14ac:dyDescent="0.3">
      <c r="A412" s="472" t="s">
        <v>1607</v>
      </c>
      <c r="B412" s="473" t="s">
        <v>1424</v>
      </c>
      <c r="C412" s="473" t="s">
        <v>1425</v>
      </c>
      <c r="D412" s="473" t="s">
        <v>1431</v>
      </c>
      <c r="E412" s="473" t="s">
        <v>1432</v>
      </c>
      <c r="F412" s="477"/>
      <c r="G412" s="477"/>
      <c r="H412" s="477"/>
      <c r="I412" s="477"/>
      <c r="J412" s="477"/>
      <c r="K412" s="477"/>
      <c r="L412" s="477"/>
      <c r="M412" s="477"/>
      <c r="N412" s="477">
        <v>8</v>
      </c>
      <c r="O412" s="477">
        <v>608</v>
      </c>
      <c r="P412" s="500"/>
      <c r="Q412" s="478">
        <v>76</v>
      </c>
    </row>
    <row r="413" spans="1:17" ht="14.4" customHeight="1" x14ac:dyDescent="0.3">
      <c r="A413" s="472" t="s">
        <v>1607</v>
      </c>
      <c r="B413" s="473" t="s">
        <v>1424</v>
      </c>
      <c r="C413" s="473" t="s">
        <v>1425</v>
      </c>
      <c r="D413" s="473" t="s">
        <v>1441</v>
      </c>
      <c r="E413" s="473" t="s">
        <v>1442</v>
      </c>
      <c r="F413" s="477">
        <v>125</v>
      </c>
      <c r="G413" s="477">
        <v>146125</v>
      </c>
      <c r="H413" s="477">
        <v>0.23069211581573049</v>
      </c>
      <c r="I413" s="477">
        <v>1169</v>
      </c>
      <c r="J413" s="477">
        <v>540</v>
      </c>
      <c r="K413" s="477">
        <v>633420</v>
      </c>
      <c r="L413" s="477">
        <v>1</v>
      </c>
      <c r="M413" s="477">
        <v>1173</v>
      </c>
      <c r="N413" s="477">
        <v>202</v>
      </c>
      <c r="O413" s="477">
        <v>216140</v>
      </c>
      <c r="P413" s="500">
        <v>0.34122698999084333</v>
      </c>
      <c r="Q413" s="478">
        <v>1070</v>
      </c>
    </row>
    <row r="414" spans="1:17" ht="14.4" customHeight="1" x14ac:dyDescent="0.3">
      <c r="A414" s="472" t="s">
        <v>1607</v>
      </c>
      <c r="B414" s="473" t="s">
        <v>1424</v>
      </c>
      <c r="C414" s="473" t="s">
        <v>1425</v>
      </c>
      <c r="D414" s="473" t="s">
        <v>1441</v>
      </c>
      <c r="E414" s="473" t="s">
        <v>1443</v>
      </c>
      <c r="F414" s="477">
        <v>46</v>
      </c>
      <c r="G414" s="477">
        <v>53774</v>
      </c>
      <c r="H414" s="477">
        <v>0.38202614379084965</v>
      </c>
      <c r="I414" s="477">
        <v>1169</v>
      </c>
      <c r="J414" s="477">
        <v>120</v>
      </c>
      <c r="K414" s="477">
        <v>140760</v>
      </c>
      <c r="L414" s="477">
        <v>1</v>
      </c>
      <c r="M414" s="477">
        <v>1173</v>
      </c>
      <c r="N414" s="477">
        <v>60</v>
      </c>
      <c r="O414" s="477">
        <v>64200</v>
      </c>
      <c r="P414" s="500">
        <v>0.45609548167092923</v>
      </c>
      <c r="Q414" s="478">
        <v>1070</v>
      </c>
    </row>
    <row r="415" spans="1:17" ht="14.4" customHeight="1" x14ac:dyDescent="0.3">
      <c r="A415" s="472" t="s">
        <v>1607</v>
      </c>
      <c r="B415" s="473" t="s">
        <v>1424</v>
      </c>
      <c r="C415" s="473" t="s">
        <v>1425</v>
      </c>
      <c r="D415" s="473" t="s">
        <v>1444</v>
      </c>
      <c r="E415" s="473" t="s">
        <v>1445</v>
      </c>
      <c r="F415" s="477">
        <v>3894</v>
      </c>
      <c r="G415" s="477">
        <v>155760</v>
      </c>
      <c r="H415" s="477">
        <v>1.1391377481990712</v>
      </c>
      <c r="I415" s="477">
        <v>40</v>
      </c>
      <c r="J415" s="477">
        <v>3335</v>
      </c>
      <c r="K415" s="477">
        <v>136735</v>
      </c>
      <c r="L415" s="477">
        <v>1</v>
      </c>
      <c r="M415" s="477">
        <v>41</v>
      </c>
      <c r="N415" s="477">
        <v>2939</v>
      </c>
      <c r="O415" s="477">
        <v>135194</v>
      </c>
      <c r="P415" s="500">
        <v>0.98873002523128684</v>
      </c>
      <c r="Q415" s="478">
        <v>46</v>
      </c>
    </row>
    <row r="416" spans="1:17" ht="14.4" customHeight="1" x14ac:dyDescent="0.3">
      <c r="A416" s="472" t="s">
        <v>1607</v>
      </c>
      <c r="B416" s="473" t="s">
        <v>1424</v>
      </c>
      <c r="C416" s="473" t="s">
        <v>1425</v>
      </c>
      <c r="D416" s="473" t="s">
        <v>1446</v>
      </c>
      <c r="E416" s="473" t="s">
        <v>1447</v>
      </c>
      <c r="F416" s="477">
        <v>42</v>
      </c>
      <c r="G416" s="477">
        <v>16086</v>
      </c>
      <c r="H416" s="477">
        <v>0.69817708333333328</v>
      </c>
      <c r="I416" s="477">
        <v>383</v>
      </c>
      <c r="J416" s="477">
        <v>60</v>
      </c>
      <c r="K416" s="477">
        <v>23040</v>
      </c>
      <c r="L416" s="477">
        <v>1</v>
      </c>
      <c r="M416" s="477">
        <v>384</v>
      </c>
      <c r="N416" s="477">
        <v>67</v>
      </c>
      <c r="O416" s="477">
        <v>23249</v>
      </c>
      <c r="P416" s="500">
        <v>1.0090711805555554</v>
      </c>
      <c r="Q416" s="478">
        <v>347</v>
      </c>
    </row>
    <row r="417" spans="1:17" ht="14.4" customHeight="1" x14ac:dyDescent="0.3">
      <c r="A417" s="472" t="s">
        <v>1607</v>
      </c>
      <c r="B417" s="473" t="s">
        <v>1424</v>
      </c>
      <c r="C417" s="473" t="s">
        <v>1425</v>
      </c>
      <c r="D417" s="473" t="s">
        <v>1446</v>
      </c>
      <c r="E417" s="473" t="s">
        <v>1448</v>
      </c>
      <c r="F417" s="477">
        <v>34</v>
      </c>
      <c r="G417" s="477">
        <v>13022</v>
      </c>
      <c r="H417" s="477">
        <v>1.2111235119047619</v>
      </c>
      <c r="I417" s="477">
        <v>383</v>
      </c>
      <c r="J417" s="477">
        <v>28</v>
      </c>
      <c r="K417" s="477">
        <v>10752</v>
      </c>
      <c r="L417" s="477">
        <v>1</v>
      </c>
      <c r="M417" s="477">
        <v>384</v>
      </c>
      <c r="N417" s="477">
        <v>62</v>
      </c>
      <c r="O417" s="477">
        <v>21514</v>
      </c>
      <c r="P417" s="500">
        <v>2.0009300595238093</v>
      </c>
      <c r="Q417" s="478">
        <v>347</v>
      </c>
    </row>
    <row r="418" spans="1:17" ht="14.4" customHeight="1" x14ac:dyDescent="0.3">
      <c r="A418" s="472" t="s">
        <v>1607</v>
      </c>
      <c r="B418" s="473" t="s">
        <v>1424</v>
      </c>
      <c r="C418" s="473" t="s">
        <v>1425</v>
      </c>
      <c r="D418" s="473" t="s">
        <v>1449</v>
      </c>
      <c r="E418" s="473" t="s">
        <v>1450</v>
      </c>
      <c r="F418" s="477">
        <v>1290</v>
      </c>
      <c r="G418" s="477">
        <v>47730</v>
      </c>
      <c r="H418" s="477">
        <v>1.0932203389830508</v>
      </c>
      <c r="I418" s="477">
        <v>37</v>
      </c>
      <c r="J418" s="477">
        <v>1180</v>
      </c>
      <c r="K418" s="477">
        <v>43660</v>
      </c>
      <c r="L418" s="477">
        <v>1</v>
      </c>
      <c r="M418" s="477">
        <v>37</v>
      </c>
      <c r="N418" s="477">
        <v>445</v>
      </c>
      <c r="O418" s="477">
        <v>22695</v>
      </c>
      <c r="P418" s="500">
        <v>0.51981218506642235</v>
      </c>
      <c r="Q418" s="478">
        <v>51</v>
      </c>
    </row>
    <row r="419" spans="1:17" ht="14.4" customHeight="1" x14ac:dyDescent="0.3">
      <c r="A419" s="472" t="s">
        <v>1607</v>
      </c>
      <c r="B419" s="473" t="s">
        <v>1424</v>
      </c>
      <c r="C419" s="473" t="s">
        <v>1425</v>
      </c>
      <c r="D419" s="473" t="s">
        <v>1453</v>
      </c>
      <c r="E419" s="473" t="s">
        <v>1454</v>
      </c>
      <c r="F419" s="477">
        <v>427</v>
      </c>
      <c r="G419" s="477">
        <v>190015</v>
      </c>
      <c r="H419" s="477">
        <v>0.88944175552580584</v>
      </c>
      <c r="I419" s="477">
        <v>445</v>
      </c>
      <c r="J419" s="477">
        <v>479</v>
      </c>
      <c r="K419" s="477">
        <v>213634</v>
      </c>
      <c r="L419" s="477">
        <v>1</v>
      </c>
      <c r="M419" s="477">
        <v>446</v>
      </c>
      <c r="N419" s="477">
        <v>1333</v>
      </c>
      <c r="O419" s="477">
        <v>502541</v>
      </c>
      <c r="P419" s="500">
        <v>2.352345600419409</v>
      </c>
      <c r="Q419" s="478">
        <v>377</v>
      </c>
    </row>
    <row r="420" spans="1:17" ht="14.4" customHeight="1" x14ac:dyDescent="0.3">
      <c r="A420" s="472" t="s">
        <v>1607</v>
      </c>
      <c r="B420" s="473" t="s">
        <v>1424</v>
      </c>
      <c r="C420" s="473" t="s">
        <v>1425</v>
      </c>
      <c r="D420" s="473" t="s">
        <v>1453</v>
      </c>
      <c r="E420" s="473" t="s">
        <v>1455</v>
      </c>
      <c r="F420" s="477">
        <v>226</v>
      </c>
      <c r="G420" s="477">
        <v>100570</v>
      </c>
      <c r="H420" s="477">
        <v>0.91292823296599557</v>
      </c>
      <c r="I420" s="477">
        <v>445</v>
      </c>
      <c r="J420" s="477">
        <v>247</v>
      </c>
      <c r="K420" s="477">
        <v>110162</v>
      </c>
      <c r="L420" s="477">
        <v>1</v>
      </c>
      <c r="M420" s="477">
        <v>446</v>
      </c>
      <c r="N420" s="477">
        <v>658</v>
      </c>
      <c r="O420" s="477">
        <v>248066</v>
      </c>
      <c r="P420" s="500">
        <v>2.2518291243804578</v>
      </c>
      <c r="Q420" s="478">
        <v>377</v>
      </c>
    </row>
    <row r="421" spans="1:17" ht="14.4" customHeight="1" x14ac:dyDescent="0.3">
      <c r="A421" s="472" t="s">
        <v>1607</v>
      </c>
      <c r="B421" s="473" t="s">
        <v>1424</v>
      </c>
      <c r="C421" s="473" t="s">
        <v>1425</v>
      </c>
      <c r="D421" s="473" t="s">
        <v>1456</v>
      </c>
      <c r="E421" s="473" t="s">
        <v>1457</v>
      </c>
      <c r="F421" s="477"/>
      <c r="G421" s="477"/>
      <c r="H421" s="477"/>
      <c r="I421" s="477"/>
      <c r="J421" s="477">
        <v>1</v>
      </c>
      <c r="K421" s="477">
        <v>42</v>
      </c>
      <c r="L421" s="477">
        <v>1</v>
      </c>
      <c r="M421" s="477">
        <v>42</v>
      </c>
      <c r="N421" s="477"/>
      <c r="O421" s="477"/>
      <c r="P421" s="500"/>
      <c r="Q421" s="478"/>
    </row>
    <row r="422" spans="1:17" ht="14.4" customHeight="1" x14ac:dyDescent="0.3">
      <c r="A422" s="472" t="s">
        <v>1607</v>
      </c>
      <c r="B422" s="473" t="s">
        <v>1424</v>
      </c>
      <c r="C422" s="473" t="s">
        <v>1425</v>
      </c>
      <c r="D422" s="473" t="s">
        <v>1458</v>
      </c>
      <c r="E422" s="473" t="s">
        <v>1459</v>
      </c>
      <c r="F422" s="477">
        <v>892</v>
      </c>
      <c r="G422" s="477">
        <v>437972</v>
      </c>
      <c r="H422" s="477">
        <v>0.77474934018269681</v>
      </c>
      <c r="I422" s="477">
        <v>491</v>
      </c>
      <c r="J422" s="477">
        <v>1149</v>
      </c>
      <c r="K422" s="477">
        <v>565308</v>
      </c>
      <c r="L422" s="477">
        <v>1</v>
      </c>
      <c r="M422" s="477">
        <v>492</v>
      </c>
      <c r="N422" s="477">
        <v>1325</v>
      </c>
      <c r="O422" s="477">
        <v>694300</v>
      </c>
      <c r="P422" s="500">
        <v>1.2281800363695543</v>
      </c>
      <c r="Q422" s="478">
        <v>524</v>
      </c>
    </row>
    <row r="423" spans="1:17" ht="14.4" customHeight="1" x14ac:dyDescent="0.3">
      <c r="A423" s="472" t="s">
        <v>1607</v>
      </c>
      <c r="B423" s="473" t="s">
        <v>1424</v>
      </c>
      <c r="C423" s="473" t="s">
        <v>1425</v>
      </c>
      <c r="D423" s="473" t="s">
        <v>1460</v>
      </c>
      <c r="E423" s="473" t="s">
        <v>1461</v>
      </c>
      <c r="F423" s="477">
        <v>212</v>
      </c>
      <c r="G423" s="477">
        <v>6572</v>
      </c>
      <c r="H423" s="477">
        <v>0.86885245901639341</v>
      </c>
      <c r="I423" s="477">
        <v>31</v>
      </c>
      <c r="J423" s="477">
        <v>244</v>
      </c>
      <c r="K423" s="477">
        <v>7564</v>
      </c>
      <c r="L423" s="477">
        <v>1</v>
      </c>
      <c r="M423" s="477">
        <v>31</v>
      </c>
      <c r="N423" s="477">
        <v>146</v>
      </c>
      <c r="O423" s="477">
        <v>8322</v>
      </c>
      <c r="P423" s="500">
        <v>1.1002115282919089</v>
      </c>
      <c r="Q423" s="478">
        <v>57</v>
      </c>
    </row>
    <row r="424" spans="1:17" ht="14.4" customHeight="1" x14ac:dyDescent="0.3">
      <c r="A424" s="472" t="s">
        <v>1607</v>
      </c>
      <c r="B424" s="473" t="s">
        <v>1424</v>
      </c>
      <c r="C424" s="473" t="s">
        <v>1425</v>
      </c>
      <c r="D424" s="473" t="s">
        <v>1462</v>
      </c>
      <c r="E424" s="473" t="s">
        <v>1463</v>
      </c>
      <c r="F424" s="477">
        <v>11</v>
      </c>
      <c r="G424" s="477">
        <v>2277</v>
      </c>
      <c r="H424" s="477">
        <v>2.1894230769230769</v>
      </c>
      <c r="I424" s="477">
        <v>207</v>
      </c>
      <c r="J424" s="477">
        <v>5</v>
      </c>
      <c r="K424" s="477">
        <v>1040</v>
      </c>
      <c r="L424" s="477">
        <v>1</v>
      </c>
      <c r="M424" s="477">
        <v>208</v>
      </c>
      <c r="N424" s="477">
        <v>10</v>
      </c>
      <c r="O424" s="477">
        <v>2240</v>
      </c>
      <c r="P424" s="500">
        <v>2.1538461538461537</v>
      </c>
      <c r="Q424" s="478">
        <v>224</v>
      </c>
    </row>
    <row r="425" spans="1:17" ht="14.4" customHeight="1" x14ac:dyDescent="0.3">
      <c r="A425" s="472" t="s">
        <v>1607</v>
      </c>
      <c r="B425" s="473" t="s">
        <v>1424</v>
      </c>
      <c r="C425" s="473" t="s">
        <v>1425</v>
      </c>
      <c r="D425" s="473" t="s">
        <v>1464</v>
      </c>
      <c r="E425" s="473" t="s">
        <v>1465</v>
      </c>
      <c r="F425" s="477">
        <v>4</v>
      </c>
      <c r="G425" s="477">
        <v>1520</v>
      </c>
      <c r="H425" s="477">
        <v>0.65972222222222221</v>
      </c>
      <c r="I425" s="477">
        <v>380</v>
      </c>
      <c r="J425" s="477">
        <v>6</v>
      </c>
      <c r="K425" s="477">
        <v>2304</v>
      </c>
      <c r="L425" s="477">
        <v>1</v>
      </c>
      <c r="M425" s="477">
        <v>384</v>
      </c>
      <c r="N425" s="477">
        <v>6</v>
      </c>
      <c r="O425" s="477">
        <v>3318</v>
      </c>
      <c r="P425" s="500">
        <v>1.4401041666666667</v>
      </c>
      <c r="Q425" s="478">
        <v>553</v>
      </c>
    </row>
    <row r="426" spans="1:17" ht="14.4" customHeight="1" x14ac:dyDescent="0.3">
      <c r="A426" s="472" t="s">
        <v>1607</v>
      </c>
      <c r="B426" s="473" t="s">
        <v>1424</v>
      </c>
      <c r="C426" s="473" t="s">
        <v>1425</v>
      </c>
      <c r="D426" s="473" t="s">
        <v>1464</v>
      </c>
      <c r="E426" s="473" t="s">
        <v>1466</v>
      </c>
      <c r="F426" s="477">
        <v>7</v>
      </c>
      <c r="G426" s="477">
        <v>2660</v>
      </c>
      <c r="H426" s="477"/>
      <c r="I426" s="477">
        <v>380</v>
      </c>
      <c r="J426" s="477"/>
      <c r="K426" s="477"/>
      <c r="L426" s="477"/>
      <c r="M426" s="477"/>
      <c r="N426" s="477">
        <v>4</v>
      </c>
      <c r="O426" s="477">
        <v>2212</v>
      </c>
      <c r="P426" s="500"/>
      <c r="Q426" s="478">
        <v>553</v>
      </c>
    </row>
    <row r="427" spans="1:17" ht="14.4" customHeight="1" x14ac:dyDescent="0.3">
      <c r="A427" s="472" t="s">
        <v>1607</v>
      </c>
      <c r="B427" s="473" t="s">
        <v>1424</v>
      </c>
      <c r="C427" s="473" t="s">
        <v>1425</v>
      </c>
      <c r="D427" s="473" t="s">
        <v>1467</v>
      </c>
      <c r="E427" s="473" t="s">
        <v>1468</v>
      </c>
      <c r="F427" s="477">
        <v>1</v>
      </c>
      <c r="G427" s="477">
        <v>234</v>
      </c>
      <c r="H427" s="477">
        <v>0.33050847457627119</v>
      </c>
      <c r="I427" s="477">
        <v>234</v>
      </c>
      <c r="J427" s="477">
        <v>3</v>
      </c>
      <c r="K427" s="477">
        <v>708</v>
      </c>
      <c r="L427" s="477">
        <v>1</v>
      </c>
      <c r="M427" s="477">
        <v>236</v>
      </c>
      <c r="N427" s="477">
        <v>1</v>
      </c>
      <c r="O427" s="477">
        <v>213</v>
      </c>
      <c r="P427" s="500">
        <v>0.30084745762711862</v>
      </c>
      <c r="Q427" s="478">
        <v>213</v>
      </c>
    </row>
    <row r="428" spans="1:17" ht="14.4" customHeight="1" x14ac:dyDescent="0.3">
      <c r="A428" s="472" t="s">
        <v>1607</v>
      </c>
      <c r="B428" s="473" t="s">
        <v>1424</v>
      </c>
      <c r="C428" s="473" t="s">
        <v>1425</v>
      </c>
      <c r="D428" s="473" t="s">
        <v>1469</v>
      </c>
      <c r="E428" s="473" t="s">
        <v>1470</v>
      </c>
      <c r="F428" s="477">
        <v>135</v>
      </c>
      <c r="G428" s="477">
        <v>17685</v>
      </c>
      <c r="H428" s="477">
        <v>1.1952554744525548</v>
      </c>
      <c r="I428" s="477">
        <v>131</v>
      </c>
      <c r="J428" s="477">
        <v>108</v>
      </c>
      <c r="K428" s="477">
        <v>14796</v>
      </c>
      <c r="L428" s="477">
        <v>1</v>
      </c>
      <c r="M428" s="477">
        <v>137</v>
      </c>
      <c r="N428" s="477">
        <v>102</v>
      </c>
      <c r="O428" s="477">
        <v>14382</v>
      </c>
      <c r="P428" s="500">
        <v>0.97201946472019463</v>
      </c>
      <c r="Q428" s="478">
        <v>141</v>
      </c>
    </row>
    <row r="429" spans="1:17" ht="14.4" customHeight="1" x14ac:dyDescent="0.3">
      <c r="A429" s="472" t="s">
        <v>1607</v>
      </c>
      <c r="B429" s="473" t="s">
        <v>1424</v>
      </c>
      <c r="C429" s="473" t="s">
        <v>1425</v>
      </c>
      <c r="D429" s="473" t="s">
        <v>1471</v>
      </c>
      <c r="E429" s="473" t="s">
        <v>1472</v>
      </c>
      <c r="F429" s="477"/>
      <c r="G429" s="477"/>
      <c r="H429" s="477"/>
      <c r="I429" s="477"/>
      <c r="J429" s="477">
        <v>2</v>
      </c>
      <c r="K429" s="477">
        <v>410</v>
      </c>
      <c r="L429" s="477">
        <v>1</v>
      </c>
      <c r="M429" s="477">
        <v>205</v>
      </c>
      <c r="N429" s="477"/>
      <c r="O429" s="477"/>
      <c r="P429" s="500"/>
      <c r="Q429" s="478"/>
    </row>
    <row r="430" spans="1:17" ht="14.4" customHeight="1" x14ac:dyDescent="0.3">
      <c r="A430" s="472" t="s">
        <v>1607</v>
      </c>
      <c r="B430" s="473" t="s">
        <v>1424</v>
      </c>
      <c r="C430" s="473" t="s">
        <v>1425</v>
      </c>
      <c r="D430" s="473" t="s">
        <v>1471</v>
      </c>
      <c r="E430" s="473" t="s">
        <v>1473</v>
      </c>
      <c r="F430" s="477"/>
      <c r="G430" s="477"/>
      <c r="H430" s="477"/>
      <c r="I430" s="477"/>
      <c r="J430" s="477">
        <v>2</v>
      </c>
      <c r="K430" s="477">
        <v>410</v>
      </c>
      <c r="L430" s="477">
        <v>1</v>
      </c>
      <c r="M430" s="477">
        <v>205</v>
      </c>
      <c r="N430" s="477">
        <v>0</v>
      </c>
      <c r="O430" s="477">
        <v>0</v>
      </c>
      <c r="P430" s="500">
        <v>0</v>
      </c>
      <c r="Q430" s="478"/>
    </row>
    <row r="431" spans="1:17" ht="14.4" customHeight="1" x14ac:dyDescent="0.3">
      <c r="A431" s="472" t="s">
        <v>1607</v>
      </c>
      <c r="B431" s="473" t="s">
        <v>1424</v>
      </c>
      <c r="C431" s="473" t="s">
        <v>1425</v>
      </c>
      <c r="D431" s="473" t="s">
        <v>1476</v>
      </c>
      <c r="E431" s="473" t="s">
        <v>1477</v>
      </c>
      <c r="F431" s="477">
        <v>2150</v>
      </c>
      <c r="G431" s="477">
        <v>34400</v>
      </c>
      <c r="H431" s="477">
        <v>0.8801780825422818</v>
      </c>
      <c r="I431" s="477">
        <v>16</v>
      </c>
      <c r="J431" s="477">
        <v>2299</v>
      </c>
      <c r="K431" s="477">
        <v>39083</v>
      </c>
      <c r="L431" s="477">
        <v>1</v>
      </c>
      <c r="M431" s="477">
        <v>17</v>
      </c>
      <c r="N431" s="477">
        <v>2068</v>
      </c>
      <c r="O431" s="477">
        <v>35156</v>
      </c>
      <c r="P431" s="500">
        <v>0.8995215311004785</v>
      </c>
      <c r="Q431" s="478">
        <v>17</v>
      </c>
    </row>
    <row r="432" spans="1:17" ht="14.4" customHeight="1" x14ac:dyDescent="0.3">
      <c r="A432" s="472" t="s">
        <v>1607</v>
      </c>
      <c r="B432" s="473" t="s">
        <v>1424</v>
      </c>
      <c r="C432" s="473" t="s">
        <v>1425</v>
      </c>
      <c r="D432" s="473" t="s">
        <v>1478</v>
      </c>
      <c r="E432" s="473" t="s">
        <v>1479</v>
      </c>
      <c r="F432" s="477">
        <v>33</v>
      </c>
      <c r="G432" s="477">
        <v>4488</v>
      </c>
      <c r="H432" s="477">
        <v>6.3309352517985612E-2</v>
      </c>
      <c r="I432" s="477">
        <v>136</v>
      </c>
      <c r="J432" s="477">
        <v>510</v>
      </c>
      <c r="K432" s="477">
        <v>70890</v>
      </c>
      <c r="L432" s="477">
        <v>1</v>
      </c>
      <c r="M432" s="477">
        <v>139</v>
      </c>
      <c r="N432" s="477">
        <v>495</v>
      </c>
      <c r="O432" s="477">
        <v>70785</v>
      </c>
      <c r="P432" s="500">
        <v>0.99851883199322899</v>
      </c>
      <c r="Q432" s="478">
        <v>143</v>
      </c>
    </row>
    <row r="433" spans="1:17" ht="14.4" customHeight="1" x14ac:dyDescent="0.3">
      <c r="A433" s="472" t="s">
        <v>1607</v>
      </c>
      <c r="B433" s="473" t="s">
        <v>1424</v>
      </c>
      <c r="C433" s="473" t="s">
        <v>1425</v>
      </c>
      <c r="D433" s="473" t="s">
        <v>1478</v>
      </c>
      <c r="E433" s="473" t="s">
        <v>1480</v>
      </c>
      <c r="F433" s="477">
        <v>44</v>
      </c>
      <c r="G433" s="477">
        <v>5984</v>
      </c>
      <c r="H433" s="477">
        <v>0.12699221154050211</v>
      </c>
      <c r="I433" s="477">
        <v>136</v>
      </c>
      <c r="J433" s="477">
        <v>339</v>
      </c>
      <c r="K433" s="477">
        <v>47121</v>
      </c>
      <c r="L433" s="477">
        <v>1</v>
      </c>
      <c r="M433" s="477">
        <v>139</v>
      </c>
      <c r="N433" s="477">
        <v>157</v>
      </c>
      <c r="O433" s="477">
        <v>22451</v>
      </c>
      <c r="P433" s="500">
        <v>0.47645423484221472</v>
      </c>
      <c r="Q433" s="478">
        <v>143</v>
      </c>
    </row>
    <row r="434" spans="1:17" ht="14.4" customHeight="1" x14ac:dyDescent="0.3">
      <c r="A434" s="472" t="s">
        <v>1607</v>
      </c>
      <c r="B434" s="473" t="s">
        <v>1424</v>
      </c>
      <c r="C434" s="473" t="s">
        <v>1425</v>
      </c>
      <c r="D434" s="473" t="s">
        <v>1481</v>
      </c>
      <c r="E434" s="473" t="s">
        <v>1482</v>
      </c>
      <c r="F434" s="477">
        <v>51</v>
      </c>
      <c r="G434" s="477">
        <v>5253</v>
      </c>
      <c r="H434" s="477">
        <v>0.82258064516129037</v>
      </c>
      <c r="I434" s="477">
        <v>103</v>
      </c>
      <c r="J434" s="477">
        <v>62</v>
      </c>
      <c r="K434" s="477">
        <v>6386</v>
      </c>
      <c r="L434" s="477">
        <v>1</v>
      </c>
      <c r="M434" s="477">
        <v>103</v>
      </c>
      <c r="N434" s="477">
        <v>56</v>
      </c>
      <c r="O434" s="477">
        <v>3640</v>
      </c>
      <c r="P434" s="500">
        <v>0.56999686814907613</v>
      </c>
      <c r="Q434" s="478">
        <v>65</v>
      </c>
    </row>
    <row r="435" spans="1:17" ht="14.4" customHeight="1" x14ac:dyDescent="0.3">
      <c r="A435" s="472" t="s">
        <v>1607</v>
      </c>
      <c r="B435" s="473" t="s">
        <v>1424</v>
      </c>
      <c r="C435" s="473" t="s">
        <v>1425</v>
      </c>
      <c r="D435" s="473" t="s">
        <v>1481</v>
      </c>
      <c r="E435" s="473" t="s">
        <v>1483</v>
      </c>
      <c r="F435" s="477">
        <v>13</v>
      </c>
      <c r="G435" s="477">
        <v>1339</v>
      </c>
      <c r="H435" s="477">
        <v>0.31707317073170732</v>
      </c>
      <c r="I435" s="477">
        <v>103</v>
      </c>
      <c r="J435" s="477">
        <v>41</v>
      </c>
      <c r="K435" s="477">
        <v>4223</v>
      </c>
      <c r="L435" s="477">
        <v>1</v>
      </c>
      <c r="M435" s="477">
        <v>103</v>
      </c>
      <c r="N435" s="477">
        <v>27</v>
      </c>
      <c r="O435" s="477">
        <v>1755</v>
      </c>
      <c r="P435" s="500">
        <v>0.41558134027942223</v>
      </c>
      <c r="Q435" s="478">
        <v>65</v>
      </c>
    </row>
    <row r="436" spans="1:17" ht="14.4" customHeight="1" x14ac:dyDescent="0.3">
      <c r="A436" s="472" t="s">
        <v>1607</v>
      </c>
      <c r="B436" s="473" t="s">
        <v>1424</v>
      </c>
      <c r="C436" s="473" t="s">
        <v>1425</v>
      </c>
      <c r="D436" s="473" t="s">
        <v>1488</v>
      </c>
      <c r="E436" s="473" t="s">
        <v>1489</v>
      </c>
      <c r="F436" s="477">
        <v>2091</v>
      </c>
      <c r="G436" s="477">
        <v>242556</v>
      </c>
      <c r="H436" s="477">
        <v>0.98159479409479411</v>
      </c>
      <c r="I436" s="477">
        <v>116</v>
      </c>
      <c r="J436" s="477">
        <v>2112</v>
      </c>
      <c r="K436" s="477">
        <v>247104</v>
      </c>
      <c r="L436" s="477">
        <v>1</v>
      </c>
      <c r="M436" s="477">
        <v>117</v>
      </c>
      <c r="N436" s="477">
        <v>2135</v>
      </c>
      <c r="O436" s="477">
        <v>290360</v>
      </c>
      <c r="P436" s="500">
        <v>1.1750518000518</v>
      </c>
      <c r="Q436" s="478">
        <v>136</v>
      </c>
    </row>
    <row r="437" spans="1:17" ht="14.4" customHeight="1" x14ac:dyDescent="0.3">
      <c r="A437" s="472" t="s">
        <v>1607</v>
      </c>
      <c r="B437" s="473" t="s">
        <v>1424</v>
      </c>
      <c r="C437" s="473" t="s">
        <v>1425</v>
      </c>
      <c r="D437" s="473" t="s">
        <v>1490</v>
      </c>
      <c r="E437" s="473" t="s">
        <v>1491</v>
      </c>
      <c r="F437" s="477">
        <v>507</v>
      </c>
      <c r="G437" s="477">
        <v>43095</v>
      </c>
      <c r="H437" s="477">
        <v>1.0097471824550717</v>
      </c>
      <c r="I437" s="477">
        <v>85</v>
      </c>
      <c r="J437" s="477">
        <v>469</v>
      </c>
      <c r="K437" s="477">
        <v>42679</v>
      </c>
      <c r="L437" s="477">
        <v>1</v>
      </c>
      <c r="M437" s="477">
        <v>91</v>
      </c>
      <c r="N437" s="477">
        <v>395</v>
      </c>
      <c r="O437" s="477">
        <v>35945</v>
      </c>
      <c r="P437" s="500">
        <v>0.84221748400852881</v>
      </c>
      <c r="Q437" s="478">
        <v>91</v>
      </c>
    </row>
    <row r="438" spans="1:17" ht="14.4" customHeight="1" x14ac:dyDescent="0.3">
      <c r="A438" s="472" t="s">
        <v>1607</v>
      </c>
      <c r="B438" s="473" t="s">
        <v>1424</v>
      </c>
      <c r="C438" s="473" t="s">
        <v>1425</v>
      </c>
      <c r="D438" s="473" t="s">
        <v>1492</v>
      </c>
      <c r="E438" s="473" t="s">
        <v>1493</v>
      </c>
      <c r="F438" s="477">
        <v>66</v>
      </c>
      <c r="G438" s="477">
        <v>6468</v>
      </c>
      <c r="H438" s="477">
        <v>1.8666666666666667</v>
      </c>
      <c r="I438" s="477">
        <v>98</v>
      </c>
      <c r="J438" s="477">
        <v>35</v>
      </c>
      <c r="K438" s="477">
        <v>3465</v>
      </c>
      <c r="L438" s="477">
        <v>1</v>
      </c>
      <c r="M438" s="477">
        <v>99</v>
      </c>
      <c r="N438" s="477">
        <v>32</v>
      </c>
      <c r="O438" s="477">
        <v>4384</v>
      </c>
      <c r="P438" s="500">
        <v>1.2652236652236653</v>
      </c>
      <c r="Q438" s="478">
        <v>137</v>
      </c>
    </row>
    <row r="439" spans="1:17" ht="14.4" customHeight="1" x14ac:dyDescent="0.3">
      <c r="A439" s="472" t="s">
        <v>1607</v>
      </c>
      <c r="B439" s="473" t="s">
        <v>1424</v>
      </c>
      <c r="C439" s="473" t="s">
        <v>1425</v>
      </c>
      <c r="D439" s="473" t="s">
        <v>1494</v>
      </c>
      <c r="E439" s="473" t="s">
        <v>1495</v>
      </c>
      <c r="F439" s="477">
        <v>334</v>
      </c>
      <c r="G439" s="477">
        <v>7014</v>
      </c>
      <c r="H439" s="477">
        <v>1.3253968253968254</v>
      </c>
      <c r="I439" s="477">
        <v>21</v>
      </c>
      <c r="J439" s="477">
        <v>252</v>
      </c>
      <c r="K439" s="477">
        <v>5292</v>
      </c>
      <c r="L439" s="477">
        <v>1</v>
      </c>
      <c r="M439" s="477">
        <v>21</v>
      </c>
      <c r="N439" s="477">
        <v>206</v>
      </c>
      <c r="O439" s="477">
        <v>13596</v>
      </c>
      <c r="P439" s="500">
        <v>2.5691609977324261</v>
      </c>
      <c r="Q439" s="478">
        <v>66</v>
      </c>
    </row>
    <row r="440" spans="1:17" ht="14.4" customHeight="1" x14ac:dyDescent="0.3">
      <c r="A440" s="472" t="s">
        <v>1607</v>
      </c>
      <c r="B440" s="473" t="s">
        <v>1424</v>
      </c>
      <c r="C440" s="473" t="s">
        <v>1425</v>
      </c>
      <c r="D440" s="473" t="s">
        <v>1496</v>
      </c>
      <c r="E440" s="473" t="s">
        <v>1497</v>
      </c>
      <c r="F440" s="477">
        <v>2327</v>
      </c>
      <c r="G440" s="477">
        <v>1133249</v>
      </c>
      <c r="H440" s="477">
        <v>1.0357857080183093</v>
      </c>
      <c r="I440" s="477">
        <v>487</v>
      </c>
      <c r="J440" s="477">
        <v>2242</v>
      </c>
      <c r="K440" s="477">
        <v>1094096</v>
      </c>
      <c r="L440" s="477">
        <v>1</v>
      </c>
      <c r="M440" s="477">
        <v>488</v>
      </c>
      <c r="N440" s="477">
        <v>1199</v>
      </c>
      <c r="O440" s="477">
        <v>393272</v>
      </c>
      <c r="P440" s="500">
        <v>0.35944926222196222</v>
      </c>
      <c r="Q440" s="478">
        <v>328</v>
      </c>
    </row>
    <row r="441" spans="1:17" ht="14.4" customHeight="1" x14ac:dyDescent="0.3">
      <c r="A441" s="472" t="s">
        <v>1607</v>
      </c>
      <c r="B441" s="473" t="s">
        <v>1424</v>
      </c>
      <c r="C441" s="473" t="s">
        <v>1425</v>
      </c>
      <c r="D441" s="473" t="s">
        <v>1496</v>
      </c>
      <c r="E441" s="473" t="s">
        <v>1498</v>
      </c>
      <c r="F441" s="477">
        <v>1116</v>
      </c>
      <c r="G441" s="477">
        <v>543492</v>
      </c>
      <c r="H441" s="477">
        <v>0.84308335711892379</v>
      </c>
      <c r="I441" s="477">
        <v>487</v>
      </c>
      <c r="J441" s="477">
        <v>1321</v>
      </c>
      <c r="K441" s="477">
        <v>644648</v>
      </c>
      <c r="L441" s="477">
        <v>1</v>
      </c>
      <c r="M441" s="477">
        <v>488</v>
      </c>
      <c r="N441" s="477">
        <v>494</v>
      </c>
      <c r="O441" s="477">
        <v>162032</v>
      </c>
      <c r="P441" s="500">
        <v>0.25134957372085232</v>
      </c>
      <c r="Q441" s="478">
        <v>328</v>
      </c>
    </row>
    <row r="442" spans="1:17" ht="14.4" customHeight="1" x14ac:dyDescent="0.3">
      <c r="A442" s="472" t="s">
        <v>1607</v>
      </c>
      <c r="B442" s="473" t="s">
        <v>1424</v>
      </c>
      <c r="C442" s="473" t="s">
        <v>1425</v>
      </c>
      <c r="D442" s="473" t="s">
        <v>1506</v>
      </c>
      <c r="E442" s="473" t="s">
        <v>1507</v>
      </c>
      <c r="F442" s="477">
        <v>597</v>
      </c>
      <c r="G442" s="477">
        <v>24477</v>
      </c>
      <c r="H442" s="477">
        <v>1.0257731958762886</v>
      </c>
      <c r="I442" s="477">
        <v>41</v>
      </c>
      <c r="J442" s="477">
        <v>582</v>
      </c>
      <c r="K442" s="477">
        <v>23862</v>
      </c>
      <c r="L442" s="477">
        <v>1</v>
      </c>
      <c r="M442" s="477">
        <v>41</v>
      </c>
      <c r="N442" s="477">
        <v>484</v>
      </c>
      <c r="O442" s="477">
        <v>24684</v>
      </c>
      <c r="P442" s="500">
        <v>1.0344480764395272</v>
      </c>
      <c r="Q442" s="478">
        <v>51</v>
      </c>
    </row>
    <row r="443" spans="1:17" ht="14.4" customHeight="1" x14ac:dyDescent="0.3">
      <c r="A443" s="472" t="s">
        <v>1607</v>
      </c>
      <c r="B443" s="473" t="s">
        <v>1424</v>
      </c>
      <c r="C443" s="473" t="s">
        <v>1425</v>
      </c>
      <c r="D443" s="473" t="s">
        <v>1512</v>
      </c>
      <c r="E443" s="473" t="s">
        <v>1513</v>
      </c>
      <c r="F443" s="477"/>
      <c r="G443" s="477"/>
      <c r="H443" s="477"/>
      <c r="I443" s="477"/>
      <c r="J443" s="477"/>
      <c r="K443" s="477"/>
      <c r="L443" s="477"/>
      <c r="M443" s="477"/>
      <c r="N443" s="477">
        <v>3</v>
      </c>
      <c r="O443" s="477">
        <v>1440</v>
      </c>
      <c r="P443" s="500"/>
      <c r="Q443" s="478">
        <v>480</v>
      </c>
    </row>
    <row r="444" spans="1:17" ht="14.4" customHeight="1" x14ac:dyDescent="0.3">
      <c r="A444" s="472" t="s">
        <v>1607</v>
      </c>
      <c r="B444" s="473" t="s">
        <v>1424</v>
      </c>
      <c r="C444" s="473" t="s">
        <v>1425</v>
      </c>
      <c r="D444" s="473" t="s">
        <v>1515</v>
      </c>
      <c r="E444" s="473" t="s">
        <v>1516</v>
      </c>
      <c r="F444" s="477">
        <v>4</v>
      </c>
      <c r="G444" s="477">
        <v>876</v>
      </c>
      <c r="H444" s="477">
        <v>1.9641255605381165</v>
      </c>
      <c r="I444" s="477">
        <v>219</v>
      </c>
      <c r="J444" s="477">
        <v>2</v>
      </c>
      <c r="K444" s="477">
        <v>446</v>
      </c>
      <c r="L444" s="477">
        <v>1</v>
      </c>
      <c r="M444" s="477">
        <v>223</v>
      </c>
      <c r="N444" s="477">
        <v>4</v>
      </c>
      <c r="O444" s="477">
        <v>828</v>
      </c>
      <c r="P444" s="500">
        <v>1.8565022421524664</v>
      </c>
      <c r="Q444" s="478">
        <v>207</v>
      </c>
    </row>
    <row r="445" spans="1:17" ht="14.4" customHeight="1" x14ac:dyDescent="0.3">
      <c r="A445" s="472" t="s">
        <v>1607</v>
      </c>
      <c r="B445" s="473" t="s">
        <v>1424</v>
      </c>
      <c r="C445" s="473" t="s">
        <v>1425</v>
      </c>
      <c r="D445" s="473" t="s">
        <v>1515</v>
      </c>
      <c r="E445" s="473" t="s">
        <v>1517</v>
      </c>
      <c r="F445" s="477">
        <v>5</v>
      </c>
      <c r="G445" s="477">
        <v>1095</v>
      </c>
      <c r="H445" s="477">
        <v>1.2275784753363228</v>
      </c>
      <c r="I445" s="477">
        <v>219</v>
      </c>
      <c r="J445" s="477">
        <v>4</v>
      </c>
      <c r="K445" s="477">
        <v>892</v>
      </c>
      <c r="L445" s="477">
        <v>1</v>
      </c>
      <c r="M445" s="477">
        <v>223</v>
      </c>
      <c r="N445" s="477">
        <v>1</v>
      </c>
      <c r="O445" s="477">
        <v>207</v>
      </c>
      <c r="P445" s="500">
        <v>0.2320627802690583</v>
      </c>
      <c r="Q445" s="478">
        <v>207</v>
      </c>
    </row>
    <row r="446" spans="1:17" ht="14.4" customHeight="1" x14ac:dyDescent="0.3">
      <c r="A446" s="472" t="s">
        <v>1607</v>
      </c>
      <c r="B446" s="473" t="s">
        <v>1424</v>
      </c>
      <c r="C446" s="473" t="s">
        <v>1425</v>
      </c>
      <c r="D446" s="473" t="s">
        <v>1518</v>
      </c>
      <c r="E446" s="473" t="s">
        <v>1519</v>
      </c>
      <c r="F446" s="477">
        <v>35</v>
      </c>
      <c r="G446" s="477">
        <v>26670</v>
      </c>
      <c r="H446" s="477">
        <v>0.91984548527281507</v>
      </c>
      <c r="I446" s="477">
        <v>762</v>
      </c>
      <c r="J446" s="477">
        <v>38</v>
      </c>
      <c r="K446" s="477">
        <v>28994</v>
      </c>
      <c r="L446" s="477">
        <v>1</v>
      </c>
      <c r="M446" s="477">
        <v>763</v>
      </c>
      <c r="N446" s="477">
        <v>36</v>
      </c>
      <c r="O446" s="477">
        <v>27468</v>
      </c>
      <c r="P446" s="500">
        <v>0.94736842105263153</v>
      </c>
      <c r="Q446" s="478">
        <v>763</v>
      </c>
    </row>
    <row r="447" spans="1:17" ht="14.4" customHeight="1" x14ac:dyDescent="0.3">
      <c r="A447" s="472" t="s">
        <v>1607</v>
      </c>
      <c r="B447" s="473" t="s">
        <v>1424</v>
      </c>
      <c r="C447" s="473" t="s">
        <v>1425</v>
      </c>
      <c r="D447" s="473" t="s">
        <v>1520</v>
      </c>
      <c r="E447" s="473" t="s">
        <v>1521</v>
      </c>
      <c r="F447" s="477">
        <v>47</v>
      </c>
      <c r="G447" s="477">
        <v>97384</v>
      </c>
      <c r="H447" s="477">
        <v>0.76849747474747476</v>
      </c>
      <c r="I447" s="477">
        <v>2072</v>
      </c>
      <c r="J447" s="477">
        <v>60</v>
      </c>
      <c r="K447" s="477">
        <v>126720</v>
      </c>
      <c r="L447" s="477">
        <v>1</v>
      </c>
      <c r="M447" s="477">
        <v>2112</v>
      </c>
      <c r="N447" s="477">
        <v>2</v>
      </c>
      <c r="O447" s="477">
        <v>4232</v>
      </c>
      <c r="P447" s="500">
        <v>3.3396464646464646E-2</v>
      </c>
      <c r="Q447" s="478">
        <v>2116</v>
      </c>
    </row>
    <row r="448" spans="1:17" ht="14.4" customHeight="1" x14ac:dyDescent="0.3">
      <c r="A448" s="472" t="s">
        <v>1607</v>
      </c>
      <c r="B448" s="473" t="s">
        <v>1424</v>
      </c>
      <c r="C448" s="473" t="s">
        <v>1425</v>
      </c>
      <c r="D448" s="473" t="s">
        <v>1522</v>
      </c>
      <c r="E448" s="473" t="s">
        <v>1523</v>
      </c>
      <c r="F448" s="477">
        <v>86</v>
      </c>
      <c r="G448" s="477">
        <v>52288</v>
      </c>
      <c r="H448" s="477">
        <v>0.73413456138380317</v>
      </c>
      <c r="I448" s="477">
        <v>608</v>
      </c>
      <c r="J448" s="477">
        <v>116</v>
      </c>
      <c r="K448" s="477">
        <v>71224</v>
      </c>
      <c r="L448" s="477">
        <v>1</v>
      </c>
      <c r="M448" s="477">
        <v>614</v>
      </c>
      <c r="N448" s="477">
        <v>104</v>
      </c>
      <c r="O448" s="477">
        <v>63648</v>
      </c>
      <c r="P448" s="500">
        <v>0.89363136021565759</v>
      </c>
      <c r="Q448" s="478">
        <v>612</v>
      </c>
    </row>
    <row r="449" spans="1:17" ht="14.4" customHeight="1" x14ac:dyDescent="0.3">
      <c r="A449" s="472" t="s">
        <v>1607</v>
      </c>
      <c r="B449" s="473" t="s">
        <v>1424</v>
      </c>
      <c r="C449" s="473" t="s">
        <v>1425</v>
      </c>
      <c r="D449" s="473" t="s">
        <v>1522</v>
      </c>
      <c r="E449" s="473" t="s">
        <v>1524</v>
      </c>
      <c r="F449" s="477">
        <v>64</v>
      </c>
      <c r="G449" s="477">
        <v>38912</v>
      </c>
      <c r="H449" s="477">
        <v>0.86814510731337291</v>
      </c>
      <c r="I449" s="477">
        <v>608</v>
      </c>
      <c r="J449" s="477">
        <v>73</v>
      </c>
      <c r="K449" s="477">
        <v>44822</v>
      </c>
      <c r="L449" s="477">
        <v>1</v>
      </c>
      <c r="M449" s="477">
        <v>614</v>
      </c>
      <c r="N449" s="477">
        <v>52</v>
      </c>
      <c r="O449" s="477">
        <v>31824</v>
      </c>
      <c r="P449" s="500">
        <v>0.71000847797956357</v>
      </c>
      <c r="Q449" s="478">
        <v>612</v>
      </c>
    </row>
    <row r="450" spans="1:17" ht="14.4" customHeight="1" x14ac:dyDescent="0.3">
      <c r="A450" s="472" t="s">
        <v>1607</v>
      </c>
      <c r="B450" s="473" t="s">
        <v>1424</v>
      </c>
      <c r="C450" s="473" t="s">
        <v>1425</v>
      </c>
      <c r="D450" s="473" t="s">
        <v>1525</v>
      </c>
      <c r="E450" s="473" t="s">
        <v>1526</v>
      </c>
      <c r="F450" s="477">
        <v>3</v>
      </c>
      <c r="G450" s="477">
        <v>2886</v>
      </c>
      <c r="H450" s="477">
        <v>1.4984423676012462</v>
      </c>
      <c r="I450" s="477">
        <v>962</v>
      </c>
      <c r="J450" s="477">
        <v>2</v>
      </c>
      <c r="K450" s="477">
        <v>1926</v>
      </c>
      <c r="L450" s="477">
        <v>1</v>
      </c>
      <c r="M450" s="477">
        <v>963</v>
      </c>
      <c r="N450" s="477"/>
      <c r="O450" s="477"/>
      <c r="P450" s="500"/>
      <c r="Q450" s="478"/>
    </row>
    <row r="451" spans="1:17" ht="14.4" customHeight="1" x14ac:dyDescent="0.3">
      <c r="A451" s="472" t="s">
        <v>1607</v>
      </c>
      <c r="B451" s="473" t="s">
        <v>1424</v>
      </c>
      <c r="C451" s="473" t="s">
        <v>1425</v>
      </c>
      <c r="D451" s="473" t="s">
        <v>1527</v>
      </c>
      <c r="E451" s="473" t="s">
        <v>1528</v>
      </c>
      <c r="F451" s="477">
        <v>3</v>
      </c>
      <c r="G451" s="477">
        <v>1527</v>
      </c>
      <c r="H451" s="477">
        <v>1.4912109375</v>
      </c>
      <c r="I451" s="477">
        <v>509</v>
      </c>
      <c r="J451" s="477">
        <v>2</v>
      </c>
      <c r="K451" s="477">
        <v>1024</v>
      </c>
      <c r="L451" s="477">
        <v>1</v>
      </c>
      <c r="M451" s="477">
        <v>512</v>
      </c>
      <c r="N451" s="477">
        <v>1</v>
      </c>
      <c r="O451" s="477">
        <v>431</v>
      </c>
      <c r="P451" s="500">
        <v>0.4208984375</v>
      </c>
      <c r="Q451" s="478">
        <v>431</v>
      </c>
    </row>
    <row r="452" spans="1:17" ht="14.4" customHeight="1" x14ac:dyDescent="0.3">
      <c r="A452" s="472" t="s">
        <v>1607</v>
      </c>
      <c r="B452" s="473" t="s">
        <v>1424</v>
      </c>
      <c r="C452" s="473" t="s">
        <v>1425</v>
      </c>
      <c r="D452" s="473" t="s">
        <v>1529</v>
      </c>
      <c r="E452" s="473" t="s">
        <v>1530</v>
      </c>
      <c r="F452" s="477">
        <v>18</v>
      </c>
      <c r="G452" s="477">
        <v>31356</v>
      </c>
      <c r="H452" s="477">
        <v>1.6196280991735537</v>
      </c>
      <c r="I452" s="477">
        <v>1742</v>
      </c>
      <c r="J452" s="477">
        <v>11</v>
      </c>
      <c r="K452" s="477">
        <v>19360</v>
      </c>
      <c r="L452" s="477">
        <v>1</v>
      </c>
      <c r="M452" s="477">
        <v>1760</v>
      </c>
      <c r="N452" s="477">
        <v>11</v>
      </c>
      <c r="O452" s="477">
        <v>19393</v>
      </c>
      <c r="P452" s="500">
        <v>1.0017045454545455</v>
      </c>
      <c r="Q452" s="478">
        <v>1763</v>
      </c>
    </row>
    <row r="453" spans="1:17" ht="14.4" customHeight="1" x14ac:dyDescent="0.3">
      <c r="A453" s="472" t="s">
        <v>1607</v>
      </c>
      <c r="B453" s="473" t="s">
        <v>1424</v>
      </c>
      <c r="C453" s="473" t="s">
        <v>1425</v>
      </c>
      <c r="D453" s="473" t="s">
        <v>1535</v>
      </c>
      <c r="E453" s="473" t="s">
        <v>1536</v>
      </c>
      <c r="F453" s="477">
        <v>1</v>
      </c>
      <c r="G453" s="477">
        <v>248</v>
      </c>
      <c r="H453" s="477">
        <v>0.33199464524765732</v>
      </c>
      <c r="I453" s="477">
        <v>248</v>
      </c>
      <c r="J453" s="477">
        <v>3</v>
      </c>
      <c r="K453" s="477">
        <v>747</v>
      </c>
      <c r="L453" s="477">
        <v>1</v>
      </c>
      <c r="M453" s="477">
        <v>249</v>
      </c>
      <c r="N453" s="477">
        <v>1</v>
      </c>
      <c r="O453" s="477">
        <v>271</v>
      </c>
      <c r="P453" s="500">
        <v>0.36278447121820617</v>
      </c>
      <c r="Q453" s="478">
        <v>271</v>
      </c>
    </row>
    <row r="454" spans="1:17" ht="14.4" customHeight="1" x14ac:dyDescent="0.3">
      <c r="A454" s="472" t="s">
        <v>1607</v>
      </c>
      <c r="B454" s="473" t="s">
        <v>1424</v>
      </c>
      <c r="C454" s="473" t="s">
        <v>1425</v>
      </c>
      <c r="D454" s="473" t="s">
        <v>1541</v>
      </c>
      <c r="E454" s="473" t="s">
        <v>1542</v>
      </c>
      <c r="F454" s="477">
        <v>124</v>
      </c>
      <c r="G454" s="477">
        <v>18848</v>
      </c>
      <c r="H454" s="477"/>
      <c r="I454" s="477">
        <v>152</v>
      </c>
      <c r="J454" s="477"/>
      <c r="K454" s="477"/>
      <c r="L454" s="477"/>
      <c r="M454" s="477"/>
      <c r="N454" s="477"/>
      <c r="O454" s="477"/>
      <c r="P454" s="500"/>
      <c r="Q454" s="478"/>
    </row>
    <row r="455" spans="1:17" ht="14.4" customHeight="1" x14ac:dyDescent="0.3">
      <c r="A455" s="472" t="s">
        <v>1607</v>
      </c>
      <c r="B455" s="473" t="s">
        <v>1424</v>
      </c>
      <c r="C455" s="473" t="s">
        <v>1425</v>
      </c>
      <c r="D455" s="473" t="s">
        <v>1543</v>
      </c>
      <c r="E455" s="473" t="s">
        <v>1544</v>
      </c>
      <c r="F455" s="477">
        <v>145</v>
      </c>
      <c r="G455" s="477">
        <v>3915</v>
      </c>
      <c r="H455" s="477">
        <v>1.3551401869158879</v>
      </c>
      <c r="I455" s="477">
        <v>27</v>
      </c>
      <c r="J455" s="477">
        <v>107</v>
      </c>
      <c r="K455" s="477">
        <v>2889</v>
      </c>
      <c r="L455" s="477">
        <v>1</v>
      </c>
      <c r="M455" s="477">
        <v>27</v>
      </c>
      <c r="N455" s="477">
        <v>107</v>
      </c>
      <c r="O455" s="477">
        <v>5029</v>
      </c>
      <c r="P455" s="500">
        <v>1.7407407407407407</v>
      </c>
      <c r="Q455" s="478">
        <v>47</v>
      </c>
    </row>
    <row r="456" spans="1:17" ht="14.4" customHeight="1" x14ac:dyDescent="0.3">
      <c r="A456" s="472" t="s">
        <v>1607</v>
      </c>
      <c r="B456" s="473" t="s">
        <v>1424</v>
      </c>
      <c r="C456" s="473" t="s">
        <v>1425</v>
      </c>
      <c r="D456" s="473" t="s">
        <v>1545</v>
      </c>
      <c r="E456" s="473" t="s">
        <v>1546</v>
      </c>
      <c r="F456" s="477"/>
      <c r="G456" s="477"/>
      <c r="H456" s="477"/>
      <c r="I456" s="477"/>
      <c r="J456" s="477"/>
      <c r="K456" s="477"/>
      <c r="L456" s="477"/>
      <c r="M456" s="477"/>
      <c r="N456" s="477">
        <v>2</v>
      </c>
      <c r="O456" s="477">
        <v>88</v>
      </c>
      <c r="P456" s="500"/>
      <c r="Q456" s="478">
        <v>44</v>
      </c>
    </row>
    <row r="457" spans="1:17" ht="14.4" customHeight="1" x14ac:dyDescent="0.3">
      <c r="A457" s="472" t="s">
        <v>1607</v>
      </c>
      <c r="B457" s="473" t="s">
        <v>1424</v>
      </c>
      <c r="C457" s="473" t="s">
        <v>1425</v>
      </c>
      <c r="D457" s="473" t="s">
        <v>1608</v>
      </c>
      <c r="E457" s="473" t="s">
        <v>1609</v>
      </c>
      <c r="F457" s="477"/>
      <c r="G457" s="477"/>
      <c r="H457" s="477"/>
      <c r="I457" s="477"/>
      <c r="J457" s="477"/>
      <c r="K457" s="477"/>
      <c r="L457" s="477"/>
      <c r="M457" s="477"/>
      <c r="N457" s="477">
        <v>4</v>
      </c>
      <c r="O457" s="477">
        <v>200</v>
      </c>
      <c r="P457" s="500"/>
      <c r="Q457" s="478">
        <v>50</v>
      </c>
    </row>
    <row r="458" spans="1:17" ht="14.4" customHeight="1" x14ac:dyDescent="0.3">
      <c r="A458" s="472" t="s">
        <v>1607</v>
      </c>
      <c r="B458" s="473" t="s">
        <v>1424</v>
      </c>
      <c r="C458" s="473" t="s">
        <v>1425</v>
      </c>
      <c r="D458" s="473" t="s">
        <v>1547</v>
      </c>
      <c r="E458" s="473" t="s">
        <v>1548</v>
      </c>
      <c r="F458" s="477">
        <v>3</v>
      </c>
      <c r="G458" s="477">
        <v>984</v>
      </c>
      <c r="H458" s="477"/>
      <c r="I458" s="477">
        <v>328</v>
      </c>
      <c r="J458" s="477"/>
      <c r="K458" s="477"/>
      <c r="L458" s="477"/>
      <c r="M458" s="477"/>
      <c r="N458" s="477">
        <v>1</v>
      </c>
      <c r="O458" s="477">
        <v>377</v>
      </c>
      <c r="P458" s="500"/>
      <c r="Q458" s="478">
        <v>377</v>
      </c>
    </row>
    <row r="459" spans="1:17" ht="14.4" customHeight="1" x14ac:dyDescent="0.3">
      <c r="A459" s="472" t="s">
        <v>1607</v>
      </c>
      <c r="B459" s="473" t="s">
        <v>1424</v>
      </c>
      <c r="C459" s="473" t="s">
        <v>1425</v>
      </c>
      <c r="D459" s="473" t="s">
        <v>1547</v>
      </c>
      <c r="E459" s="473" t="s">
        <v>1549</v>
      </c>
      <c r="F459" s="477">
        <v>1</v>
      </c>
      <c r="G459" s="477">
        <v>328</v>
      </c>
      <c r="H459" s="477"/>
      <c r="I459" s="477">
        <v>328</v>
      </c>
      <c r="J459" s="477"/>
      <c r="K459" s="477"/>
      <c r="L459" s="477"/>
      <c r="M459" s="477"/>
      <c r="N459" s="477"/>
      <c r="O459" s="477"/>
      <c r="P459" s="500"/>
      <c r="Q459" s="478"/>
    </row>
    <row r="460" spans="1:17" ht="14.4" customHeight="1" x14ac:dyDescent="0.3">
      <c r="A460" s="472" t="s">
        <v>1607</v>
      </c>
      <c r="B460" s="473" t="s">
        <v>1424</v>
      </c>
      <c r="C460" s="473" t="s">
        <v>1425</v>
      </c>
      <c r="D460" s="473" t="s">
        <v>1550</v>
      </c>
      <c r="E460" s="473" t="s">
        <v>1551</v>
      </c>
      <c r="F460" s="477">
        <v>1</v>
      </c>
      <c r="G460" s="477">
        <v>29</v>
      </c>
      <c r="H460" s="477"/>
      <c r="I460" s="477">
        <v>29</v>
      </c>
      <c r="J460" s="477"/>
      <c r="K460" s="477"/>
      <c r="L460" s="477"/>
      <c r="M460" s="477"/>
      <c r="N460" s="477"/>
      <c r="O460" s="477"/>
      <c r="P460" s="500"/>
      <c r="Q460" s="478"/>
    </row>
    <row r="461" spans="1:17" ht="14.4" customHeight="1" x14ac:dyDescent="0.3">
      <c r="A461" s="472" t="s">
        <v>1607</v>
      </c>
      <c r="B461" s="473" t="s">
        <v>1424</v>
      </c>
      <c r="C461" s="473" t="s">
        <v>1425</v>
      </c>
      <c r="D461" s="473" t="s">
        <v>1552</v>
      </c>
      <c r="E461" s="473" t="s">
        <v>1553</v>
      </c>
      <c r="F461" s="477">
        <v>1</v>
      </c>
      <c r="G461" s="477">
        <v>118</v>
      </c>
      <c r="H461" s="477"/>
      <c r="I461" s="477">
        <v>118</v>
      </c>
      <c r="J461" s="477"/>
      <c r="K461" s="477"/>
      <c r="L461" s="477"/>
      <c r="M461" s="477"/>
      <c r="N461" s="477">
        <v>18</v>
      </c>
      <c r="O461" s="477">
        <v>4356</v>
      </c>
      <c r="P461" s="500"/>
      <c r="Q461" s="478">
        <v>242</v>
      </c>
    </row>
    <row r="462" spans="1:17" ht="14.4" customHeight="1" x14ac:dyDescent="0.3">
      <c r="A462" s="472" t="s">
        <v>1607</v>
      </c>
      <c r="B462" s="473" t="s">
        <v>1424</v>
      </c>
      <c r="C462" s="473" t="s">
        <v>1425</v>
      </c>
      <c r="D462" s="473" t="s">
        <v>1556</v>
      </c>
      <c r="E462" s="473"/>
      <c r="F462" s="477"/>
      <c r="G462" s="477"/>
      <c r="H462" s="477"/>
      <c r="I462" s="477"/>
      <c r="J462" s="477"/>
      <c r="K462" s="477"/>
      <c r="L462" s="477"/>
      <c r="M462" s="477"/>
      <c r="N462" s="477">
        <v>247</v>
      </c>
      <c r="O462" s="477">
        <v>368771</v>
      </c>
      <c r="P462" s="500"/>
      <c r="Q462" s="478">
        <v>1493</v>
      </c>
    </row>
    <row r="463" spans="1:17" ht="14.4" customHeight="1" x14ac:dyDescent="0.3">
      <c r="A463" s="472" t="s">
        <v>1607</v>
      </c>
      <c r="B463" s="473" t="s">
        <v>1424</v>
      </c>
      <c r="C463" s="473" t="s">
        <v>1425</v>
      </c>
      <c r="D463" s="473" t="s">
        <v>1556</v>
      </c>
      <c r="E463" s="473" t="s">
        <v>1557</v>
      </c>
      <c r="F463" s="477"/>
      <c r="G463" s="477"/>
      <c r="H463" s="477"/>
      <c r="I463" s="477"/>
      <c r="J463" s="477"/>
      <c r="K463" s="477"/>
      <c r="L463" s="477"/>
      <c r="M463" s="477"/>
      <c r="N463" s="477">
        <v>68</v>
      </c>
      <c r="O463" s="477">
        <v>101524</v>
      </c>
      <c r="P463" s="500"/>
      <c r="Q463" s="478">
        <v>1493</v>
      </c>
    </row>
    <row r="464" spans="1:17" ht="14.4" customHeight="1" x14ac:dyDescent="0.3">
      <c r="A464" s="472" t="s">
        <v>1607</v>
      </c>
      <c r="B464" s="473" t="s">
        <v>1424</v>
      </c>
      <c r="C464" s="473" t="s">
        <v>1425</v>
      </c>
      <c r="D464" s="473" t="s">
        <v>1558</v>
      </c>
      <c r="E464" s="473"/>
      <c r="F464" s="477"/>
      <c r="G464" s="477"/>
      <c r="H464" s="477"/>
      <c r="I464" s="477"/>
      <c r="J464" s="477"/>
      <c r="K464" s="477"/>
      <c r="L464" s="477"/>
      <c r="M464" s="477"/>
      <c r="N464" s="477">
        <v>67</v>
      </c>
      <c r="O464" s="477">
        <v>21909</v>
      </c>
      <c r="P464" s="500"/>
      <c r="Q464" s="478">
        <v>327</v>
      </c>
    </row>
    <row r="465" spans="1:17" ht="14.4" customHeight="1" x14ac:dyDescent="0.3">
      <c r="A465" s="472" t="s">
        <v>1607</v>
      </c>
      <c r="B465" s="473" t="s">
        <v>1424</v>
      </c>
      <c r="C465" s="473" t="s">
        <v>1425</v>
      </c>
      <c r="D465" s="473" t="s">
        <v>1558</v>
      </c>
      <c r="E465" s="473" t="s">
        <v>1559</v>
      </c>
      <c r="F465" s="477"/>
      <c r="G465" s="477"/>
      <c r="H465" s="477"/>
      <c r="I465" s="477"/>
      <c r="J465" s="477"/>
      <c r="K465" s="477"/>
      <c r="L465" s="477"/>
      <c r="M465" s="477"/>
      <c r="N465" s="477">
        <v>60</v>
      </c>
      <c r="O465" s="477">
        <v>19620</v>
      </c>
      <c r="P465" s="500"/>
      <c r="Q465" s="478">
        <v>327</v>
      </c>
    </row>
    <row r="466" spans="1:17" ht="14.4" customHeight="1" x14ac:dyDescent="0.3">
      <c r="A466" s="472" t="s">
        <v>1607</v>
      </c>
      <c r="B466" s="473" t="s">
        <v>1424</v>
      </c>
      <c r="C466" s="473" t="s">
        <v>1425</v>
      </c>
      <c r="D466" s="473" t="s">
        <v>1560</v>
      </c>
      <c r="E466" s="473"/>
      <c r="F466" s="477"/>
      <c r="G466" s="477"/>
      <c r="H466" s="477"/>
      <c r="I466" s="477"/>
      <c r="J466" s="477"/>
      <c r="K466" s="477"/>
      <c r="L466" s="477"/>
      <c r="M466" s="477"/>
      <c r="N466" s="477">
        <v>129</v>
      </c>
      <c r="O466" s="477">
        <v>114423</v>
      </c>
      <c r="P466" s="500"/>
      <c r="Q466" s="478">
        <v>887</v>
      </c>
    </row>
    <row r="467" spans="1:17" ht="14.4" customHeight="1" x14ac:dyDescent="0.3">
      <c r="A467" s="472" t="s">
        <v>1607</v>
      </c>
      <c r="B467" s="473" t="s">
        <v>1424</v>
      </c>
      <c r="C467" s="473" t="s">
        <v>1425</v>
      </c>
      <c r="D467" s="473" t="s">
        <v>1560</v>
      </c>
      <c r="E467" s="473" t="s">
        <v>1561</v>
      </c>
      <c r="F467" s="477"/>
      <c r="G467" s="477"/>
      <c r="H467" s="477"/>
      <c r="I467" s="477"/>
      <c r="J467" s="477"/>
      <c r="K467" s="477"/>
      <c r="L467" s="477"/>
      <c r="M467" s="477"/>
      <c r="N467" s="477">
        <v>32</v>
      </c>
      <c r="O467" s="477">
        <v>28384</v>
      </c>
      <c r="P467" s="500"/>
      <c r="Q467" s="478">
        <v>887</v>
      </c>
    </row>
    <row r="468" spans="1:17" ht="14.4" customHeight="1" x14ac:dyDescent="0.3">
      <c r="A468" s="472" t="s">
        <v>1607</v>
      </c>
      <c r="B468" s="473" t="s">
        <v>1424</v>
      </c>
      <c r="C468" s="473" t="s">
        <v>1425</v>
      </c>
      <c r="D468" s="473" t="s">
        <v>1562</v>
      </c>
      <c r="E468" s="473" t="s">
        <v>1563</v>
      </c>
      <c r="F468" s="477"/>
      <c r="G468" s="477"/>
      <c r="H468" s="477"/>
      <c r="I468" s="477"/>
      <c r="J468" s="477"/>
      <c r="K468" s="477"/>
      <c r="L468" s="477"/>
      <c r="M468" s="477"/>
      <c r="N468" s="477">
        <v>2</v>
      </c>
      <c r="O468" s="477">
        <v>662</v>
      </c>
      <c r="P468" s="500"/>
      <c r="Q468" s="478">
        <v>331</v>
      </c>
    </row>
    <row r="469" spans="1:17" ht="14.4" customHeight="1" x14ac:dyDescent="0.3">
      <c r="A469" s="472" t="s">
        <v>1607</v>
      </c>
      <c r="B469" s="473" t="s">
        <v>1424</v>
      </c>
      <c r="C469" s="473" t="s">
        <v>1425</v>
      </c>
      <c r="D469" s="473" t="s">
        <v>1564</v>
      </c>
      <c r="E469" s="473"/>
      <c r="F469" s="477"/>
      <c r="G469" s="477"/>
      <c r="H469" s="477"/>
      <c r="I469" s="477"/>
      <c r="J469" s="477"/>
      <c r="K469" s="477"/>
      <c r="L469" s="477"/>
      <c r="M469" s="477"/>
      <c r="N469" s="477">
        <v>128</v>
      </c>
      <c r="O469" s="477">
        <v>33280</v>
      </c>
      <c r="P469" s="500"/>
      <c r="Q469" s="478">
        <v>260</v>
      </c>
    </row>
    <row r="470" spans="1:17" ht="14.4" customHeight="1" x14ac:dyDescent="0.3">
      <c r="A470" s="472" t="s">
        <v>1607</v>
      </c>
      <c r="B470" s="473" t="s">
        <v>1424</v>
      </c>
      <c r="C470" s="473" t="s">
        <v>1425</v>
      </c>
      <c r="D470" s="473" t="s">
        <v>1564</v>
      </c>
      <c r="E470" s="473" t="s">
        <v>1565</v>
      </c>
      <c r="F470" s="477"/>
      <c r="G470" s="477"/>
      <c r="H470" s="477"/>
      <c r="I470" s="477"/>
      <c r="J470" s="477"/>
      <c r="K470" s="477"/>
      <c r="L470" s="477"/>
      <c r="M470" s="477"/>
      <c r="N470" s="477">
        <v>662</v>
      </c>
      <c r="O470" s="477">
        <v>172120</v>
      </c>
      <c r="P470" s="500"/>
      <c r="Q470" s="478">
        <v>260</v>
      </c>
    </row>
    <row r="471" spans="1:17" ht="14.4" customHeight="1" x14ac:dyDescent="0.3">
      <c r="A471" s="472" t="s">
        <v>1607</v>
      </c>
      <c r="B471" s="473" t="s">
        <v>1424</v>
      </c>
      <c r="C471" s="473" t="s">
        <v>1425</v>
      </c>
      <c r="D471" s="473" t="s">
        <v>1566</v>
      </c>
      <c r="E471" s="473"/>
      <c r="F471" s="477"/>
      <c r="G471" s="477"/>
      <c r="H471" s="477"/>
      <c r="I471" s="477"/>
      <c r="J471" s="477"/>
      <c r="K471" s="477"/>
      <c r="L471" s="477"/>
      <c r="M471" s="477"/>
      <c r="N471" s="477">
        <v>1</v>
      </c>
      <c r="O471" s="477">
        <v>165</v>
      </c>
      <c r="P471" s="500"/>
      <c r="Q471" s="478">
        <v>165</v>
      </c>
    </row>
    <row r="472" spans="1:17" ht="14.4" customHeight="1" x14ac:dyDescent="0.3">
      <c r="A472" s="472" t="s">
        <v>1607</v>
      </c>
      <c r="B472" s="473" t="s">
        <v>1424</v>
      </c>
      <c r="C472" s="473" t="s">
        <v>1425</v>
      </c>
      <c r="D472" s="473" t="s">
        <v>1566</v>
      </c>
      <c r="E472" s="473" t="s">
        <v>1567</v>
      </c>
      <c r="F472" s="477"/>
      <c r="G472" s="477"/>
      <c r="H472" s="477"/>
      <c r="I472" s="477"/>
      <c r="J472" s="477"/>
      <c r="K472" s="477"/>
      <c r="L472" s="477"/>
      <c r="M472" s="477"/>
      <c r="N472" s="477">
        <v>7</v>
      </c>
      <c r="O472" s="477">
        <v>1155</v>
      </c>
      <c r="P472" s="500"/>
      <c r="Q472" s="478">
        <v>165</v>
      </c>
    </row>
    <row r="473" spans="1:17" ht="14.4" customHeight="1" x14ac:dyDescent="0.3">
      <c r="A473" s="472" t="s">
        <v>1610</v>
      </c>
      <c r="B473" s="473" t="s">
        <v>1424</v>
      </c>
      <c r="C473" s="473" t="s">
        <v>1425</v>
      </c>
      <c r="D473" s="473" t="s">
        <v>1426</v>
      </c>
      <c r="E473" s="473" t="s">
        <v>1427</v>
      </c>
      <c r="F473" s="477">
        <v>1858</v>
      </c>
      <c r="G473" s="477">
        <v>299138</v>
      </c>
      <c r="H473" s="477">
        <v>0.90293545027845279</v>
      </c>
      <c r="I473" s="477">
        <v>161</v>
      </c>
      <c r="J473" s="477">
        <v>1915</v>
      </c>
      <c r="K473" s="477">
        <v>331295</v>
      </c>
      <c r="L473" s="477">
        <v>1</v>
      </c>
      <c r="M473" s="477">
        <v>173</v>
      </c>
      <c r="N473" s="477">
        <v>1886</v>
      </c>
      <c r="O473" s="477">
        <v>326278</v>
      </c>
      <c r="P473" s="500">
        <v>0.98485639686684068</v>
      </c>
      <c r="Q473" s="478">
        <v>173</v>
      </c>
    </row>
    <row r="474" spans="1:17" ht="14.4" customHeight="1" x14ac:dyDescent="0.3">
      <c r="A474" s="472" t="s">
        <v>1610</v>
      </c>
      <c r="B474" s="473" t="s">
        <v>1424</v>
      </c>
      <c r="C474" s="473" t="s">
        <v>1425</v>
      </c>
      <c r="D474" s="473" t="s">
        <v>1426</v>
      </c>
      <c r="E474" s="473" t="s">
        <v>1428</v>
      </c>
      <c r="F474" s="477">
        <v>877</v>
      </c>
      <c r="G474" s="477">
        <v>141197</v>
      </c>
      <c r="H474" s="477">
        <v>0.72612778474893547</v>
      </c>
      <c r="I474" s="477">
        <v>161</v>
      </c>
      <c r="J474" s="477">
        <v>1124</v>
      </c>
      <c r="K474" s="477">
        <v>194452</v>
      </c>
      <c r="L474" s="477">
        <v>1</v>
      </c>
      <c r="M474" s="477">
        <v>173</v>
      </c>
      <c r="N474" s="477">
        <v>891</v>
      </c>
      <c r="O474" s="477">
        <v>154143</v>
      </c>
      <c r="P474" s="500">
        <v>0.79270462633451955</v>
      </c>
      <c r="Q474" s="478">
        <v>173</v>
      </c>
    </row>
    <row r="475" spans="1:17" ht="14.4" customHeight="1" x14ac:dyDescent="0.3">
      <c r="A475" s="472" t="s">
        <v>1610</v>
      </c>
      <c r="B475" s="473" t="s">
        <v>1424</v>
      </c>
      <c r="C475" s="473" t="s">
        <v>1425</v>
      </c>
      <c r="D475" s="473" t="s">
        <v>1441</v>
      </c>
      <c r="E475" s="473" t="s">
        <v>1442</v>
      </c>
      <c r="F475" s="477">
        <v>6</v>
      </c>
      <c r="G475" s="477">
        <v>7014</v>
      </c>
      <c r="H475" s="477">
        <v>0.99658994032395565</v>
      </c>
      <c r="I475" s="477">
        <v>1169</v>
      </c>
      <c r="J475" s="477">
        <v>6</v>
      </c>
      <c r="K475" s="477">
        <v>7038</v>
      </c>
      <c r="L475" s="477">
        <v>1</v>
      </c>
      <c r="M475" s="477">
        <v>1173</v>
      </c>
      <c r="N475" s="477">
        <v>3</v>
      </c>
      <c r="O475" s="477">
        <v>3210</v>
      </c>
      <c r="P475" s="500">
        <v>0.45609548167092923</v>
      </c>
      <c r="Q475" s="478">
        <v>1070</v>
      </c>
    </row>
    <row r="476" spans="1:17" ht="14.4" customHeight="1" x14ac:dyDescent="0.3">
      <c r="A476" s="472" t="s">
        <v>1610</v>
      </c>
      <c r="B476" s="473" t="s">
        <v>1424</v>
      </c>
      <c r="C476" s="473" t="s">
        <v>1425</v>
      </c>
      <c r="D476" s="473" t="s">
        <v>1441</v>
      </c>
      <c r="E476" s="473" t="s">
        <v>1443</v>
      </c>
      <c r="F476" s="477">
        <v>7</v>
      </c>
      <c r="G476" s="477">
        <v>8183</v>
      </c>
      <c r="H476" s="477">
        <v>2.3253765274225633</v>
      </c>
      <c r="I476" s="477">
        <v>1169</v>
      </c>
      <c r="J476" s="477">
        <v>3</v>
      </c>
      <c r="K476" s="477">
        <v>3519</v>
      </c>
      <c r="L476" s="477">
        <v>1</v>
      </c>
      <c r="M476" s="477">
        <v>1173</v>
      </c>
      <c r="N476" s="477">
        <v>3</v>
      </c>
      <c r="O476" s="477">
        <v>3210</v>
      </c>
      <c r="P476" s="500">
        <v>0.91219096334185845</v>
      </c>
      <c r="Q476" s="478">
        <v>1070</v>
      </c>
    </row>
    <row r="477" spans="1:17" ht="14.4" customHeight="1" x14ac:dyDescent="0.3">
      <c r="A477" s="472" t="s">
        <v>1610</v>
      </c>
      <c r="B477" s="473" t="s">
        <v>1424</v>
      </c>
      <c r="C477" s="473" t="s">
        <v>1425</v>
      </c>
      <c r="D477" s="473" t="s">
        <v>1444</v>
      </c>
      <c r="E477" s="473" t="s">
        <v>1445</v>
      </c>
      <c r="F477" s="477">
        <v>87</v>
      </c>
      <c r="G477" s="477">
        <v>3480</v>
      </c>
      <c r="H477" s="477">
        <v>0.94308943089430897</v>
      </c>
      <c r="I477" s="477">
        <v>40</v>
      </c>
      <c r="J477" s="477">
        <v>90</v>
      </c>
      <c r="K477" s="477">
        <v>3690</v>
      </c>
      <c r="L477" s="477">
        <v>1</v>
      </c>
      <c r="M477" s="477">
        <v>41</v>
      </c>
      <c r="N477" s="477">
        <v>80</v>
      </c>
      <c r="O477" s="477">
        <v>3680</v>
      </c>
      <c r="P477" s="500">
        <v>0.99728997289972898</v>
      </c>
      <c r="Q477" s="478">
        <v>46</v>
      </c>
    </row>
    <row r="478" spans="1:17" ht="14.4" customHeight="1" x14ac:dyDescent="0.3">
      <c r="A478" s="472" t="s">
        <v>1610</v>
      </c>
      <c r="B478" s="473" t="s">
        <v>1424</v>
      </c>
      <c r="C478" s="473" t="s">
        <v>1425</v>
      </c>
      <c r="D478" s="473" t="s">
        <v>1446</v>
      </c>
      <c r="E478" s="473" t="s">
        <v>1447</v>
      </c>
      <c r="F478" s="477">
        <v>4</v>
      </c>
      <c r="G478" s="477">
        <v>1532</v>
      </c>
      <c r="H478" s="477">
        <v>3.9895833333333335</v>
      </c>
      <c r="I478" s="477">
        <v>383</v>
      </c>
      <c r="J478" s="477">
        <v>1</v>
      </c>
      <c r="K478" s="477">
        <v>384</v>
      </c>
      <c r="L478" s="477">
        <v>1</v>
      </c>
      <c r="M478" s="477">
        <v>384</v>
      </c>
      <c r="N478" s="477">
        <v>10</v>
      </c>
      <c r="O478" s="477">
        <v>3470</v>
      </c>
      <c r="P478" s="500">
        <v>9.0364583333333339</v>
      </c>
      <c r="Q478" s="478">
        <v>347</v>
      </c>
    </row>
    <row r="479" spans="1:17" ht="14.4" customHeight="1" x14ac:dyDescent="0.3">
      <c r="A479" s="472" t="s">
        <v>1610</v>
      </c>
      <c r="B479" s="473" t="s">
        <v>1424</v>
      </c>
      <c r="C479" s="473" t="s">
        <v>1425</v>
      </c>
      <c r="D479" s="473" t="s">
        <v>1446</v>
      </c>
      <c r="E479" s="473" t="s">
        <v>1448</v>
      </c>
      <c r="F479" s="477">
        <v>4</v>
      </c>
      <c r="G479" s="477">
        <v>1532</v>
      </c>
      <c r="H479" s="477">
        <v>1.3298611111111112</v>
      </c>
      <c r="I479" s="477">
        <v>383</v>
      </c>
      <c r="J479" s="477">
        <v>3</v>
      </c>
      <c r="K479" s="477">
        <v>1152</v>
      </c>
      <c r="L479" s="477">
        <v>1</v>
      </c>
      <c r="M479" s="477">
        <v>384</v>
      </c>
      <c r="N479" s="477">
        <v>11</v>
      </c>
      <c r="O479" s="477">
        <v>3817</v>
      </c>
      <c r="P479" s="500">
        <v>3.3133680555555554</v>
      </c>
      <c r="Q479" s="478">
        <v>347</v>
      </c>
    </row>
    <row r="480" spans="1:17" ht="14.4" customHeight="1" x14ac:dyDescent="0.3">
      <c r="A480" s="472" t="s">
        <v>1610</v>
      </c>
      <c r="B480" s="473" t="s">
        <v>1424</v>
      </c>
      <c r="C480" s="473" t="s">
        <v>1425</v>
      </c>
      <c r="D480" s="473" t="s">
        <v>1449</v>
      </c>
      <c r="E480" s="473" t="s">
        <v>1450</v>
      </c>
      <c r="F480" s="477">
        <v>62</v>
      </c>
      <c r="G480" s="477">
        <v>2294</v>
      </c>
      <c r="H480" s="477">
        <v>1.3478260869565217</v>
      </c>
      <c r="I480" s="477">
        <v>37</v>
      </c>
      <c r="J480" s="477">
        <v>46</v>
      </c>
      <c r="K480" s="477">
        <v>1702</v>
      </c>
      <c r="L480" s="477">
        <v>1</v>
      </c>
      <c r="M480" s="477">
        <v>37</v>
      </c>
      <c r="N480" s="477">
        <v>25</v>
      </c>
      <c r="O480" s="477">
        <v>1275</v>
      </c>
      <c r="P480" s="500">
        <v>0.74911868390129255</v>
      </c>
      <c r="Q480" s="478">
        <v>51</v>
      </c>
    </row>
    <row r="481" spans="1:17" ht="14.4" customHeight="1" x14ac:dyDescent="0.3">
      <c r="A481" s="472" t="s">
        <v>1610</v>
      </c>
      <c r="B481" s="473" t="s">
        <v>1424</v>
      </c>
      <c r="C481" s="473" t="s">
        <v>1425</v>
      </c>
      <c r="D481" s="473" t="s">
        <v>1453</v>
      </c>
      <c r="E481" s="473" t="s">
        <v>1454</v>
      </c>
      <c r="F481" s="477"/>
      <c r="G481" s="477"/>
      <c r="H481" s="477"/>
      <c r="I481" s="477"/>
      <c r="J481" s="477">
        <v>3</v>
      </c>
      <c r="K481" s="477">
        <v>1338</v>
      </c>
      <c r="L481" s="477">
        <v>1</v>
      </c>
      <c r="M481" s="477">
        <v>446</v>
      </c>
      <c r="N481" s="477">
        <v>44</v>
      </c>
      <c r="O481" s="477">
        <v>16588</v>
      </c>
      <c r="P481" s="500">
        <v>12.397608370702541</v>
      </c>
      <c r="Q481" s="478">
        <v>377</v>
      </c>
    </row>
    <row r="482" spans="1:17" ht="14.4" customHeight="1" x14ac:dyDescent="0.3">
      <c r="A482" s="472" t="s">
        <v>1610</v>
      </c>
      <c r="B482" s="473" t="s">
        <v>1424</v>
      </c>
      <c r="C482" s="473" t="s">
        <v>1425</v>
      </c>
      <c r="D482" s="473" t="s">
        <v>1453</v>
      </c>
      <c r="E482" s="473" t="s">
        <v>1455</v>
      </c>
      <c r="F482" s="477"/>
      <c r="G482" s="477"/>
      <c r="H482" s="477"/>
      <c r="I482" s="477"/>
      <c r="J482" s="477"/>
      <c r="K482" s="477"/>
      <c r="L482" s="477"/>
      <c r="M482" s="477"/>
      <c r="N482" s="477">
        <v>20</v>
      </c>
      <c r="O482" s="477">
        <v>7540</v>
      </c>
      <c r="P482" s="500"/>
      <c r="Q482" s="478">
        <v>377</v>
      </c>
    </row>
    <row r="483" spans="1:17" ht="14.4" customHeight="1" x14ac:dyDescent="0.3">
      <c r="A483" s="472" t="s">
        <v>1610</v>
      </c>
      <c r="B483" s="473" t="s">
        <v>1424</v>
      </c>
      <c r="C483" s="473" t="s">
        <v>1425</v>
      </c>
      <c r="D483" s="473" t="s">
        <v>1456</v>
      </c>
      <c r="E483" s="473" t="s">
        <v>1457</v>
      </c>
      <c r="F483" s="477">
        <v>3</v>
      </c>
      <c r="G483" s="477">
        <v>123</v>
      </c>
      <c r="H483" s="477">
        <v>2.9285714285714284</v>
      </c>
      <c r="I483" s="477">
        <v>41</v>
      </c>
      <c r="J483" s="477">
        <v>1</v>
      </c>
      <c r="K483" s="477">
        <v>42</v>
      </c>
      <c r="L483" s="477">
        <v>1</v>
      </c>
      <c r="M483" s="477">
        <v>42</v>
      </c>
      <c r="N483" s="477">
        <v>2</v>
      </c>
      <c r="O483" s="477">
        <v>68</v>
      </c>
      <c r="P483" s="500">
        <v>1.6190476190476191</v>
      </c>
      <c r="Q483" s="478">
        <v>34</v>
      </c>
    </row>
    <row r="484" spans="1:17" ht="14.4" customHeight="1" x14ac:dyDescent="0.3">
      <c r="A484" s="472" t="s">
        <v>1610</v>
      </c>
      <c r="B484" s="473" t="s">
        <v>1424</v>
      </c>
      <c r="C484" s="473" t="s">
        <v>1425</v>
      </c>
      <c r="D484" s="473" t="s">
        <v>1458</v>
      </c>
      <c r="E484" s="473" t="s">
        <v>1459</v>
      </c>
      <c r="F484" s="477">
        <v>15</v>
      </c>
      <c r="G484" s="477">
        <v>7365</v>
      </c>
      <c r="H484" s="477">
        <v>3.7423780487804876</v>
      </c>
      <c r="I484" s="477">
        <v>491</v>
      </c>
      <c r="J484" s="477">
        <v>4</v>
      </c>
      <c r="K484" s="477">
        <v>1968</v>
      </c>
      <c r="L484" s="477">
        <v>1</v>
      </c>
      <c r="M484" s="477">
        <v>492</v>
      </c>
      <c r="N484" s="477">
        <v>48</v>
      </c>
      <c r="O484" s="477">
        <v>25152</v>
      </c>
      <c r="P484" s="500">
        <v>12.780487804878049</v>
      </c>
      <c r="Q484" s="478">
        <v>524</v>
      </c>
    </row>
    <row r="485" spans="1:17" ht="14.4" customHeight="1" x14ac:dyDescent="0.3">
      <c r="A485" s="472" t="s">
        <v>1610</v>
      </c>
      <c r="B485" s="473" t="s">
        <v>1424</v>
      </c>
      <c r="C485" s="473" t="s">
        <v>1425</v>
      </c>
      <c r="D485" s="473" t="s">
        <v>1460</v>
      </c>
      <c r="E485" s="473" t="s">
        <v>1461</v>
      </c>
      <c r="F485" s="477">
        <v>12</v>
      </c>
      <c r="G485" s="477">
        <v>372</v>
      </c>
      <c r="H485" s="477">
        <v>0.5714285714285714</v>
      </c>
      <c r="I485" s="477">
        <v>31</v>
      </c>
      <c r="J485" s="477">
        <v>21</v>
      </c>
      <c r="K485" s="477">
        <v>651</v>
      </c>
      <c r="L485" s="477">
        <v>1</v>
      </c>
      <c r="M485" s="477">
        <v>31</v>
      </c>
      <c r="N485" s="477">
        <v>26</v>
      </c>
      <c r="O485" s="477">
        <v>1482</v>
      </c>
      <c r="P485" s="500">
        <v>2.2764976958525347</v>
      </c>
      <c r="Q485" s="478">
        <v>57</v>
      </c>
    </row>
    <row r="486" spans="1:17" ht="14.4" customHeight="1" x14ac:dyDescent="0.3">
      <c r="A486" s="472" t="s">
        <v>1610</v>
      </c>
      <c r="B486" s="473" t="s">
        <v>1424</v>
      </c>
      <c r="C486" s="473" t="s">
        <v>1425</v>
      </c>
      <c r="D486" s="473" t="s">
        <v>1462</v>
      </c>
      <c r="E486" s="473" t="s">
        <v>1463</v>
      </c>
      <c r="F486" s="477">
        <v>53</v>
      </c>
      <c r="G486" s="477">
        <v>10971</v>
      </c>
      <c r="H486" s="477">
        <v>0.47518191268191268</v>
      </c>
      <c r="I486" s="477">
        <v>207</v>
      </c>
      <c r="J486" s="477">
        <v>111</v>
      </c>
      <c r="K486" s="477">
        <v>23088</v>
      </c>
      <c r="L486" s="477">
        <v>1</v>
      </c>
      <c r="M486" s="477">
        <v>208</v>
      </c>
      <c r="N486" s="477">
        <v>99</v>
      </c>
      <c r="O486" s="477">
        <v>22176</v>
      </c>
      <c r="P486" s="500">
        <v>0.96049896049896055</v>
      </c>
      <c r="Q486" s="478">
        <v>224</v>
      </c>
    </row>
    <row r="487" spans="1:17" ht="14.4" customHeight="1" x14ac:dyDescent="0.3">
      <c r="A487" s="472" t="s">
        <v>1610</v>
      </c>
      <c r="B487" s="473" t="s">
        <v>1424</v>
      </c>
      <c r="C487" s="473" t="s">
        <v>1425</v>
      </c>
      <c r="D487" s="473" t="s">
        <v>1464</v>
      </c>
      <c r="E487" s="473" t="s">
        <v>1465</v>
      </c>
      <c r="F487" s="477">
        <v>34</v>
      </c>
      <c r="G487" s="477">
        <v>12920</v>
      </c>
      <c r="H487" s="477">
        <v>0.39123062015503873</v>
      </c>
      <c r="I487" s="477">
        <v>380</v>
      </c>
      <c r="J487" s="477">
        <v>86</v>
      </c>
      <c r="K487" s="477">
        <v>33024</v>
      </c>
      <c r="L487" s="477">
        <v>1</v>
      </c>
      <c r="M487" s="477">
        <v>384</v>
      </c>
      <c r="N487" s="477">
        <v>64</v>
      </c>
      <c r="O487" s="477">
        <v>35392</v>
      </c>
      <c r="P487" s="500">
        <v>1.0717054263565891</v>
      </c>
      <c r="Q487" s="478">
        <v>553</v>
      </c>
    </row>
    <row r="488" spans="1:17" ht="14.4" customHeight="1" x14ac:dyDescent="0.3">
      <c r="A488" s="472" t="s">
        <v>1610</v>
      </c>
      <c r="B488" s="473" t="s">
        <v>1424</v>
      </c>
      <c r="C488" s="473" t="s">
        <v>1425</v>
      </c>
      <c r="D488" s="473" t="s">
        <v>1464</v>
      </c>
      <c r="E488" s="473" t="s">
        <v>1466</v>
      </c>
      <c r="F488" s="477">
        <v>19</v>
      </c>
      <c r="G488" s="477">
        <v>7220</v>
      </c>
      <c r="H488" s="477">
        <v>0.69637345679012341</v>
      </c>
      <c r="I488" s="477">
        <v>380</v>
      </c>
      <c r="J488" s="477">
        <v>27</v>
      </c>
      <c r="K488" s="477">
        <v>10368</v>
      </c>
      <c r="L488" s="477">
        <v>1</v>
      </c>
      <c r="M488" s="477">
        <v>384</v>
      </c>
      <c r="N488" s="477">
        <v>36</v>
      </c>
      <c r="O488" s="477">
        <v>19908</v>
      </c>
      <c r="P488" s="500">
        <v>1.9201388888888888</v>
      </c>
      <c r="Q488" s="478">
        <v>553</v>
      </c>
    </row>
    <row r="489" spans="1:17" ht="14.4" customHeight="1" x14ac:dyDescent="0.3">
      <c r="A489" s="472" t="s">
        <v>1610</v>
      </c>
      <c r="B489" s="473" t="s">
        <v>1424</v>
      </c>
      <c r="C489" s="473" t="s">
        <v>1425</v>
      </c>
      <c r="D489" s="473" t="s">
        <v>1467</v>
      </c>
      <c r="E489" s="473" t="s">
        <v>1468</v>
      </c>
      <c r="F489" s="477"/>
      <c r="G489" s="477"/>
      <c r="H489" s="477"/>
      <c r="I489" s="477"/>
      <c r="J489" s="477">
        <v>1</v>
      </c>
      <c r="K489" s="477">
        <v>236</v>
      </c>
      <c r="L489" s="477">
        <v>1</v>
      </c>
      <c r="M489" s="477">
        <v>236</v>
      </c>
      <c r="N489" s="477"/>
      <c r="O489" s="477"/>
      <c r="P489" s="500"/>
      <c r="Q489" s="478"/>
    </row>
    <row r="490" spans="1:17" ht="14.4" customHeight="1" x14ac:dyDescent="0.3">
      <c r="A490" s="472" t="s">
        <v>1610</v>
      </c>
      <c r="B490" s="473" t="s">
        <v>1424</v>
      </c>
      <c r="C490" s="473" t="s">
        <v>1425</v>
      </c>
      <c r="D490" s="473" t="s">
        <v>1476</v>
      </c>
      <c r="E490" s="473" t="s">
        <v>1477</v>
      </c>
      <c r="F490" s="477">
        <v>76</v>
      </c>
      <c r="G490" s="477">
        <v>1216</v>
      </c>
      <c r="H490" s="477">
        <v>1.5895424836601306</v>
      </c>
      <c r="I490" s="477">
        <v>16</v>
      </c>
      <c r="J490" s="477">
        <v>45</v>
      </c>
      <c r="K490" s="477">
        <v>765</v>
      </c>
      <c r="L490" s="477">
        <v>1</v>
      </c>
      <c r="M490" s="477">
        <v>17</v>
      </c>
      <c r="N490" s="477">
        <v>84</v>
      </c>
      <c r="O490" s="477">
        <v>1428</v>
      </c>
      <c r="P490" s="500">
        <v>1.8666666666666667</v>
      </c>
      <c r="Q490" s="478">
        <v>17</v>
      </c>
    </row>
    <row r="491" spans="1:17" ht="14.4" customHeight="1" x14ac:dyDescent="0.3">
      <c r="A491" s="472" t="s">
        <v>1610</v>
      </c>
      <c r="B491" s="473" t="s">
        <v>1424</v>
      </c>
      <c r="C491" s="473" t="s">
        <v>1425</v>
      </c>
      <c r="D491" s="473" t="s">
        <v>1478</v>
      </c>
      <c r="E491" s="473" t="s">
        <v>1479</v>
      </c>
      <c r="F491" s="477"/>
      <c r="G491" s="477"/>
      <c r="H491" s="477"/>
      <c r="I491" s="477"/>
      <c r="J491" s="477">
        <v>7</v>
      </c>
      <c r="K491" s="477">
        <v>973</v>
      </c>
      <c r="L491" s="477">
        <v>1</v>
      </c>
      <c r="M491" s="477">
        <v>139</v>
      </c>
      <c r="N491" s="477"/>
      <c r="O491" s="477"/>
      <c r="P491" s="500"/>
      <c r="Q491" s="478"/>
    </row>
    <row r="492" spans="1:17" ht="14.4" customHeight="1" x14ac:dyDescent="0.3">
      <c r="A492" s="472" t="s">
        <v>1610</v>
      </c>
      <c r="B492" s="473" t="s">
        <v>1424</v>
      </c>
      <c r="C492" s="473" t="s">
        <v>1425</v>
      </c>
      <c r="D492" s="473" t="s">
        <v>1478</v>
      </c>
      <c r="E492" s="473" t="s">
        <v>1480</v>
      </c>
      <c r="F492" s="477">
        <v>5</v>
      </c>
      <c r="G492" s="477">
        <v>680</v>
      </c>
      <c r="H492" s="477"/>
      <c r="I492" s="477">
        <v>136</v>
      </c>
      <c r="J492" s="477"/>
      <c r="K492" s="477"/>
      <c r="L492" s="477"/>
      <c r="M492" s="477"/>
      <c r="N492" s="477">
        <v>1</v>
      </c>
      <c r="O492" s="477">
        <v>143</v>
      </c>
      <c r="P492" s="500"/>
      <c r="Q492" s="478">
        <v>143</v>
      </c>
    </row>
    <row r="493" spans="1:17" ht="14.4" customHeight="1" x14ac:dyDescent="0.3">
      <c r="A493" s="472" t="s">
        <v>1610</v>
      </c>
      <c r="B493" s="473" t="s">
        <v>1424</v>
      </c>
      <c r="C493" s="473" t="s">
        <v>1425</v>
      </c>
      <c r="D493" s="473" t="s">
        <v>1481</v>
      </c>
      <c r="E493" s="473" t="s">
        <v>1482</v>
      </c>
      <c r="F493" s="477">
        <v>7</v>
      </c>
      <c r="G493" s="477">
        <v>721</v>
      </c>
      <c r="H493" s="477"/>
      <c r="I493" s="477">
        <v>103</v>
      </c>
      <c r="J493" s="477"/>
      <c r="K493" s="477"/>
      <c r="L493" s="477"/>
      <c r="M493" s="477"/>
      <c r="N493" s="477">
        <v>1</v>
      </c>
      <c r="O493" s="477">
        <v>65</v>
      </c>
      <c r="P493" s="500"/>
      <c r="Q493" s="478">
        <v>65</v>
      </c>
    </row>
    <row r="494" spans="1:17" ht="14.4" customHeight="1" x14ac:dyDescent="0.3">
      <c r="A494" s="472" t="s">
        <v>1610</v>
      </c>
      <c r="B494" s="473" t="s">
        <v>1424</v>
      </c>
      <c r="C494" s="473" t="s">
        <v>1425</v>
      </c>
      <c r="D494" s="473" t="s">
        <v>1481</v>
      </c>
      <c r="E494" s="473" t="s">
        <v>1483</v>
      </c>
      <c r="F494" s="477">
        <v>1</v>
      </c>
      <c r="G494" s="477">
        <v>103</v>
      </c>
      <c r="H494" s="477"/>
      <c r="I494" s="477">
        <v>103</v>
      </c>
      <c r="J494" s="477"/>
      <c r="K494" s="477"/>
      <c r="L494" s="477"/>
      <c r="M494" s="477"/>
      <c r="N494" s="477">
        <v>2</v>
      </c>
      <c r="O494" s="477">
        <v>130</v>
      </c>
      <c r="P494" s="500"/>
      <c r="Q494" s="478">
        <v>65</v>
      </c>
    </row>
    <row r="495" spans="1:17" ht="14.4" customHeight="1" x14ac:dyDescent="0.3">
      <c r="A495" s="472" t="s">
        <v>1610</v>
      </c>
      <c r="B495" s="473" t="s">
        <v>1424</v>
      </c>
      <c r="C495" s="473" t="s">
        <v>1425</v>
      </c>
      <c r="D495" s="473" t="s">
        <v>1488</v>
      </c>
      <c r="E495" s="473" t="s">
        <v>1489</v>
      </c>
      <c r="F495" s="477">
        <v>303</v>
      </c>
      <c r="G495" s="477">
        <v>35148</v>
      </c>
      <c r="H495" s="477">
        <v>0.82079305030124705</v>
      </c>
      <c r="I495" s="477">
        <v>116</v>
      </c>
      <c r="J495" s="477">
        <v>366</v>
      </c>
      <c r="K495" s="477">
        <v>42822</v>
      </c>
      <c r="L495" s="477">
        <v>1</v>
      </c>
      <c r="M495" s="477">
        <v>117</v>
      </c>
      <c r="N495" s="477">
        <v>327</v>
      </c>
      <c r="O495" s="477">
        <v>44472</v>
      </c>
      <c r="P495" s="500">
        <v>1.0385315959086452</v>
      </c>
      <c r="Q495" s="478">
        <v>136</v>
      </c>
    </row>
    <row r="496" spans="1:17" ht="14.4" customHeight="1" x14ac:dyDescent="0.3">
      <c r="A496" s="472" t="s">
        <v>1610</v>
      </c>
      <c r="B496" s="473" t="s">
        <v>1424</v>
      </c>
      <c r="C496" s="473" t="s">
        <v>1425</v>
      </c>
      <c r="D496" s="473" t="s">
        <v>1490</v>
      </c>
      <c r="E496" s="473" t="s">
        <v>1491</v>
      </c>
      <c r="F496" s="477">
        <v>237</v>
      </c>
      <c r="G496" s="477">
        <v>20145</v>
      </c>
      <c r="H496" s="477">
        <v>1.2945826103720841</v>
      </c>
      <c r="I496" s="477">
        <v>85</v>
      </c>
      <c r="J496" s="477">
        <v>171</v>
      </c>
      <c r="K496" s="477">
        <v>15561</v>
      </c>
      <c r="L496" s="477">
        <v>1</v>
      </c>
      <c r="M496" s="477">
        <v>91</v>
      </c>
      <c r="N496" s="477">
        <v>286</v>
      </c>
      <c r="O496" s="477">
        <v>26026</v>
      </c>
      <c r="P496" s="500">
        <v>1.672514619883041</v>
      </c>
      <c r="Q496" s="478">
        <v>91</v>
      </c>
    </row>
    <row r="497" spans="1:17" ht="14.4" customHeight="1" x14ac:dyDescent="0.3">
      <c r="A497" s="472" t="s">
        <v>1610</v>
      </c>
      <c r="B497" s="473" t="s">
        <v>1424</v>
      </c>
      <c r="C497" s="473" t="s">
        <v>1425</v>
      </c>
      <c r="D497" s="473" t="s">
        <v>1492</v>
      </c>
      <c r="E497" s="473" t="s">
        <v>1493</v>
      </c>
      <c r="F497" s="477"/>
      <c r="G497" s="477"/>
      <c r="H497" s="477"/>
      <c r="I497" s="477"/>
      <c r="J497" s="477">
        <v>2</v>
      </c>
      <c r="K497" s="477">
        <v>198</v>
      </c>
      <c r="L497" s="477">
        <v>1</v>
      </c>
      <c r="M497" s="477">
        <v>99</v>
      </c>
      <c r="N497" s="477">
        <v>3</v>
      </c>
      <c r="O497" s="477">
        <v>411</v>
      </c>
      <c r="P497" s="500">
        <v>2.0757575757575757</v>
      </c>
      <c r="Q497" s="478">
        <v>137</v>
      </c>
    </row>
    <row r="498" spans="1:17" ht="14.4" customHeight="1" x14ac:dyDescent="0.3">
      <c r="A498" s="472" t="s">
        <v>1610</v>
      </c>
      <c r="B498" s="473" t="s">
        <v>1424</v>
      </c>
      <c r="C498" s="473" t="s">
        <v>1425</v>
      </c>
      <c r="D498" s="473" t="s">
        <v>1494</v>
      </c>
      <c r="E498" s="473" t="s">
        <v>1495</v>
      </c>
      <c r="F498" s="477">
        <v>43</v>
      </c>
      <c r="G498" s="477">
        <v>903</v>
      </c>
      <c r="H498" s="477">
        <v>0.58904109589041098</v>
      </c>
      <c r="I498" s="477">
        <v>21</v>
      </c>
      <c r="J498" s="477">
        <v>73</v>
      </c>
      <c r="K498" s="477">
        <v>1533</v>
      </c>
      <c r="L498" s="477">
        <v>1</v>
      </c>
      <c r="M498" s="477">
        <v>21</v>
      </c>
      <c r="N498" s="477">
        <v>15</v>
      </c>
      <c r="O498" s="477">
        <v>990</v>
      </c>
      <c r="P498" s="500">
        <v>0.64579256360078274</v>
      </c>
      <c r="Q498" s="478">
        <v>66</v>
      </c>
    </row>
    <row r="499" spans="1:17" ht="14.4" customHeight="1" x14ac:dyDescent="0.3">
      <c r="A499" s="472" t="s">
        <v>1610</v>
      </c>
      <c r="B499" s="473" t="s">
        <v>1424</v>
      </c>
      <c r="C499" s="473" t="s">
        <v>1425</v>
      </c>
      <c r="D499" s="473" t="s">
        <v>1496</v>
      </c>
      <c r="E499" s="473" t="s">
        <v>1497</v>
      </c>
      <c r="F499" s="477">
        <v>49</v>
      </c>
      <c r="G499" s="477">
        <v>23863</v>
      </c>
      <c r="H499" s="477">
        <v>1.1113543219076005</v>
      </c>
      <c r="I499" s="477">
        <v>487</v>
      </c>
      <c r="J499" s="477">
        <v>44</v>
      </c>
      <c r="K499" s="477">
        <v>21472</v>
      </c>
      <c r="L499" s="477">
        <v>1</v>
      </c>
      <c r="M499" s="477">
        <v>488</v>
      </c>
      <c r="N499" s="477">
        <v>24</v>
      </c>
      <c r="O499" s="477">
        <v>7872</v>
      </c>
      <c r="P499" s="500">
        <v>0.36661698956780925</v>
      </c>
      <c r="Q499" s="478">
        <v>328</v>
      </c>
    </row>
    <row r="500" spans="1:17" ht="14.4" customHeight="1" x14ac:dyDescent="0.3">
      <c r="A500" s="472" t="s">
        <v>1610</v>
      </c>
      <c r="B500" s="473" t="s">
        <v>1424</v>
      </c>
      <c r="C500" s="473" t="s">
        <v>1425</v>
      </c>
      <c r="D500" s="473" t="s">
        <v>1496</v>
      </c>
      <c r="E500" s="473" t="s">
        <v>1498</v>
      </c>
      <c r="F500" s="477">
        <v>34</v>
      </c>
      <c r="G500" s="477">
        <v>16558</v>
      </c>
      <c r="H500" s="477">
        <v>5.6550546448087431</v>
      </c>
      <c r="I500" s="477">
        <v>487</v>
      </c>
      <c r="J500" s="477">
        <v>6</v>
      </c>
      <c r="K500" s="477">
        <v>2928</v>
      </c>
      <c r="L500" s="477">
        <v>1</v>
      </c>
      <c r="M500" s="477">
        <v>488</v>
      </c>
      <c r="N500" s="477">
        <v>15</v>
      </c>
      <c r="O500" s="477">
        <v>4920</v>
      </c>
      <c r="P500" s="500">
        <v>1.680327868852459</v>
      </c>
      <c r="Q500" s="478">
        <v>328</v>
      </c>
    </row>
    <row r="501" spans="1:17" ht="14.4" customHeight="1" x14ac:dyDescent="0.3">
      <c r="A501" s="472" t="s">
        <v>1610</v>
      </c>
      <c r="B501" s="473" t="s">
        <v>1424</v>
      </c>
      <c r="C501" s="473" t="s">
        <v>1425</v>
      </c>
      <c r="D501" s="473" t="s">
        <v>1506</v>
      </c>
      <c r="E501" s="473" t="s">
        <v>1507</v>
      </c>
      <c r="F501" s="477">
        <v>101</v>
      </c>
      <c r="G501" s="477">
        <v>4141</v>
      </c>
      <c r="H501" s="477">
        <v>1.4027777777777777</v>
      </c>
      <c r="I501" s="477">
        <v>41</v>
      </c>
      <c r="J501" s="477">
        <v>72</v>
      </c>
      <c r="K501" s="477">
        <v>2952</v>
      </c>
      <c r="L501" s="477">
        <v>1</v>
      </c>
      <c r="M501" s="477">
        <v>41</v>
      </c>
      <c r="N501" s="477">
        <v>67</v>
      </c>
      <c r="O501" s="477">
        <v>3417</v>
      </c>
      <c r="P501" s="500">
        <v>1.157520325203252</v>
      </c>
      <c r="Q501" s="478">
        <v>51</v>
      </c>
    </row>
    <row r="502" spans="1:17" ht="14.4" customHeight="1" x14ac:dyDescent="0.3">
      <c r="A502" s="472" t="s">
        <v>1610</v>
      </c>
      <c r="B502" s="473" t="s">
        <v>1424</v>
      </c>
      <c r="C502" s="473" t="s">
        <v>1425</v>
      </c>
      <c r="D502" s="473" t="s">
        <v>1515</v>
      </c>
      <c r="E502" s="473" t="s">
        <v>1516</v>
      </c>
      <c r="F502" s="477"/>
      <c r="G502" s="477"/>
      <c r="H502" s="477"/>
      <c r="I502" s="477"/>
      <c r="J502" s="477"/>
      <c r="K502" s="477"/>
      <c r="L502" s="477"/>
      <c r="M502" s="477"/>
      <c r="N502" s="477">
        <v>1</v>
      </c>
      <c r="O502" s="477">
        <v>207</v>
      </c>
      <c r="P502" s="500"/>
      <c r="Q502" s="478">
        <v>207</v>
      </c>
    </row>
    <row r="503" spans="1:17" ht="14.4" customHeight="1" x14ac:dyDescent="0.3">
      <c r="A503" s="472" t="s">
        <v>1610</v>
      </c>
      <c r="B503" s="473" t="s">
        <v>1424</v>
      </c>
      <c r="C503" s="473" t="s">
        <v>1425</v>
      </c>
      <c r="D503" s="473" t="s">
        <v>1518</v>
      </c>
      <c r="E503" s="473" t="s">
        <v>1519</v>
      </c>
      <c r="F503" s="477">
        <v>2</v>
      </c>
      <c r="G503" s="477">
        <v>1524</v>
      </c>
      <c r="H503" s="477">
        <v>1.9973787680209698</v>
      </c>
      <c r="I503" s="477">
        <v>762</v>
      </c>
      <c r="J503" s="477">
        <v>1</v>
      </c>
      <c r="K503" s="477">
        <v>763</v>
      </c>
      <c r="L503" s="477">
        <v>1</v>
      </c>
      <c r="M503" s="477">
        <v>763</v>
      </c>
      <c r="N503" s="477">
        <v>2</v>
      </c>
      <c r="O503" s="477">
        <v>1526</v>
      </c>
      <c r="P503" s="500">
        <v>2</v>
      </c>
      <c r="Q503" s="478">
        <v>763</v>
      </c>
    </row>
    <row r="504" spans="1:17" ht="14.4" customHeight="1" x14ac:dyDescent="0.3">
      <c r="A504" s="472" t="s">
        <v>1610</v>
      </c>
      <c r="B504" s="473" t="s">
        <v>1424</v>
      </c>
      <c r="C504" s="473" t="s">
        <v>1425</v>
      </c>
      <c r="D504" s="473" t="s">
        <v>1520</v>
      </c>
      <c r="E504" s="473" t="s">
        <v>1521</v>
      </c>
      <c r="F504" s="477">
        <v>1</v>
      </c>
      <c r="G504" s="477">
        <v>2072</v>
      </c>
      <c r="H504" s="477">
        <v>0.98106060606060608</v>
      </c>
      <c r="I504" s="477">
        <v>2072</v>
      </c>
      <c r="J504" s="477">
        <v>1</v>
      </c>
      <c r="K504" s="477">
        <v>2112</v>
      </c>
      <c r="L504" s="477">
        <v>1</v>
      </c>
      <c r="M504" s="477">
        <v>2112</v>
      </c>
      <c r="N504" s="477"/>
      <c r="O504" s="477"/>
      <c r="P504" s="500"/>
      <c r="Q504" s="478"/>
    </row>
    <row r="505" spans="1:17" ht="14.4" customHeight="1" x14ac:dyDescent="0.3">
      <c r="A505" s="472" t="s">
        <v>1610</v>
      </c>
      <c r="B505" s="473" t="s">
        <v>1424</v>
      </c>
      <c r="C505" s="473" t="s">
        <v>1425</v>
      </c>
      <c r="D505" s="473" t="s">
        <v>1522</v>
      </c>
      <c r="E505" s="473" t="s">
        <v>1523</v>
      </c>
      <c r="F505" s="477">
        <v>5</v>
      </c>
      <c r="G505" s="477">
        <v>3040</v>
      </c>
      <c r="H505" s="477"/>
      <c r="I505" s="477">
        <v>608</v>
      </c>
      <c r="J505" s="477"/>
      <c r="K505" s="477"/>
      <c r="L505" s="477"/>
      <c r="M505" s="477"/>
      <c r="N505" s="477">
        <v>5</v>
      </c>
      <c r="O505" s="477">
        <v>3060</v>
      </c>
      <c r="P505" s="500"/>
      <c r="Q505" s="478">
        <v>612</v>
      </c>
    </row>
    <row r="506" spans="1:17" ht="14.4" customHeight="1" x14ac:dyDescent="0.3">
      <c r="A506" s="472" t="s">
        <v>1610</v>
      </c>
      <c r="B506" s="473" t="s">
        <v>1424</v>
      </c>
      <c r="C506" s="473" t="s">
        <v>1425</v>
      </c>
      <c r="D506" s="473" t="s">
        <v>1522</v>
      </c>
      <c r="E506" s="473" t="s">
        <v>1524</v>
      </c>
      <c r="F506" s="477">
        <v>3</v>
      </c>
      <c r="G506" s="477">
        <v>1824</v>
      </c>
      <c r="H506" s="477">
        <v>0.99022801302931596</v>
      </c>
      <c r="I506" s="477">
        <v>608</v>
      </c>
      <c r="J506" s="477">
        <v>3</v>
      </c>
      <c r="K506" s="477">
        <v>1842</v>
      </c>
      <c r="L506" s="477">
        <v>1</v>
      </c>
      <c r="M506" s="477">
        <v>614</v>
      </c>
      <c r="N506" s="477">
        <v>11</v>
      </c>
      <c r="O506" s="477">
        <v>6732</v>
      </c>
      <c r="P506" s="500">
        <v>3.6547231270358305</v>
      </c>
      <c r="Q506" s="478">
        <v>612</v>
      </c>
    </row>
    <row r="507" spans="1:17" ht="14.4" customHeight="1" x14ac:dyDescent="0.3">
      <c r="A507" s="472" t="s">
        <v>1610</v>
      </c>
      <c r="B507" s="473" t="s">
        <v>1424</v>
      </c>
      <c r="C507" s="473" t="s">
        <v>1425</v>
      </c>
      <c r="D507" s="473" t="s">
        <v>1527</v>
      </c>
      <c r="E507" s="473" t="s">
        <v>1528</v>
      </c>
      <c r="F507" s="477">
        <v>1</v>
      </c>
      <c r="G507" s="477">
        <v>509</v>
      </c>
      <c r="H507" s="477"/>
      <c r="I507" s="477">
        <v>509</v>
      </c>
      <c r="J507" s="477"/>
      <c r="K507" s="477"/>
      <c r="L507" s="477"/>
      <c r="M507" s="477"/>
      <c r="N507" s="477"/>
      <c r="O507" s="477"/>
      <c r="P507" s="500"/>
      <c r="Q507" s="478"/>
    </row>
    <row r="508" spans="1:17" ht="14.4" customHeight="1" x14ac:dyDescent="0.3">
      <c r="A508" s="472" t="s">
        <v>1610</v>
      </c>
      <c r="B508" s="473" t="s">
        <v>1424</v>
      </c>
      <c r="C508" s="473" t="s">
        <v>1425</v>
      </c>
      <c r="D508" s="473" t="s">
        <v>1535</v>
      </c>
      <c r="E508" s="473" t="s">
        <v>1536</v>
      </c>
      <c r="F508" s="477"/>
      <c r="G508" s="477"/>
      <c r="H508" s="477"/>
      <c r="I508" s="477"/>
      <c r="J508" s="477">
        <v>1</v>
      </c>
      <c r="K508" s="477">
        <v>249</v>
      </c>
      <c r="L508" s="477">
        <v>1</v>
      </c>
      <c r="M508" s="477">
        <v>249</v>
      </c>
      <c r="N508" s="477"/>
      <c r="O508" s="477"/>
      <c r="P508" s="500"/>
      <c r="Q508" s="478"/>
    </row>
    <row r="509" spans="1:17" ht="14.4" customHeight="1" x14ac:dyDescent="0.3">
      <c r="A509" s="472" t="s">
        <v>1610</v>
      </c>
      <c r="B509" s="473" t="s">
        <v>1424</v>
      </c>
      <c r="C509" s="473" t="s">
        <v>1425</v>
      </c>
      <c r="D509" s="473" t="s">
        <v>1608</v>
      </c>
      <c r="E509" s="473" t="s">
        <v>1609</v>
      </c>
      <c r="F509" s="477">
        <v>536</v>
      </c>
      <c r="G509" s="477">
        <v>21976</v>
      </c>
      <c r="H509" s="477">
        <v>0.63499768839574666</v>
      </c>
      <c r="I509" s="477">
        <v>41</v>
      </c>
      <c r="J509" s="477">
        <v>824</v>
      </c>
      <c r="K509" s="477">
        <v>34608</v>
      </c>
      <c r="L509" s="477">
        <v>1</v>
      </c>
      <c r="M509" s="477">
        <v>42</v>
      </c>
      <c r="N509" s="477">
        <v>748</v>
      </c>
      <c r="O509" s="477">
        <v>37400</v>
      </c>
      <c r="P509" s="500">
        <v>1.0806749884419786</v>
      </c>
      <c r="Q509" s="478">
        <v>50</v>
      </c>
    </row>
    <row r="510" spans="1:17" ht="14.4" customHeight="1" x14ac:dyDescent="0.3">
      <c r="A510" s="472" t="s">
        <v>1610</v>
      </c>
      <c r="B510" s="473" t="s">
        <v>1424</v>
      </c>
      <c r="C510" s="473" t="s">
        <v>1425</v>
      </c>
      <c r="D510" s="473" t="s">
        <v>1556</v>
      </c>
      <c r="E510" s="473"/>
      <c r="F510" s="477"/>
      <c r="G510" s="477"/>
      <c r="H510" s="477"/>
      <c r="I510" s="477"/>
      <c r="J510" s="477"/>
      <c r="K510" s="477"/>
      <c r="L510" s="477"/>
      <c r="M510" s="477"/>
      <c r="N510" s="477">
        <v>10</v>
      </c>
      <c r="O510" s="477">
        <v>14930</v>
      </c>
      <c r="P510" s="500"/>
      <c r="Q510" s="478">
        <v>1493</v>
      </c>
    </row>
    <row r="511" spans="1:17" ht="14.4" customHeight="1" x14ac:dyDescent="0.3">
      <c r="A511" s="472" t="s">
        <v>1610</v>
      </c>
      <c r="B511" s="473" t="s">
        <v>1424</v>
      </c>
      <c r="C511" s="473" t="s">
        <v>1425</v>
      </c>
      <c r="D511" s="473" t="s">
        <v>1556</v>
      </c>
      <c r="E511" s="473" t="s">
        <v>1557</v>
      </c>
      <c r="F511" s="477"/>
      <c r="G511" s="477"/>
      <c r="H511" s="477"/>
      <c r="I511" s="477"/>
      <c r="J511" s="477"/>
      <c r="K511" s="477"/>
      <c r="L511" s="477"/>
      <c r="M511" s="477"/>
      <c r="N511" s="477">
        <v>4</v>
      </c>
      <c r="O511" s="477">
        <v>5972</v>
      </c>
      <c r="P511" s="500"/>
      <c r="Q511" s="478">
        <v>1493</v>
      </c>
    </row>
    <row r="512" spans="1:17" ht="14.4" customHeight="1" x14ac:dyDescent="0.3">
      <c r="A512" s="472" t="s">
        <v>1610</v>
      </c>
      <c r="B512" s="473" t="s">
        <v>1424</v>
      </c>
      <c r="C512" s="473" t="s">
        <v>1425</v>
      </c>
      <c r="D512" s="473" t="s">
        <v>1558</v>
      </c>
      <c r="E512" s="473"/>
      <c r="F512" s="477"/>
      <c r="G512" s="477"/>
      <c r="H512" s="477"/>
      <c r="I512" s="477"/>
      <c r="J512" s="477"/>
      <c r="K512" s="477"/>
      <c r="L512" s="477"/>
      <c r="M512" s="477"/>
      <c r="N512" s="477">
        <v>7</v>
      </c>
      <c r="O512" s="477">
        <v>2289</v>
      </c>
      <c r="P512" s="500"/>
      <c r="Q512" s="478">
        <v>327</v>
      </c>
    </row>
    <row r="513" spans="1:17" ht="14.4" customHeight="1" x14ac:dyDescent="0.3">
      <c r="A513" s="472" t="s">
        <v>1610</v>
      </c>
      <c r="B513" s="473" t="s">
        <v>1424</v>
      </c>
      <c r="C513" s="473" t="s">
        <v>1425</v>
      </c>
      <c r="D513" s="473" t="s">
        <v>1558</v>
      </c>
      <c r="E513" s="473" t="s">
        <v>1559</v>
      </c>
      <c r="F513" s="477"/>
      <c r="G513" s="477"/>
      <c r="H513" s="477"/>
      <c r="I513" s="477"/>
      <c r="J513" s="477"/>
      <c r="K513" s="477"/>
      <c r="L513" s="477"/>
      <c r="M513" s="477"/>
      <c r="N513" s="477">
        <v>5</v>
      </c>
      <c r="O513" s="477">
        <v>1635</v>
      </c>
      <c r="P513" s="500"/>
      <c r="Q513" s="478">
        <v>327</v>
      </c>
    </row>
    <row r="514" spans="1:17" ht="14.4" customHeight="1" x14ac:dyDescent="0.3">
      <c r="A514" s="472" t="s">
        <v>1610</v>
      </c>
      <c r="B514" s="473" t="s">
        <v>1424</v>
      </c>
      <c r="C514" s="473" t="s">
        <v>1425</v>
      </c>
      <c r="D514" s="473" t="s">
        <v>1560</v>
      </c>
      <c r="E514" s="473"/>
      <c r="F514" s="477"/>
      <c r="G514" s="477"/>
      <c r="H514" s="477"/>
      <c r="I514" s="477"/>
      <c r="J514" s="477"/>
      <c r="K514" s="477"/>
      <c r="L514" s="477"/>
      <c r="M514" s="477"/>
      <c r="N514" s="477">
        <v>1</v>
      </c>
      <c r="O514" s="477">
        <v>887</v>
      </c>
      <c r="P514" s="500"/>
      <c r="Q514" s="478">
        <v>887</v>
      </c>
    </row>
    <row r="515" spans="1:17" ht="14.4" customHeight="1" x14ac:dyDescent="0.3">
      <c r="A515" s="472" t="s">
        <v>1610</v>
      </c>
      <c r="B515" s="473" t="s">
        <v>1424</v>
      </c>
      <c r="C515" s="473" t="s">
        <v>1425</v>
      </c>
      <c r="D515" s="473" t="s">
        <v>1564</v>
      </c>
      <c r="E515" s="473"/>
      <c r="F515" s="477"/>
      <c r="G515" s="477"/>
      <c r="H515" s="477"/>
      <c r="I515" s="477"/>
      <c r="J515" s="477"/>
      <c r="K515" s="477"/>
      <c r="L515" s="477"/>
      <c r="M515" s="477"/>
      <c r="N515" s="477">
        <v>7</v>
      </c>
      <c r="O515" s="477">
        <v>1820</v>
      </c>
      <c r="P515" s="500"/>
      <c r="Q515" s="478">
        <v>260</v>
      </c>
    </row>
    <row r="516" spans="1:17" ht="14.4" customHeight="1" x14ac:dyDescent="0.3">
      <c r="A516" s="472" t="s">
        <v>1610</v>
      </c>
      <c r="B516" s="473" t="s">
        <v>1424</v>
      </c>
      <c r="C516" s="473" t="s">
        <v>1425</v>
      </c>
      <c r="D516" s="473" t="s">
        <v>1564</v>
      </c>
      <c r="E516" s="473" t="s">
        <v>1565</v>
      </c>
      <c r="F516" s="477"/>
      <c r="G516" s="477"/>
      <c r="H516" s="477"/>
      <c r="I516" s="477"/>
      <c r="J516" s="477"/>
      <c r="K516" s="477"/>
      <c r="L516" s="477"/>
      <c r="M516" s="477"/>
      <c r="N516" s="477">
        <v>87</v>
      </c>
      <c r="O516" s="477">
        <v>22620</v>
      </c>
      <c r="P516" s="500"/>
      <c r="Q516" s="478">
        <v>260</v>
      </c>
    </row>
    <row r="517" spans="1:17" ht="14.4" customHeight="1" x14ac:dyDescent="0.3">
      <c r="A517" s="472" t="s">
        <v>1611</v>
      </c>
      <c r="B517" s="473" t="s">
        <v>1424</v>
      </c>
      <c r="C517" s="473" t="s">
        <v>1425</v>
      </c>
      <c r="D517" s="473" t="s">
        <v>1426</v>
      </c>
      <c r="E517" s="473" t="s">
        <v>1427</v>
      </c>
      <c r="F517" s="477">
        <v>371</v>
      </c>
      <c r="G517" s="477">
        <v>59731</v>
      </c>
      <c r="H517" s="477">
        <v>1.0857418111753372</v>
      </c>
      <c r="I517" s="477">
        <v>161</v>
      </c>
      <c r="J517" s="477">
        <v>318</v>
      </c>
      <c r="K517" s="477">
        <v>55014</v>
      </c>
      <c r="L517" s="477">
        <v>1</v>
      </c>
      <c r="M517" s="477">
        <v>173</v>
      </c>
      <c r="N517" s="477">
        <v>325</v>
      </c>
      <c r="O517" s="477">
        <v>56225</v>
      </c>
      <c r="P517" s="500">
        <v>1.0220125786163523</v>
      </c>
      <c r="Q517" s="478">
        <v>173</v>
      </c>
    </row>
    <row r="518" spans="1:17" ht="14.4" customHeight="1" x14ac:dyDescent="0.3">
      <c r="A518" s="472" t="s">
        <v>1611</v>
      </c>
      <c r="B518" s="473" t="s">
        <v>1424</v>
      </c>
      <c r="C518" s="473" t="s">
        <v>1425</v>
      </c>
      <c r="D518" s="473" t="s">
        <v>1426</v>
      </c>
      <c r="E518" s="473" t="s">
        <v>1428</v>
      </c>
      <c r="F518" s="477">
        <v>241</v>
      </c>
      <c r="G518" s="477">
        <v>38801</v>
      </c>
      <c r="H518" s="477">
        <v>1.2743365738307935</v>
      </c>
      <c r="I518" s="477">
        <v>161</v>
      </c>
      <c r="J518" s="477">
        <v>176</v>
      </c>
      <c r="K518" s="477">
        <v>30448</v>
      </c>
      <c r="L518" s="477">
        <v>1</v>
      </c>
      <c r="M518" s="477">
        <v>173</v>
      </c>
      <c r="N518" s="477">
        <v>320</v>
      </c>
      <c r="O518" s="477">
        <v>55360</v>
      </c>
      <c r="P518" s="500">
        <v>1.8181818181818181</v>
      </c>
      <c r="Q518" s="478">
        <v>173</v>
      </c>
    </row>
    <row r="519" spans="1:17" ht="14.4" customHeight="1" x14ac:dyDescent="0.3">
      <c r="A519" s="472" t="s">
        <v>1611</v>
      </c>
      <c r="B519" s="473" t="s">
        <v>1424</v>
      </c>
      <c r="C519" s="473" t="s">
        <v>1425</v>
      </c>
      <c r="D519" s="473" t="s">
        <v>1441</v>
      </c>
      <c r="E519" s="473" t="s">
        <v>1442</v>
      </c>
      <c r="F519" s="477"/>
      <c r="G519" s="477"/>
      <c r="H519" s="477"/>
      <c r="I519" s="477"/>
      <c r="J519" s="477">
        <v>3</v>
      </c>
      <c r="K519" s="477">
        <v>3519</v>
      </c>
      <c r="L519" s="477">
        <v>1</v>
      </c>
      <c r="M519" s="477">
        <v>1173</v>
      </c>
      <c r="N519" s="477"/>
      <c r="O519" s="477"/>
      <c r="P519" s="500"/>
      <c r="Q519" s="478"/>
    </row>
    <row r="520" spans="1:17" ht="14.4" customHeight="1" x14ac:dyDescent="0.3">
      <c r="A520" s="472" t="s">
        <v>1611</v>
      </c>
      <c r="B520" s="473" t="s">
        <v>1424</v>
      </c>
      <c r="C520" s="473" t="s">
        <v>1425</v>
      </c>
      <c r="D520" s="473" t="s">
        <v>1444</v>
      </c>
      <c r="E520" s="473" t="s">
        <v>1445</v>
      </c>
      <c r="F520" s="477">
        <v>45</v>
      </c>
      <c r="G520" s="477">
        <v>1800</v>
      </c>
      <c r="H520" s="477">
        <v>1.3719512195121952</v>
      </c>
      <c r="I520" s="477">
        <v>40</v>
      </c>
      <c r="J520" s="477">
        <v>32</v>
      </c>
      <c r="K520" s="477">
        <v>1312</v>
      </c>
      <c r="L520" s="477">
        <v>1</v>
      </c>
      <c r="M520" s="477">
        <v>41</v>
      </c>
      <c r="N520" s="477">
        <v>16</v>
      </c>
      <c r="O520" s="477">
        <v>736</v>
      </c>
      <c r="P520" s="500">
        <v>0.56097560975609762</v>
      </c>
      <c r="Q520" s="478">
        <v>46</v>
      </c>
    </row>
    <row r="521" spans="1:17" ht="14.4" customHeight="1" x14ac:dyDescent="0.3">
      <c r="A521" s="472" t="s">
        <v>1611</v>
      </c>
      <c r="B521" s="473" t="s">
        <v>1424</v>
      </c>
      <c r="C521" s="473" t="s">
        <v>1425</v>
      </c>
      <c r="D521" s="473" t="s">
        <v>1446</v>
      </c>
      <c r="E521" s="473" t="s">
        <v>1447</v>
      </c>
      <c r="F521" s="477">
        <v>8</v>
      </c>
      <c r="G521" s="477">
        <v>3064</v>
      </c>
      <c r="H521" s="477">
        <v>0.99739583333333337</v>
      </c>
      <c r="I521" s="477">
        <v>383</v>
      </c>
      <c r="J521" s="477">
        <v>8</v>
      </c>
      <c r="K521" s="477">
        <v>3072</v>
      </c>
      <c r="L521" s="477">
        <v>1</v>
      </c>
      <c r="M521" s="477">
        <v>384</v>
      </c>
      <c r="N521" s="477">
        <v>3</v>
      </c>
      <c r="O521" s="477">
        <v>1041</v>
      </c>
      <c r="P521" s="500">
        <v>0.3388671875</v>
      </c>
      <c r="Q521" s="478">
        <v>347</v>
      </c>
    </row>
    <row r="522" spans="1:17" ht="14.4" customHeight="1" x14ac:dyDescent="0.3">
      <c r="A522" s="472" t="s">
        <v>1611</v>
      </c>
      <c r="B522" s="473" t="s">
        <v>1424</v>
      </c>
      <c r="C522" s="473" t="s">
        <v>1425</v>
      </c>
      <c r="D522" s="473" t="s">
        <v>1446</v>
      </c>
      <c r="E522" s="473" t="s">
        <v>1448</v>
      </c>
      <c r="F522" s="477"/>
      <c r="G522" s="477"/>
      <c r="H522" s="477"/>
      <c r="I522" s="477"/>
      <c r="J522" s="477">
        <v>1</v>
      </c>
      <c r="K522" s="477">
        <v>384</v>
      </c>
      <c r="L522" s="477">
        <v>1</v>
      </c>
      <c r="M522" s="477">
        <v>384</v>
      </c>
      <c r="N522" s="477">
        <v>1</v>
      </c>
      <c r="O522" s="477">
        <v>347</v>
      </c>
      <c r="P522" s="500">
        <v>0.90364583333333337</v>
      </c>
      <c r="Q522" s="478">
        <v>347</v>
      </c>
    </row>
    <row r="523" spans="1:17" ht="14.4" customHeight="1" x14ac:dyDescent="0.3">
      <c r="A523" s="472" t="s">
        <v>1611</v>
      </c>
      <c r="B523" s="473" t="s">
        <v>1424</v>
      </c>
      <c r="C523" s="473" t="s">
        <v>1425</v>
      </c>
      <c r="D523" s="473" t="s">
        <v>1449</v>
      </c>
      <c r="E523" s="473" t="s">
        <v>1450</v>
      </c>
      <c r="F523" s="477"/>
      <c r="G523" s="477"/>
      <c r="H523" s="477"/>
      <c r="I523" s="477"/>
      <c r="J523" s="477">
        <v>2</v>
      </c>
      <c r="K523" s="477">
        <v>74</v>
      </c>
      <c r="L523" s="477">
        <v>1</v>
      </c>
      <c r="M523" s="477">
        <v>37</v>
      </c>
      <c r="N523" s="477"/>
      <c r="O523" s="477"/>
      <c r="P523" s="500"/>
      <c r="Q523" s="478"/>
    </row>
    <row r="524" spans="1:17" ht="14.4" customHeight="1" x14ac:dyDescent="0.3">
      <c r="A524" s="472" t="s">
        <v>1611</v>
      </c>
      <c r="B524" s="473" t="s">
        <v>1424</v>
      </c>
      <c r="C524" s="473" t="s">
        <v>1425</v>
      </c>
      <c r="D524" s="473" t="s">
        <v>1453</v>
      </c>
      <c r="E524" s="473" t="s">
        <v>1454</v>
      </c>
      <c r="F524" s="477">
        <v>3</v>
      </c>
      <c r="G524" s="477">
        <v>1335</v>
      </c>
      <c r="H524" s="477">
        <v>0.42761050608584239</v>
      </c>
      <c r="I524" s="477">
        <v>445</v>
      </c>
      <c r="J524" s="477">
        <v>7</v>
      </c>
      <c r="K524" s="477">
        <v>3122</v>
      </c>
      <c r="L524" s="477">
        <v>1</v>
      </c>
      <c r="M524" s="477">
        <v>446</v>
      </c>
      <c r="N524" s="477">
        <v>2</v>
      </c>
      <c r="O524" s="477">
        <v>754</v>
      </c>
      <c r="P524" s="500">
        <v>0.24151185137732223</v>
      </c>
      <c r="Q524" s="478">
        <v>377</v>
      </c>
    </row>
    <row r="525" spans="1:17" ht="14.4" customHeight="1" x14ac:dyDescent="0.3">
      <c r="A525" s="472" t="s">
        <v>1611</v>
      </c>
      <c r="B525" s="473" t="s">
        <v>1424</v>
      </c>
      <c r="C525" s="473" t="s">
        <v>1425</v>
      </c>
      <c r="D525" s="473" t="s">
        <v>1453</v>
      </c>
      <c r="E525" s="473" t="s">
        <v>1455</v>
      </c>
      <c r="F525" s="477"/>
      <c r="G525" s="477"/>
      <c r="H525" s="477"/>
      <c r="I525" s="477"/>
      <c r="J525" s="477"/>
      <c r="K525" s="477"/>
      <c r="L525" s="477"/>
      <c r="M525" s="477"/>
      <c r="N525" s="477">
        <v>4</v>
      </c>
      <c r="O525" s="477">
        <v>1508</v>
      </c>
      <c r="P525" s="500"/>
      <c r="Q525" s="478">
        <v>377</v>
      </c>
    </row>
    <row r="526" spans="1:17" ht="14.4" customHeight="1" x14ac:dyDescent="0.3">
      <c r="A526" s="472" t="s">
        <v>1611</v>
      </c>
      <c r="B526" s="473" t="s">
        <v>1424</v>
      </c>
      <c r="C526" s="473" t="s">
        <v>1425</v>
      </c>
      <c r="D526" s="473" t="s">
        <v>1456</v>
      </c>
      <c r="E526" s="473" t="s">
        <v>1457</v>
      </c>
      <c r="F526" s="477">
        <v>3</v>
      </c>
      <c r="G526" s="477">
        <v>123</v>
      </c>
      <c r="H526" s="477">
        <v>2.9285714285714284</v>
      </c>
      <c r="I526" s="477">
        <v>41</v>
      </c>
      <c r="J526" s="477">
        <v>1</v>
      </c>
      <c r="K526" s="477">
        <v>42</v>
      </c>
      <c r="L526" s="477">
        <v>1</v>
      </c>
      <c r="M526" s="477">
        <v>42</v>
      </c>
      <c r="N526" s="477">
        <v>1</v>
      </c>
      <c r="O526" s="477">
        <v>34</v>
      </c>
      <c r="P526" s="500">
        <v>0.80952380952380953</v>
      </c>
      <c r="Q526" s="478">
        <v>34</v>
      </c>
    </row>
    <row r="527" spans="1:17" ht="14.4" customHeight="1" x14ac:dyDescent="0.3">
      <c r="A527" s="472" t="s">
        <v>1611</v>
      </c>
      <c r="B527" s="473" t="s">
        <v>1424</v>
      </c>
      <c r="C527" s="473" t="s">
        <v>1425</v>
      </c>
      <c r="D527" s="473" t="s">
        <v>1458</v>
      </c>
      <c r="E527" s="473" t="s">
        <v>1459</v>
      </c>
      <c r="F527" s="477">
        <v>4</v>
      </c>
      <c r="G527" s="477">
        <v>1964</v>
      </c>
      <c r="H527" s="477">
        <v>0.57026713124274098</v>
      </c>
      <c r="I527" s="477">
        <v>491</v>
      </c>
      <c r="J527" s="477">
        <v>7</v>
      </c>
      <c r="K527" s="477">
        <v>3444</v>
      </c>
      <c r="L527" s="477">
        <v>1</v>
      </c>
      <c r="M527" s="477">
        <v>492</v>
      </c>
      <c r="N527" s="477"/>
      <c r="O527" s="477"/>
      <c r="P527" s="500"/>
      <c r="Q527" s="478"/>
    </row>
    <row r="528" spans="1:17" ht="14.4" customHeight="1" x14ac:dyDescent="0.3">
      <c r="A528" s="472" t="s">
        <v>1611</v>
      </c>
      <c r="B528" s="473" t="s">
        <v>1424</v>
      </c>
      <c r="C528" s="473" t="s">
        <v>1425</v>
      </c>
      <c r="D528" s="473" t="s">
        <v>1460</v>
      </c>
      <c r="E528" s="473" t="s">
        <v>1461</v>
      </c>
      <c r="F528" s="477"/>
      <c r="G528" s="477"/>
      <c r="H528" s="477"/>
      <c r="I528" s="477"/>
      <c r="J528" s="477">
        <v>1</v>
      </c>
      <c r="K528" s="477">
        <v>31</v>
      </c>
      <c r="L528" s="477">
        <v>1</v>
      </c>
      <c r="M528" s="477">
        <v>31</v>
      </c>
      <c r="N528" s="477"/>
      <c r="O528" s="477"/>
      <c r="P528" s="500"/>
      <c r="Q528" s="478"/>
    </row>
    <row r="529" spans="1:17" ht="14.4" customHeight="1" x14ac:dyDescent="0.3">
      <c r="A529" s="472" t="s">
        <v>1611</v>
      </c>
      <c r="B529" s="473" t="s">
        <v>1424</v>
      </c>
      <c r="C529" s="473" t="s">
        <v>1425</v>
      </c>
      <c r="D529" s="473" t="s">
        <v>1462</v>
      </c>
      <c r="E529" s="473" t="s">
        <v>1463</v>
      </c>
      <c r="F529" s="477">
        <v>1</v>
      </c>
      <c r="G529" s="477">
        <v>207</v>
      </c>
      <c r="H529" s="477">
        <v>0.33173076923076922</v>
      </c>
      <c r="I529" s="477">
        <v>207</v>
      </c>
      <c r="J529" s="477">
        <v>3</v>
      </c>
      <c r="K529" s="477">
        <v>624</v>
      </c>
      <c r="L529" s="477">
        <v>1</v>
      </c>
      <c r="M529" s="477">
        <v>208</v>
      </c>
      <c r="N529" s="477"/>
      <c r="O529" s="477"/>
      <c r="P529" s="500"/>
      <c r="Q529" s="478"/>
    </row>
    <row r="530" spans="1:17" ht="14.4" customHeight="1" x14ac:dyDescent="0.3">
      <c r="A530" s="472" t="s">
        <v>1611</v>
      </c>
      <c r="B530" s="473" t="s">
        <v>1424</v>
      </c>
      <c r="C530" s="473" t="s">
        <v>1425</v>
      </c>
      <c r="D530" s="473" t="s">
        <v>1464</v>
      </c>
      <c r="E530" s="473" t="s">
        <v>1465</v>
      </c>
      <c r="F530" s="477"/>
      <c r="G530" s="477"/>
      <c r="H530" s="477"/>
      <c r="I530" s="477"/>
      <c r="J530" s="477">
        <v>2</v>
      </c>
      <c r="K530" s="477">
        <v>768</v>
      </c>
      <c r="L530" s="477">
        <v>1</v>
      </c>
      <c r="M530" s="477">
        <v>384</v>
      </c>
      <c r="N530" s="477"/>
      <c r="O530" s="477"/>
      <c r="P530" s="500"/>
      <c r="Q530" s="478"/>
    </row>
    <row r="531" spans="1:17" ht="14.4" customHeight="1" x14ac:dyDescent="0.3">
      <c r="A531" s="472" t="s">
        <v>1611</v>
      </c>
      <c r="B531" s="473" t="s">
        <v>1424</v>
      </c>
      <c r="C531" s="473" t="s">
        <v>1425</v>
      </c>
      <c r="D531" s="473" t="s">
        <v>1464</v>
      </c>
      <c r="E531" s="473" t="s">
        <v>1466</v>
      </c>
      <c r="F531" s="477">
        <v>1</v>
      </c>
      <c r="G531" s="477">
        <v>380</v>
      </c>
      <c r="H531" s="477">
        <v>0.98958333333333337</v>
      </c>
      <c r="I531" s="477">
        <v>380</v>
      </c>
      <c r="J531" s="477">
        <v>1</v>
      </c>
      <c r="K531" s="477">
        <v>384</v>
      </c>
      <c r="L531" s="477">
        <v>1</v>
      </c>
      <c r="M531" s="477">
        <v>384</v>
      </c>
      <c r="N531" s="477"/>
      <c r="O531" s="477"/>
      <c r="P531" s="500"/>
      <c r="Q531" s="478"/>
    </row>
    <row r="532" spans="1:17" ht="14.4" customHeight="1" x14ac:dyDescent="0.3">
      <c r="A532" s="472" t="s">
        <v>1611</v>
      </c>
      <c r="B532" s="473" t="s">
        <v>1424</v>
      </c>
      <c r="C532" s="473" t="s">
        <v>1425</v>
      </c>
      <c r="D532" s="473" t="s">
        <v>1467</v>
      </c>
      <c r="E532" s="473" t="s">
        <v>1468</v>
      </c>
      <c r="F532" s="477">
        <v>1</v>
      </c>
      <c r="G532" s="477">
        <v>234</v>
      </c>
      <c r="H532" s="477">
        <v>0.99152542372881358</v>
      </c>
      <c r="I532" s="477">
        <v>234</v>
      </c>
      <c r="J532" s="477">
        <v>1</v>
      </c>
      <c r="K532" s="477">
        <v>236</v>
      </c>
      <c r="L532" s="477">
        <v>1</v>
      </c>
      <c r="M532" s="477">
        <v>236</v>
      </c>
      <c r="N532" s="477">
        <v>1</v>
      </c>
      <c r="O532" s="477">
        <v>213</v>
      </c>
      <c r="P532" s="500">
        <v>0.90254237288135597</v>
      </c>
      <c r="Q532" s="478">
        <v>213</v>
      </c>
    </row>
    <row r="533" spans="1:17" ht="14.4" customHeight="1" x14ac:dyDescent="0.3">
      <c r="A533" s="472" t="s">
        <v>1611</v>
      </c>
      <c r="B533" s="473" t="s">
        <v>1424</v>
      </c>
      <c r="C533" s="473" t="s">
        <v>1425</v>
      </c>
      <c r="D533" s="473" t="s">
        <v>1476</v>
      </c>
      <c r="E533" s="473" t="s">
        <v>1477</v>
      </c>
      <c r="F533" s="477">
        <v>28</v>
      </c>
      <c r="G533" s="477">
        <v>448</v>
      </c>
      <c r="H533" s="477">
        <v>0.5490196078431373</v>
      </c>
      <c r="I533" s="477">
        <v>16</v>
      </c>
      <c r="J533" s="477">
        <v>48</v>
      </c>
      <c r="K533" s="477">
        <v>816</v>
      </c>
      <c r="L533" s="477">
        <v>1</v>
      </c>
      <c r="M533" s="477">
        <v>17</v>
      </c>
      <c r="N533" s="477">
        <v>10</v>
      </c>
      <c r="O533" s="477">
        <v>170</v>
      </c>
      <c r="P533" s="500">
        <v>0.20833333333333334</v>
      </c>
      <c r="Q533" s="478">
        <v>17</v>
      </c>
    </row>
    <row r="534" spans="1:17" ht="14.4" customHeight="1" x14ac:dyDescent="0.3">
      <c r="A534" s="472" t="s">
        <v>1611</v>
      </c>
      <c r="B534" s="473" t="s">
        <v>1424</v>
      </c>
      <c r="C534" s="473" t="s">
        <v>1425</v>
      </c>
      <c r="D534" s="473" t="s">
        <v>1478</v>
      </c>
      <c r="E534" s="473" t="s">
        <v>1479</v>
      </c>
      <c r="F534" s="477">
        <v>1</v>
      </c>
      <c r="G534" s="477">
        <v>136</v>
      </c>
      <c r="H534" s="477">
        <v>0.48920863309352519</v>
      </c>
      <c r="I534" s="477">
        <v>136</v>
      </c>
      <c r="J534" s="477">
        <v>2</v>
      </c>
      <c r="K534" s="477">
        <v>278</v>
      </c>
      <c r="L534" s="477">
        <v>1</v>
      </c>
      <c r="M534" s="477">
        <v>139</v>
      </c>
      <c r="N534" s="477"/>
      <c r="O534" s="477"/>
      <c r="P534" s="500"/>
      <c r="Q534" s="478"/>
    </row>
    <row r="535" spans="1:17" ht="14.4" customHeight="1" x14ac:dyDescent="0.3">
      <c r="A535" s="472" t="s">
        <v>1611</v>
      </c>
      <c r="B535" s="473" t="s">
        <v>1424</v>
      </c>
      <c r="C535" s="473" t="s">
        <v>1425</v>
      </c>
      <c r="D535" s="473" t="s">
        <v>1481</v>
      </c>
      <c r="E535" s="473" t="s">
        <v>1482</v>
      </c>
      <c r="F535" s="477">
        <v>3</v>
      </c>
      <c r="G535" s="477">
        <v>309</v>
      </c>
      <c r="H535" s="477">
        <v>1</v>
      </c>
      <c r="I535" s="477">
        <v>103</v>
      </c>
      <c r="J535" s="477">
        <v>3</v>
      </c>
      <c r="K535" s="477">
        <v>309</v>
      </c>
      <c r="L535" s="477">
        <v>1</v>
      </c>
      <c r="M535" s="477">
        <v>103</v>
      </c>
      <c r="N535" s="477">
        <v>5</v>
      </c>
      <c r="O535" s="477">
        <v>325</v>
      </c>
      <c r="P535" s="500">
        <v>1.051779935275081</v>
      </c>
      <c r="Q535" s="478">
        <v>65</v>
      </c>
    </row>
    <row r="536" spans="1:17" ht="14.4" customHeight="1" x14ac:dyDescent="0.3">
      <c r="A536" s="472" t="s">
        <v>1611</v>
      </c>
      <c r="B536" s="473" t="s">
        <v>1424</v>
      </c>
      <c r="C536" s="473" t="s">
        <v>1425</v>
      </c>
      <c r="D536" s="473" t="s">
        <v>1481</v>
      </c>
      <c r="E536" s="473" t="s">
        <v>1483</v>
      </c>
      <c r="F536" s="477">
        <v>3</v>
      </c>
      <c r="G536" s="477">
        <v>309</v>
      </c>
      <c r="H536" s="477">
        <v>3</v>
      </c>
      <c r="I536" s="477">
        <v>103</v>
      </c>
      <c r="J536" s="477">
        <v>1</v>
      </c>
      <c r="K536" s="477">
        <v>103</v>
      </c>
      <c r="L536" s="477">
        <v>1</v>
      </c>
      <c r="M536" s="477">
        <v>103</v>
      </c>
      <c r="N536" s="477">
        <v>5</v>
      </c>
      <c r="O536" s="477">
        <v>325</v>
      </c>
      <c r="P536" s="500">
        <v>3.1553398058252426</v>
      </c>
      <c r="Q536" s="478">
        <v>65</v>
      </c>
    </row>
    <row r="537" spans="1:17" ht="14.4" customHeight="1" x14ac:dyDescent="0.3">
      <c r="A537" s="472" t="s">
        <v>1611</v>
      </c>
      <c r="B537" s="473" t="s">
        <v>1424</v>
      </c>
      <c r="C537" s="473" t="s">
        <v>1425</v>
      </c>
      <c r="D537" s="473" t="s">
        <v>1488</v>
      </c>
      <c r="E537" s="473" t="s">
        <v>1489</v>
      </c>
      <c r="F537" s="477">
        <v>497</v>
      </c>
      <c r="G537" s="477">
        <v>57652</v>
      </c>
      <c r="H537" s="477">
        <v>1.4407957214974758</v>
      </c>
      <c r="I537" s="477">
        <v>116</v>
      </c>
      <c r="J537" s="477">
        <v>342</v>
      </c>
      <c r="K537" s="477">
        <v>40014</v>
      </c>
      <c r="L537" s="477">
        <v>1</v>
      </c>
      <c r="M537" s="477">
        <v>117</v>
      </c>
      <c r="N537" s="477">
        <v>497</v>
      </c>
      <c r="O537" s="477">
        <v>67592</v>
      </c>
      <c r="P537" s="500">
        <v>1.6892087769280753</v>
      </c>
      <c r="Q537" s="478">
        <v>136</v>
      </c>
    </row>
    <row r="538" spans="1:17" ht="14.4" customHeight="1" x14ac:dyDescent="0.3">
      <c r="A538" s="472" t="s">
        <v>1611</v>
      </c>
      <c r="B538" s="473" t="s">
        <v>1424</v>
      </c>
      <c r="C538" s="473" t="s">
        <v>1425</v>
      </c>
      <c r="D538" s="473" t="s">
        <v>1490</v>
      </c>
      <c r="E538" s="473" t="s">
        <v>1491</v>
      </c>
      <c r="F538" s="477">
        <v>36</v>
      </c>
      <c r="G538" s="477">
        <v>3060</v>
      </c>
      <c r="H538" s="477">
        <v>0.7005494505494505</v>
      </c>
      <c r="I538" s="477">
        <v>85</v>
      </c>
      <c r="J538" s="477">
        <v>48</v>
      </c>
      <c r="K538" s="477">
        <v>4368</v>
      </c>
      <c r="L538" s="477">
        <v>1</v>
      </c>
      <c r="M538" s="477">
        <v>91</v>
      </c>
      <c r="N538" s="477">
        <v>65</v>
      </c>
      <c r="O538" s="477">
        <v>5915</v>
      </c>
      <c r="P538" s="500">
        <v>1.3541666666666667</v>
      </c>
      <c r="Q538" s="478">
        <v>91</v>
      </c>
    </row>
    <row r="539" spans="1:17" ht="14.4" customHeight="1" x14ac:dyDescent="0.3">
      <c r="A539" s="472" t="s">
        <v>1611</v>
      </c>
      <c r="B539" s="473" t="s">
        <v>1424</v>
      </c>
      <c r="C539" s="473" t="s">
        <v>1425</v>
      </c>
      <c r="D539" s="473" t="s">
        <v>1492</v>
      </c>
      <c r="E539" s="473" t="s">
        <v>1493</v>
      </c>
      <c r="F539" s="477">
        <v>2</v>
      </c>
      <c r="G539" s="477">
        <v>196</v>
      </c>
      <c r="H539" s="477">
        <v>0.49494949494949497</v>
      </c>
      <c r="I539" s="477">
        <v>98</v>
      </c>
      <c r="J539" s="477">
        <v>4</v>
      </c>
      <c r="K539" s="477">
        <v>396</v>
      </c>
      <c r="L539" s="477">
        <v>1</v>
      </c>
      <c r="M539" s="477">
        <v>99</v>
      </c>
      <c r="N539" s="477">
        <v>2</v>
      </c>
      <c r="O539" s="477">
        <v>274</v>
      </c>
      <c r="P539" s="500">
        <v>0.69191919191919193</v>
      </c>
      <c r="Q539" s="478">
        <v>137</v>
      </c>
    </row>
    <row r="540" spans="1:17" ht="14.4" customHeight="1" x14ac:dyDescent="0.3">
      <c r="A540" s="472" t="s">
        <v>1611</v>
      </c>
      <c r="B540" s="473" t="s">
        <v>1424</v>
      </c>
      <c r="C540" s="473" t="s">
        <v>1425</v>
      </c>
      <c r="D540" s="473" t="s">
        <v>1494</v>
      </c>
      <c r="E540" s="473" t="s">
        <v>1495</v>
      </c>
      <c r="F540" s="477">
        <v>71</v>
      </c>
      <c r="G540" s="477">
        <v>1491</v>
      </c>
      <c r="H540" s="477">
        <v>3.55</v>
      </c>
      <c r="I540" s="477">
        <v>21</v>
      </c>
      <c r="J540" s="477">
        <v>20</v>
      </c>
      <c r="K540" s="477">
        <v>420</v>
      </c>
      <c r="L540" s="477">
        <v>1</v>
      </c>
      <c r="M540" s="477">
        <v>21</v>
      </c>
      <c r="N540" s="477">
        <v>15</v>
      </c>
      <c r="O540" s="477">
        <v>990</v>
      </c>
      <c r="P540" s="500">
        <v>2.3571428571428572</v>
      </c>
      <c r="Q540" s="478">
        <v>66</v>
      </c>
    </row>
    <row r="541" spans="1:17" ht="14.4" customHeight="1" x14ac:dyDescent="0.3">
      <c r="A541" s="472" t="s">
        <v>1611</v>
      </c>
      <c r="B541" s="473" t="s">
        <v>1424</v>
      </c>
      <c r="C541" s="473" t="s">
        <v>1425</v>
      </c>
      <c r="D541" s="473" t="s">
        <v>1496</v>
      </c>
      <c r="E541" s="473" t="s">
        <v>1497</v>
      </c>
      <c r="F541" s="477">
        <v>20</v>
      </c>
      <c r="G541" s="477">
        <v>9740</v>
      </c>
      <c r="H541" s="477">
        <v>0.57025761124121777</v>
      </c>
      <c r="I541" s="477">
        <v>487</v>
      </c>
      <c r="J541" s="477">
        <v>35</v>
      </c>
      <c r="K541" s="477">
        <v>17080</v>
      </c>
      <c r="L541" s="477">
        <v>1</v>
      </c>
      <c r="M541" s="477">
        <v>488</v>
      </c>
      <c r="N541" s="477">
        <v>3</v>
      </c>
      <c r="O541" s="477">
        <v>984</v>
      </c>
      <c r="P541" s="500">
        <v>5.7611241217798592E-2</v>
      </c>
      <c r="Q541" s="478">
        <v>328</v>
      </c>
    </row>
    <row r="542" spans="1:17" ht="14.4" customHeight="1" x14ac:dyDescent="0.3">
      <c r="A542" s="472" t="s">
        <v>1611</v>
      </c>
      <c r="B542" s="473" t="s">
        <v>1424</v>
      </c>
      <c r="C542" s="473" t="s">
        <v>1425</v>
      </c>
      <c r="D542" s="473" t="s">
        <v>1496</v>
      </c>
      <c r="E542" s="473" t="s">
        <v>1498</v>
      </c>
      <c r="F542" s="477">
        <v>7</v>
      </c>
      <c r="G542" s="477">
        <v>3409</v>
      </c>
      <c r="H542" s="477">
        <v>0.63505961251862886</v>
      </c>
      <c r="I542" s="477">
        <v>487</v>
      </c>
      <c r="J542" s="477">
        <v>11</v>
      </c>
      <c r="K542" s="477">
        <v>5368</v>
      </c>
      <c r="L542" s="477">
        <v>1</v>
      </c>
      <c r="M542" s="477">
        <v>488</v>
      </c>
      <c r="N542" s="477">
        <v>6</v>
      </c>
      <c r="O542" s="477">
        <v>1968</v>
      </c>
      <c r="P542" s="500">
        <v>0.36661698956780925</v>
      </c>
      <c r="Q542" s="478">
        <v>328</v>
      </c>
    </row>
    <row r="543" spans="1:17" ht="14.4" customHeight="1" x14ac:dyDescent="0.3">
      <c r="A543" s="472" t="s">
        <v>1611</v>
      </c>
      <c r="B543" s="473" t="s">
        <v>1424</v>
      </c>
      <c r="C543" s="473" t="s">
        <v>1425</v>
      </c>
      <c r="D543" s="473" t="s">
        <v>1506</v>
      </c>
      <c r="E543" s="473" t="s">
        <v>1507</v>
      </c>
      <c r="F543" s="477">
        <v>38</v>
      </c>
      <c r="G543" s="477">
        <v>1558</v>
      </c>
      <c r="H543" s="477">
        <v>0.6333333333333333</v>
      </c>
      <c r="I543" s="477">
        <v>41</v>
      </c>
      <c r="J543" s="477">
        <v>60</v>
      </c>
      <c r="K543" s="477">
        <v>2460</v>
      </c>
      <c r="L543" s="477">
        <v>1</v>
      </c>
      <c r="M543" s="477">
        <v>41</v>
      </c>
      <c r="N543" s="477">
        <v>53</v>
      </c>
      <c r="O543" s="477">
        <v>2703</v>
      </c>
      <c r="P543" s="500">
        <v>1.0987804878048781</v>
      </c>
      <c r="Q543" s="478">
        <v>51</v>
      </c>
    </row>
    <row r="544" spans="1:17" ht="14.4" customHeight="1" x14ac:dyDescent="0.3">
      <c r="A544" s="472" t="s">
        <v>1611</v>
      </c>
      <c r="B544" s="473" t="s">
        <v>1424</v>
      </c>
      <c r="C544" s="473" t="s">
        <v>1425</v>
      </c>
      <c r="D544" s="473" t="s">
        <v>1522</v>
      </c>
      <c r="E544" s="473" t="s">
        <v>1523</v>
      </c>
      <c r="F544" s="477"/>
      <c r="G544" s="477"/>
      <c r="H544" s="477"/>
      <c r="I544" s="477"/>
      <c r="J544" s="477">
        <v>1</v>
      </c>
      <c r="K544" s="477">
        <v>614</v>
      </c>
      <c r="L544" s="477">
        <v>1</v>
      </c>
      <c r="M544" s="477">
        <v>614</v>
      </c>
      <c r="N544" s="477"/>
      <c r="O544" s="477"/>
      <c r="P544" s="500"/>
      <c r="Q544" s="478"/>
    </row>
    <row r="545" spans="1:17" ht="14.4" customHeight="1" x14ac:dyDescent="0.3">
      <c r="A545" s="472" t="s">
        <v>1611</v>
      </c>
      <c r="B545" s="473" t="s">
        <v>1424</v>
      </c>
      <c r="C545" s="473" t="s">
        <v>1425</v>
      </c>
      <c r="D545" s="473" t="s">
        <v>1535</v>
      </c>
      <c r="E545" s="473" t="s">
        <v>1536</v>
      </c>
      <c r="F545" s="477">
        <v>1</v>
      </c>
      <c r="G545" s="477">
        <v>248</v>
      </c>
      <c r="H545" s="477">
        <v>0.99598393574297184</v>
      </c>
      <c r="I545" s="477">
        <v>248</v>
      </c>
      <c r="J545" s="477">
        <v>1</v>
      </c>
      <c r="K545" s="477">
        <v>249</v>
      </c>
      <c r="L545" s="477">
        <v>1</v>
      </c>
      <c r="M545" s="477">
        <v>249</v>
      </c>
      <c r="N545" s="477">
        <v>1</v>
      </c>
      <c r="O545" s="477">
        <v>271</v>
      </c>
      <c r="P545" s="500">
        <v>1.0883534136546185</v>
      </c>
      <c r="Q545" s="478">
        <v>271</v>
      </c>
    </row>
    <row r="546" spans="1:17" ht="14.4" customHeight="1" x14ac:dyDescent="0.3">
      <c r="A546" s="472" t="s">
        <v>1611</v>
      </c>
      <c r="B546" s="473" t="s">
        <v>1424</v>
      </c>
      <c r="C546" s="473" t="s">
        <v>1425</v>
      </c>
      <c r="D546" s="473" t="s">
        <v>1564</v>
      </c>
      <c r="E546" s="473"/>
      <c r="F546" s="477"/>
      <c r="G546" s="477"/>
      <c r="H546" s="477"/>
      <c r="I546" s="477"/>
      <c r="J546" s="477"/>
      <c r="K546" s="477"/>
      <c r="L546" s="477"/>
      <c r="M546" s="477"/>
      <c r="N546" s="477">
        <v>11</v>
      </c>
      <c r="O546" s="477">
        <v>2860</v>
      </c>
      <c r="P546" s="500"/>
      <c r="Q546" s="478">
        <v>260</v>
      </c>
    </row>
    <row r="547" spans="1:17" ht="14.4" customHeight="1" x14ac:dyDescent="0.3">
      <c r="A547" s="472" t="s">
        <v>1611</v>
      </c>
      <c r="B547" s="473" t="s">
        <v>1424</v>
      </c>
      <c r="C547" s="473" t="s">
        <v>1425</v>
      </c>
      <c r="D547" s="473" t="s">
        <v>1564</v>
      </c>
      <c r="E547" s="473" t="s">
        <v>1565</v>
      </c>
      <c r="F547" s="477"/>
      <c r="G547" s="477"/>
      <c r="H547" s="477"/>
      <c r="I547" s="477"/>
      <c r="J547" s="477"/>
      <c r="K547" s="477"/>
      <c r="L547" s="477"/>
      <c r="M547" s="477"/>
      <c r="N547" s="477">
        <v>139</v>
      </c>
      <c r="O547" s="477">
        <v>36140</v>
      </c>
      <c r="P547" s="500"/>
      <c r="Q547" s="478">
        <v>260</v>
      </c>
    </row>
    <row r="548" spans="1:17" ht="14.4" customHeight="1" x14ac:dyDescent="0.3">
      <c r="A548" s="472" t="s">
        <v>1611</v>
      </c>
      <c r="B548" s="473" t="s">
        <v>1424</v>
      </c>
      <c r="C548" s="473" t="s">
        <v>1425</v>
      </c>
      <c r="D548" s="473" t="s">
        <v>1566</v>
      </c>
      <c r="E548" s="473" t="s">
        <v>1567</v>
      </c>
      <c r="F548" s="477"/>
      <c r="G548" s="477"/>
      <c r="H548" s="477"/>
      <c r="I548" s="477"/>
      <c r="J548" s="477"/>
      <c r="K548" s="477"/>
      <c r="L548" s="477"/>
      <c r="M548" s="477"/>
      <c r="N548" s="477">
        <v>1</v>
      </c>
      <c r="O548" s="477">
        <v>165</v>
      </c>
      <c r="P548" s="500"/>
      <c r="Q548" s="478">
        <v>165</v>
      </c>
    </row>
    <row r="549" spans="1:17" ht="14.4" customHeight="1" x14ac:dyDescent="0.3">
      <c r="A549" s="472" t="s">
        <v>1612</v>
      </c>
      <c r="B549" s="473" t="s">
        <v>1424</v>
      </c>
      <c r="C549" s="473" t="s">
        <v>1425</v>
      </c>
      <c r="D549" s="473" t="s">
        <v>1426</v>
      </c>
      <c r="E549" s="473" t="s">
        <v>1427</v>
      </c>
      <c r="F549" s="477">
        <v>120</v>
      </c>
      <c r="G549" s="477">
        <v>19320</v>
      </c>
      <c r="H549" s="477">
        <v>0.80924855491329484</v>
      </c>
      <c r="I549" s="477">
        <v>161</v>
      </c>
      <c r="J549" s="477">
        <v>138</v>
      </c>
      <c r="K549" s="477">
        <v>23874</v>
      </c>
      <c r="L549" s="477">
        <v>1</v>
      </c>
      <c r="M549" s="477">
        <v>173</v>
      </c>
      <c r="N549" s="477">
        <v>162</v>
      </c>
      <c r="O549" s="477">
        <v>28026</v>
      </c>
      <c r="P549" s="500">
        <v>1.173913043478261</v>
      </c>
      <c r="Q549" s="478">
        <v>173</v>
      </c>
    </row>
    <row r="550" spans="1:17" ht="14.4" customHeight="1" x14ac:dyDescent="0.3">
      <c r="A550" s="472" t="s">
        <v>1612</v>
      </c>
      <c r="B550" s="473" t="s">
        <v>1424</v>
      </c>
      <c r="C550" s="473" t="s">
        <v>1425</v>
      </c>
      <c r="D550" s="473" t="s">
        <v>1426</v>
      </c>
      <c r="E550" s="473" t="s">
        <v>1428</v>
      </c>
      <c r="F550" s="477">
        <v>63</v>
      </c>
      <c r="G550" s="477">
        <v>10143</v>
      </c>
      <c r="H550" s="477">
        <v>0.81430635838150289</v>
      </c>
      <c r="I550" s="477">
        <v>161</v>
      </c>
      <c r="J550" s="477">
        <v>72</v>
      </c>
      <c r="K550" s="477">
        <v>12456</v>
      </c>
      <c r="L550" s="477">
        <v>1</v>
      </c>
      <c r="M550" s="477">
        <v>173</v>
      </c>
      <c r="N550" s="477">
        <v>71</v>
      </c>
      <c r="O550" s="477">
        <v>12283</v>
      </c>
      <c r="P550" s="500">
        <v>0.98611111111111116</v>
      </c>
      <c r="Q550" s="478">
        <v>173</v>
      </c>
    </row>
    <row r="551" spans="1:17" ht="14.4" customHeight="1" x14ac:dyDescent="0.3">
      <c r="A551" s="472" t="s">
        <v>1612</v>
      </c>
      <c r="B551" s="473" t="s">
        <v>1424</v>
      </c>
      <c r="C551" s="473" t="s">
        <v>1425</v>
      </c>
      <c r="D551" s="473" t="s">
        <v>1441</v>
      </c>
      <c r="E551" s="473" t="s">
        <v>1442</v>
      </c>
      <c r="F551" s="477">
        <v>1</v>
      </c>
      <c r="G551" s="477">
        <v>1169</v>
      </c>
      <c r="H551" s="477"/>
      <c r="I551" s="477">
        <v>1169</v>
      </c>
      <c r="J551" s="477"/>
      <c r="K551" s="477"/>
      <c r="L551" s="477"/>
      <c r="M551" s="477"/>
      <c r="N551" s="477">
        <v>2</v>
      </c>
      <c r="O551" s="477">
        <v>2140</v>
      </c>
      <c r="P551" s="500"/>
      <c r="Q551" s="478">
        <v>1070</v>
      </c>
    </row>
    <row r="552" spans="1:17" ht="14.4" customHeight="1" x14ac:dyDescent="0.3">
      <c r="A552" s="472" t="s">
        <v>1612</v>
      </c>
      <c r="B552" s="473" t="s">
        <v>1424</v>
      </c>
      <c r="C552" s="473" t="s">
        <v>1425</v>
      </c>
      <c r="D552" s="473" t="s">
        <v>1444</v>
      </c>
      <c r="E552" s="473" t="s">
        <v>1445</v>
      </c>
      <c r="F552" s="477">
        <v>123</v>
      </c>
      <c r="G552" s="477">
        <v>4920</v>
      </c>
      <c r="H552" s="477">
        <v>2.5</v>
      </c>
      <c r="I552" s="477">
        <v>40</v>
      </c>
      <c r="J552" s="477">
        <v>48</v>
      </c>
      <c r="K552" s="477">
        <v>1968</v>
      </c>
      <c r="L552" s="477">
        <v>1</v>
      </c>
      <c r="M552" s="477">
        <v>41</v>
      </c>
      <c r="N552" s="477">
        <v>92</v>
      </c>
      <c r="O552" s="477">
        <v>4232</v>
      </c>
      <c r="P552" s="500">
        <v>2.1504065040650406</v>
      </c>
      <c r="Q552" s="478">
        <v>46</v>
      </c>
    </row>
    <row r="553" spans="1:17" ht="14.4" customHeight="1" x14ac:dyDescent="0.3">
      <c r="A553" s="472" t="s">
        <v>1612</v>
      </c>
      <c r="B553" s="473" t="s">
        <v>1424</v>
      </c>
      <c r="C553" s="473" t="s">
        <v>1425</v>
      </c>
      <c r="D553" s="473" t="s">
        <v>1446</v>
      </c>
      <c r="E553" s="473" t="s">
        <v>1447</v>
      </c>
      <c r="F553" s="477">
        <v>2</v>
      </c>
      <c r="G553" s="477">
        <v>766</v>
      </c>
      <c r="H553" s="477">
        <v>0.28497023809523808</v>
      </c>
      <c r="I553" s="477">
        <v>383</v>
      </c>
      <c r="J553" s="477">
        <v>7</v>
      </c>
      <c r="K553" s="477">
        <v>2688</v>
      </c>
      <c r="L553" s="477">
        <v>1</v>
      </c>
      <c r="M553" s="477">
        <v>384</v>
      </c>
      <c r="N553" s="477">
        <v>5</v>
      </c>
      <c r="O553" s="477">
        <v>1735</v>
      </c>
      <c r="P553" s="500">
        <v>0.64546130952380953</v>
      </c>
      <c r="Q553" s="478">
        <v>347</v>
      </c>
    </row>
    <row r="554" spans="1:17" ht="14.4" customHeight="1" x14ac:dyDescent="0.3">
      <c r="A554" s="472" t="s">
        <v>1612</v>
      </c>
      <c r="B554" s="473" t="s">
        <v>1424</v>
      </c>
      <c r="C554" s="473" t="s">
        <v>1425</v>
      </c>
      <c r="D554" s="473" t="s">
        <v>1446</v>
      </c>
      <c r="E554" s="473" t="s">
        <v>1448</v>
      </c>
      <c r="F554" s="477"/>
      <c r="G554" s="477"/>
      <c r="H554" s="477"/>
      <c r="I554" s="477"/>
      <c r="J554" s="477"/>
      <c r="K554" s="477"/>
      <c r="L554" s="477"/>
      <c r="M554" s="477"/>
      <c r="N554" s="477">
        <v>6</v>
      </c>
      <c r="O554" s="477">
        <v>2082</v>
      </c>
      <c r="P554" s="500"/>
      <c r="Q554" s="478">
        <v>347</v>
      </c>
    </row>
    <row r="555" spans="1:17" ht="14.4" customHeight="1" x14ac:dyDescent="0.3">
      <c r="A555" s="472" t="s">
        <v>1612</v>
      </c>
      <c r="B555" s="473" t="s">
        <v>1424</v>
      </c>
      <c r="C555" s="473" t="s">
        <v>1425</v>
      </c>
      <c r="D555" s="473" t="s">
        <v>1449</v>
      </c>
      <c r="E555" s="473" t="s">
        <v>1450</v>
      </c>
      <c r="F555" s="477">
        <v>8</v>
      </c>
      <c r="G555" s="477">
        <v>296</v>
      </c>
      <c r="H555" s="477"/>
      <c r="I555" s="477">
        <v>37</v>
      </c>
      <c r="J555" s="477"/>
      <c r="K555" s="477"/>
      <c r="L555" s="477"/>
      <c r="M555" s="477"/>
      <c r="N555" s="477">
        <v>4</v>
      </c>
      <c r="O555" s="477">
        <v>204</v>
      </c>
      <c r="P555" s="500"/>
      <c r="Q555" s="478">
        <v>51</v>
      </c>
    </row>
    <row r="556" spans="1:17" ht="14.4" customHeight="1" x14ac:dyDescent="0.3">
      <c r="A556" s="472" t="s">
        <v>1612</v>
      </c>
      <c r="B556" s="473" t="s">
        <v>1424</v>
      </c>
      <c r="C556" s="473" t="s">
        <v>1425</v>
      </c>
      <c r="D556" s="473" t="s">
        <v>1453</v>
      </c>
      <c r="E556" s="473" t="s">
        <v>1454</v>
      </c>
      <c r="F556" s="477">
        <v>12</v>
      </c>
      <c r="G556" s="477">
        <v>5340</v>
      </c>
      <c r="H556" s="477">
        <v>3.9910313901345291</v>
      </c>
      <c r="I556" s="477">
        <v>445</v>
      </c>
      <c r="J556" s="477">
        <v>3</v>
      </c>
      <c r="K556" s="477">
        <v>1338</v>
      </c>
      <c r="L556" s="477">
        <v>1</v>
      </c>
      <c r="M556" s="477">
        <v>446</v>
      </c>
      <c r="N556" s="477">
        <v>21</v>
      </c>
      <c r="O556" s="477">
        <v>7917</v>
      </c>
      <c r="P556" s="500">
        <v>5.9170403587443943</v>
      </c>
      <c r="Q556" s="478">
        <v>377</v>
      </c>
    </row>
    <row r="557" spans="1:17" ht="14.4" customHeight="1" x14ac:dyDescent="0.3">
      <c r="A557" s="472" t="s">
        <v>1612</v>
      </c>
      <c r="B557" s="473" t="s">
        <v>1424</v>
      </c>
      <c r="C557" s="473" t="s">
        <v>1425</v>
      </c>
      <c r="D557" s="473" t="s">
        <v>1453</v>
      </c>
      <c r="E557" s="473" t="s">
        <v>1455</v>
      </c>
      <c r="F557" s="477">
        <v>3</v>
      </c>
      <c r="G557" s="477">
        <v>1335</v>
      </c>
      <c r="H557" s="477">
        <v>0.33258594917787743</v>
      </c>
      <c r="I557" s="477">
        <v>445</v>
      </c>
      <c r="J557" s="477">
        <v>9</v>
      </c>
      <c r="K557" s="477">
        <v>4014</v>
      </c>
      <c r="L557" s="477">
        <v>1</v>
      </c>
      <c r="M557" s="477">
        <v>446</v>
      </c>
      <c r="N557" s="477">
        <v>6</v>
      </c>
      <c r="O557" s="477">
        <v>2262</v>
      </c>
      <c r="P557" s="500">
        <v>0.56352765321375187</v>
      </c>
      <c r="Q557" s="478">
        <v>377</v>
      </c>
    </row>
    <row r="558" spans="1:17" ht="14.4" customHeight="1" x14ac:dyDescent="0.3">
      <c r="A558" s="472" t="s">
        <v>1612</v>
      </c>
      <c r="B558" s="473" t="s">
        <v>1424</v>
      </c>
      <c r="C558" s="473" t="s">
        <v>1425</v>
      </c>
      <c r="D558" s="473" t="s">
        <v>1458</v>
      </c>
      <c r="E558" s="473" t="s">
        <v>1459</v>
      </c>
      <c r="F558" s="477"/>
      <c r="G558" s="477"/>
      <c r="H558" s="477"/>
      <c r="I558" s="477"/>
      <c r="J558" s="477">
        <v>5</v>
      </c>
      <c r="K558" s="477">
        <v>2460</v>
      </c>
      <c r="L558" s="477">
        <v>1</v>
      </c>
      <c r="M558" s="477">
        <v>492</v>
      </c>
      <c r="N558" s="477">
        <v>2</v>
      </c>
      <c r="O558" s="477">
        <v>1048</v>
      </c>
      <c r="P558" s="500">
        <v>0.42601626016260163</v>
      </c>
      <c r="Q558" s="478">
        <v>524</v>
      </c>
    </row>
    <row r="559" spans="1:17" ht="14.4" customHeight="1" x14ac:dyDescent="0.3">
      <c r="A559" s="472" t="s">
        <v>1612</v>
      </c>
      <c r="B559" s="473" t="s">
        <v>1424</v>
      </c>
      <c r="C559" s="473" t="s">
        <v>1425</v>
      </c>
      <c r="D559" s="473" t="s">
        <v>1460</v>
      </c>
      <c r="E559" s="473" t="s">
        <v>1461</v>
      </c>
      <c r="F559" s="477">
        <v>15</v>
      </c>
      <c r="G559" s="477">
        <v>465</v>
      </c>
      <c r="H559" s="477">
        <v>2.5</v>
      </c>
      <c r="I559" s="477">
        <v>31</v>
      </c>
      <c r="J559" s="477">
        <v>6</v>
      </c>
      <c r="K559" s="477">
        <v>186</v>
      </c>
      <c r="L559" s="477">
        <v>1</v>
      </c>
      <c r="M559" s="477">
        <v>31</v>
      </c>
      <c r="N559" s="477">
        <v>2</v>
      </c>
      <c r="O559" s="477">
        <v>114</v>
      </c>
      <c r="P559" s="500">
        <v>0.61290322580645162</v>
      </c>
      <c r="Q559" s="478">
        <v>57</v>
      </c>
    </row>
    <row r="560" spans="1:17" ht="14.4" customHeight="1" x14ac:dyDescent="0.3">
      <c r="A560" s="472" t="s">
        <v>1612</v>
      </c>
      <c r="B560" s="473" t="s">
        <v>1424</v>
      </c>
      <c r="C560" s="473" t="s">
        <v>1425</v>
      </c>
      <c r="D560" s="473" t="s">
        <v>1462</v>
      </c>
      <c r="E560" s="473" t="s">
        <v>1463</v>
      </c>
      <c r="F560" s="477">
        <v>6</v>
      </c>
      <c r="G560" s="477">
        <v>1242</v>
      </c>
      <c r="H560" s="477">
        <v>0.99519230769230771</v>
      </c>
      <c r="I560" s="477">
        <v>207</v>
      </c>
      <c r="J560" s="477">
        <v>6</v>
      </c>
      <c r="K560" s="477">
        <v>1248</v>
      </c>
      <c r="L560" s="477">
        <v>1</v>
      </c>
      <c r="M560" s="477">
        <v>208</v>
      </c>
      <c r="N560" s="477">
        <v>9</v>
      </c>
      <c r="O560" s="477">
        <v>2016</v>
      </c>
      <c r="P560" s="500">
        <v>1.6153846153846154</v>
      </c>
      <c r="Q560" s="478">
        <v>224</v>
      </c>
    </row>
    <row r="561" spans="1:17" ht="14.4" customHeight="1" x14ac:dyDescent="0.3">
      <c r="A561" s="472" t="s">
        <v>1612</v>
      </c>
      <c r="B561" s="473" t="s">
        <v>1424</v>
      </c>
      <c r="C561" s="473" t="s">
        <v>1425</v>
      </c>
      <c r="D561" s="473" t="s">
        <v>1464</v>
      </c>
      <c r="E561" s="473" t="s">
        <v>1465</v>
      </c>
      <c r="F561" s="477">
        <v>4</v>
      </c>
      <c r="G561" s="477">
        <v>1520</v>
      </c>
      <c r="H561" s="477">
        <v>0.98958333333333337</v>
      </c>
      <c r="I561" s="477">
        <v>380</v>
      </c>
      <c r="J561" s="477">
        <v>4</v>
      </c>
      <c r="K561" s="477">
        <v>1536</v>
      </c>
      <c r="L561" s="477">
        <v>1</v>
      </c>
      <c r="M561" s="477">
        <v>384</v>
      </c>
      <c r="N561" s="477">
        <v>7</v>
      </c>
      <c r="O561" s="477">
        <v>3871</v>
      </c>
      <c r="P561" s="500">
        <v>2.5201822916666665</v>
      </c>
      <c r="Q561" s="478">
        <v>553</v>
      </c>
    </row>
    <row r="562" spans="1:17" ht="14.4" customHeight="1" x14ac:dyDescent="0.3">
      <c r="A562" s="472" t="s">
        <v>1612</v>
      </c>
      <c r="B562" s="473" t="s">
        <v>1424</v>
      </c>
      <c r="C562" s="473" t="s">
        <v>1425</v>
      </c>
      <c r="D562" s="473" t="s">
        <v>1464</v>
      </c>
      <c r="E562" s="473" t="s">
        <v>1466</v>
      </c>
      <c r="F562" s="477">
        <v>2</v>
      </c>
      <c r="G562" s="477">
        <v>760</v>
      </c>
      <c r="H562" s="477">
        <v>0.98958333333333337</v>
      </c>
      <c r="I562" s="477">
        <v>380</v>
      </c>
      <c r="J562" s="477">
        <v>2</v>
      </c>
      <c r="K562" s="477">
        <v>768</v>
      </c>
      <c r="L562" s="477">
        <v>1</v>
      </c>
      <c r="M562" s="477">
        <v>384</v>
      </c>
      <c r="N562" s="477">
        <v>2</v>
      </c>
      <c r="O562" s="477">
        <v>1106</v>
      </c>
      <c r="P562" s="500">
        <v>1.4401041666666667</v>
      </c>
      <c r="Q562" s="478">
        <v>553</v>
      </c>
    </row>
    <row r="563" spans="1:17" ht="14.4" customHeight="1" x14ac:dyDescent="0.3">
      <c r="A563" s="472" t="s">
        <v>1612</v>
      </c>
      <c r="B563" s="473" t="s">
        <v>1424</v>
      </c>
      <c r="C563" s="473" t="s">
        <v>1425</v>
      </c>
      <c r="D563" s="473" t="s">
        <v>1476</v>
      </c>
      <c r="E563" s="473" t="s">
        <v>1477</v>
      </c>
      <c r="F563" s="477">
        <v>41</v>
      </c>
      <c r="G563" s="477">
        <v>656</v>
      </c>
      <c r="H563" s="477">
        <v>1.1693404634581106</v>
      </c>
      <c r="I563" s="477">
        <v>16</v>
      </c>
      <c r="J563" s="477">
        <v>33</v>
      </c>
      <c r="K563" s="477">
        <v>561</v>
      </c>
      <c r="L563" s="477">
        <v>1</v>
      </c>
      <c r="M563" s="477">
        <v>17</v>
      </c>
      <c r="N563" s="477">
        <v>32</v>
      </c>
      <c r="O563" s="477">
        <v>544</v>
      </c>
      <c r="P563" s="500">
        <v>0.96969696969696972</v>
      </c>
      <c r="Q563" s="478">
        <v>17</v>
      </c>
    </row>
    <row r="564" spans="1:17" ht="14.4" customHeight="1" x14ac:dyDescent="0.3">
      <c r="A564" s="472" t="s">
        <v>1612</v>
      </c>
      <c r="B564" s="473" t="s">
        <v>1424</v>
      </c>
      <c r="C564" s="473" t="s">
        <v>1425</v>
      </c>
      <c r="D564" s="473" t="s">
        <v>1478</v>
      </c>
      <c r="E564" s="473" t="s">
        <v>1479</v>
      </c>
      <c r="F564" s="477">
        <v>2</v>
      </c>
      <c r="G564" s="477">
        <v>272</v>
      </c>
      <c r="H564" s="477">
        <v>0.65227817745803363</v>
      </c>
      <c r="I564" s="477">
        <v>136</v>
      </c>
      <c r="J564" s="477">
        <v>3</v>
      </c>
      <c r="K564" s="477">
        <v>417</v>
      </c>
      <c r="L564" s="477">
        <v>1</v>
      </c>
      <c r="M564" s="477">
        <v>139</v>
      </c>
      <c r="N564" s="477">
        <v>5</v>
      </c>
      <c r="O564" s="477">
        <v>715</v>
      </c>
      <c r="P564" s="500">
        <v>1.7146282973621103</v>
      </c>
      <c r="Q564" s="478">
        <v>143</v>
      </c>
    </row>
    <row r="565" spans="1:17" ht="14.4" customHeight="1" x14ac:dyDescent="0.3">
      <c r="A565" s="472" t="s">
        <v>1612</v>
      </c>
      <c r="B565" s="473" t="s">
        <v>1424</v>
      </c>
      <c r="C565" s="473" t="s">
        <v>1425</v>
      </c>
      <c r="D565" s="473" t="s">
        <v>1478</v>
      </c>
      <c r="E565" s="473" t="s">
        <v>1480</v>
      </c>
      <c r="F565" s="477"/>
      <c r="G565" s="477"/>
      <c r="H565" s="477"/>
      <c r="I565" s="477"/>
      <c r="J565" s="477">
        <v>1</v>
      </c>
      <c r="K565" s="477">
        <v>139</v>
      </c>
      <c r="L565" s="477">
        <v>1</v>
      </c>
      <c r="M565" s="477">
        <v>139</v>
      </c>
      <c r="N565" s="477">
        <v>5</v>
      </c>
      <c r="O565" s="477">
        <v>715</v>
      </c>
      <c r="P565" s="500">
        <v>5.1438848920863309</v>
      </c>
      <c r="Q565" s="478">
        <v>143</v>
      </c>
    </row>
    <row r="566" spans="1:17" ht="14.4" customHeight="1" x14ac:dyDescent="0.3">
      <c r="A566" s="472" t="s">
        <v>1612</v>
      </c>
      <c r="B566" s="473" t="s">
        <v>1424</v>
      </c>
      <c r="C566" s="473" t="s">
        <v>1425</v>
      </c>
      <c r="D566" s="473" t="s">
        <v>1481</v>
      </c>
      <c r="E566" s="473" t="s">
        <v>1482</v>
      </c>
      <c r="F566" s="477">
        <v>4</v>
      </c>
      <c r="G566" s="477">
        <v>412</v>
      </c>
      <c r="H566" s="477"/>
      <c r="I566" s="477">
        <v>103</v>
      </c>
      <c r="J566" s="477"/>
      <c r="K566" s="477"/>
      <c r="L566" s="477"/>
      <c r="M566" s="477"/>
      <c r="N566" s="477">
        <v>4</v>
      </c>
      <c r="O566" s="477">
        <v>260</v>
      </c>
      <c r="P566" s="500"/>
      <c r="Q566" s="478">
        <v>65</v>
      </c>
    </row>
    <row r="567" spans="1:17" ht="14.4" customHeight="1" x14ac:dyDescent="0.3">
      <c r="A567" s="472" t="s">
        <v>1612</v>
      </c>
      <c r="B567" s="473" t="s">
        <v>1424</v>
      </c>
      <c r="C567" s="473" t="s">
        <v>1425</v>
      </c>
      <c r="D567" s="473" t="s">
        <v>1481</v>
      </c>
      <c r="E567" s="473" t="s">
        <v>1483</v>
      </c>
      <c r="F567" s="477">
        <v>1</v>
      </c>
      <c r="G567" s="477">
        <v>103</v>
      </c>
      <c r="H567" s="477"/>
      <c r="I567" s="477">
        <v>103</v>
      </c>
      <c r="J567" s="477"/>
      <c r="K567" s="477"/>
      <c r="L567" s="477"/>
      <c r="M567" s="477"/>
      <c r="N567" s="477">
        <v>2</v>
      </c>
      <c r="O567" s="477">
        <v>130</v>
      </c>
      <c r="P567" s="500"/>
      <c r="Q567" s="478">
        <v>65</v>
      </c>
    </row>
    <row r="568" spans="1:17" ht="14.4" customHeight="1" x14ac:dyDescent="0.3">
      <c r="A568" s="472" t="s">
        <v>1612</v>
      </c>
      <c r="B568" s="473" t="s">
        <v>1424</v>
      </c>
      <c r="C568" s="473" t="s">
        <v>1425</v>
      </c>
      <c r="D568" s="473" t="s">
        <v>1488</v>
      </c>
      <c r="E568" s="473" t="s">
        <v>1489</v>
      </c>
      <c r="F568" s="477">
        <v>71</v>
      </c>
      <c r="G568" s="477">
        <v>8236</v>
      </c>
      <c r="H568" s="477">
        <v>0.91419691419691418</v>
      </c>
      <c r="I568" s="477">
        <v>116</v>
      </c>
      <c r="J568" s="477">
        <v>77</v>
      </c>
      <c r="K568" s="477">
        <v>9009</v>
      </c>
      <c r="L568" s="477">
        <v>1</v>
      </c>
      <c r="M568" s="477">
        <v>117</v>
      </c>
      <c r="N568" s="477">
        <v>136</v>
      </c>
      <c r="O568" s="477">
        <v>18496</v>
      </c>
      <c r="P568" s="500">
        <v>2.0530580530580531</v>
      </c>
      <c r="Q568" s="478">
        <v>136</v>
      </c>
    </row>
    <row r="569" spans="1:17" ht="14.4" customHeight="1" x14ac:dyDescent="0.3">
      <c r="A569" s="472" t="s">
        <v>1612</v>
      </c>
      <c r="B569" s="473" t="s">
        <v>1424</v>
      </c>
      <c r="C569" s="473" t="s">
        <v>1425</v>
      </c>
      <c r="D569" s="473" t="s">
        <v>1490</v>
      </c>
      <c r="E569" s="473" t="s">
        <v>1491</v>
      </c>
      <c r="F569" s="477">
        <v>10</v>
      </c>
      <c r="G569" s="477">
        <v>850</v>
      </c>
      <c r="H569" s="477">
        <v>0.7783882783882784</v>
      </c>
      <c r="I569" s="477">
        <v>85</v>
      </c>
      <c r="J569" s="477">
        <v>12</v>
      </c>
      <c r="K569" s="477">
        <v>1092</v>
      </c>
      <c r="L569" s="477">
        <v>1</v>
      </c>
      <c r="M569" s="477">
        <v>91</v>
      </c>
      <c r="N569" s="477">
        <v>13</v>
      </c>
      <c r="O569" s="477">
        <v>1183</v>
      </c>
      <c r="P569" s="500">
        <v>1.0833333333333333</v>
      </c>
      <c r="Q569" s="478">
        <v>91</v>
      </c>
    </row>
    <row r="570" spans="1:17" ht="14.4" customHeight="1" x14ac:dyDescent="0.3">
      <c r="A570" s="472" t="s">
        <v>1612</v>
      </c>
      <c r="B570" s="473" t="s">
        <v>1424</v>
      </c>
      <c r="C570" s="473" t="s">
        <v>1425</v>
      </c>
      <c r="D570" s="473" t="s">
        <v>1492</v>
      </c>
      <c r="E570" s="473" t="s">
        <v>1493</v>
      </c>
      <c r="F570" s="477">
        <v>1</v>
      </c>
      <c r="G570" s="477">
        <v>98</v>
      </c>
      <c r="H570" s="477">
        <v>0.98989898989898994</v>
      </c>
      <c r="I570" s="477">
        <v>98</v>
      </c>
      <c r="J570" s="477">
        <v>1</v>
      </c>
      <c r="K570" s="477">
        <v>99</v>
      </c>
      <c r="L570" s="477">
        <v>1</v>
      </c>
      <c r="M570" s="477">
        <v>99</v>
      </c>
      <c r="N570" s="477">
        <v>1</v>
      </c>
      <c r="O570" s="477">
        <v>137</v>
      </c>
      <c r="P570" s="500">
        <v>1.3838383838383839</v>
      </c>
      <c r="Q570" s="478">
        <v>137</v>
      </c>
    </row>
    <row r="571" spans="1:17" ht="14.4" customHeight="1" x14ac:dyDescent="0.3">
      <c r="A571" s="472" t="s">
        <v>1612</v>
      </c>
      <c r="B571" s="473" t="s">
        <v>1424</v>
      </c>
      <c r="C571" s="473" t="s">
        <v>1425</v>
      </c>
      <c r="D571" s="473" t="s">
        <v>1494</v>
      </c>
      <c r="E571" s="473" t="s">
        <v>1495</v>
      </c>
      <c r="F571" s="477">
        <v>4</v>
      </c>
      <c r="G571" s="477">
        <v>84</v>
      </c>
      <c r="H571" s="477">
        <v>0.5</v>
      </c>
      <c r="I571" s="477">
        <v>21</v>
      </c>
      <c r="J571" s="477">
        <v>8</v>
      </c>
      <c r="K571" s="477">
        <v>168</v>
      </c>
      <c r="L571" s="477">
        <v>1</v>
      </c>
      <c r="M571" s="477">
        <v>21</v>
      </c>
      <c r="N571" s="477">
        <v>5</v>
      </c>
      <c r="O571" s="477">
        <v>330</v>
      </c>
      <c r="P571" s="500">
        <v>1.9642857142857142</v>
      </c>
      <c r="Q571" s="478">
        <v>66</v>
      </c>
    </row>
    <row r="572" spans="1:17" ht="14.4" customHeight="1" x14ac:dyDescent="0.3">
      <c r="A572" s="472" t="s">
        <v>1612</v>
      </c>
      <c r="B572" s="473" t="s">
        <v>1424</v>
      </c>
      <c r="C572" s="473" t="s">
        <v>1425</v>
      </c>
      <c r="D572" s="473" t="s">
        <v>1496</v>
      </c>
      <c r="E572" s="473" t="s">
        <v>1497</v>
      </c>
      <c r="F572" s="477">
        <v>26</v>
      </c>
      <c r="G572" s="477">
        <v>12662</v>
      </c>
      <c r="H572" s="477">
        <v>2.8829690346083789</v>
      </c>
      <c r="I572" s="477">
        <v>487</v>
      </c>
      <c r="J572" s="477">
        <v>9</v>
      </c>
      <c r="K572" s="477">
        <v>4392</v>
      </c>
      <c r="L572" s="477">
        <v>1</v>
      </c>
      <c r="M572" s="477">
        <v>488</v>
      </c>
      <c r="N572" s="477">
        <v>9</v>
      </c>
      <c r="O572" s="477">
        <v>2952</v>
      </c>
      <c r="P572" s="500">
        <v>0.67213114754098358</v>
      </c>
      <c r="Q572" s="478">
        <v>328</v>
      </c>
    </row>
    <row r="573" spans="1:17" ht="14.4" customHeight="1" x14ac:dyDescent="0.3">
      <c r="A573" s="472" t="s">
        <v>1612</v>
      </c>
      <c r="B573" s="473" t="s">
        <v>1424</v>
      </c>
      <c r="C573" s="473" t="s">
        <v>1425</v>
      </c>
      <c r="D573" s="473" t="s">
        <v>1496</v>
      </c>
      <c r="E573" s="473" t="s">
        <v>1498</v>
      </c>
      <c r="F573" s="477">
        <v>42</v>
      </c>
      <c r="G573" s="477">
        <v>20454</v>
      </c>
      <c r="H573" s="477">
        <v>2.2059965487489217</v>
      </c>
      <c r="I573" s="477">
        <v>487</v>
      </c>
      <c r="J573" s="477">
        <v>19</v>
      </c>
      <c r="K573" s="477">
        <v>9272</v>
      </c>
      <c r="L573" s="477">
        <v>1</v>
      </c>
      <c r="M573" s="477">
        <v>488</v>
      </c>
      <c r="N573" s="477"/>
      <c r="O573" s="477"/>
      <c r="P573" s="500"/>
      <c r="Q573" s="478"/>
    </row>
    <row r="574" spans="1:17" ht="14.4" customHeight="1" x14ac:dyDescent="0.3">
      <c r="A574" s="472" t="s">
        <v>1612</v>
      </c>
      <c r="B574" s="473" t="s">
        <v>1424</v>
      </c>
      <c r="C574" s="473" t="s">
        <v>1425</v>
      </c>
      <c r="D574" s="473" t="s">
        <v>1506</v>
      </c>
      <c r="E574" s="473" t="s">
        <v>1507</v>
      </c>
      <c r="F574" s="477">
        <v>33</v>
      </c>
      <c r="G574" s="477">
        <v>1353</v>
      </c>
      <c r="H574" s="477">
        <v>1</v>
      </c>
      <c r="I574" s="477">
        <v>41</v>
      </c>
      <c r="J574" s="477">
        <v>33</v>
      </c>
      <c r="K574" s="477">
        <v>1353</v>
      </c>
      <c r="L574" s="477">
        <v>1</v>
      </c>
      <c r="M574" s="477">
        <v>41</v>
      </c>
      <c r="N574" s="477">
        <v>32</v>
      </c>
      <c r="O574" s="477">
        <v>1632</v>
      </c>
      <c r="P574" s="500">
        <v>1.2062084257206209</v>
      </c>
      <c r="Q574" s="478">
        <v>51</v>
      </c>
    </row>
    <row r="575" spans="1:17" ht="14.4" customHeight="1" x14ac:dyDescent="0.3">
      <c r="A575" s="472" t="s">
        <v>1612</v>
      </c>
      <c r="B575" s="473" t="s">
        <v>1424</v>
      </c>
      <c r="C575" s="473" t="s">
        <v>1425</v>
      </c>
      <c r="D575" s="473" t="s">
        <v>1515</v>
      </c>
      <c r="E575" s="473" t="s">
        <v>1516</v>
      </c>
      <c r="F575" s="477"/>
      <c r="G575" s="477"/>
      <c r="H575" s="477"/>
      <c r="I575" s="477"/>
      <c r="J575" s="477">
        <v>1</v>
      </c>
      <c r="K575" s="477">
        <v>223</v>
      </c>
      <c r="L575" s="477">
        <v>1</v>
      </c>
      <c r="M575" s="477">
        <v>223</v>
      </c>
      <c r="N575" s="477">
        <v>1</v>
      </c>
      <c r="O575" s="477">
        <v>207</v>
      </c>
      <c r="P575" s="500">
        <v>0.9282511210762332</v>
      </c>
      <c r="Q575" s="478">
        <v>207</v>
      </c>
    </row>
    <row r="576" spans="1:17" ht="14.4" customHeight="1" x14ac:dyDescent="0.3">
      <c r="A576" s="472" t="s">
        <v>1612</v>
      </c>
      <c r="B576" s="473" t="s">
        <v>1424</v>
      </c>
      <c r="C576" s="473" t="s">
        <v>1425</v>
      </c>
      <c r="D576" s="473" t="s">
        <v>1518</v>
      </c>
      <c r="E576" s="473" t="s">
        <v>1519</v>
      </c>
      <c r="F576" s="477"/>
      <c r="G576" s="477"/>
      <c r="H576" s="477"/>
      <c r="I576" s="477"/>
      <c r="J576" s="477">
        <v>2</v>
      </c>
      <c r="K576" s="477">
        <v>1526</v>
      </c>
      <c r="L576" s="477">
        <v>1</v>
      </c>
      <c r="M576" s="477">
        <v>763</v>
      </c>
      <c r="N576" s="477"/>
      <c r="O576" s="477"/>
      <c r="P576" s="500"/>
      <c r="Q576" s="478"/>
    </row>
    <row r="577" spans="1:17" ht="14.4" customHeight="1" x14ac:dyDescent="0.3">
      <c r="A577" s="472" t="s">
        <v>1612</v>
      </c>
      <c r="B577" s="473" t="s">
        <v>1424</v>
      </c>
      <c r="C577" s="473" t="s">
        <v>1425</v>
      </c>
      <c r="D577" s="473" t="s">
        <v>1520</v>
      </c>
      <c r="E577" s="473" t="s">
        <v>1521</v>
      </c>
      <c r="F577" s="477"/>
      <c r="G577" s="477"/>
      <c r="H577" s="477"/>
      <c r="I577" s="477"/>
      <c r="J577" s="477">
        <v>1</v>
      </c>
      <c r="K577" s="477">
        <v>2112</v>
      </c>
      <c r="L577" s="477">
        <v>1</v>
      </c>
      <c r="M577" s="477">
        <v>2112</v>
      </c>
      <c r="N577" s="477"/>
      <c r="O577" s="477"/>
      <c r="P577" s="500"/>
      <c r="Q577" s="478"/>
    </row>
    <row r="578" spans="1:17" ht="14.4" customHeight="1" x14ac:dyDescent="0.3">
      <c r="A578" s="472" t="s">
        <v>1612</v>
      </c>
      <c r="B578" s="473" t="s">
        <v>1424</v>
      </c>
      <c r="C578" s="473" t="s">
        <v>1425</v>
      </c>
      <c r="D578" s="473" t="s">
        <v>1527</v>
      </c>
      <c r="E578" s="473" t="s">
        <v>1528</v>
      </c>
      <c r="F578" s="477">
        <v>1</v>
      </c>
      <c r="G578" s="477">
        <v>509</v>
      </c>
      <c r="H578" s="477"/>
      <c r="I578" s="477">
        <v>509</v>
      </c>
      <c r="J578" s="477"/>
      <c r="K578" s="477"/>
      <c r="L578" s="477"/>
      <c r="M578" s="477"/>
      <c r="N578" s="477"/>
      <c r="O578" s="477"/>
      <c r="P578" s="500"/>
      <c r="Q578" s="478"/>
    </row>
    <row r="579" spans="1:17" ht="14.4" customHeight="1" x14ac:dyDescent="0.3">
      <c r="A579" s="472" t="s">
        <v>1612</v>
      </c>
      <c r="B579" s="473" t="s">
        <v>1424</v>
      </c>
      <c r="C579" s="473" t="s">
        <v>1425</v>
      </c>
      <c r="D579" s="473" t="s">
        <v>1558</v>
      </c>
      <c r="E579" s="473"/>
      <c r="F579" s="477"/>
      <c r="G579" s="477"/>
      <c r="H579" s="477"/>
      <c r="I579" s="477"/>
      <c r="J579" s="477"/>
      <c r="K579" s="477"/>
      <c r="L579" s="477"/>
      <c r="M579" s="477"/>
      <c r="N579" s="477">
        <v>2</v>
      </c>
      <c r="O579" s="477">
        <v>654</v>
      </c>
      <c r="P579" s="500"/>
      <c r="Q579" s="478">
        <v>327</v>
      </c>
    </row>
    <row r="580" spans="1:17" ht="14.4" customHeight="1" x14ac:dyDescent="0.3">
      <c r="A580" s="472" t="s">
        <v>1612</v>
      </c>
      <c r="B580" s="473" t="s">
        <v>1424</v>
      </c>
      <c r="C580" s="473" t="s">
        <v>1425</v>
      </c>
      <c r="D580" s="473" t="s">
        <v>1564</v>
      </c>
      <c r="E580" s="473"/>
      <c r="F580" s="477"/>
      <c r="G580" s="477"/>
      <c r="H580" s="477"/>
      <c r="I580" s="477"/>
      <c r="J580" s="477"/>
      <c r="K580" s="477"/>
      <c r="L580" s="477"/>
      <c r="M580" s="477"/>
      <c r="N580" s="477">
        <v>16</v>
      </c>
      <c r="O580" s="477">
        <v>4160</v>
      </c>
      <c r="P580" s="500"/>
      <c r="Q580" s="478">
        <v>260</v>
      </c>
    </row>
    <row r="581" spans="1:17" ht="14.4" customHeight="1" x14ac:dyDescent="0.3">
      <c r="A581" s="472" t="s">
        <v>1612</v>
      </c>
      <c r="B581" s="473" t="s">
        <v>1424</v>
      </c>
      <c r="C581" s="473" t="s">
        <v>1425</v>
      </c>
      <c r="D581" s="473" t="s">
        <v>1564</v>
      </c>
      <c r="E581" s="473" t="s">
        <v>1565</v>
      </c>
      <c r="F581" s="477"/>
      <c r="G581" s="477"/>
      <c r="H581" s="477"/>
      <c r="I581" s="477"/>
      <c r="J581" s="477"/>
      <c r="K581" s="477"/>
      <c r="L581" s="477"/>
      <c r="M581" s="477"/>
      <c r="N581" s="477">
        <v>49</v>
      </c>
      <c r="O581" s="477">
        <v>12740</v>
      </c>
      <c r="P581" s="500"/>
      <c r="Q581" s="478">
        <v>260</v>
      </c>
    </row>
    <row r="582" spans="1:17" ht="14.4" customHeight="1" x14ac:dyDescent="0.3">
      <c r="A582" s="472" t="s">
        <v>1613</v>
      </c>
      <c r="B582" s="473" t="s">
        <v>1424</v>
      </c>
      <c r="C582" s="473" t="s">
        <v>1425</v>
      </c>
      <c r="D582" s="473" t="s">
        <v>1426</v>
      </c>
      <c r="E582" s="473" t="s">
        <v>1427</v>
      </c>
      <c r="F582" s="477">
        <v>112</v>
      </c>
      <c r="G582" s="477">
        <v>18032</v>
      </c>
      <c r="H582" s="477">
        <v>1.1453979546465096</v>
      </c>
      <c r="I582" s="477">
        <v>161</v>
      </c>
      <c r="J582" s="477">
        <v>91</v>
      </c>
      <c r="K582" s="477">
        <v>15743</v>
      </c>
      <c r="L582" s="477">
        <v>1</v>
      </c>
      <c r="M582" s="477">
        <v>173</v>
      </c>
      <c r="N582" s="477">
        <v>106</v>
      </c>
      <c r="O582" s="477">
        <v>18338</v>
      </c>
      <c r="P582" s="500">
        <v>1.1648351648351649</v>
      </c>
      <c r="Q582" s="478">
        <v>173</v>
      </c>
    </row>
    <row r="583" spans="1:17" ht="14.4" customHeight="1" x14ac:dyDescent="0.3">
      <c r="A583" s="472" t="s">
        <v>1613</v>
      </c>
      <c r="B583" s="473" t="s">
        <v>1424</v>
      </c>
      <c r="C583" s="473" t="s">
        <v>1425</v>
      </c>
      <c r="D583" s="473" t="s">
        <v>1426</v>
      </c>
      <c r="E583" s="473" t="s">
        <v>1428</v>
      </c>
      <c r="F583" s="477">
        <v>49</v>
      </c>
      <c r="G583" s="477">
        <v>7889</v>
      </c>
      <c r="H583" s="477">
        <v>0.55611165938248974</v>
      </c>
      <c r="I583" s="477">
        <v>161</v>
      </c>
      <c r="J583" s="477">
        <v>82</v>
      </c>
      <c r="K583" s="477">
        <v>14186</v>
      </c>
      <c r="L583" s="477">
        <v>1</v>
      </c>
      <c r="M583" s="477">
        <v>173</v>
      </c>
      <c r="N583" s="477">
        <v>90</v>
      </c>
      <c r="O583" s="477">
        <v>15570</v>
      </c>
      <c r="P583" s="500">
        <v>1.0975609756097562</v>
      </c>
      <c r="Q583" s="478">
        <v>173</v>
      </c>
    </row>
    <row r="584" spans="1:17" ht="14.4" customHeight="1" x14ac:dyDescent="0.3">
      <c r="A584" s="472" t="s">
        <v>1613</v>
      </c>
      <c r="B584" s="473" t="s">
        <v>1424</v>
      </c>
      <c r="C584" s="473" t="s">
        <v>1425</v>
      </c>
      <c r="D584" s="473" t="s">
        <v>1441</v>
      </c>
      <c r="E584" s="473" t="s">
        <v>1442</v>
      </c>
      <c r="F584" s="477">
        <v>2</v>
      </c>
      <c r="G584" s="477">
        <v>2338</v>
      </c>
      <c r="H584" s="477"/>
      <c r="I584" s="477">
        <v>1169</v>
      </c>
      <c r="J584" s="477"/>
      <c r="K584" s="477"/>
      <c r="L584" s="477"/>
      <c r="M584" s="477"/>
      <c r="N584" s="477"/>
      <c r="O584" s="477"/>
      <c r="P584" s="500"/>
      <c r="Q584" s="478"/>
    </row>
    <row r="585" spans="1:17" ht="14.4" customHeight="1" x14ac:dyDescent="0.3">
      <c r="A585" s="472" t="s">
        <v>1613</v>
      </c>
      <c r="B585" s="473" t="s">
        <v>1424</v>
      </c>
      <c r="C585" s="473" t="s">
        <v>1425</v>
      </c>
      <c r="D585" s="473" t="s">
        <v>1444</v>
      </c>
      <c r="E585" s="473" t="s">
        <v>1445</v>
      </c>
      <c r="F585" s="477">
        <v>2</v>
      </c>
      <c r="G585" s="477">
        <v>80</v>
      </c>
      <c r="H585" s="477">
        <v>0.48780487804878048</v>
      </c>
      <c r="I585" s="477">
        <v>40</v>
      </c>
      <c r="J585" s="477">
        <v>4</v>
      </c>
      <c r="K585" s="477">
        <v>164</v>
      </c>
      <c r="L585" s="477">
        <v>1</v>
      </c>
      <c r="M585" s="477">
        <v>41</v>
      </c>
      <c r="N585" s="477">
        <v>3</v>
      </c>
      <c r="O585" s="477">
        <v>138</v>
      </c>
      <c r="P585" s="500">
        <v>0.84146341463414631</v>
      </c>
      <c r="Q585" s="478">
        <v>46</v>
      </c>
    </row>
    <row r="586" spans="1:17" ht="14.4" customHeight="1" x14ac:dyDescent="0.3">
      <c r="A586" s="472" t="s">
        <v>1613</v>
      </c>
      <c r="B586" s="473" t="s">
        <v>1424</v>
      </c>
      <c r="C586" s="473" t="s">
        <v>1425</v>
      </c>
      <c r="D586" s="473" t="s">
        <v>1446</v>
      </c>
      <c r="E586" s="473" t="s">
        <v>1447</v>
      </c>
      <c r="F586" s="477"/>
      <c r="G586" s="477"/>
      <c r="H586" s="477"/>
      <c r="I586" s="477"/>
      <c r="J586" s="477"/>
      <c r="K586" s="477"/>
      <c r="L586" s="477"/>
      <c r="M586" s="477"/>
      <c r="N586" s="477">
        <v>7</v>
      </c>
      <c r="O586" s="477">
        <v>2429</v>
      </c>
      <c r="P586" s="500"/>
      <c r="Q586" s="478">
        <v>347</v>
      </c>
    </row>
    <row r="587" spans="1:17" ht="14.4" customHeight="1" x14ac:dyDescent="0.3">
      <c r="A587" s="472" t="s">
        <v>1613</v>
      </c>
      <c r="B587" s="473" t="s">
        <v>1424</v>
      </c>
      <c r="C587" s="473" t="s">
        <v>1425</v>
      </c>
      <c r="D587" s="473" t="s">
        <v>1453</v>
      </c>
      <c r="E587" s="473" t="s">
        <v>1454</v>
      </c>
      <c r="F587" s="477">
        <v>12</v>
      </c>
      <c r="G587" s="477">
        <v>5340</v>
      </c>
      <c r="H587" s="477">
        <v>3.9910313901345291</v>
      </c>
      <c r="I587" s="477">
        <v>445</v>
      </c>
      <c r="J587" s="477">
        <v>3</v>
      </c>
      <c r="K587" s="477">
        <v>1338</v>
      </c>
      <c r="L587" s="477">
        <v>1</v>
      </c>
      <c r="M587" s="477">
        <v>446</v>
      </c>
      <c r="N587" s="477">
        <v>31</v>
      </c>
      <c r="O587" s="477">
        <v>11687</v>
      </c>
      <c r="P587" s="500">
        <v>8.7346786248131547</v>
      </c>
      <c r="Q587" s="478">
        <v>377</v>
      </c>
    </row>
    <row r="588" spans="1:17" ht="14.4" customHeight="1" x14ac:dyDescent="0.3">
      <c r="A588" s="472" t="s">
        <v>1613</v>
      </c>
      <c r="B588" s="473" t="s">
        <v>1424</v>
      </c>
      <c r="C588" s="473" t="s">
        <v>1425</v>
      </c>
      <c r="D588" s="473" t="s">
        <v>1453</v>
      </c>
      <c r="E588" s="473" t="s">
        <v>1455</v>
      </c>
      <c r="F588" s="477">
        <v>6</v>
      </c>
      <c r="G588" s="477">
        <v>2670</v>
      </c>
      <c r="H588" s="477"/>
      <c r="I588" s="477">
        <v>445</v>
      </c>
      <c r="J588" s="477"/>
      <c r="K588" s="477"/>
      <c r="L588" s="477"/>
      <c r="M588" s="477"/>
      <c r="N588" s="477"/>
      <c r="O588" s="477"/>
      <c r="P588" s="500"/>
      <c r="Q588" s="478"/>
    </row>
    <row r="589" spans="1:17" ht="14.4" customHeight="1" x14ac:dyDescent="0.3">
      <c r="A589" s="472" t="s">
        <v>1613</v>
      </c>
      <c r="B589" s="473" t="s">
        <v>1424</v>
      </c>
      <c r="C589" s="473" t="s">
        <v>1425</v>
      </c>
      <c r="D589" s="473" t="s">
        <v>1456</v>
      </c>
      <c r="E589" s="473" t="s">
        <v>1457</v>
      </c>
      <c r="F589" s="477">
        <v>1</v>
      </c>
      <c r="G589" s="477">
        <v>41</v>
      </c>
      <c r="H589" s="477"/>
      <c r="I589" s="477">
        <v>41</v>
      </c>
      <c r="J589" s="477"/>
      <c r="K589" s="477"/>
      <c r="L589" s="477"/>
      <c r="M589" s="477"/>
      <c r="N589" s="477"/>
      <c r="O589" s="477"/>
      <c r="P589" s="500"/>
      <c r="Q589" s="478"/>
    </row>
    <row r="590" spans="1:17" ht="14.4" customHeight="1" x14ac:dyDescent="0.3">
      <c r="A590" s="472" t="s">
        <v>1613</v>
      </c>
      <c r="B590" s="473" t="s">
        <v>1424</v>
      </c>
      <c r="C590" s="473" t="s">
        <v>1425</v>
      </c>
      <c r="D590" s="473" t="s">
        <v>1458</v>
      </c>
      <c r="E590" s="473" t="s">
        <v>1459</v>
      </c>
      <c r="F590" s="477">
        <v>2</v>
      </c>
      <c r="G590" s="477">
        <v>982</v>
      </c>
      <c r="H590" s="477"/>
      <c r="I590" s="477">
        <v>491</v>
      </c>
      <c r="J590" s="477"/>
      <c r="K590" s="477"/>
      <c r="L590" s="477"/>
      <c r="M590" s="477"/>
      <c r="N590" s="477">
        <v>1</v>
      </c>
      <c r="O590" s="477">
        <v>524</v>
      </c>
      <c r="P590" s="500"/>
      <c r="Q590" s="478">
        <v>524</v>
      </c>
    </row>
    <row r="591" spans="1:17" ht="14.4" customHeight="1" x14ac:dyDescent="0.3">
      <c r="A591" s="472" t="s">
        <v>1613</v>
      </c>
      <c r="B591" s="473" t="s">
        <v>1424</v>
      </c>
      <c r="C591" s="473" t="s">
        <v>1425</v>
      </c>
      <c r="D591" s="473" t="s">
        <v>1460</v>
      </c>
      <c r="E591" s="473" t="s">
        <v>1461</v>
      </c>
      <c r="F591" s="477"/>
      <c r="G591" s="477"/>
      <c r="H591" s="477"/>
      <c r="I591" s="477"/>
      <c r="J591" s="477"/>
      <c r="K591" s="477"/>
      <c r="L591" s="477"/>
      <c r="M591" s="477"/>
      <c r="N591" s="477">
        <v>1</v>
      </c>
      <c r="O591" s="477">
        <v>57</v>
      </c>
      <c r="P591" s="500"/>
      <c r="Q591" s="478">
        <v>57</v>
      </c>
    </row>
    <row r="592" spans="1:17" ht="14.4" customHeight="1" x14ac:dyDescent="0.3">
      <c r="A592" s="472" t="s">
        <v>1613</v>
      </c>
      <c r="B592" s="473" t="s">
        <v>1424</v>
      </c>
      <c r="C592" s="473" t="s">
        <v>1425</v>
      </c>
      <c r="D592" s="473" t="s">
        <v>1476</v>
      </c>
      <c r="E592" s="473" t="s">
        <v>1477</v>
      </c>
      <c r="F592" s="477">
        <v>60</v>
      </c>
      <c r="G592" s="477">
        <v>960</v>
      </c>
      <c r="H592" s="477">
        <v>3.1372549019607843</v>
      </c>
      <c r="I592" s="477">
        <v>16</v>
      </c>
      <c r="J592" s="477">
        <v>18</v>
      </c>
      <c r="K592" s="477">
        <v>306</v>
      </c>
      <c r="L592" s="477">
        <v>1</v>
      </c>
      <c r="M592" s="477">
        <v>17</v>
      </c>
      <c r="N592" s="477">
        <v>29</v>
      </c>
      <c r="O592" s="477">
        <v>493</v>
      </c>
      <c r="P592" s="500">
        <v>1.6111111111111112</v>
      </c>
      <c r="Q592" s="478">
        <v>17</v>
      </c>
    </row>
    <row r="593" spans="1:17" ht="14.4" customHeight="1" x14ac:dyDescent="0.3">
      <c r="A593" s="472" t="s">
        <v>1613</v>
      </c>
      <c r="B593" s="473" t="s">
        <v>1424</v>
      </c>
      <c r="C593" s="473" t="s">
        <v>1425</v>
      </c>
      <c r="D593" s="473" t="s">
        <v>1478</v>
      </c>
      <c r="E593" s="473" t="s">
        <v>1479</v>
      </c>
      <c r="F593" s="477">
        <v>13</v>
      </c>
      <c r="G593" s="477">
        <v>1768</v>
      </c>
      <c r="H593" s="477">
        <v>0.66944339265429764</v>
      </c>
      <c r="I593" s="477">
        <v>136</v>
      </c>
      <c r="J593" s="477">
        <v>19</v>
      </c>
      <c r="K593" s="477">
        <v>2641</v>
      </c>
      <c r="L593" s="477">
        <v>1</v>
      </c>
      <c r="M593" s="477">
        <v>139</v>
      </c>
      <c r="N593" s="477">
        <v>10</v>
      </c>
      <c r="O593" s="477">
        <v>1430</v>
      </c>
      <c r="P593" s="500">
        <v>0.54146156758803488</v>
      </c>
      <c r="Q593" s="478">
        <v>143</v>
      </c>
    </row>
    <row r="594" spans="1:17" ht="14.4" customHeight="1" x14ac:dyDescent="0.3">
      <c r="A594" s="472" t="s">
        <v>1613</v>
      </c>
      <c r="B594" s="473" t="s">
        <v>1424</v>
      </c>
      <c r="C594" s="473" t="s">
        <v>1425</v>
      </c>
      <c r="D594" s="473" t="s">
        <v>1478</v>
      </c>
      <c r="E594" s="473" t="s">
        <v>1480</v>
      </c>
      <c r="F594" s="477">
        <v>2</v>
      </c>
      <c r="G594" s="477">
        <v>272</v>
      </c>
      <c r="H594" s="477">
        <v>0.27954779033915722</v>
      </c>
      <c r="I594" s="477">
        <v>136</v>
      </c>
      <c r="J594" s="477">
        <v>7</v>
      </c>
      <c r="K594" s="477">
        <v>973</v>
      </c>
      <c r="L594" s="477">
        <v>1</v>
      </c>
      <c r="M594" s="477">
        <v>139</v>
      </c>
      <c r="N594" s="477">
        <v>5</v>
      </c>
      <c r="O594" s="477">
        <v>715</v>
      </c>
      <c r="P594" s="500">
        <v>0.73484069886947589</v>
      </c>
      <c r="Q594" s="478">
        <v>143</v>
      </c>
    </row>
    <row r="595" spans="1:17" ht="14.4" customHeight="1" x14ac:dyDescent="0.3">
      <c r="A595" s="472" t="s">
        <v>1613</v>
      </c>
      <c r="B595" s="473" t="s">
        <v>1424</v>
      </c>
      <c r="C595" s="473" t="s">
        <v>1425</v>
      </c>
      <c r="D595" s="473" t="s">
        <v>1481</v>
      </c>
      <c r="E595" s="473" t="s">
        <v>1482</v>
      </c>
      <c r="F595" s="477"/>
      <c r="G595" s="477"/>
      <c r="H595" s="477"/>
      <c r="I595" s="477"/>
      <c r="J595" s="477"/>
      <c r="K595" s="477"/>
      <c r="L595" s="477"/>
      <c r="M595" s="477"/>
      <c r="N595" s="477">
        <v>3</v>
      </c>
      <c r="O595" s="477">
        <v>195</v>
      </c>
      <c r="P595" s="500"/>
      <c r="Q595" s="478">
        <v>65</v>
      </c>
    </row>
    <row r="596" spans="1:17" ht="14.4" customHeight="1" x14ac:dyDescent="0.3">
      <c r="A596" s="472" t="s">
        <v>1613</v>
      </c>
      <c r="B596" s="473" t="s">
        <v>1424</v>
      </c>
      <c r="C596" s="473" t="s">
        <v>1425</v>
      </c>
      <c r="D596" s="473" t="s">
        <v>1481</v>
      </c>
      <c r="E596" s="473" t="s">
        <v>1483</v>
      </c>
      <c r="F596" s="477"/>
      <c r="G596" s="477"/>
      <c r="H596" s="477"/>
      <c r="I596" s="477"/>
      <c r="J596" s="477">
        <v>1</v>
      </c>
      <c r="K596" s="477">
        <v>103</v>
      </c>
      <c r="L596" s="477">
        <v>1</v>
      </c>
      <c r="M596" s="477">
        <v>103</v>
      </c>
      <c r="N596" s="477"/>
      <c r="O596" s="477"/>
      <c r="P596" s="500"/>
      <c r="Q596" s="478"/>
    </row>
    <row r="597" spans="1:17" ht="14.4" customHeight="1" x14ac:dyDescent="0.3">
      <c r="A597" s="472" t="s">
        <v>1613</v>
      </c>
      <c r="B597" s="473" t="s">
        <v>1424</v>
      </c>
      <c r="C597" s="473" t="s">
        <v>1425</v>
      </c>
      <c r="D597" s="473" t="s">
        <v>1484</v>
      </c>
      <c r="E597" s="473" t="s">
        <v>1485</v>
      </c>
      <c r="F597" s="477">
        <v>6</v>
      </c>
      <c r="G597" s="477">
        <v>678</v>
      </c>
      <c r="H597" s="477">
        <v>0.82082324455205813</v>
      </c>
      <c r="I597" s="477">
        <v>113</v>
      </c>
      <c r="J597" s="477">
        <v>7</v>
      </c>
      <c r="K597" s="477">
        <v>826</v>
      </c>
      <c r="L597" s="477">
        <v>1</v>
      </c>
      <c r="M597" s="477">
        <v>118</v>
      </c>
      <c r="N597" s="477">
        <v>6</v>
      </c>
      <c r="O597" s="477">
        <v>744</v>
      </c>
      <c r="P597" s="500">
        <v>0.90072639225181594</v>
      </c>
      <c r="Q597" s="478">
        <v>124</v>
      </c>
    </row>
    <row r="598" spans="1:17" ht="14.4" customHeight="1" x14ac:dyDescent="0.3">
      <c r="A598" s="472" t="s">
        <v>1613</v>
      </c>
      <c r="B598" s="473" t="s">
        <v>1424</v>
      </c>
      <c r="C598" s="473" t="s">
        <v>1425</v>
      </c>
      <c r="D598" s="473" t="s">
        <v>1488</v>
      </c>
      <c r="E598" s="473" t="s">
        <v>1489</v>
      </c>
      <c r="F598" s="477">
        <v>36</v>
      </c>
      <c r="G598" s="477">
        <v>4176</v>
      </c>
      <c r="H598" s="477">
        <v>1.3219373219373218</v>
      </c>
      <c r="I598" s="477">
        <v>116</v>
      </c>
      <c r="J598" s="477">
        <v>27</v>
      </c>
      <c r="K598" s="477">
        <v>3159</v>
      </c>
      <c r="L598" s="477">
        <v>1</v>
      </c>
      <c r="M598" s="477">
        <v>117</v>
      </c>
      <c r="N598" s="477">
        <v>24</v>
      </c>
      <c r="O598" s="477">
        <v>3264</v>
      </c>
      <c r="P598" s="500">
        <v>1.0332383665717</v>
      </c>
      <c r="Q598" s="478">
        <v>136</v>
      </c>
    </row>
    <row r="599" spans="1:17" ht="14.4" customHeight="1" x14ac:dyDescent="0.3">
      <c r="A599" s="472" t="s">
        <v>1613</v>
      </c>
      <c r="B599" s="473" t="s">
        <v>1424</v>
      </c>
      <c r="C599" s="473" t="s">
        <v>1425</v>
      </c>
      <c r="D599" s="473" t="s">
        <v>1490</v>
      </c>
      <c r="E599" s="473" t="s">
        <v>1491</v>
      </c>
      <c r="F599" s="477">
        <v>14</v>
      </c>
      <c r="G599" s="477">
        <v>1190</v>
      </c>
      <c r="H599" s="477">
        <v>1.0059171597633136</v>
      </c>
      <c r="I599" s="477">
        <v>85</v>
      </c>
      <c r="J599" s="477">
        <v>13</v>
      </c>
      <c r="K599" s="477">
        <v>1183</v>
      </c>
      <c r="L599" s="477">
        <v>1</v>
      </c>
      <c r="M599" s="477">
        <v>91</v>
      </c>
      <c r="N599" s="477">
        <v>5</v>
      </c>
      <c r="O599" s="477">
        <v>455</v>
      </c>
      <c r="P599" s="500">
        <v>0.38461538461538464</v>
      </c>
      <c r="Q599" s="478">
        <v>91</v>
      </c>
    </row>
    <row r="600" spans="1:17" ht="14.4" customHeight="1" x14ac:dyDescent="0.3">
      <c r="A600" s="472" t="s">
        <v>1613</v>
      </c>
      <c r="B600" s="473" t="s">
        <v>1424</v>
      </c>
      <c r="C600" s="473" t="s">
        <v>1425</v>
      </c>
      <c r="D600" s="473" t="s">
        <v>1492</v>
      </c>
      <c r="E600" s="473" t="s">
        <v>1493</v>
      </c>
      <c r="F600" s="477">
        <v>48</v>
      </c>
      <c r="G600" s="477">
        <v>4704</v>
      </c>
      <c r="H600" s="477">
        <v>1.0329380764163374</v>
      </c>
      <c r="I600" s="477">
        <v>98</v>
      </c>
      <c r="J600" s="477">
        <v>46</v>
      </c>
      <c r="K600" s="477">
        <v>4554</v>
      </c>
      <c r="L600" s="477">
        <v>1</v>
      </c>
      <c r="M600" s="477">
        <v>99</v>
      </c>
      <c r="N600" s="477">
        <v>34</v>
      </c>
      <c r="O600" s="477">
        <v>4658</v>
      </c>
      <c r="P600" s="500">
        <v>1.0228370663153272</v>
      </c>
      <c r="Q600" s="478">
        <v>137</v>
      </c>
    </row>
    <row r="601" spans="1:17" ht="14.4" customHeight="1" x14ac:dyDescent="0.3">
      <c r="A601" s="472" t="s">
        <v>1613</v>
      </c>
      <c r="B601" s="473" t="s">
        <v>1424</v>
      </c>
      <c r="C601" s="473" t="s">
        <v>1425</v>
      </c>
      <c r="D601" s="473" t="s">
        <v>1494</v>
      </c>
      <c r="E601" s="473" t="s">
        <v>1495</v>
      </c>
      <c r="F601" s="477">
        <v>4</v>
      </c>
      <c r="G601" s="477">
        <v>84</v>
      </c>
      <c r="H601" s="477">
        <v>2</v>
      </c>
      <c r="I601" s="477">
        <v>21</v>
      </c>
      <c r="J601" s="477">
        <v>2</v>
      </c>
      <c r="K601" s="477">
        <v>42</v>
      </c>
      <c r="L601" s="477">
        <v>1</v>
      </c>
      <c r="M601" s="477">
        <v>21</v>
      </c>
      <c r="N601" s="477"/>
      <c r="O601" s="477"/>
      <c r="P601" s="500"/>
      <c r="Q601" s="478"/>
    </row>
    <row r="602" spans="1:17" ht="14.4" customHeight="1" x14ac:dyDescent="0.3">
      <c r="A602" s="472" t="s">
        <v>1613</v>
      </c>
      <c r="B602" s="473" t="s">
        <v>1424</v>
      </c>
      <c r="C602" s="473" t="s">
        <v>1425</v>
      </c>
      <c r="D602" s="473" t="s">
        <v>1496</v>
      </c>
      <c r="E602" s="473" t="s">
        <v>1497</v>
      </c>
      <c r="F602" s="477">
        <v>48</v>
      </c>
      <c r="G602" s="477">
        <v>23376</v>
      </c>
      <c r="H602" s="477">
        <v>2.9938524590163933</v>
      </c>
      <c r="I602" s="477">
        <v>487</v>
      </c>
      <c r="J602" s="477">
        <v>16</v>
      </c>
      <c r="K602" s="477">
        <v>7808</v>
      </c>
      <c r="L602" s="477">
        <v>1</v>
      </c>
      <c r="M602" s="477">
        <v>488</v>
      </c>
      <c r="N602" s="477">
        <v>6</v>
      </c>
      <c r="O602" s="477">
        <v>1968</v>
      </c>
      <c r="P602" s="500">
        <v>0.25204918032786883</v>
      </c>
      <c r="Q602" s="478">
        <v>328</v>
      </c>
    </row>
    <row r="603" spans="1:17" ht="14.4" customHeight="1" x14ac:dyDescent="0.3">
      <c r="A603" s="472" t="s">
        <v>1613</v>
      </c>
      <c r="B603" s="473" t="s">
        <v>1424</v>
      </c>
      <c r="C603" s="473" t="s">
        <v>1425</v>
      </c>
      <c r="D603" s="473" t="s">
        <v>1496</v>
      </c>
      <c r="E603" s="473" t="s">
        <v>1498</v>
      </c>
      <c r="F603" s="477">
        <v>41</v>
      </c>
      <c r="G603" s="477">
        <v>19967</v>
      </c>
      <c r="H603" s="477">
        <v>2.4068225650916104</v>
      </c>
      <c r="I603" s="477">
        <v>487</v>
      </c>
      <c r="J603" s="477">
        <v>17</v>
      </c>
      <c r="K603" s="477">
        <v>8296</v>
      </c>
      <c r="L603" s="477">
        <v>1</v>
      </c>
      <c r="M603" s="477">
        <v>488</v>
      </c>
      <c r="N603" s="477"/>
      <c r="O603" s="477"/>
      <c r="P603" s="500"/>
      <c r="Q603" s="478"/>
    </row>
    <row r="604" spans="1:17" ht="14.4" customHeight="1" x14ac:dyDescent="0.3">
      <c r="A604" s="472" t="s">
        <v>1613</v>
      </c>
      <c r="B604" s="473" t="s">
        <v>1424</v>
      </c>
      <c r="C604" s="473" t="s">
        <v>1425</v>
      </c>
      <c r="D604" s="473" t="s">
        <v>1506</v>
      </c>
      <c r="E604" s="473" t="s">
        <v>1507</v>
      </c>
      <c r="F604" s="477">
        <v>6</v>
      </c>
      <c r="G604" s="477">
        <v>246</v>
      </c>
      <c r="H604" s="477">
        <v>0.54545454545454541</v>
      </c>
      <c r="I604" s="477">
        <v>41</v>
      </c>
      <c r="J604" s="477">
        <v>11</v>
      </c>
      <c r="K604" s="477">
        <v>451</v>
      </c>
      <c r="L604" s="477">
        <v>1</v>
      </c>
      <c r="M604" s="477">
        <v>41</v>
      </c>
      <c r="N604" s="477">
        <v>4</v>
      </c>
      <c r="O604" s="477">
        <v>204</v>
      </c>
      <c r="P604" s="500">
        <v>0.45232815964523282</v>
      </c>
      <c r="Q604" s="478">
        <v>51</v>
      </c>
    </row>
    <row r="605" spans="1:17" ht="14.4" customHeight="1" x14ac:dyDescent="0.3">
      <c r="A605" s="472" t="s">
        <v>1613</v>
      </c>
      <c r="B605" s="473" t="s">
        <v>1424</v>
      </c>
      <c r="C605" s="473" t="s">
        <v>1425</v>
      </c>
      <c r="D605" s="473" t="s">
        <v>1515</v>
      </c>
      <c r="E605" s="473" t="s">
        <v>1517</v>
      </c>
      <c r="F605" s="477"/>
      <c r="G605" s="477"/>
      <c r="H605" s="477"/>
      <c r="I605" s="477"/>
      <c r="J605" s="477">
        <v>2</v>
      </c>
      <c r="K605" s="477">
        <v>446</v>
      </c>
      <c r="L605" s="477">
        <v>1</v>
      </c>
      <c r="M605" s="477">
        <v>223</v>
      </c>
      <c r="N605" s="477"/>
      <c r="O605" s="477"/>
      <c r="P605" s="500"/>
      <c r="Q605" s="478"/>
    </row>
    <row r="606" spans="1:17" ht="14.4" customHeight="1" x14ac:dyDescent="0.3">
      <c r="A606" s="472" t="s">
        <v>1613</v>
      </c>
      <c r="B606" s="473" t="s">
        <v>1424</v>
      </c>
      <c r="C606" s="473" t="s">
        <v>1425</v>
      </c>
      <c r="D606" s="473" t="s">
        <v>1520</v>
      </c>
      <c r="E606" s="473" t="s">
        <v>1521</v>
      </c>
      <c r="F606" s="477"/>
      <c r="G606" s="477"/>
      <c r="H606" s="477"/>
      <c r="I606" s="477"/>
      <c r="J606" s="477">
        <v>1</v>
      </c>
      <c r="K606" s="477">
        <v>2112</v>
      </c>
      <c r="L606" s="477">
        <v>1</v>
      </c>
      <c r="M606" s="477">
        <v>2112</v>
      </c>
      <c r="N606" s="477"/>
      <c r="O606" s="477"/>
      <c r="P606" s="500"/>
      <c r="Q606" s="478"/>
    </row>
    <row r="607" spans="1:17" ht="14.4" customHeight="1" x14ac:dyDescent="0.3">
      <c r="A607" s="472" t="s">
        <v>1613</v>
      </c>
      <c r="B607" s="473" t="s">
        <v>1424</v>
      </c>
      <c r="C607" s="473" t="s">
        <v>1425</v>
      </c>
      <c r="D607" s="473" t="s">
        <v>1550</v>
      </c>
      <c r="E607" s="473" t="s">
        <v>1551</v>
      </c>
      <c r="F607" s="477">
        <v>18</v>
      </c>
      <c r="G607" s="477">
        <v>522</v>
      </c>
      <c r="H607" s="477">
        <v>0.82857142857142863</v>
      </c>
      <c r="I607" s="477">
        <v>29</v>
      </c>
      <c r="J607" s="477">
        <v>21</v>
      </c>
      <c r="K607" s="477">
        <v>630</v>
      </c>
      <c r="L607" s="477">
        <v>1</v>
      </c>
      <c r="M607" s="477">
        <v>30</v>
      </c>
      <c r="N607" s="477">
        <v>18</v>
      </c>
      <c r="O607" s="477">
        <v>648</v>
      </c>
      <c r="P607" s="500">
        <v>1.0285714285714285</v>
      </c>
      <c r="Q607" s="478">
        <v>36</v>
      </c>
    </row>
    <row r="608" spans="1:17" ht="14.4" customHeight="1" x14ac:dyDescent="0.3">
      <c r="A608" s="472" t="s">
        <v>1613</v>
      </c>
      <c r="B608" s="473" t="s">
        <v>1424</v>
      </c>
      <c r="C608" s="473" t="s">
        <v>1425</v>
      </c>
      <c r="D608" s="473" t="s">
        <v>1562</v>
      </c>
      <c r="E608" s="473" t="s">
        <v>1563</v>
      </c>
      <c r="F608" s="477"/>
      <c r="G608" s="477"/>
      <c r="H608" s="477"/>
      <c r="I608" s="477"/>
      <c r="J608" s="477">
        <v>1</v>
      </c>
      <c r="K608" s="477">
        <v>308</v>
      </c>
      <c r="L608" s="477">
        <v>1</v>
      </c>
      <c r="M608" s="477">
        <v>308</v>
      </c>
      <c r="N608" s="477"/>
      <c r="O608" s="477"/>
      <c r="P608" s="500"/>
      <c r="Q608" s="478"/>
    </row>
    <row r="609" spans="1:17" ht="14.4" customHeight="1" x14ac:dyDescent="0.3">
      <c r="A609" s="472" t="s">
        <v>1613</v>
      </c>
      <c r="B609" s="473" t="s">
        <v>1424</v>
      </c>
      <c r="C609" s="473" t="s">
        <v>1425</v>
      </c>
      <c r="D609" s="473" t="s">
        <v>1564</v>
      </c>
      <c r="E609" s="473"/>
      <c r="F609" s="477"/>
      <c r="G609" s="477"/>
      <c r="H609" s="477"/>
      <c r="I609" s="477"/>
      <c r="J609" s="477"/>
      <c r="K609" s="477"/>
      <c r="L609" s="477"/>
      <c r="M609" s="477"/>
      <c r="N609" s="477">
        <v>4</v>
      </c>
      <c r="O609" s="477">
        <v>1040</v>
      </c>
      <c r="P609" s="500"/>
      <c r="Q609" s="478">
        <v>260</v>
      </c>
    </row>
    <row r="610" spans="1:17" ht="14.4" customHeight="1" x14ac:dyDescent="0.3">
      <c r="A610" s="472" t="s">
        <v>1613</v>
      </c>
      <c r="B610" s="473" t="s">
        <v>1424</v>
      </c>
      <c r="C610" s="473" t="s">
        <v>1425</v>
      </c>
      <c r="D610" s="473" t="s">
        <v>1564</v>
      </c>
      <c r="E610" s="473" t="s">
        <v>1565</v>
      </c>
      <c r="F610" s="477"/>
      <c r="G610" s="477"/>
      <c r="H610" s="477"/>
      <c r="I610" s="477"/>
      <c r="J610" s="477"/>
      <c r="K610" s="477"/>
      <c r="L610" s="477"/>
      <c r="M610" s="477"/>
      <c r="N610" s="477">
        <v>10</v>
      </c>
      <c r="O610" s="477">
        <v>2600</v>
      </c>
      <c r="P610" s="500"/>
      <c r="Q610" s="478">
        <v>260</v>
      </c>
    </row>
    <row r="611" spans="1:17" ht="14.4" customHeight="1" x14ac:dyDescent="0.3">
      <c r="A611" s="472" t="s">
        <v>1614</v>
      </c>
      <c r="B611" s="473" t="s">
        <v>1424</v>
      </c>
      <c r="C611" s="473" t="s">
        <v>1425</v>
      </c>
      <c r="D611" s="473" t="s">
        <v>1426</v>
      </c>
      <c r="E611" s="473" t="s">
        <v>1427</v>
      </c>
      <c r="F611" s="477">
        <v>607</v>
      </c>
      <c r="G611" s="477">
        <v>97727</v>
      </c>
      <c r="H611" s="477">
        <v>1.0539103614873608</v>
      </c>
      <c r="I611" s="477">
        <v>161</v>
      </c>
      <c r="J611" s="477">
        <v>536</v>
      </c>
      <c r="K611" s="477">
        <v>92728</v>
      </c>
      <c r="L611" s="477">
        <v>1</v>
      </c>
      <c r="M611" s="477">
        <v>173</v>
      </c>
      <c r="N611" s="477">
        <v>714</v>
      </c>
      <c r="O611" s="477">
        <v>123522</v>
      </c>
      <c r="P611" s="500">
        <v>1.3320895522388059</v>
      </c>
      <c r="Q611" s="478">
        <v>173</v>
      </c>
    </row>
    <row r="612" spans="1:17" ht="14.4" customHeight="1" x14ac:dyDescent="0.3">
      <c r="A612" s="472" t="s">
        <v>1614</v>
      </c>
      <c r="B612" s="473" t="s">
        <v>1424</v>
      </c>
      <c r="C612" s="473" t="s">
        <v>1425</v>
      </c>
      <c r="D612" s="473" t="s">
        <v>1426</v>
      </c>
      <c r="E612" s="473" t="s">
        <v>1428</v>
      </c>
      <c r="F612" s="477">
        <v>312</v>
      </c>
      <c r="G612" s="477">
        <v>50232</v>
      </c>
      <c r="H612" s="477">
        <v>0.86933647156553939</v>
      </c>
      <c r="I612" s="477">
        <v>161</v>
      </c>
      <c r="J612" s="477">
        <v>334</v>
      </c>
      <c r="K612" s="477">
        <v>57782</v>
      </c>
      <c r="L612" s="477">
        <v>1</v>
      </c>
      <c r="M612" s="477">
        <v>173</v>
      </c>
      <c r="N612" s="477">
        <v>356</v>
      </c>
      <c r="O612" s="477">
        <v>61588</v>
      </c>
      <c r="P612" s="500">
        <v>1.0658682634730539</v>
      </c>
      <c r="Q612" s="478">
        <v>173</v>
      </c>
    </row>
    <row r="613" spans="1:17" ht="14.4" customHeight="1" x14ac:dyDescent="0.3">
      <c r="A613" s="472" t="s">
        <v>1614</v>
      </c>
      <c r="B613" s="473" t="s">
        <v>1424</v>
      </c>
      <c r="C613" s="473" t="s">
        <v>1425</v>
      </c>
      <c r="D613" s="473" t="s">
        <v>1441</v>
      </c>
      <c r="E613" s="473" t="s">
        <v>1442</v>
      </c>
      <c r="F613" s="477">
        <v>1283</v>
      </c>
      <c r="G613" s="477">
        <v>1499827</v>
      </c>
      <c r="H613" s="477">
        <v>0.91070149105102216</v>
      </c>
      <c r="I613" s="477">
        <v>1169</v>
      </c>
      <c r="J613" s="477">
        <v>1404</v>
      </c>
      <c r="K613" s="477">
        <v>1646892</v>
      </c>
      <c r="L613" s="477">
        <v>1</v>
      </c>
      <c r="M613" s="477">
        <v>1173</v>
      </c>
      <c r="N613" s="477">
        <v>669</v>
      </c>
      <c r="O613" s="477">
        <v>715830</v>
      </c>
      <c r="P613" s="500">
        <v>0.43465509578041545</v>
      </c>
      <c r="Q613" s="478">
        <v>1070</v>
      </c>
    </row>
    <row r="614" spans="1:17" ht="14.4" customHeight="1" x14ac:dyDescent="0.3">
      <c r="A614" s="472" t="s">
        <v>1614</v>
      </c>
      <c r="B614" s="473" t="s">
        <v>1424</v>
      </c>
      <c r="C614" s="473" t="s">
        <v>1425</v>
      </c>
      <c r="D614" s="473" t="s">
        <v>1441</v>
      </c>
      <c r="E614" s="473" t="s">
        <v>1443</v>
      </c>
      <c r="F614" s="477">
        <v>424</v>
      </c>
      <c r="G614" s="477">
        <v>495656</v>
      </c>
      <c r="H614" s="477">
        <v>0.76135880125649946</v>
      </c>
      <c r="I614" s="477">
        <v>1169</v>
      </c>
      <c r="J614" s="477">
        <v>555</v>
      </c>
      <c r="K614" s="477">
        <v>651015</v>
      </c>
      <c r="L614" s="477">
        <v>1</v>
      </c>
      <c r="M614" s="477">
        <v>1173</v>
      </c>
      <c r="N614" s="477">
        <v>120</v>
      </c>
      <c r="O614" s="477">
        <v>128400</v>
      </c>
      <c r="P614" s="500">
        <v>0.19723047856040182</v>
      </c>
      <c r="Q614" s="478">
        <v>1070</v>
      </c>
    </row>
    <row r="615" spans="1:17" ht="14.4" customHeight="1" x14ac:dyDescent="0.3">
      <c r="A615" s="472" t="s">
        <v>1614</v>
      </c>
      <c r="B615" s="473" t="s">
        <v>1424</v>
      </c>
      <c r="C615" s="473" t="s">
        <v>1425</v>
      </c>
      <c r="D615" s="473" t="s">
        <v>1444</v>
      </c>
      <c r="E615" s="473" t="s">
        <v>1445</v>
      </c>
      <c r="F615" s="477">
        <v>1275</v>
      </c>
      <c r="G615" s="477">
        <v>51000</v>
      </c>
      <c r="H615" s="477">
        <v>1.0288688494825395</v>
      </c>
      <c r="I615" s="477">
        <v>40</v>
      </c>
      <c r="J615" s="477">
        <v>1209</v>
      </c>
      <c r="K615" s="477">
        <v>49569</v>
      </c>
      <c r="L615" s="477">
        <v>1</v>
      </c>
      <c r="M615" s="477">
        <v>41</v>
      </c>
      <c r="N615" s="477">
        <v>1355</v>
      </c>
      <c r="O615" s="477">
        <v>62330</v>
      </c>
      <c r="P615" s="500">
        <v>1.257439125259739</v>
      </c>
      <c r="Q615" s="478">
        <v>46</v>
      </c>
    </row>
    <row r="616" spans="1:17" ht="14.4" customHeight="1" x14ac:dyDescent="0.3">
      <c r="A616" s="472" t="s">
        <v>1614</v>
      </c>
      <c r="B616" s="473" t="s">
        <v>1424</v>
      </c>
      <c r="C616" s="473" t="s">
        <v>1425</v>
      </c>
      <c r="D616" s="473" t="s">
        <v>1446</v>
      </c>
      <c r="E616" s="473" t="s">
        <v>1447</v>
      </c>
      <c r="F616" s="477">
        <v>32</v>
      </c>
      <c r="G616" s="477">
        <v>12256</v>
      </c>
      <c r="H616" s="477">
        <v>0.59104938271604934</v>
      </c>
      <c r="I616" s="477">
        <v>383</v>
      </c>
      <c r="J616" s="477">
        <v>54</v>
      </c>
      <c r="K616" s="477">
        <v>20736</v>
      </c>
      <c r="L616" s="477">
        <v>1</v>
      </c>
      <c r="M616" s="477">
        <v>384</v>
      </c>
      <c r="N616" s="477">
        <v>88</v>
      </c>
      <c r="O616" s="477">
        <v>30536</v>
      </c>
      <c r="P616" s="500">
        <v>1.472608024691358</v>
      </c>
      <c r="Q616" s="478">
        <v>347</v>
      </c>
    </row>
    <row r="617" spans="1:17" ht="14.4" customHeight="1" x14ac:dyDescent="0.3">
      <c r="A617" s="472" t="s">
        <v>1614</v>
      </c>
      <c r="B617" s="473" t="s">
        <v>1424</v>
      </c>
      <c r="C617" s="473" t="s">
        <v>1425</v>
      </c>
      <c r="D617" s="473" t="s">
        <v>1446</v>
      </c>
      <c r="E617" s="473" t="s">
        <v>1448</v>
      </c>
      <c r="F617" s="477">
        <v>30</v>
      </c>
      <c r="G617" s="477">
        <v>11490</v>
      </c>
      <c r="H617" s="477">
        <v>1.1082175925925926</v>
      </c>
      <c r="I617" s="477">
        <v>383</v>
      </c>
      <c r="J617" s="477">
        <v>27</v>
      </c>
      <c r="K617" s="477">
        <v>10368</v>
      </c>
      <c r="L617" s="477">
        <v>1</v>
      </c>
      <c r="M617" s="477">
        <v>384</v>
      </c>
      <c r="N617" s="477">
        <v>66</v>
      </c>
      <c r="O617" s="477">
        <v>22902</v>
      </c>
      <c r="P617" s="500">
        <v>2.2089120370370372</v>
      </c>
      <c r="Q617" s="478">
        <v>347</v>
      </c>
    </row>
    <row r="618" spans="1:17" ht="14.4" customHeight="1" x14ac:dyDescent="0.3">
      <c r="A618" s="472" t="s">
        <v>1614</v>
      </c>
      <c r="B618" s="473" t="s">
        <v>1424</v>
      </c>
      <c r="C618" s="473" t="s">
        <v>1425</v>
      </c>
      <c r="D618" s="473" t="s">
        <v>1449</v>
      </c>
      <c r="E618" s="473" t="s">
        <v>1450</v>
      </c>
      <c r="F618" s="477">
        <v>35</v>
      </c>
      <c r="G618" s="477">
        <v>1295</v>
      </c>
      <c r="H618" s="477">
        <v>0.44303797468354428</v>
      </c>
      <c r="I618" s="477">
        <v>37</v>
      </c>
      <c r="J618" s="477">
        <v>79</v>
      </c>
      <c r="K618" s="477">
        <v>2923</v>
      </c>
      <c r="L618" s="477">
        <v>1</v>
      </c>
      <c r="M618" s="477">
        <v>37</v>
      </c>
      <c r="N618" s="477">
        <v>74</v>
      </c>
      <c r="O618" s="477">
        <v>3774</v>
      </c>
      <c r="P618" s="500">
        <v>1.2911392405063291</v>
      </c>
      <c r="Q618" s="478">
        <v>51</v>
      </c>
    </row>
    <row r="619" spans="1:17" ht="14.4" customHeight="1" x14ac:dyDescent="0.3">
      <c r="A619" s="472" t="s">
        <v>1614</v>
      </c>
      <c r="B619" s="473" t="s">
        <v>1424</v>
      </c>
      <c r="C619" s="473" t="s">
        <v>1425</v>
      </c>
      <c r="D619" s="473" t="s">
        <v>1453</v>
      </c>
      <c r="E619" s="473" t="s">
        <v>1454</v>
      </c>
      <c r="F619" s="477">
        <v>48</v>
      </c>
      <c r="G619" s="477">
        <v>21360</v>
      </c>
      <c r="H619" s="477">
        <v>0.57014734144778989</v>
      </c>
      <c r="I619" s="477">
        <v>445</v>
      </c>
      <c r="J619" s="477">
        <v>84</v>
      </c>
      <c r="K619" s="477">
        <v>37464</v>
      </c>
      <c r="L619" s="477">
        <v>1</v>
      </c>
      <c r="M619" s="477">
        <v>446</v>
      </c>
      <c r="N619" s="477">
        <v>816</v>
      </c>
      <c r="O619" s="477">
        <v>307632</v>
      </c>
      <c r="P619" s="500">
        <v>8.2114029468289562</v>
      </c>
      <c r="Q619" s="478">
        <v>377</v>
      </c>
    </row>
    <row r="620" spans="1:17" ht="14.4" customHeight="1" x14ac:dyDescent="0.3">
      <c r="A620" s="472" t="s">
        <v>1614</v>
      </c>
      <c r="B620" s="473" t="s">
        <v>1424</v>
      </c>
      <c r="C620" s="473" t="s">
        <v>1425</v>
      </c>
      <c r="D620" s="473" t="s">
        <v>1453</v>
      </c>
      <c r="E620" s="473" t="s">
        <v>1455</v>
      </c>
      <c r="F620" s="477">
        <v>71</v>
      </c>
      <c r="G620" s="477">
        <v>31595</v>
      </c>
      <c r="H620" s="477">
        <v>2.3613602391629298</v>
      </c>
      <c r="I620" s="477">
        <v>445</v>
      </c>
      <c r="J620" s="477">
        <v>30</v>
      </c>
      <c r="K620" s="477">
        <v>13380</v>
      </c>
      <c r="L620" s="477">
        <v>1</v>
      </c>
      <c r="M620" s="477">
        <v>446</v>
      </c>
      <c r="N620" s="477">
        <v>376</v>
      </c>
      <c r="O620" s="477">
        <v>141752</v>
      </c>
      <c r="P620" s="500">
        <v>10.594319880418535</v>
      </c>
      <c r="Q620" s="478">
        <v>377</v>
      </c>
    </row>
    <row r="621" spans="1:17" ht="14.4" customHeight="1" x14ac:dyDescent="0.3">
      <c r="A621" s="472" t="s">
        <v>1614</v>
      </c>
      <c r="B621" s="473" t="s">
        <v>1424</v>
      </c>
      <c r="C621" s="473" t="s">
        <v>1425</v>
      </c>
      <c r="D621" s="473" t="s">
        <v>1456</v>
      </c>
      <c r="E621" s="473" t="s">
        <v>1457</v>
      </c>
      <c r="F621" s="477">
        <v>237</v>
      </c>
      <c r="G621" s="477">
        <v>9717</v>
      </c>
      <c r="H621" s="477">
        <v>1.8361678004535147</v>
      </c>
      <c r="I621" s="477">
        <v>41</v>
      </c>
      <c r="J621" s="477">
        <v>126</v>
      </c>
      <c r="K621" s="477">
        <v>5292</v>
      </c>
      <c r="L621" s="477">
        <v>1</v>
      </c>
      <c r="M621" s="477">
        <v>42</v>
      </c>
      <c r="N621" s="477">
        <v>176</v>
      </c>
      <c r="O621" s="477">
        <v>5984</v>
      </c>
      <c r="P621" s="500">
        <v>1.1307634164777023</v>
      </c>
      <c r="Q621" s="478">
        <v>34</v>
      </c>
    </row>
    <row r="622" spans="1:17" ht="14.4" customHeight="1" x14ac:dyDescent="0.3">
      <c r="A622" s="472" t="s">
        <v>1614</v>
      </c>
      <c r="B622" s="473" t="s">
        <v>1424</v>
      </c>
      <c r="C622" s="473" t="s">
        <v>1425</v>
      </c>
      <c r="D622" s="473" t="s">
        <v>1458</v>
      </c>
      <c r="E622" s="473" t="s">
        <v>1459</v>
      </c>
      <c r="F622" s="477">
        <v>585</v>
      </c>
      <c r="G622" s="477">
        <v>287235</v>
      </c>
      <c r="H622" s="477">
        <v>0.73343087388160311</v>
      </c>
      <c r="I622" s="477">
        <v>491</v>
      </c>
      <c r="J622" s="477">
        <v>796</v>
      </c>
      <c r="K622" s="477">
        <v>391632</v>
      </c>
      <c r="L622" s="477">
        <v>1</v>
      </c>
      <c r="M622" s="477">
        <v>492</v>
      </c>
      <c r="N622" s="477">
        <v>1054</v>
      </c>
      <c r="O622" s="477">
        <v>552296</v>
      </c>
      <c r="P622" s="500">
        <v>1.4102422682518283</v>
      </c>
      <c r="Q622" s="478">
        <v>524</v>
      </c>
    </row>
    <row r="623" spans="1:17" ht="14.4" customHeight="1" x14ac:dyDescent="0.3">
      <c r="A623" s="472" t="s">
        <v>1614</v>
      </c>
      <c r="B623" s="473" t="s">
        <v>1424</v>
      </c>
      <c r="C623" s="473" t="s">
        <v>1425</v>
      </c>
      <c r="D623" s="473" t="s">
        <v>1460</v>
      </c>
      <c r="E623" s="473" t="s">
        <v>1461</v>
      </c>
      <c r="F623" s="477">
        <v>108</v>
      </c>
      <c r="G623" s="477">
        <v>3348</v>
      </c>
      <c r="H623" s="477">
        <v>1.5428571428571429</v>
      </c>
      <c r="I623" s="477">
        <v>31</v>
      </c>
      <c r="J623" s="477">
        <v>70</v>
      </c>
      <c r="K623" s="477">
        <v>2170</v>
      </c>
      <c r="L623" s="477">
        <v>1</v>
      </c>
      <c r="M623" s="477">
        <v>31</v>
      </c>
      <c r="N623" s="477">
        <v>281</v>
      </c>
      <c r="O623" s="477">
        <v>16017</v>
      </c>
      <c r="P623" s="500">
        <v>7.3811059907834098</v>
      </c>
      <c r="Q623" s="478">
        <v>57</v>
      </c>
    </row>
    <row r="624" spans="1:17" ht="14.4" customHeight="1" x14ac:dyDescent="0.3">
      <c r="A624" s="472" t="s">
        <v>1614</v>
      </c>
      <c r="B624" s="473" t="s">
        <v>1424</v>
      </c>
      <c r="C624" s="473" t="s">
        <v>1425</v>
      </c>
      <c r="D624" s="473" t="s">
        <v>1462</v>
      </c>
      <c r="E624" s="473" t="s">
        <v>1463</v>
      </c>
      <c r="F624" s="477">
        <v>924</v>
      </c>
      <c r="G624" s="477">
        <v>191268</v>
      </c>
      <c r="H624" s="477">
        <v>1.4807692307692308</v>
      </c>
      <c r="I624" s="477">
        <v>207</v>
      </c>
      <c r="J624" s="477">
        <v>621</v>
      </c>
      <c r="K624" s="477">
        <v>129168</v>
      </c>
      <c r="L624" s="477">
        <v>1</v>
      </c>
      <c r="M624" s="477">
        <v>208</v>
      </c>
      <c r="N624" s="477">
        <v>935</v>
      </c>
      <c r="O624" s="477">
        <v>209440</v>
      </c>
      <c r="P624" s="500">
        <v>1.6214542301498822</v>
      </c>
      <c r="Q624" s="478">
        <v>224</v>
      </c>
    </row>
    <row r="625" spans="1:17" ht="14.4" customHeight="1" x14ac:dyDescent="0.3">
      <c r="A625" s="472" t="s">
        <v>1614</v>
      </c>
      <c r="B625" s="473" t="s">
        <v>1424</v>
      </c>
      <c r="C625" s="473" t="s">
        <v>1425</v>
      </c>
      <c r="D625" s="473" t="s">
        <v>1464</v>
      </c>
      <c r="E625" s="473" t="s">
        <v>1465</v>
      </c>
      <c r="F625" s="477">
        <v>702</v>
      </c>
      <c r="G625" s="477">
        <v>266760</v>
      </c>
      <c r="H625" s="477">
        <v>1.5681433408577878</v>
      </c>
      <c r="I625" s="477">
        <v>380</v>
      </c>
      <c r="J625" s="477">
        <v>443</v>
      </c>
      <c r="K625" s="477">
        <v>170112</v>
      </c>
      <c r="L625" s="477">
        <v>1</v>
      </c>
      <c r="M625" s="477">
        <v>384</v>
      </c>
      <c r="N625" s="477">
        <v>636</v>
      </c>
      <c r="O625" s="477">
        <v>351708</v>
      </c>
      <c r="P625" s="500">
        <v>2.0675084650112865</v>
      </c>
      <c r="Q625" s="478">
        <v>553</v>
      </c>
    </row>
    <row r="626" spans="1:17" ht="14.4" customHeight="1" x14ac:dyDescent="0.3">
      <c r="A626" s="472" t="s">
        <v>1614</v>
      </c>
      <c r="B626" s="473" t="s">
        <v>1424</v>
      </c>
      <c r="C626" s="473" t="s">
        <v>1425</v>
      </c>
      <c r="D626" s="473" t="s">
        <v>1464</v>
      </c>
      <c r="E626" s="473" t="s">
        <v>1466</v>
      </c>
      <c r="F626" s="477">
        <v>201</v>
      </c>
      <c r="G626" s="477">
        <v>76380</v>
      </c>
      <c r="H626" s="477">
        <v>1.0096763959390862</v>
      </c>
      <c r="I626" s="477">
        <v>380</v>
      </c>
      <c r="J626" s="477">
        <v>197</v>
      </c>
      <c r="K626" s="477">
        <v>75648</v>
      </c>
      <c r="L626" s="477">
        <v>1</v>
      </c>
      <c r="M626" s="477">
        <v>384</v>
      </c>
      <c r="N626" s="477">
        <v>300</v>
      </c>
      <c r="O626" s="477">
        <v>165900</v>
      </c>
      <c r="P626" s="500">
        <v>2.1930520304568528</v>
      </c>
      <c r="Q626" s="478">
        <v>553</v>
      </c>
    </row>
    <row r="627" spans="1:17" ht="14.4" customHeight="1" x14ac:dyDescent="0.3">
      <c r="A627" s="472" t="s">
        <v>1614</v>
      </c>
      <c r="B627" s="473" t="s">
        <v>1424</v>
      </c>
      <c r="C627" s="473" t="s">
        <v>1425</v>
      </c>
      <c r="D627" s="473" t="s">
        <v>1467</v>
      </c>
      <c r="E627" s="473" t="s">
        <v>1468</v>
      </c>
      <c r="F627" s="477">
        <v>1</v>
      </c>
      <c r="G627" s="477">
        <v>234</v>
      </c>
      <c r="H627" s="477">
        <v>0.49576271186440679</v>
      </c>
      <c r="I627" s="477">
        <v>234</v>
      </c>
      <c r="J627" s="477">
        <v>2</v>
      </c>
      <c r="K627" s="477">
        <v>472</v>
      </c>
      <c r="L627" s="477">
        <v>1</v>
      </c>
      <c r="M627" s="477">
        <v>236</v>
      </c>
      <c r="N627" s="477">
        <v>1</v>
      </c>
      <c r="O627" s="477">
        <v>213</v>
      </c>
      <c r="P627" s="500">
        <v>0.45127118644067798</v>
      </c>
      <c r="Q627" s="478">
        <v>213</v>
      </c>
    </row>
    <row r="628" spans="1:17" ht="14.4" customHeight="1" x14ac:dyDescent="0.3">
      <c r="A628" s="472" t="s">
        <v>1614</v>
      </c>
      <c r="B628" s="473" t="s">
        <v>1424</v>
      </c>
      <c r="C628" s="473" t="s">
        <v>1425</v>
      </c>
      <c r="D628" s="473" t="s">
        <v>1469</v>
      </c>
      <c r="E628" s="473" t="s">
        <v>1470</v>
      </c>
      <c r="F628" s="477">
        <v>18</v>
      </c>
      <c r="G628" s="477">
        <v>2358</v>
      </c>
      <c r="H628" s="477">
        <v>1.3239752947782144</v>
      </c>
      <c r="I628" s="477">
        <v>131</v>
      </c>
      <c r="J628" s="477">
        <v>13</v>
      </c>
      <c r="K628" s="477">
        <v>1781</v>
      </c>
      <c r="L628" s="477">
        <v>1</v>
      </c>
      <c r="M628" s="477">
        <v>137</v>
      </c>
      <c r="N628" s="477">
        <v>24</v>
      </c>
      <c r="O628" s="477">
        <v>3384</v>
      </c>
      <c r="P628" s="500">
        <v>1.9000561482313307</v>
      </c>
      <c r="Q628" s="478">
        <v>141</v>
      </c>
    </row>
    <row r="629" spans="1:17" ht="14.4" customHeight="1" x14ac:dyDescent="0.3">
      <c r="A629" s="472" t="s">
        <v>1614</v>
      </c>
      <c r="B629" s="473" t="s">
        <v>1424</v>
      </c>
      <c r="C629" s="473" t="s">
        <v>1425</v>
      </c>
      <c r="D629" s="473" t="s">
        <v>1476</v>
      </c>
      <c r="E629" s="473" t="s">
        <v>1477</v>
      </c>
      <c r="F629" s="477">
        <v>1616</v>
      </c>
      <c r="G629" s="477">
        <v>25856</v>
      </c>
      <c r="H629" s="477">
        <v>1.0367697181121938</v>
      </c>
      <c r="I629" s="477">
        <v>16</v>
      </c>
      <c r="J629" s="477">
        <v>1467</v>
      </c>
      <c r="K629" s="477">
        <v>24939</v>
      </c>
      <c r="L629" s="477">
        <v>1</v>
      </c>
      <c r="M629" s="477">
        <v>17</v>
      </c>
      <c r="N629" s="477">
        <v>1970</v>
      </c>
      <c r="O629" s="477">
        <v>33490</v>
      </c>
      <c r="P629" s="500">
        <v>1.3428766189502386</v>
      </c>
      <c r="Q629" s="478">
        <v>17</v>
      </c>
    </row>
    <row r="630" spans="1:17" ht="14.4" customHeight="1" x14ac:dyDescent="0.3">
      <c r="A630" s="472" t="s">
        <v>1614</v>
      </c>
      <c r="B630" s="473" t="s">
        <v>1424</v>
      </c>
      <c r="C630" s="473" t="s">
        <v>1425</v>
      </c>
      <c r="D630" s="473" t="s">
        <v>1478</v>
      </c>
      <c r="E630" s="473" t="s">
        <v>1479</v>
      </c>
      <c r="F630" s="477">
        <v>29</v>
      </c>
      <c r="G630" s="477">
        <v>3944</v>
      </c>
      <c r="H630" s="477">
        <v>0.81068859198355603</v>
      </c>
      <c r="I630" s="477">
        <v>136</v>
      </c>
      <c r="J630" s="477">
        <v>35</v>
      </c>
      <c r="K630" s="477">
        <v>4865</v>
      </c>
      <c r="L630" s="477">
        <v>1</v>
      </c>
      <c r="M630" s="477">
        <v>139</v>
      </c>
      <c r="N630" s="477">
        <v>41</v>
      </c>
      <c r="O630" s="477">
        <v>5863</v>
      </c>
      <c r="P630" s="500">
        <v>1.2051387461459404</v>
      </c>
      <c r="Q630" s="478">
        <v>143</v>
      </c>
    </row>
    <row r="631" spans="1:17" ht="14.4" customHeight="1" x14ac:dyDescent="0.3">
      <c r="A631" s="472" t="s">
        <v>1614</v>
      </c>
      <c r="B631" s="473" t="s">
        <v>1424</v>
      </c>
      <c r="C631" s="473" t="s">
        <v>1425</v>
      </c>
      <c r="D631" s="473" t="s">
        <v>1478</v>
      </c>
      <c r="E631" s="473" t="s">
        <v>1480</v>
      </c>
      <c r="F631" s="477">
        <v>20</v>
      </c>
      <c r="G631" s="477">
        <v>2720</v>
      </c>
      <c r="H631" s="477">
        <v>1.0871302957633893</v>
      </c>
      <c r="I631" s="477">
        <v>136</v>
      </c>
      <c r="J631" s="477">
        <v>18</v>
      </c>
      <c r="K631" s="477">
        <v>2502</v>
      </c>
      <c r="L631" s="477">
        <v>1</v>
      </c>
      <c r="M631" s="477">
        <v>139</v>
      </c>
      <c r="N631" s="477">
        <v>26</v>
      </c>
      <c r="O631" s="477">
        <v>3718</v>
      </c>
      <c r="P631" s="500">
        <v>1.4860111910471623</v>
      </c>
      <c r="Q631" s="478">
        <v>143</v>
      </c>
    </row>
    <row r="632" spans="1:17" ht="14.4" customHeight="1" x14ac:dyDescent="0.3">
      <c r="A632" s="472" t="s">
        <v>1614</v>
      </c>
      <c r="B632" s="473" t="s">
        <v>1424</v>
      </c>
      <c r="C632" s="473" t="s">
        <v>1425</v>
      </c>
      <c r="D632" s="473" t="s">
        <v>1481</v>
      </c>
      <c r="E632" s="473" t="s">
        <v>1482</v>
      </c>
      <c r="F632" s="477">
        <v>114</v>
      </c>
      <c r="G632" s="477">
        <v>11742</v>
      </c>
      <c r="H632" s="477">
        <v>1.2954545454545454</v>
      </c>
      <c r="I632" s="477">
        <v>103</v>
      </c>
      <c r="J632" s="477">
        <v>88</v>
      </c>
      <c r="K632" s="477">
        <v>9064</v>
      </c>
      <c r="L632" s="477">
        <v>1</v>
      </c>
      <c r="M632" s="477">
        <v>103</v>
      </c>
      <c r="N632" s="477">
        <v>89</v>
      </c>
      <c r="O632" s="477">
        <v>5785</v>
      </c>
      <c r="P632" s="500">
        <v>0.6382391879964695</v>
      </c>
      <c r="Q632" s="478">
        <v>65</v>
      </c>
    </row>
    <row r="633" spans="1:17" ht="14.4" customHeight="1" x14ac:dyDescent="0.3">
      <c r="A633" s="472" t="s">
        <v>1614</v>
      </c>
      <c r="B633" s="473" t="s">
        <v>1424</v>
      </c>
      <c r="C633" s="473" t="s">
        <v>1425</v>
      </c>
      <c r="D633" s="473" t="s">
        <v>1481</v>
      </c>
      <c r="E633" s="473" t="s">
        <v>1483</v>
      </c>
      <c r="F633" s="477">
        <v>28</v>
      </c>
      <c r="G633" s="477">
        <v>2884</v>
      </c>
      <c r="H633" s="477">
        <v>0.68292682926829273</v>
      </c>
      <c r="I633" s="477">
        <v>103</v>
      </c>
      <c r="J633" s="477">
        <v>41</v>
      </c>
      <c r="K633" s="477">
        <v>4223</v>
      </c>
      <c r="L633" s="477">
        <v>1</v>
      </c>
      <c r="M633" s="477">
        <v>103</v>
      </c>
      <c r="N633" s="477">
        <v>28</v>
      </c>
      <c r="O633" s="477">
        <v>1820</v>
      </c>
      <c r="P633" s="500">
        <v>0.43097324177125268</v>
      </c>
      <c r="Q633" s="478">
        <v>65</v>
      </c>
    </row>
    <row r="634" spans="1:17" ht="14.4" customHeight="1" x14ac:dyDescent="0.3">
      <c r="A634" s="472" t="s">
        <v>1614</v>
      </c>
      <c r="B634" s="473" t="s">
        <v>1424</v>
      </c>
      <c r="C634" s="473" t="s">
        <v>1425</v>
      </c>
      <c r="D634" s="473" t="s">
        <v>1488</v>
      </c>
      <c r="E634" s="473" t="s">
        <v>1489</v>
      </c>
      <c r="F634" s="477">
        <v>1309</v>
      </c>
      <c r="G634" s="477">
        <v>151844</v>
      </c>
      <c r="H634" s="477">
        <v>1.1819781109398595</v>
      </c>
      <c r="I634" s="477">
        <v>116</v>
      </c>
      <c r="J634" s="477">
        <v>1098</v>
      </c>
      <c r="K634" s="477">
        <v>128466</v>
      </c>
      <c r="L634" s="477">
        <v>1</v>
      </c>
      <c r="M634" s="477">
        <v>117</v>
      </c>
      <c r="N634" s="477">
        <v>1483</v>
      </c>
      <c r="O634" s="477">
        <v>201688</v>
      </c>
      <c r="P634" s="500">
        <v>1.5699718213379417</v>
      </c>
      <c r="Q634" s="478">
        <v>136</v>
      </c>
    </row>
    <row r="635" spans="1:17" ht="14.4" customHeight="1" x14ac:dyDescent="0.3">
      <c r="A635" s="472" t="s">
        <v>1614</v>
      </c>
      <c r="B635" s="473" t="s">
        <v>1424</v>
      </c>
      <c r="C635" s="473" t="s">
        <v>1425</v>
      </c>
      <c r="D635" s="473" t="s">
        <v>1490</v>
      </c>
      <c r="E635" s="473" t="s">
        <v>1491</v>
      </c>
      <c r="F635" s="477">
        <v>369</v>
      </c>
      <c r="G635" s="477">
        <v>31365</v>
      </c>
      <c r="H635" s="477">
        <v>1.2265848030972586</v>
      </c>
      <c r="I635" s="477">
        <v>85</v>
      </c>
      <c r="J635" s="477">
        <v>281</v>
      </c>
      <c r="K635" s="477">
        <v>25571</v>
      </c>
      <c r="L635" s="477">
        <v>1</v>
      </c>
      <c r="M635" s="477">
        <v>91</v>
      </c>
      <c r="N635" s="477">
        <v>312</v>
      </c>
      <c r="O635" s="477">
        <v>28392</v>
      </c>
      <c r="P635" s="500">
        <v>1.1103202846975089</v>
      </c>
      <c r="Q635" s="478">
        <v>91</v>
      </c>
    </row>
    <row r="636" spans="1:17" ht="14.4" customHeight="1" x14ac:dyDescent="0.3">
      <c r="A636" s="472" t="s">
        <v>1614</v>
      </c>
      <c r="B636" s="473" t="s">
        <v>1424</v>
      </c>
      <c r="C636" s="473" t="s">
        <v>1425</v>
      </c>
      <c r="D636" s="473" t="s">
        <v>1492</v>
      </c>
      <c r="E636" s="473" t="s">
        <v>1493</v>
      </c>
      <c r="F636" s="477">
        <v>3</v>
      </c>
      <c r="G636" s="477">
        <v>294</v>
      </c>
      <c r="H636" s="477">
        <v>0.59393939393939399</v>
      </c>
      <c r="I636" s="477">
        <v>98</v>
      </c>
      <c r="J636" s="477">
        <v>5</v>
      </c>
      <c r="K636" s="477">
        <v>495</v>
      </c>
      <c r="L636" s="477">
        <v>1</v>
      </c>
      <c r="M636" s="477">
        <v>99</v>
      </c>
      <c r="N636" s="477">
        <v>4</v>
      </c>
      <c r="O636" s="477">
        <v>548</v>
      </c>
      <c r="P636" s="500">
        <v>1.1070707070707071</v>
      </c>
      <c r="Q636" s="478">
        <v>137</v>
      </c>
    </row>
    <row r="637" spans="1:17" ht="14.4" customHeight="1" x14ac:dyDescent="0.3">
      <c r="A637" s="472" t="s">
        <v>1614</v>
      </c>
      <c r="B637" s="473" t="s">
        <v>1424</v>
      </c>
      <c r="C637" s="473" t="s">
        <v>1425</v>
      </c>
      <c r="D637" s="473" t="s">
        <v>1494</v>
      </c>
      <c r="E637" s="473" t="s">
        <v>1495</v>
      </c>
      <c r="F637" s="477">
        <v>133</v>
      </c>
      <c r="G637" s="477">
        <v>2793</v>
      </c>
      <c r="H637" s="477">
        <v>1.2912621359223302</v>
      </c>
      <c r="I637" s="477">
        <v>21</v>
      </c>
      <c r="J637" s="477">
        <v>103</v>
      </c>
      <c r="K637" s="477">
        <v>2163</v>
      </c>
      <c r="L637" s="477">
        <v>1</v>
      </c>
      <c r="M637" s="477">
        <v>21</v>
      </c>
      <c r="N637" s="477">
        <v>105</v>
      </c>
      <c r="O637" s="477">
        <v>6930</v>
      </c>
      <c r="P637" s="500">
        <v>3.203883495145631</v>
      </c>
      <c r="Q637" s="478">
        <v>66</v>
      </c>
    </row>
    <row r="638" spans="1:17" ht="14.4" customHeight="1" x14ac:dyDescent="0.3">
      <c r="A638" s="472" t="s">
        <v>1614</v>
      </c>
      <c r="B638" s="473" t="s">
        <v>1424</v>
      </c>
      <c r="C638" s="473" t="s">
        <v>1425</v>
      </c>
      <c r="D638" s="473" t="s">
        <v>1496</v>
      </c>
      <c r="E638" s="473" t="s">
        <v>1497</v>
      </c>
      <c r="F638" s="477">
        <v>1239</v>
      </c>
      <c r="G638" s="477">
        <v>603393</v>
      </c>
      <c r="H638" s="477">
        <v>0.85805764439539933</v>
      </c>
      <c r="I638" s="477">
        <v>487</v>
      </c>
      <c r="J638" s="477">
        <v>1441</v>
      </c>
      <c r="K638" s="477">
        <v>703208</v>
      </c>
      <c r="L638" s="477">
        <v>1</v>
      </c>
      <c r="M638" s="477">
        <v>488</v>
      </c>
      <c r="N638" s="477">
        <v>1296</v>
      </c>
      <c r="O638" s="477">
        <v>425088</v>
      </c>
      <c r="P638" s="500">
        <v>0.60449824234081528</v>
      </c>
      <c r="Q638" s="478">
        <v>328</v>
      </c>
    </row>
    <row r="639" spans="1:17" ht="14.4" customHeight="1" x14ac:dyDescent="0.3">
      <c r="A639" s="472" t="s">
        <v>1614</v>
      </c>
      <c r="B639" s="473" t="s">
        <v>1424</v>
      </c>
      <c r="C639" s="473" t="s">
        <v>1425</v>
      </c>
      <c r="D639" s="473" t="s">
        <v>1496</v>
      </c>
      <c r="E639" s="473" t="s">
        <v>1498</v>
      </c>
      <c r="F639" s="477">
        <v>733</v>
      </c>
      <c r="G639" s="477">
        <v>356971</v>
      </c>
      <c r="H639" s="477">
        <v>0.96887145803930086</v>
      </c>
      <c r="I639" s="477">
        <v>487</v>
      </c>
      <c r="J639" s="477">
        <v>755</v>
      </c>
      <c r="K639" s="477">
        <v>368440</v>
      </c>
      <c r="L639" s="477">
        <v>1</v>
      </c>
      <c r="M639" s="477">
        <v>488</v>
      </c>
      <c r="N639" s="477">
        <v>552</v>
      </c>
      <c r="O639" s="477">
        <v>181056</v>
      </c>
      <c r="P639" s="500">
        <v>0.49141244164585823</v>
      </c>
      <c r="Q639" s="478">
        <v>328</v>
      </c>
    </row>
    <row r="640" spans="1:17" ht="14.4" customHeight="1" x14ac:dyDescent="0.3">
      <c r="A640" s="472" t="s">
        <v>1614</v>
      </c>
      <c r="B640" s="473" t="s">
        <v>1424</v>
      </c>
      <c r="C640" s="473" t="s">
        <v>1425</v>
      </c>
      <c r="D640" s="473" t="s">
        <v>1506</v>
      </c>
      <c r="E640" s="473" t="s">
        <v>1507</v>
      </c>
      <c r="F640" s="477">
        <v>257</v>
      </c>
      <c r="G640" s="477">
        <v>10537</v>
      </c>
      <c r="H640" s="477">
        <v>1.2786069651741294</v>
      </c>
      <c r="I640" s="477">
        <v>41</v>
      </c>
      <c r="J640" s="477">
        <v>201</v>
      </c>
      <c r="K640" s="477">
        <v>8241</v>
      </c>
      <c r="L640" s="477">
        <v>1</v>
      </c>
      <c r="M640" s="477">
        <v>41</v>
      </c>
      <c r="N640" s="477">
        <v>203</v>
      </c>
      <c r="O640" s="477">
        <v>10353</v>
      </c>
      <c r="P640" s="500">
        <v>1.2562795777211504</v>
      </c>
      <c r="Q640" s="478">
        <v>51</v>
      </c>
    </row>
    <row r="641" spans="1:17" ht="14.4" customHeight="1" x14ac:dyDescent="0.3">
      <c r="A641" s="472" t="s">
        <v>1614</v>
      </c>
      <c r="B641" s="473" t="s">
        <v>1424</v>
      </c>
      <c r="C641" s="473" t="s">
        <v>1425</v>
      </c>
      <c r="D641" s="473" t="s">
        <v>1515</v>
      </c>
      <c r="E641" s="473" t="s">
        <v>1516</v>
      </c>
      <c r="F641" s="477">
        <v>18</v>
      </c>
      <c r="G641" s="477">
        <v>3942</v>
      </c>
      <c r="H641" s="477">
        <v>2.2096412556053813</v>
      </c>
      <c r="I641" s="477">
        <v>219</v>
      </c>
      <c r="J641" s="477">
        <v>8</v>
      </c>
      <c r="K641" s="477">
        <v>1784</v>
      </c>
      <c r="L641" s="477">
        <v>1</v>
      </c>
      <c r="M641" s="477">
        <v>223</v>
      </c>
      <c r="N641" s="477">
        <v>34</v>
      </c>
      <c r="O641" s="477">
        <v>7038</v>
      </c>
      <c r="P641" s="500">
        <v>3.945067264573991</v>
      </c>
      <c r="Q641" s="478">
        <v>207</v>
      </c>
    </row>
    <row r="642" spans="1:17" ht="14.4" customHeight="1" x14ac:dyDescent="0.3">
      <c r="A642" s="472" t="s">
        <v>1614</v>
      </c>
      <c r="B642" s="473" t="s">
        <v>1424</v>
      </c>
      <c r="C642" s="473" t="s">
        <v>1425</v>
      </c>
      <c r="D642" s="473" t="s">
        <v>1515</v>
      </c>
      <c r="E642" s="473" t="s">
        <v>1517</v>
      </c>
      <c r="F642" s="477">
        <v>13</v>
      </c>
      <c r="G642" s="477">
        <v>2847</v>
      </c>
      <c r="H642" s="477">
        <v>1.1606196494088872</v>
      </c>
      <c r="I642" s="477">
        <v>219</v>
      </c>
      <c r="J642" s="477">
        <v>11</v>
      </c>
      <c r="K642" s="477">
        <v>2453</v>
      </c>
      <c r="L642" s="477">
        <v>1</v>
      </c>
      <c r="M642" s="477">
        <v>223</v>
      </c>
      <c r="N642" s="477">
        <v>14</v>
      </c>
      <c r="O642" s="477">
        <v>2898</v>
      </c>
      <c r="P642" s="500">
        <v>1.1814105177333878</v>
      </c>
      <c r="Q642" s="478">
        <v>207</v>
      </c>
    </row>
    <row r="643" spans="1:17" ht="14.4" customHeight="1" x14ac:dyDescent="0.3">
      <c r="A643" s="472" t="s">
        <v>1614</v>
      </c>
      <c r="B643" s="473" t="s">
        <v>1424</v>
      </c>
      <c r="C643" s="473" t="s">
        <v>1425</v>
      </c>
      <c r="D643" s="473" t="s">
        <v>1518</v>
      </c>
      <c r="E643" s="473" t="s">
        <v>1519</v>
      </c>
      <c r="F643" s="477">
        <v>1</v>
      </c>
      <c r="G643" s="477">
        <v>762</v>
      </c>
      <c r="H643" s="477">
        <v>0.12483617300131061</v>
      </c>
      <c r="I643" s="477">
        <v>762</v>
      </c>
      <c r="J643" s="477">
        <v>8</v>
      </c>
      <c r="K643" s="477">
        <v>6104</v>
      </c>
      <c r="L643" s="477">
        <v>1</v>
      </c>
      <c r="M643" s="477">
        <v>763</v>
      </c>
      <c r="N643" s="477">
        <v>4</v>
      </c>
      <c r="O643" s="477">
        <v>3052</v>
      </c>
      <c r="P643" s="500">
        <v>0.5</v>
      </c>
      <c r="Q643" s="478">
        <v>763</v>
      </c>
    </row>
    <row r="644" spans="1:17" ht="14.4" customHeight="1" x14ac:dyDescent="0.3">
      <c r="A644" s="472" t="s">
        <v>1614</v>
      </c>
      <c r="B644" s="473" t="s">
        <v>1424</v>
      </c>
      <c r="C644" s="473" t="s">
        <v>1425</v>
      </c>
      <c r="D644" s="473" t="s">
        <v>1520</v>
      </c>
      <c r="E644" s="473" t="s">
        <v>1521</v>
      </c>
      <c r="F644" s="477">
        <v>6</v>
      </c>
      <c r="G644" s="477">
        <v>12432</v>
      </c>
      <c r="H644" s="477">
        <v>2.9431818181818183</v>
      </c>
      <c r="I644" s="477">
        <v>2072</v>
      </c>
      <c r="J644" s="477">
        <v>2</v>
      </c>
      <c r="K644" s="477">
        <v>4224</v>
      </c>
      <c r="L644" s="477">
        <v>1</v>
      </c>
      <c r="M644" s="477">
        <v>2112</v>
      </c>
      <c r="N644" s="477">
        <v>2</v>
      </c>
      <c r="O644" s="477">
        <v>4232</v>
      </c>
      <c r="P644" s="500">
        <v>1.0018939393939394</v>
      </c>
      <c r="Q644" s="478">
        <v>2116</v>
      </c>
    </row>
    <row r="645" spans="1:17" ht="14.4" customHeight="1" x14ac:dyDescent="0.3">
      <c r="A645" s="472" t="s">
        <v>1614</v>
      </c>
      <c r="B645" s="473" t="s">
        <v>1424</v>
      </c>
      <c r="C645" s="473" t="s">
        <v>1425</v>
      </c>
      <c r="D645" s="473" t="s">
        <v>1522</v>
      </c>
      <c r="E645" s="473" t="s">
        <v>1523</v>
      </c>
      <c r="F645" s="477">
        <v>34</v>
      </c>
      <c r="G645" s="477">
        <v>20672</v>
      </c>
      <c r="H645" s="477">
        <v>0.78297098704643586</v>
      </c>
      <c r="I645" s="477">
        <v>608</v>
      </c>
      <c r="J645" s="477">
        <v>43</v>
      </c>
      <c r="K645" s="477">
        <v>26402</v>
      </c>
      <c r="L645" s="477">
        <v>1</v>
      </c>
      <c r="M645" s="477">
        <v>614</v>
      </c>
      <c r="N645" s="477">
        <v>62</v>
      </c>
      <c r="O645" s="477">
        <v>37944</v>
      </c>
      <c r="P645" s="500">
        <v>1.4371638512233922</v>
      </c>
      <c r="Q645" s="478">
        <v>612</v>
      </c>
    </row>
    <row r="646" spans="1:17" ht="14.4" customHeight="1" x14ac:dyDescent="0.3">
      <c r="A646" s="472" t="s">
        <v>1614</v>
      </c>
      <c r="B646" s="473" t="s">
        <v>1424</v>
      </c>
      <c r="C646" s="473" t="s">
        <v>1425</v>
      </c>
      <c r="D646" s="473" t="s">
        <v>1522</v>
      </c>
      <c r="E646" s="473" t="s">
        <v>1524</v>
      </c>
      <c r="F646" s="477">
        <v>29</v>
      </c>
      <c r="G646" s="477">
        <v>17632</v>
      </c>
      <c r="H646" s="477">
        <v>1.2485483642543549</v>
      </c>
      <c r="I646" s="477">
        <v>608</v>
      </c>
      <c r="J646" s="477">
        <v>23</v>
      </c>
      <c r="K646" s="477">
        <v>14122</v>
      </c>
      <c r="L646" s="477">
        <v>1</v>
      </c>
      <c r="M646" s="477">
        <v>614</v>
      </c>
      <c r="N646" s="477">
        <v>23</v>
      </c>
      <c r="O646" s="477">
        <v>14076</v>
      </c>
      <c r="P646" s="500">
        <v>0.99674267100977199</v>
      </c>
      <c r="Q646" s="478">
        <v>612</v>
      </c>
    </row>
    <row r="647" spans="1:17" ht="14.4" customHeight="1" x14ac:dyDescent="0.3">
      <c r="A647" s="472" t="s">
        <v>1614</v>
      </c>
      <c r="B647" s="473" t="s">
        <v>1424</v>
      </c>
      <c r="C647" s="473" t="s">
        <v>1425</v>
      </c>
      <c r="D647" s="473" t="s">
        <v>1525</v>
      </c>
      <c r="E647" s="473" t="s">
        <v>1526</v>
      </c>
      <c r="F647" s="477">
        <v>3</v>
      </c>
      <c r="G647" s="477">
        <v>2886</v>
      </c>
      <c r="H647" s="477">
        <v>1.4984423676012462</v>
      </c>
      <c r="I647" s="477">
        <v>962</v>
      </c>
      <c r="J647" s="477">
        <v>2</v>
      </c>
      <c r="K647" s="477">
        <v>1926</v>
      </c>
      <c r="L647" s="477">
        <v>1</v>
      </c>
      <c r="M647" s="477">
        <v>963</v>
      </c>
      <c r="N647" s="477">
        <v>2</v>
      </c>
      <c r="O647" s="477">
        <v>1650</v>
      </c>
      <c r="P647" s="500">
        <v>0.85669781931464173</v>
      </c>
      <c r="Q647" s="478">
        <v>825</v>
      </c>
    </row>
    <row r="648" spans="1:17" ht="14.4" customHeight="1" x14ac:dyDescent="0.3">
      <c r="A648" s="472" t="s">
        <v>1614</v>
      </c>
      <c r="B648" s="473" t="s">
        <v>1424</v>
      </c>
      <c r="C648" s="473" t="s">
        <v>1425</v>
      </c>
      <c r="D648" s="473" t="s">
        <v>1527</v>
      </c>
      <c r="E648" s="473" t="s">
        <v>1528</v>
      </c>
      <c r="F648" s="477">
        <v>4</v>
      </c>
      <c r="G648" s="477">
        <v>2036</v>
      </c>
      <c r="H648" s="477">
        <v>0.994140625</v>
      </c>
      <c r="I648" s="477">
        <v>509</v>
      </c>
      <c r="J648" s="477">
        <v>4</v>
      </c>
      <c r="K648" s="477">
        <v>2048</v>
      </c>
      <c r="L648" s="477">
        <v>1</v>
      </c>
      <c r="M648" s="477">
        <v>512</v>
      </c>
      <c r="N648" s="477">
        <v>1</v>
      </c>
      <c r="O648" s="477">
        <v>431</v>
      </c>
      <c r="P648" s="500">
        <v>0.21044921875</v>
      </c>
      <c r="Q648" s="478">
        <v>431</v>
      </c>
    </row>
    <row r="649" spans="1:17" ht="14.4" customHeight="1" x14ac:dyDescent="0.3">
      <c r="A649" s="472" t="s">
        <v>1614</v>
      </c>
      <c r="B649" s="473" t="s">
        <v>1424</v>
      </c>
      <c r="C649" s="473" t="s">
        <v>1425</v>
      </c>
      <c r="D649" s="473" t="s">
        <v>1531</v>
      </c>
      <c r="E649" s="473" t="s">
        <v>1532</v>
      </c>
      <c r="F649" s="477"/>
      <c r="G649" s="477"/>
      <c r="H649" s="477"/>
      <c r="I649" s="477"/>
      <c r="J649" s="477">
        <v>2</v>
      </c>
      <c r="K649" s="477">
        <v>984</v>
      </c>
      <c r="L649" s="477">
        <v>1</v>
      </c>
      <c r="M649" s="477">
        <v>492</v>
      </c>
      <c r="N649" s="477"/>
      <c r="O649" s="477"/>
      <c r="P649" s="500"/>
      <c r="Q649" s="478"/>
    </row>
    <row r="650" spans="1:17" ht="14.4" customHeight="1" x14ac:dyDescent="0.3">
      <c r="A650" s="472" t="s">
        <v>1614</v>
      </c>
      <c r="B650" s="473" t="s">
        <v>1424</v>
      </c>
      <c r="C650" s="473" t="s">
        <v>1425</v>
      </c>
      <c r="D650" s="473" t="s">
        <v>1531</v>
      </c>
      <c r="E650" s="473"/>
      <c r="F650" s="477"/>
      <c r="G650" s="477"/>
      <c r="H650" s="477"/>
      <c r="I650" s="477"/>
      <c r="J650" s="477">
        <v>4</v>
      </c>
      <c r="K650" s="477">
        <v>1968</v>
      </c>
      <c r="L650" s="477">
        <v>1</v>
      </c>
      <c r="M650" s="477">
        <v>492</v>
      </c>
      <c r="N650" s="477"/>
      <c r="O650" s="477"/>
      <c r="P650" s="500"/>
      <c r="Q650" s="478"/>
    </row>
    <row r="651" spans="1:17" ht="14.4" customHeight="1" x14ac:dyDescent="0.3">
      <c r="A651" s="472" t="s">
        <v>1614</v>
      </c>
      <c r="B651" s="473" t="s">
        <v>1424</v>
      </c>
      <c r="C651" s="473" t="s">
        <v>1425</v>
      </c>
      <c r="D651" s="473" t="s">
        <v>1535</v>
      </c>
      <c r="E651" s="473" t="s">
        <v>1536</v>
      </c>
      <c r="F651" s="477">
        <v>1</v>
      </c>
      <c r="G651" s="477">
        <v>248</v>
      </c>
      <c r="H651" s="477">
        <v>0.49799196787148592</v>
      </c>
      <c r="I651" s="477">
        <v>248</v>
      </c>
      <c r="J651" s="477">
        <v>2</v>
      </c>
      <c r="K651" s="477">
        <v>498</v>
      </c>
      <c r="L651" s="477">
        <v>1</v>
      </c>
      <c r="M651" s="477">
        <v>249</v>
      </c>
      <c r="N651" s="477">
        <v>1</v>
      </c>
      <c r="O651" s="477">
        <v>271</v>
      </c>
      <c r="P651" s="500">
        <v>0.54417670682730923</v>
      </c>
      <c r="Q651" s="478">
        <v>271</v>
      </c>
    </row>
    <row r="652" spans="1:17" ht="14.4" customHeight="1" x14ac:dyDescent="0.3">
      <c r="A652" s="472" t="s">
        <v>1614</v>
      </c>
      <c r="B652" s="473" t="s">
        <v>1424</v>
      </c>
      <c r="C652" s="473" t="s">
        <v>1425</v>
      </c>
      <c r="D652" s="473" t="s">
        <v>1541</v>
      </c>
      <c r="E652" s="473" t="s">
        <v>1542</v>
      </c>
      <c r="F652" s="477">
        <v>2</v>
      </c>
      <c r="G652" s="477">
        <v>304</v>
      </c>
      <c r="H652" s="477"/>
      <c r="I652" s="477">
        <v>152</v>
      </c>
      <c r="J652" s="477"/>
      <c r="K652" s="477"/>
      <c r="L652" s="477"/>
      <c r="M652" s="477"/>
      <c r="N652" s="477"/>
      <c r="O652" s="477"/>
      <c r="P652" s="500"/>
      <c r="Q652" s="478"/>
    </row>
    <row r="653" spans="1:17" ht="14.4" customHeight="1" x14ac:dyDescent="0.3">
      <c r="A653" s="472" t="s">
        <v>1614</v>
      </c>
      <c r="B653" s="473" t="s">
        <v>1424</v>
      </c>
      <c r="C653" s="473" t="s">
        <v>1425</v>
      </c>
      <c r="D653" s="473" t="s">
        <v>1543</v>
      </c>
      <c r="E653" s="473" t="s">
        <v>1544</v>
      </c>
      <c r="F653" s="477"/>
      <c r="G653" s="477"/>
      <c r="H653" s="477"/>
      <c r="I653" s="477"/>
      <c r="J653" s="477"/>
      <c r="K653" s="477"/>
      <c r="L653" s="477"/>
      <c r="M653" s="477"/>
      <c r="N653" s="477">
        <v>2</v>
      </c>
      <c r="O653" s="477">
        <v>94</v>
      </c>
      <c r="P653" s="500"/>
      <c r="Q653" s="478">
        <v>47</v>
      </c>
    </row>
    <row r="654" spans="1:17" ht="14.4" customHeight="1" x14ac:dyDescent="0.3">
      <c r="A654" s="472" t="s">
        <v>1614</v>
      </c>
      <c r="B654" s="473" t="s">
        <v>1424</v>
      </c>
      <c r="C654" s="473" t="s">
        <v>1425</v>
      </c>
      <c r="D654" s="473" t="s">
        <v>1547</v>
      </c>
      <c r="E654" s="473" t="s">
        <v>1548</v>
      </c>
      <c r="F654" s="477">
        <v>6</v>
      </c>
      <c r="G654" s="477">
        <v>1968</v>
      </c>
      <c r="H654" s="477">
        <v>1.993920972644377</v>
      </c>
      <c r="I654" s="477">
        <v>328</v>
      </c>
      <c r="J654" s="477">
        <v>3</v>
      </c>
      <c r="K654" s="477">
        <v>987</v>
      </c>
      <c r="L654" s="477">
        <v>1</v>
      </c>
      <c r="M654" s="477">
        <v>329</v>
      </c>
      <c r="N654" s="477">
        <v>31</v>
      </c>
      <c r="O654" s="477">
        <v>11687</v>
      </c>
      <c r="P654" s="500">
        <v>11.840932117527862</v>
      </c>
      <c r="Q654" s="478">
        <v>377</v>
      </c>
    </row>
    <row r="655" spans="1:17" ht="14.4" customHeight="1" x14ac:dyDescent="0.3">
      <c r="A655" s="472" t="s">
        <v>1614</v>
      </c>
      <c r="B655" s="473" t="s">
        <v>1424</v>
      </c>
      <c r="C655" s="473" t="s">
        <v>1425</v>
      </c>
      <c r="D655" s="473" t="s">
        <v>1547</v>
      </c>
      <c r="E655" s="473" t="s">
        <v>1549</v>
      </c>
      <c r="F655" s="477">
        <v>1</v>
      </c>
      <c r="G655" s="477">
        <v>328</v>
      </c>
      <c r="H655" s="477">
        <v>0.12462006079027356</v>
      </c>
      <c r="I655" s="477">
        <v>328</v>
      </c>
      <c r="J655" s="477">
        <v>8</v>
      </c>
      <c r="K655" s="477">
        <v>2632</v>
      </c>
      <c r="L655" s="477">
        <v>1</v>
      </c>
      <c r="M655" s="477">
        <v>329</v>
      </c>
      <c r="N655" s="477">
        <v>16</v>
      </c>
      <c r="O655" s="477">
        <v>6032</v>
      </c>
      <c r="P655" s="500">
        <v>2.2917933130699089</v>
      </c>
      <c r="Q655" s="478">
        <v>377</v>
      </c>
    </row>
    <row r="656" spans="1:17" ht="14.4" customHeight="1" x14ac:dyDescent="0.3">
      <c r="A656" s="472" t="s">
        <v>1614</v>
      </c>
      <c r="B656" s="473" t="s">
        <v>1424</v>
      </c>
      <c r="C656" s="473" t="s">
        <v>1425</v>
      </c>
      <c r="D656" s="473" t="s">
        <v>1550</v>
      </c>
      <c r="E656" s="473" t="s">
        <v>1551</v>
      </c>
      <c r="F656" s="477">
        <v>1</v>
      </c>
      <c r="G656" s="477">
        <v>29</v>
      </c>
      <c r="H656" s="477"/>
      <c r="I656" s="477">
        <v>29</v>
      </c>
      <c r="J656" s="477"/>
      <c r="K656" s="477"/>
      <c r="L656" s="477"/>
      <c r="M656" s="477"/>
      <c r="N656" s="477"/>
      <c r="O656" s="477"/>
      <c r="P656" s="500"/>
      <c r="Q656" s="478"/>
    </row>
    <row r="657" spans="1:17" ht="14.4" customHeight="1" x14ac:dyDescent="0.3">
      <c r="A657" s="472" t="s">
        <v>1614</v>
      </c>
      <c r="B657" s="473" t="s">
        <v>1424</v>
      </c>
      <c r="C657" s="473" t="s">
        <v>1425</v>
      </c>
      <c r="D657" s="473" t="s">
        <v>1556</v>
      </c>
      <c r="E657" s="473"/>
      <c r="F657" s="477"/>
      <c r="G657" s="477"/>
      <c r="H657" s="477"/>
      <c r="I657" s="477"/>
      <c r="J657" s="477"/>
      <c r="K657" s="477"/>
      <c r="L657" s="477"/>
      <c r="M657" s="477"/>
      <c r="N657" s="477">
        <v>656</v>
      </c>
      <c r="O657" s="477">
        <v>979408</v>
      </c>
      <c r="P657" s="500"/>
      <c r="Q657" s="478">
        <v>1493</v>
      </c>
    </row>
    <row r="658" spans="1:17" ht="14.4" customHeight="1" x14ac:dyDescent="0.3">
      <c r="A658" s="472" t="s">
        <v>1614</v>
      </c>
      <c r="B658" s="473" t="s">
        <v>1424</v>
      </c>
      <c r="C658" s="473" t="s">
        <v>1425</v>
      </c>
      <c r="D658" s="473" t="s">
        <v>1556</v>
      </c>
      <c r="E658" s="473" t="s">
        <v>1557</v>
      </c>
      <c r="F658" s="477"/>
      <c r="G658" s="477"/>
      <c r="H658" s="477"/>
      <c r="I658" s="477"/>
      <c r="J658" s="477"/>
      <c r="K658" s="477"/>
      <c r="L658" s="477"/>
      <c r="M658" s="477"/>
      <c r="N658" s="477">
        <v>264</v>
      </c>
      <c r="O658" s="477">
        <v>394152</v>
      </c>
      <c r="P658" s="500"/>
      <c r="Q658" s="478">
        <v>1493</v>
      </c>
    </row>
    <row r="659" spans="1:17" ht="14.4" customHeight="1" x14ac:dyDescent="0.3">
      <c r="A659" s="472" t="s">
        <v>1614</v>
      </c>
      <c r="B659" s="473" t="s">
        <v>1424</v>
      </c>
      <c r="C659" s="473" t="s">
        <v>1425</v>
      </c>
      <c r="D659" s="473" t="s">
        <v>1558</v>
      </c>
      <c r="E659" s="473"/>
      <c r="F659" s="477"/>
      <c r="G659" s="477"/>
      <c r="H659" s="477"/>
      <c r="I659" s="477"/>
      <c r="J659" s="477"/>
      <c r="K659" s="477"/>
      <c r="L659" s="477"/>
      <c r="M659" s="477"/>
      <c r="N659" s="477">
        <v>462</v>
      </c>
      <c r="O659" s="477">
        <v>151074</v>
      </c>
      <c r="P659" s="500"/>
      <c r="Q659" s="478">
        <v>327</v>
      </c>
    </row>
    <row r="660" spans="1:17" ht="14.4" customHeight="1" x14ac:dyDescent="0.3">
      <c r="A660" s="472" t="s">
        <v>1614</v>
      </c>
      <c r="B660" s="473" t="s">
        <v>1424</v>
      </c>
      <c r="C660" s="473" t="s">
        <v>1425</v>
      </c>
      <c r="D660" s="473" t="s">
        <v>1558</v>
      </c>
      <c r="E660" s="473" t="s">
        <v>1559</v>
      </c>
      <c r="F660" s="477"/>
      <c r="G660" s="477"/>
      <c r="H660" s="477"/>
      <c r="I660" s="477"/>
      <c r="J660" s="477"/>
      <c r="K660" s="477"/>
      <c r="L660" s="477"/>
      <c r="M660" s="477"/>
      <c r="N660" s="477">
        <v>242</v>
      </c>
      <c r="O660" s="477">
        <v>79134</v>
      </c>
      <c r="P660" s="500"/>
      <c r="Q660" s="478">
        <v>327</v>
      </c>
    </row>
    <row r="661" spans="1:17" ht="14.4" customHeight="1" x14ac:dyDescent="0.3">
      <c r="A661" s="472" t="s">
        <v>1614</v>
      </c>
      <c r="B661" s="473" t="s">
        <v>1424</v>
      </c>
      <c r="C661" s="473" t="s">
        <v>1425</v>
      </c>
      <c r="D661" s="473" t="s">
        <v>1560</v>
      </c>
      <c r="E661" s="473"/>
      <c r="F661" s="477"/>
      <c r="G661" s="477"/>
      <c r="H661" s="477"/>
      <c r="I661" s="477"/>
      <c r="J661" s="477"/>
      <c r="K661" s="477"/>
      <c r="L661" s="477"/>
      <c r="M661" s="477"/>
      <c r="N661" s="477">
        <v>119</v>
      </c>
      <c r="O661" s="477">
        <v>105553</v>
      </c>
      <c r="P661" s="500"/>
      <c r="Q661" s="478">
        <v>887</v>
      </c>
    </row>
    <row r="662" spans="1:17" ht="14.4" customHeight="1" x14ac:dyDescent="0.3">
      <c r="A662" s="472" t="s">
        <v>1614</v>
      </c>
      <c r="B662" s="473" t="s">
        <v>1424</v>
      </c>
      <c r="C662" s="473" t="s">
        <v>1425</v>
      </c>
      <c r="D662" s="473" t="s">
        <v>1560</v>
      </c>
      <c r="E662" s="473" t="s">
        <v>1561</v>
      </c>
      <c r="F662" s="477"/>
      <c r="G662" s="477"/>
      <c r="H662" s="477"/>
      <c r="I662" s="477"/>
      <c r="J662" s="477"/>
      <c r="K662" s="477"/>
      <c r="L662" s="477"/>
      <c r="M662" s="477"/>
      <c r="N662" s="477">
        <v>31</v>
      </c>
      <c r="O662" s="477">
        <v>27497</v>
      </c>
      <c r="P662" s="500"/>
      <c r="Q662" s="478">
        <v>887</v>
      </c>
    </row>
    <row r="663" spans="1:17" ht="14.4" customHeight="1" x14ac:dyDescent="0.3">
      <c r="A663" s="472" t="s">
        <v>1614</v>
      </c>
      <c r="B663" s="473" t="s">
        <v>1424</v>
      </c>
      <c r="C663" s="473" t="s">
        <v>1425</v>
      </c>
      <c r="D663" s="473" t="s">
        <v>1562</v>
      </c>
      <c r="E663" s="473" t="s">
        <v>1563</v>
      </c>
      <c r="F663" s="477"/>
      <c r="G663" s="477"/>
      <c r="H663" s="477"/>
      <c r="I663" s="477"/>
      <c r="J663" s="477"/>
      <c r="K663" s="477"/>
      <c r="L663" s="477"/>
      <c r="M663" s="477"/>
      <c r="N663" s="477">
        <v>2</v>
      </c>
      <c r="O663" s="477">
        <v>662</v>
      </c>
      <c r="P663" s="500"/>
      <c r="Q663" s="478">
        <v>331</v>
      </c>
    </row>
    <row r="664" spans="1:17" ht="14.4" customHeight="1" x14ac:dyDescent="0.3">
      <c r="A664" s="472" t="s">
        <v>1614</v>
      </c>
      <c r="B664" s="473" t="s">
        <v>1424</v>
      </c>
      <c r="C664" s="473" t="s">
        <v>1425</v>
      </c>
      <c r="D664" s="473" t="s">
        <v>1564</v>
      </c>
      <c r="E664" s="473"/>
      <c r="F664" s="477"/>
      <c r="G664" s="477"/>
      <c r="H664" s="477"/>
      <c r="I664" s="477"/>
      <c r="J664" s="477"/>
      <c r="K664" s="477"/>
      <c r="L664" s="477"/>
      <c r="M664" s="477"/>
      <c r="N664" s="477">
        <v>48</v>
      </c>
      <c r="O664" s="477">
        <v>12480</v>
      </c>
      <c r="P664" s="500"/>
      <c r="Q664" s="478">
        <v>260</v>
      </c>
    </row>
    <row r="665" spans="1:17" ht="14.4" customHeight="1" x14ac:dyDescent="0.3">
      <c r="A665" s="472" t="s">
        <v>1614</v>
      </c>
      <c r="B665" s="473" t="s">
        <v>1424</v>
      </c>
      <c r="C665" s="473" t="s">
        <v>1425</v>
      </c>
      <c r="D665" s="473" t="s">
        <v>1564</v>
      </c>
      <c r="E665" s="473" t="s">
        <v>1565</v>
      </c>
      <c r="F665" s="477"/>
      <c r="G665" s="477"/>
      <c r="H665" s="477"/>
      <c r="I665" s="477"/>
      <c r="J665" s="477"/>
      <c r="K665" s="477"/>
      <c r="L665" s="477"/>
      <c r="M665" s="477"/>
      <c r="N665" s="477">
        <v>416</v>
      </c>
      <c r="O665" s="477">
        <v>108160</v>
      </c>
      <c r="P665" s="500"/>
      <c r="Q665" s="478">
        <v>260</v>
      </c>
    </row>
    <row r="666" spans="1:17" ht="14.4" customHeight="1" x14ac:dyDescent="0.3">
      <c r="A666" s="472" t="s">
        <v>1614</v>
      </c>
      <c r="B666" s="473" t="s">
        <v>1424</v>
      </c>
      <c r="C666" s="473" t="s">
        <v>1425</v>
      </c>
      <c r="D666" s="473" t="s">
        <v>1566</v>
      </c>
      <c r="E666" s="473" t="s">
        <v>1567</v>
      </c>
      <c r="F666" s="477"/>
      <c r="G666" s="477"/>
      <c r="H666" s="477"/>
      <c r="I666" s="477"/>
      <c r="J666" s="477"/>
      <c r="K666" s="477"/>
      <c r="L666" s="477"/>
      <c r="M666" s="477"/>
      <c r="N666" s="477">
        <v>2</v>
      </c>
      <c r="O666" s="477">
        <v>330</v>
      </c>
      <c r="P666" s="500"/>
      <c r="Q666" s="478">
        <v>165</v>
      </c>
    </row>
    <row r="667" spans="1:17" ht="14.4" customHeight="1" x14ac:dyDescent="0.3">
      <c r="A667" s="472" t="s">
        <v>1614</v>
      </c>
      <c r="B667" s="473" t="s">
        <v>1424</v>
      </c>
      <c r="C667" s="473" t="s">
        <v>1425</v>
      </c>
      <c r="D667" s="473" t="s">
        <v>1568</v>
      </c>
      <c r="E667" s="473" t="s">
        <v>1569</v>
      </c>
      <c r="F667" s="477"/>
      <c r="G667" s="477"/>
      <c r="H667" s="477"/>
      <c r="I667" s="477"/>
      <c r="J667" s="477"/>
      <c r="K667" s="477"/>
      <c r="L667" s="477"/>
      <c r="M667" s="477"/>
      <c r="N667" s="477">
        <v>1</v>
      </c>
      <c r="O667" s="477">
        <v>1077</v>
      </c>
      <c r="P667" s="500"/>
      <c r="Q667" s="478">
        <v>1077</v>
      </c>
    </row>
    <row r="668" spans="1:17" ht="14.4" customHeight="1" x14ac:dyDescent="0.3">
      <c r="A668" s="472" t="s">
        <v>1615</v>
      </c>
      <c r="B668" s="473" t="s">
        <v>1424</v>
      </c>
      <c r="C668" s="473" t="s">
        <v>1425</v>
      </c>
      <c r="D668" s="473" t="s">
        <v>1426</v>
      </c>
      <c r="E668" s="473" t="s">
        <v>1427</v>
      </c>
      <c r="F668" s="477">
        <v>802</v>
      </c>
      <c r="G668" s="477">
        <v>129122</v>
      </c>
      <c r="H668" s="477">
        <v>0.94716997740676623</v>
      </c>
      <c r="I668" s="477">
        <v>161</v>
      </c>
      <c r="J668" s="477">
        <v>788</v>
      </c>
      <c r="K668" s="477">
        <v>136324</v>
      </c>
      <c r="L668" s="477">
        <v>1</v>
      </c>
      <c r="M668" s="477">
        <v>173</v>
      </c>
      <c r="N668" s="477">
        <v>874</v>
      </c>
      <c r="O668" s="477">
        <v>151202</v>
      </c>
      <c r="P668" s="500">
        <v>1.1091370558375635</v>
      </c>
      <c r="Q668" s="478">
        <v>173</v>
      </c>
    </row>
    <row r="669" spans="1:17" ht="14.4" customHeight="1" x14ac:dyDescent="0.3">
      <c r="A669" s="472" t="s">
        <v>1615</v>
      </c>
      <c r="B669" s="473" t="s">
        <v>1424</v>
      </c>
      <c r="C669" s="473" t="s">
        <v>1425</v>
      </c>
      <c r="D669" s="473" t="s">
        <v>1426</v>
      </c>
      <c r="E669" s="473" t="s">
        <v>1428</v>
      </c>
      <c r="F669" s="477">
        <v>515</v>
      </c>
      <c r="G669" s="477">
        <v>82915</v>
      </c>
      <c r="H669" s="477">
        <v>0.81648629752538138</v>
      </c>
      <c r="I669" s="477">
        <v>161</v>
      </c>
      <c r="J669" s="477">
        <v>587</v>
      </c>
      <c r="K669" s="477">
        <v>101551</v>
      </c>
      <c r="L669" s="477">
        <v>1</v>
      </c>
      <c r="M669" s="477">
        <v>173</v>
      </c>
      <c r="N669" s="477">
        <v>469</v>
      </c>
      <c r="O669" s="477">
        <v>81137</v>
      </c>
      <c r="P669" s="500">
        <v>0.79897785349233386</v>
      </c>
      <c r="Q669" s="478">
        <v>173</v>
      </c>
    </row>
    <row r="670" spans="1:17" ht="14.4" customHeight="1" x14ac:dyDescent="0.3">
      <c r="A670" s="472" t="s">
        <v>1615</v>
      </c>
      <c r="B670" s="473" t="s">
        <v>1424</v>
      </c>
      <c r="C670" s="473" t="s">
        <v>1425</v>
      </c>
      <c r="D670" s="473" t="s">
        <v>1441</v>
      </c>
      <c r="E670" s="473" t="s">
        <v>1442</v>
      </c>
      <c r="F670" s="477">
        <v>2</v>
      </c>
      <c r="G670" s="477">
        <v>2338</v>
      </c>
      <c r="H670" s="477">
        <v>0.18119817096799193</v>
      </c>
      <c r="I670" s="477">
        <v>1169</v>
      </c>
      <c r="J670" s="477">
        <v>11</v>
      </c>
      <c r="K670" s="477">
        <v>12903</v>
      </c>
      <c r="L670" s="477">
        <v>1</v>
      </c>
      <c r="M670" s="477">
        <v>1173</v>
      </c>
      <c r="N670" s="477">
        <v>5</v>
      </c>
      <c r="O670" s="477">
        <v>5350</v>
      </c>
      <c r="P670" s="500">
        <v>0.41463225606448112</v>
      </c>
      <c r="Q670" s="478">
        <v>1070</v>
      </c>
    </row>
    <row r="671" spans="1:17" ht="14.4" customHeight="1" x14ac:dyDescent="0.3">
      <c r="A671" s="472" t="s">
        <v>1615</v>
      </c>
      <c r="B671" s="473" t="s">
        <v>1424</v>
      </c>
      <c r="C671" s="473" t="s">
        <v>1425</v>
      </c>
      <c r="D671" s="473" t="s">
        <v>1441</v>
      </c>
      <c r="E671" s="473" t="s">
        <v>1443</v>
      </c>
      <c r="F671" s="477"/>
      <c r="G671" s="477"/>
      <c r="H671" s="477"/>
      <c r="I671" s="477"/>
      <c r="J671" s="477">
        <v>10</v>
      </c>
      <c r="K671" s="477">
        <v>11730</v>
      </c>
      <c r="L671" s="477">
        <v>1</v>
      </c>
      <c r="M671" s="477">
        <v>1173</v>
      </c>
      <c r="N671" s="477">
        <v>462</v>
      </c>
      <c r="O671" s="477">
        <v>494340</v>
      </c>
      <c r="P671" s="500">
        <v>42.143222506393862</v>
      </c>
      <c r="Q671" s="478">
        <v>1070</v>
      </c>
    </row>
    <row r="672" spans="1:17" ht="14.4" customHeight="1" x14ac:dyDescent="0.3">
      <c r="A672" s="472" t="s">
        <v>1615</v>
      </c>
      <c r="B672" s="473" t="s">
        <v>1424</v>
      </c>
      <c r="C672" s="473" t="s">
        <v>1425</v>
      </c>
      <c r="D672" s="473" t="s">
        <v>1444</v>
      </c>
      <c r="E672" s="473" t="s">
        <v>1445</v>
      </c>
      <c r="F672" s="477">
        <v>157</v>
      </c>
      <c r="G672" s="477">
        <v>6280</v>
      </c>
      <c r="H672" s="477">
        <v>0.43763066202090595</v>
      </c>
      <c r="I672" s="477">
        <v>40</v>
      </c>
      <c r="J672" s="477">
        <v>350</v>
      </c>
      <c r="K672" s="477">
        <v>14350</v>
      </c>
      <c r="L672" s="477">
        <v>1</v>
      </c>
      <c r="M672" s="477">
        <v>41</v>
      </c>
      <c r="N672" s="477">
        <v>259</v>
      </c>
      <c r="O672" s="477">
        <v>11914</v>
      </c>
      <c r="P672" s="500">
        <v>0.83024390243902435</v>
      </c>
      <c r="Q672" s="478">
        <v>46</v>
      </c>
    </row>
    <row r="673" spans="1:17" ht="14.4" customHeight="1" x14ac:dyDescent="0.3">
      <c r="A673" s="472" t="s">
        <v>1615</v>
      </c>
      <c r="B673" s="473" t="s">
        <v>1424</v>
      </c>
      <c r="C673" s="473" t="s">
        <v>1425</v>
      </c>
      <c r="D673" s="473" t="s">
        <v>1446</v>
      </c>
      <c r="E673" s="473" t="s">
        <v>1447</v>
      </c>
      <c r="F673" s="477">
        <v>49</v>
      </c>
      <c r="G673" s="477">
        <v>18767</v>
      </c>
      <c r="H673" s="477">
        <v>0.77575231481481477</v>
      </c>
      <c r="I673" s="477">
        <v>383</v>
      </c>
      <c r="J673" s="477">
        <v>63</v>
      </c>
      <c r="K673" s="477">
        <v>24192</v>
      </c>
      <c r="L673" s="477">
        <v>1</v>
      </c>
      <c r="M673" s="477">
        <v>384</v>
      </c>
      <c r="N673" s="477">
        <v>34</v>
      </c>
      <c r="O673" s="477">
        <v>11798</v>
      </c>
      <c r="P673" s="500">
        <v>0.48768187830687831</v>
      </c>
      <c r="Q673" s="478">
        <v>347</v>
      </c>
    </row>
    <row r="674" spans="1:17" ht="14.4" customHeight="1" x14ac:dyDescent="0.3">
      <c r="A674" s="472" t="s">
        <v>1615</v>
      </c>
      <c r="B674" s="473" t="s">
        <v>1424</v>
      </c>
      <c r="C674" s="473" t="s">
        <v>1425</v>
      </c>
      <c r="D674" s="473" t="s">
        <v>1446</v>
      </c>
      <c r="E674" s="473" t="s">
        <v>1448</v>
      </c>
      <c r="F674" s="477">
        <v>19</v>
      </c>
      <c r="G674" s="477">
        <v>7277</v>
      </c>
      <c r="H674" s="477">
        <v>0.4032025709219858</v>
      </c>
      <c r="I674" s="477">
        <v>383</v>
      </c>
      <c r="J674" s="477">
        <v>47</v>
      </c>
      <c r="K674" s="477">
        <v>18048</v>
      </c>
      <c r="L674" s="477">
        <v>1</v>
      </c>
      <c r="M674" s="477">
        <v>384</v>
      </c>
      <c r="N674" s="477">
        <v>42</v>
      </c>
      <c r="O674" s="477">
        <v>14574</v>
      </c>
      <c r="P674" s="500">
        <v>0.80751329787234039</v>
      </c>
      <c r="Q674" s="478">
        <v>347</v>
      </c>
    </row>
    <row r="675" spans="1:17" ht="14.4" customHeight="1" x14ac:dyDescent="0.3">
      <c r="A675" s="472" t="s">
        <v>1615</v>
      </c>
      <c r="B675" s="473" t="s">
        <v>1424</v>
      </c>
      <c r="C675" s="473" t="s">
        <v>1425</v>
      </c>
      <c r="D675" s="473" t="s">
        <v>1449</v>
      </c>
      <c r="E675" s="473" t="s">
        <v>1450</v>
      </c>
      <c r="F675" s="477">
        <v>126</v>
      </c>
      <c r="G675" s="477">
        <v>4662</v>
      </c>
      <c r="H675" s="477">
        <v>0.60576923076923073</v>
      </c>
      <c r="I675" s="477">
        <v>37</v>
      </c>
      <c r="J675" s="477">
        <v>208</v>
      </c>
      <c r="K675" s="477">
        <v>7696</v>
      </c>
      <c r="L675" s="477">
        <v>1</v>
      </c>
      <c r="M675" s="477">
        <v>37</v>
      </c>
      <c r="N675" s="477">
        <v>34</v>
      </c>
      <c r="O675" s="477">
        <v>1734</v>
      </c>
      <c r="P675" s="500">
        <v>0.2253118503118503</v>
      </c>
      <c r="Q675" s="478">
        <v>51</v>
      </c>
    </row>
    <row r="676" spans="1:17" ht="14.4" customHeight="1" x14ac:dyDescent="0.3">
      <c r="A676" s="472" t="s">
        <v>1615</v>
      </c>
      <c r="B676" s="473" t="s">
        <v>1424</v>
      </c>
      <c r="C676" s="473" t="s">
        <v>1425</v>
      </c>
      <c r="D676" s="473" t="s">
        <v>1453</v>
      </c>
      <c r="E676" s="473" t="s">
        <v>1454</v>
      </c>
      <c r="F676" s="477">
        <v>712</v>
      </c>
      <c r="G676" s="477">
        <v>316840</v>
      </c>
      <c r="H676" s="477">
        <v>0.90038477496064151</v>
      </c>
      <c r="I676" s="477">
        <v>445</v>
      </c>
      <c r="J676" s="477">
        <v>789</v>
      </c>
      <c r="K676" s="477">
        <v>351894</v>
      </c>
      <c r="L676" s="477">
        <v>1</v>
      </c>
      <c r="M676" s="477">
        <v>446</v>
      </c>
      <c r="N676" s="477">
        <v>3050</v>
      </c>
      <c r="O676" s="477">
        <v>1149850</v>
      </c>
      <c r="P676" s="500">
        <v>3.2676033123611088</v>
      </c>
      <c r="Q676" s="478">
        <v>377</v>
      </c>
    </row>
    <row r="677" spans="1:17" ht="14.4" customHeight="1" x14ac:dyDescent="0.3">
      <c r="A677" s="472" t="s">
        <v>1615</v>
      </c>
      <c r="B677" s="473" t="s">
        <v>1424</v>
      </c>
      <c r="C677" s="473" t="s">
        <v>1425</v>
      </c>
      <c r="D677" s="473" t="s">
        <v>1453</v>
      </c>
      <c r="E677" s="473" t="s">
        <v>1455</v>
      </c>
      <c r="F677" s="477">
        <v>442</v>
      </c>
      <c r="G677" s="477">
        <v>196690</v>
      </c>
      <c r="H677" s="477">
        <v>0.85301541317188678</v>
      </c>
      <c r="I677" s="477">
        <v>445</v>
      </c>
      <c r="J677" s="477">
        <v>517</v>
      </c>
      <c r="K677" s="477">
        <v>230582</v>
      </c>
      <c r="L677" s="477">
        <v>1</v>
      </c>
      <c r="M677" s="477">
        <v>446</v>
      </c>
      <c r="N677" s="477">
        <v>2109</v>
      </c>
      <c r="O677" s="477">
        <v>795093</v>
      </c>
      <c r="P677" s="500">
        <v>3.4482006401193503</v>
      </c>
      <c r="Q677" s="478">
        <v>377</v>
      </c>
    </row>
    <row r="678" spans="1:17" ht="14.4" customHeight="1" x14ac:dyDescent="0.3">
      <c r="A678" s="472" t="s">
        <v>1615</v>
      </c>
      <c r="B678" s="473" t="s">
        <v>1424</v>
      </c>
      <c r="C678" s="473" t="s">
        <v>1425</v>
      </c>
      <c r="D678" s="473" t="s">
        <v>1456</v>
      </c>
      <c r="E678" s="473" t="s">
        <v>1457</v>
      </c>
      <c r="F678" s="477">
        <v>7</v>
      </c>
      <c r="G678" s="477">
        <v>287</v>
      </c>
      <c r="H678" s="477">
        <v>0.62121212121212122</v>
      </c>
      <c r="I678" s="477">
        <v>41</v>
      </c>
      <c r="J678" s="477">
        <v>11</v>
      </c>
      <c r="K678" s="477">
        <v>462</v>
      </c>
      <c r="L678" s="477">
        <v>1</v>
      </c>
      <c r="M678" s="477">
        <v>42</v>
      </c>
      <c r="N678" s="477">
        <v>14</v>
      </c>
      <c r="O678" s="477">
        <v>476</v>
      </c>
      <c r="P678" s="500">
        <v>1.0303030303030303</v>
      </c>
      <c r="Q678" s="478">
        <v>34</v>
      </c>
    </row>
    <row r="679" spans="1:17" ht="14.4" customHeight="1" x14ac:dyDescent="0.3">
      <c r="A679" s="472" t="s">
        <v>1615</v>
      </c>
      <c r="B679" s="473" t="s">
        <v>1424</v>
      </c>
      <c r="C679" s="473" t="s">
        <v>1425</v>
      </c>
      <c r="D679" s="473" t="s">
        <v>1458</v>
      </c>
      <c r="E679" s="473" t="s">
        <v>1459</v>
      </c>
      <c r="F679" s="477">
        <v>17</v>
      </c>
      <c r="G679" s="477">
        <v>8347</v>
      </c>
      <c r="H679" s="477">
        <v>0.84827235772357723</v>
      </c>
      <c r="I679" s="477">
        <v>491</v>
      </c>
      <c r="J679" s="477">
        <v>20</v>
      </c>
      <c r="K679" s="477">
        <v>9840</v>
      </c>
      <c r="L679" s="477">
        <v>1</v>
      </c>
      <c r="M679" s="477">
        <v>492</v>
      </c>
      <c r="N679" s="477">
        <v>9</v>
      </c>
      <c r="O679" s="477">
        <v>4716</v>
      </c>
      <c r="P679" s="500">
        <v>0.47926829268292681</v>
      </c>
      <c r="Q679" s="478">
        <v>524</v>
      </c>
    </row>
    <row r="680" spans="1:17" ht="14.4" customHeight="1" x14ac:dyDescent="0.3">
      <c r="A680" s="472" t="s">
        <v>1615</v>
      </c>
      <c r="B680" s="473" t="s">
        <v>1424</v>
      </c>
      <c r="C680" s="473" t="s">
        <v>1425</v>
      </c>
      <c r="D680" s="473" t="s">
        <v>1460</v>
      </c>
      <c r="E680" s="473" t="s">
        <v>1461</v>
      </c>
      <c r="F680" s="477">
        <v>22</v>
      </c>
      <c r="G680" s="477">
        <v>682</v>
      </c>
      <c r="H680" s="477">
        <v>1</v>
      </c>
      <c r="I680" s="477">
        <v>31</v>
      </c>
      <c r="J680" s="477">
        <v>22</v>
      </c>
      <c r="K680" s="477">
        <v>682</v>
      </c>
      <c r="L680" s="477">
        <v>1</v>
      </c>
      <c r="M680" s="477">
        <v>31</v>
      </c>
      <c r="N680" s="477">
        <v>16</v>
      </c>
      <c r="O680" s="477">
        <v>912</v>
      </c>
      <c r="P680" s="500">
        <v>1.3372434017595307</v>
      </c>
      <c r="Q680" s="478">
        <v>57</v>
      </c>
    </row>
    <row r="681" spans="1:17" ht="14.4" customHeight="1" x14ac:dyDescent="0.3">
      <c r="A681" s="472" t="s">
        <v>1615</v>
      </c>
      <c r="B681" s="473" t="s">
        <v>1424</v>
      </c>
      <c r="C681" s="473" t="s">
        <v>1425</v>
      </c>
      <c r="D681" s="473" t="s">
        <v>1462</v>
      </c>
      <c r="E681" s="473" t="s">
        <v>1463</v>
      </c>
      <c r="F681" s="477"/>
      <c r="G681" s="477"/>
      <c r="H681" s="477"/>
      <c r="I681" s="477"/>
      <c r="J681" s="477">
        <v>3</v>
      </c>
      <c r="K681" s="477">
        <v>624</v>
      </c>
      <c r="L681" s="477">
        <v>1</v>
      </c>
      <c r="M681" s="477">
        <v>208</v>
      </c>
      <c r="N681" s="477">
        <v>4</v>
      </c>
      <c r="O681" s="477">
        <v>896</v>
      </c>
      <c r="P681" s="500">
        <v>1.4358974358974359</v>
      </c>
      <c r="Q681" s="478">
        <v>224</v>
      </c>
    </row>
    <row r="682" spans="1:17" ht="14.4" customHeight="1" x14ac:dyDescent="0.3">
      <c r="A682" s="472" t="s">
        <v>1615</v>
      </c>
      <c r="B682" s="473" t="s">
        <v>1424</v>
      </c>
      <c r="C682" s="473" t="s">
        <v>1425</v>
      </c>
      <c r="D682" s="473" t="s">
        <v>1464</v>
      </c>
      <c r="E682" s="473" t="s">
        <v>1465</v>
      </c>
      <c r="F682" s="477"/>
      <c r="G682" s="477"/>
      <c r="H682" s="477"/>
      <c r="I682" s="477"/>
      <c r="J682" s="477">
        <v>2</v>
      </c>
      <c r="K682" s="477">
        <v>768</v>
      </c>
      <c r="L682" s="477">
        <v>1</v>
      </c>
      <c r="M682" s="477">
        <v>384</v>
      </c>
      <c r="N682" s="477">
        <v>3</v>
      </c>
      <c r="O682" s="477">
        <v>1659</v>
      </c>
      <c r="P682" s="500">
        <v>2.16015625</v>
      </c>
      <c r="Q682" s="478">
        <v>553</v>
      </c>
    </row>
    <row r="683" spans="1:17" ht="14.4" customHeight="1" x14ac:dyDescent="0.3">
      <c r="A683" s="472" t="s">
        <v>1615</v>
      </c>
      <c r="B683" s="473" t="s">
        <v>1424</v>
      </c>
      <c r="C683" s="473" t="s">
        <v>1425</v>
      </c>
      <c r="D683" s="473" t="s">
        <v>1464</v>
      </c>
      <c r="E683" s="473" t="s">
        <v>1466</v>
      </c>
      <c r="F683" s="477"/>
      <c r="G683" s="477"/>
      <c r="H683" s="477"/>
      <c r="I683" s="477"/>
      <c r="J683" s="477">
        <v>3</v>
      </c>
      <c r="K683" s="477">
        <v>1152</v>
      </c>
      <c r="L683" s="477">
        <v>1</v>
      </c>
      <c r="M683" s="477">
        <v>384</v>
      </c>
      <c r="N683" s="477">
        <v>1</v>
      </c>
      <c r="O683" s="477">
        <v>553</v>
      </c>
      <c r="P683" s="500">
        <v>0.48003472222222221</v>
      </c>
      <c r="Q683" s="478">
        <v>553</v>
      </c>
    </row>
    <row r="684" spans="1:17" ht="14.4" customHeight="1" x14ac:dyDescent="0.3">
      <c r="A684" s="472" t="s">
        <v>1615</v>
      </c>
      <c r="B684" s="473" t="s">
        <v>1424</v>
      </c>
      <c r="C684" s="473" t="s">
        <v>1425</v>
      </c>
      <c r="D684" s="473" t="s">
        <v>1467</v>
      </c>
      <c r="E684" s="473" t="s">
        <v>1468</v>
      </c>
      <c r="F684" s="477">
        <v>1</v>
      </c>
      <c r="G684" s="477">
        <v>234</v>
      </c>
      <c r="H684" s="477">
        <v>0.99152542372881358</v>
      </c>
      <c r="I684" s="477">
        <v>234</v>
      </c>
      <c r="J684" s="477">
        <v>1</v>
      </c>
      <c r="K684" s="477">
        <v>236</v>
      </c>
      <c r="L684" s="477">
        <v>1</v>
      </c>
      <c r="M684" s="477">
        <v>236</v>
      </c>
      <c r="N684" s="477"/>
      <c r="O684" s="477"/>
      <c r="P684" s="500"/>
      <c r="Q684" s="478"/>
    </row>
    <row r="685" spans="1:17" ht="14.4" customHeight="1" x14ac:dyDescent="0.3">
      <c r="A685" s="472" t="s">
        <v>1615</v>
      </c>
      <c r="B685" s="473" t="s">
        <v>1424</v>
      </c>
      <c r="C685" s="473" t="s">
        <v>1425</v>
      </c>
      <c r="D685" s="473" t="s">
        <v>1469</v>
      </c>
      <c r="E685" s="473" t="s">
        <v>1470</v>
      </c>
      <c r="F685" s="477"/>
      <c r="G685" s="477"/>
      <c r="H685" s="477"/>
      <c r="I685" s="477"/>
      <c r="J685" s="477">
        <v>2</v>
      </c>
      <c r="K685" s="477">
        <v>274</v>
      </c>
      <c r="L685" s="477">
        <v>1</v>
      </c>
      <c r="M685" s="477">
        <v>137</v>
      </c>
      <c r="N685" s="477">
        <v>4</v>
      </c>
      <c r="O685" s="477">
        <v>564</v>
      </c>
      <c r="P685" s="500">
        <v>2.0583941605839415</v>
      </c>
      <c r="Q685" s="478">
        <v>141</v>
      </c>
    </row>
    <row r="686" spans="1:17" ht="14.4" customHeight="1" x14ac:dyDescent="0.3">
      <c r="A686" s="472" t="s">
        <v>1615</v>
      </c>
      <c r="B686" s="473" t="s">
        <v>1424</v>
      </c>
      <c r="C686" s="473" t="s">
        <v>1425</v>
      </c>
      <c r="D686" s="473" t="s">
        <v>1476</v>
      </c>
      <c r="E686" s="473" t="s">
        <v>1477</v>
      </c>
      <c r="F686" s="477">
        <v>3428</v>
      </c>
      <c r="G686" s="477">
        <v>54848</v>
      </c>
      <c r="H686" s="477">
        <v>0.83562624739095326</v>
      </c>
      <c r="I686" s="477">
        <v>16</v>
      </c>
      <c r="J686" s="477">
        <v>3861</v>
      </c>
      <c r="K686" s="477">
        <v>65637</v>
      </c>
      <c r="L686" s="477">
        <v>1</v>
      </c>
      <c r="M686" s="477">
        <v>17</v>
      </c>
      <c r="N686" s="477">
        <v>3612</v>
      </c>
      <c r="O686" s="477">
        <v>61404</v>
      </c>
      <c r="P686" s="500">
        <v>0.93550893550893555</v>
      </c>
      <c r="Q686" s="478">
        <v>17</v>
      </c>
    </row>
    <row r="687" spans="1:17" ht="14.4" customHeight="1" x14ac:dyDescent="0.3">
      <c r="A687" s="472" t="s">
        <v>1615</v>
      </c>
      <c r="B687" s="473" t="s">
        <v>1424</v>
      </c>
      <c r="C687" s="473" t="s">
        <v>1425</v>
      </c>
      <c r="D687" s="473" t="s">
        <v>1478</v>
      </c>
      <c r="E687" s="473" t="s">
        <v>1479</v>
      </c>
      <c r="F687" s="477"/>
      <c r="G687" s="477"/>
      <c r="H687" s="477"/>
      <c r="I687" s="477"/>
      <c r="J687" s="477">
        <v>2</v>
      </c>
      <c r="K687" s="477">
        <v>278</v>
      </c>
      <c r="L687" s="477">
        <v>1</v>
      </c>
      <c r="M687" s="477">
        <v>139</v>
      </c>
      <c r="N687" s="477">
        <v>3</v>
      </c>
      <c r="O687" s="477">
        <v>429</v>
      </c>
      <c r="P687" s="500">
        <v>1.5431654676258992</v>
      </c>
      <c r="Q687" s="478">
        <v>143</v>
      </c>
    </row>
    <row r="688" spans="1:17" ht="14.4" customHeight="1" x14ac:dyDescent="0.3">
      <c r="A688" s="472" t="s">
        <v>1615</v>
      </c>
      <c r="B688" s="473" t="s">
        <v>1424</v>
      </c>
      <c r="C688" s="473" t="s">
        <v>1425</v>
      </c>
      <c r="D688" s="473" t="s">
        <v>1478</v>
      </c>
      <c r="E688" s="473" t="s">
        <v>1480</v>
      </c>
      <c r="F688" s="477">
        <v>3</v>
      </c>
      <c r="G688" s="477">
        <v>408</v>
      </c>
      <c r="H688" s="477">
        <v>0.41932168550873589</v>
      </c>
      <c r="I688" s="477">
        <v>136</v>
      </c>
      <c r="J688" s="477">
        <v>7</v>
      </c>
      <c r="K688" s="477">
        <v>973</v>
      </c>
      <c r="L688" s="477">
        <v>1</v>
      </c>
      <c r="M688" s="477">
        <v>139</v>
      </c>
      <c r="N688" s="477">
        <v>1</v>
      </c>
      <c r="O688" s="477">
        <v>143</v>
      </c>
      <c r="P688" s="500">
        <v>0.14696813977389517</v>
      </c>
      <c r="Q688" s="478">
        <v>143</v>
      </c>
    </row>
    <row r="689" spans="1:17" ht="14.4" customHeight="1" x14ac:dyDescent="0.3">
      <c r="A689" s="472" t="s">
        <v>1615</v>
      </c>
      <c r="B689" s="473" t="s">
        <v>1424</v>
      </c>
      <c r="C689" s="473" t="s">
        <v>1425</v>
      </c>
      <c r="D689" s="473" t="s">
        <v>1481</v>
      </c>
      <c r="E689" s="473" t="s">
        <v>1482</v>
      </c>
      <c r="F689" s="477">
        <v>7</v>
      </c>
      <c r="G689" s="477">
        <v>721</v>
      </c>
      <c r="H689" s="477">
        <v>0.77777777777777779</v>
      </c>
      <c r="I689" s="477">
        <v>103</v>
      </c>
      <c r="J689" s="477">
        <v>9</v>
      </c>
      <c r="K689" s="477">
        <v>927</v>
      </c>
      <c r="L689" s="477">
        <v>1</v>
      </c>
      <c r="M689" s="477">
        <v>103</v>
      </c>
      <c r="N689" s="477">
        <v>3</v>
      </c>
      <c r="O689" s="477">
        <v>195</v>
      </c>
      <c r="P689" s="500">
        <v>0.21035598705501618</v>
      </c>
      <c r="Q689" s="478">
        <v>65</v>
      </c>
    </row>
    <row r="690" spans="1:17" ht="14.4" customHeight="1" x14ac:dyDescent="0.3">
      <c r="A690" s="472" t="s">
        <v>1615</v>
      </c>
      <c r="B690" s="473" t="s">
        <v>1424</v>
      </c>
      <c r="C690" s="473" t="s">
        <v>1425</v>
      </c>
      <c r="D690" s="473" t="s">
        <v>1481</v>
      </c>
      <c r="E690" s="473" t="s">
        <v>1483</v>
      </c>
      <c r="F690" s="477">
        <v>4</v>
      </c>
      <c r="G690" s="477">
        <v>412</v>
      </c>
      <c r="H690" s="477">
        <v>0.66666666666666663</v>
      </c>
      <c r="I690" s="477">
        <v>103</v>
      </c>
      <c r="J690" s="477">
        <v>6</v>
      </c>
      <c r="K690" s="477">
        <v>618</v>
      </c>
      <c r="L690" s="477">
        <v>1</v>
      </c>
      <c r="M690" s="477">
        <v>103</v>
      </c>
      <c r="N690" s="477">
        <v>2</v>
      </c>
      <c r="O690" s="477">
        <v>130</v>
      </c>
      <c r="P690" s="500">
        <v>0.21035598705501618</v>
      </c>
      <c r="Q690" s="478">
        <v>65</v>
      </c>
    </row>
    <row r="691" spans="1:17" ht="14.4" customHeight="1" x14ac:dyDescent="0.3">
      <c r="A691" s="472" t="s">
        <v>1615</v>
      </c>
      <c r="B691" s="473" t="s">
        <v>1424</v>
      </c>
      <c r="C691" s="473" t="s">
        <v>1425</v>
      </c>
      <c r="D691" s="473" t="s">
        <v>1488</v>
      </c>
      <c r="E691" s="473" t="s">
        <v>1489</v>
      </c>
      <c r="F691" s="477">
        <v>813</v>
      </c>
      <c r="G691" s="477">
        <v>94308</v>
      </c>
      <c r="H691" s="477">
        <v>0.94606957987239682</v>
      </c>
      <c r="I691" s="477">
        <v>116</v>
      </c>
      <c r="J691" s="477">
        <v>852</v>
      </c>
      <c r="K691" s="477">
        <v>99684</v>
      </c>
      <c r="L691" s="477">
        <v>1</v>
      </c>
      <c r="M691" s="477">
        <v>117</v>
      </c>
      <c r="N691" s="477">
        <v>936</v>
      </c>
      <c r="O691" s="477">
        <v>127296</v>
      </c>
      <c r="P691" s="500">
        <v>1.2769953051643192</v>
      </c>
      <c r="Q691" s="478">
        <v>136</v>
      </c>
    </row>
    <row r="692" spans="1:17" ht="14.4" customHeight="1" x14ac:dyDescent="0.3">
      <c r="A692" s="472" t="s">
        <v>1615</v>
      </c>
      <c r="B692" s="473" t="s">
        <v>1424</v>
      </c>
      <c r="C692" s="473" t="s">
        <v>1425</v>
      </c>
      <c r="D692" s="473" t="s">
        <v>1490</v>
      </c>
      <c r="E692" s="473" t="s">
        <v>1491</v>
      </c>
      <c r="F692" s="477">
        <v>279</v>
      </c>
      <c r="G692" s="477">
        <v>23715</v>
      </c>
      <c r="H692" s="477">
        <v>0.9834128136014928</v>
      </c>
      <c r="I692" s="477">
        <v>85</v>
      </c>
      <c r="J692" s="477">
        <v>265</v>
      </c>
      <c r="K692" s="477">
        <v>24115</v>
      </c>
      <c r="L692" s="477">
        <v>1</v>
      </c>
      <c r="M692" s="477">
        <v>91</v>
      </c>
      <c r="N692" s="477">
        <v>273</v>
      </c>
      <c r="O692" s="477">
        <v>24843</v>
      </c>
      <c r="P692" s="500">
        <v>1.030188679245283</v>
      </c>
      <c r="Q692" s="478">
        <v>91</v>
      </c>
    </row>
    <row r="693" spans="1:17" ht="14.4" customHeight="1" x14ac:dyDescent="0.3">
      <c r="A693" s="472" t="s">
        <v>1615</v>
      </c>
      <c r="B693" s="473" t="s">
        <v>1424</v>
      </c>
      <c r="C693" s="473" t="s">
        <v>1425</v>
      </c>
      <c r="D693" s="473" t="s">
        <v>1492</v>
      </c>
      <c r="E693" s="473" t="s">
        <v>1493</v>
      </c>
      <c r="F693" s="477">
        <v>4</v>
      </c>
      <c r="G693" s="477">
        <v>392</v>
      </c>
      <c r="H693" s="477">
        <v>0.98989898989898994</v>
      </c>
      <c r="I693" s="477">
        <v>98</v>
      </c>
      <c r="J693" s="477">
        <v>4</v>
      </c>
      <c r="K693" s="477">
        <v>396</v>
      </c>
      <c r="L693" s="477">
        <v>1</v>
      </c>
      <c r="M693" s="477">
        <v>99</v>
      </c>
      <c r="N693" s="477">
        <v>5</v>
      </c>
      <c r="O693" s="477">
        <v>685</v>
      </c>
      <c r="P693" s="500">
        <v>1.7297979797979799</v>
      </c>
      <c r="Q693" s="478">
        <v>137</v>
      </c>
    </row>
    <row r="694" spans="1:17" ht="14.4" customHeight="1" x14ac:dyDescent="0.3">
      <c r="A694" s="472" t="s">
        <v>1615</v>
      </c>
      <c r="B694" s="473" t="s">
        <v>1424</v>
      </c>
      <c r="C694" s="473" t="s">
        <v>1425</v>
      </c>
      <c r="D694" s="473" t="s">
        <v>1494</v>
      </c>
      <c r="E694" s="473" t="s">
        <v>1495</v>
      </c>
      <c r="F694" s="477">
        <v>42</v>
      </c>
      <c r="G694" s="477">
        <v>882</v>
      </c>
      <c r="H694" s="477">
        <v>0.63636363636363635</v>
      </c>
      <c r="I694" s="477">
        <v>21</v>
      </c>
      <c r="J694" s="477">
        <v>66</v>
      </c>
      <c r="K694" s="477">
        <v>1386</v>
      </c>
      <c r="L694" s="477">
        <v>1</v>
      </c>
      <c r="M694" s="477">
        <v>21</v>
      </c>
      <c r="N694" s="477">
        <v>54</v>
      </c>
      <c r="O694" s="477">
        <v>3564</v>
      </c>
      <c r="P694" s="500">
        <v>2.5714285714285716</v>
      </c>
      <c r="Q694" s="478">
        <v>66</v>
      </c>
    </row>
    <row r="695" spans="1:17" ht="14.4" customHeight="1" x14ac:dyDescent="0.3">
      <c r="A695" s="472" t="s">
        <v>1615</v>
      </c>
      <c r="B695" s="473" t="s">
        <v>1424</v>
      </c>
      <c r="C695" s="473" t="s">
        <v>1425</v>
      </c>
      <c r="D695" s="473" t="s">
        <v>1496</v>
      </c>
      <c r="E695" s="473" t="s">
        <v>1497</v>
      </c>
      <c r="F695" s="477">
        <v>6732</v>
      </c>
      <c r="G695" s="477">
        <v>3278484</v>
      </c>
      <c r="H695" s="477">
        <v>0.94569325985821884</v>
      </c>
      <c r="I695" s="477">
        <v>487</v>
      </c>
      <c r="J695" s="477">
        <v>7104</v>
      </c>
      <c r="K695" s="477">
        <v>3466752</v>
      </c>
      <c r="L695" s="477">
        <v>1</v>
      </c>
      <c r="M695" s="477">
        <v>488</v>
      </c>
      <c r="N695" s="477">
        <v>5109</v>
      </c>
      <c r="O695" s="477">
        <v>1675752</v>
      </c>
      <c r="P695" s="500">
        <v>0.48337810146211785</v>
      </c>
      <c r="Q695" s="478">
        <v>328</v>
      </c>
    </row>
    <row r="696" spans="1:17" ht="14.4" customHeight="1" x14ac:dyDescent="0.3">
      <c r="A696" s="472" t="s">
        <v>1615</v>
      </c>
      <c r="B696" s="473" t="s">
        <v>1424</v>
      </c>
      <c r="C696" s="473" t="s">
        <v>1425</v>
      </c>
      <c r="D696" s="473" t="s">
        <v>1496</v>
      </c>
      <c r="E696" s="473" t="s">
        <v>1498</v>
      </c>
      <c r="F696" s="477">
        <v>4164</v>
      </c>
      <c r="G696" s="477">
        <v>2027868</v>
      </c>
      <c r="H696" s="477">
        <v>0.86554201481248783</v>
      </c>
      <c r="I696" s="477">
        <v>487</v>
      </c>
      <c r="J696" s="477">
        <v>4801</v>
      </c>
      <c r="K696" s="477">
        <v>2342888</v>
      </c>
      <c r="L696" s="477">
        <v>1</v>
      </c>
      <c r="M696" s="477">
        <v>488</v>
      </c>
      <c r="N696" s="477">
        <v>2662</v>
      </c>
      <c r="O696" s="477">
        <v>873136</v>
      </c>
      <c r="P696" s="500">
        <v>0.37267509159635459</v>
      </c>
      <c r="Q696" s="478">
        <v>328</v>
      </c>
    </row>
    <row r="697" spans="1:17" ht="14.4" customHeight="1" x14ac:dyDescent="0.3">
      <c r="A697" s="472" t="s">
        <v>1615</v>
      </c>
      <c r="B697" s="473" t="s">
        <v>1424</v>
      </c>
      <c r="C697" s="473" t="s">
        <v>1425</v>
      </c>
      <c r="D697" s="473" t="s">
        <v>1506</v>
      </c>
      <c r="E697" s="473" t="s">
        <v>1507</v>
      </c>
      <c r="F697" s="477">
        <v>94</v>
      </c>
      <c r="G697" s="477">
        <v>3854</v>
      </c>
      <c r="H697" s="477">
        <v>0.92156862745098034</v>
      </c>
      <c r="I697" s="477">
        <v>41</v>
      </c>
      <c r="J697" s="477">
        <v>102</v>
      </c>
      <c r="K697" s="477">
        <v>4182</v>
      </c>
      <c r="L697" s="477">
        <v>1</v>
      </c>
      <c r="M697" s="477">
        <v>41</v>
      </c>
      <c r="N697" s="477">
        <v>118</v>
      </c>
      <c r="O697" s="477">
        <v>6018</v>
      </c>
      <c r="P697" s="500">
        <v>1.4390243902439024</v>
      </c>
      <c r="Q697" s="478">
        <v>51</v>
      </c>
    </row>
    <row r="698" spans="1:17" ht="14.4" customHeight="1" x14ac:dyDescent="0.3">
      <c r="A698" s="472" t="s">
        <v>1615</v>
      </c>
      <c r="B698" s="473" t="s">
        <v>1424</v>
      </c>
      <c r="C698" s="473" t="s">
        <v>1425</v>
      </c>
      <c r="D698" s="473" t="s">
        <v>1515</v>
      </c>
      <c r="E698" s="473" t="s">
        <v>1516</v>
      </c>
      <c r="F698" s="477">
        <v>2</v>
      </c>
      <c r="G698" s="477">
        <v>438</v>
      </c>
      <c r="H698" s="477">
        <v>1.9641255605381165</v>
      </c>
      <c r="I698" s="477">
        <v>219</v>
      </c>
      <c r="J698" s="477">
        <v>1</v>
      </c>
      <c r="K698" s="477">
        <v>223</v>
      </c>
      <c r="L698" s="477">
        <v>1</v>
      </c>
      <c r="M698" s="477">
        <v>223</v>
      </c>
      <c r="N698" s="477"/>
      <c r="O698" s="477"/>
      <c r="P698" s="500"/>
      <c r="Q698" s="478"/>
    </row>
    <row r="699" spans="1:17" ht="14.4" customHeight="1" x14ac:dyDescent="0.3">
      <c r="A699" s="472" t="s">
        <v>1615</v>
      </c>
      <c r="B699" s="473" t="s">
        <v>1424</v>
      </c>
      <c r="C699" s="473" t="s">
        <v>1425</v>
      </c>
      <c r="D699" s="473" t="s">
        <v>1515</v>
      </c>
      <c r="E699" s="473" t="s">
        <v>1517</v>
      </c>
      <c r="F699" s="477"/>
      <c r="G699" s="477"/>
      <c r="H699" s="477"/>
      <c r="I699" s="477"/>
      <c r="J699" s="477">
        <v>1</v>
      </c>
      <c r="K699" s="477">
        <v>223</v>
      </c>
      <c r="L699" s="477">
        <v>1</v>
      </c>
      <c r="M699" s="477">
        <v>223</v>
      </c>
      <c r="N699" s="477"/>
      <c r="O699" s="477"/>
      <c r="P699" s="500"/>
      <c r="Q699" s="478"/>
    </row>
    <row r="700" spans="1:17" ht="14.4" customHeight="1" x14ac:dyDescent="0.3">
      <c r="A700" s="472" t="s">
        <v>1615</v>
      </c>
      <c r="B700" s="473" t="s">
        <v>1424</v>
      </c>
      <c r="C700" s="473" t="s">
        <v>1425</v>
      </c>
      <c r="D700" s="473" t="s">
        <v>1518</v>
      </c>
      <c r="E700" s="473" t="s">
        <v>1519</v>
      </c>
      <c r="F700" s="477">
        <v>1</v>
      </c>
      <c r="G700" s="477">
        <v>762</v>
      </c>
      <c r="H700" s="477">
        <v>0.33289646133682832</v>
      </c>
      <c r="I700" s="477">
        <v>762</v>
      </c>
      <c r="J700" s="477">
        <v>3</v>
      </c>
      <c r="K700" s="477">
        <v>2289</v>
      </c>
      <c r="L700" s="477">
        <v>1</v>
      </c>
      <c r="M700" s="477">
        <v>763</v>
      </c>
      <c r="N700" s="477">
        <v>2</v>
      </c>
      <c r="O700" s="477">
        <v>1526</v>
      </c>
      <c r="P700" s="500">
        <v>0.66666666666666663</v>
      </c>
      <c r="Q700" s="478">
        <v>763</v>
      </c>
    </row>
    <row r="701" spans="1:17" ht="14.4" customHeight="1" x14ac:dyDescent="0.3">
      <c r="A701" s="472" t="s">
        <v>1615</v>
      </c>
      <c r="B701" s="473" t="s">
        <v>1424</v>
      </c>
      <c r="C701" s="473" t="s">
        <v>1425</v>
      </c>
      <c r="D701" s="473" t="s">
        <v>1520</v>
      </c>
      <c r="E701" s="473" t="s">
        <v>1521</v>
      </c>
      <c r="F701" s="477">
        <v>369</v>
      </c>
      <c r="G701" s="477">
        <v>764568</v>
      </c>
      <c r="H701" s="477">
        <v>0.74487934904601572</v>
      </c>
      <c r="I701" s="477">
        <v>2072</v>
      </c>
      <c r="J701" s="477">
        <v>486</v>
      </c>
      <c r="K701" s="477">
        <v>1026432</v>
      </c>
      <c r="L701" s="477">
        <v>1</v>
      </c>
      <c r="M701" s="477">
        <v>2112</v>
      </c>
      <c r="N701" s="477">
        <v>76</v>
      </c>
      <c r="O701" s="477">
        <v>160816</v>
      </c>
      <c r="P701" s="500">
        <v>0.15667477241551317</v>
      </c>
      <c r="Q701" s="478">
        <v>2116</v>
      </c>
    </row>
    <row r="702" spans="1:17" ht="14.4" customHeight="1" x14ac:dyDescent="0.3">
      <c r="A702" s="472" t="s">
        <v>1615</v>
      </c>
      <c r="B702" s="473" t="s">
        <v>1424</v>
      </c>
      <c r="C702" s="473" t="s">
        <v>1425</v>
      </c>
      <c r="D702" s="473" t="s">
        <v>1522</v>
      </c>
      <c r="E702" s="473" t="s">
        <v>1523</v>
      </c>
      <c r="F702" s="477">
        <v>2</v>
      </c>
      <c r="G702" s="477">
        <v>1216</v>
      </c>
      <c r="H702" s="477">
        <v>0.99022801302931596</v>
      </c>
      <c r="I702" s="477">
        <v>608</v>
      </c>
      <c r="J702" s="477">
        <v>2</v>
      </c>
      <c r="K702" s="477">
        <v>1228</v>
      </c>
      <c r="L702" s="477">
        <v>1</v>
      </c>
      <c r="M702" s="477">
        <v>614</v>
      </c>
      <c r="N702" s="477">
        <v>4</v>
      </c>
      <c r="O702" s="477">
        <v>2448</v>
      </c>
      <c r="P702" s="500">
        <v>1.993485342019544</v>
      </c>
      <c r="Q702" s="478">
        <v>612</v>
      </c>
    </row>
    <row r="703" spans="1:17" ht="14.4" customHeight="1" x14ac:dyDescent="0.3">
      <c r="A703" s="472" t="s">
        <v>1615</v>
      </c>
      <c r="B703" s="473" t="s">
        <v>1424</v>
      </c>
      <c r="C703" s="473" t="s">
        <v>1425</v>
      </c>
      <c r="D703" s="473" t="s">
        <v>1522</v>
      </c>
      <c r="E703" s="473" t="s">
        <v>1524</v>
      </c>
      <c r="F703" s="477">
        <v>2</v>
      </c>
      <c r="G703" s="477">
        <v>1216</v>
      </c>
      <c r="H703" s="477">
        <v>0.99022801302931596</v>
      </c>
      <c r="I703" s="477">
        <v>608</v>
      </c>
      <c r="J703" s="477">
        <v>2</v>
      </c>
      <c r="K703" s="477">
        <v>1228</v>
      </c>
      <c r="L703" s="477">
        <v>1</v>
      </c>
      <c r="M703" s="477">
        <v>614</v>
      </c>
      <c r="N703" s="477">
        <v>6</v>
      </c>
      <c r="O703" s="477">
        <v>3672</v>
      </c>
      <c r="P703" s="500">
        <v>2.990228013029316</v>
      </c>
      <c r="Q703" s="478">
        <v>612</v>
      </c>
    </row>
    <row r="704" spans="1:17" ht="14.4" customHeight="1" x14ac:dyDescent="0.3">
      <c r="A704" s="472" t="s">
        <v>1615</v>
      </c>
      <c r="B704" s="473" t="s">
        <v>1424</v>
      </c>
      <c r="C704" s="473" t="s">
        <v>1425</v>
      </c>
      <c r="D704" s="473" t="s">
        <v>1525</v>
      </c>
      <c r="E704" s="473" t="s">
        <v>1526</v>
      </c>
      <c r="F704" s="477"/>
      <c r="G704" s="477"/>
      <c r="H704" s="477"/>
      <c r="I704" s="477"/>
      <c r="J704" s="477">
        <v>1</v>
      </c>
      <c r="K704" s="477">
        <v>963</v>
      </c>
      <c r="L704" s="477">
        <v>1</v>
      </c>
      <c r="M704" s="477">
        <v>963</v>
      </c>
      <c r="N704" s="477"/>
      <c r="O704" s="477"/>
      <c r="P704" s="500"/>
      <c r="Q704" s="478"/>
    </row>
    <row r="705" spans="1:17" ht="14.4" customHeight="1" x14ac:dyDescent="0.3">
      <c r="A705" s="472" t="s">
        <v>1615</v>
      </c>
      <c r="B705" s="473" t="s">
        <v>1424</v>
      </c>
      <c r="C705" s="473" t="s">
        <v>1425</v>
      </c>
      <c r="D705" s="473" t="s">
        <v>1531</v>
      </c>
      <c r="E705" s="473" t="s">
        <v>1532</v>
      </c>
      <c r="F705" s="477"/>
      <c r="G705" s="477"/>
      <c r="H705" s="477"/>
      <c r="I705" s="477"/>
      <c r="J705" s="477">
        <v>2</v>
      </c>
      <c r="K705" s="477">
        <v>984</v>
      </c>
      <c r="L705" s="477">
        <v>1</v>
      </c>
      <c r="M705" s="477">
        <v>492</v>
      </c>
      <c r="N705" s="477"/>
      <c r="O705" s="477"/>
      <c r="P705" s="500"/>
      <c r="Q705" s="478"/>
    </row>
    <row r="706" spans="1:17" ht="14.4" customHeight="1" x14ac:dyDescent="0.3">
      <c r="A706" s="472" t="s">
        <v>1615</v>
      </c>
      <c r="B706" s="473" t="s">
        <v>1424</v>
      </c>
      <c r="C706" s="473" t="s">
        <v>1425</v>
      </c>
      <c r="D706" s="473" t="s">
        <v>1535</v>
      </c>
      <c r="E706" s="473" t="s">
        <v>1536</v>
      </c>
      <c r="F706" s="477">
        <v>1</v>
      </c>
      <c r="G706" s="477">
        <v>248</v>
      </c>
      <c r="H706" s="477">
        <v>0.99598393574297184</v>
      </c>
      <c r="I706" s="477">
        <v>248</v>
      </c>
      <c r="J706" s="477">
        <v>1</v>
      </c>
      <c r="K706" s="477">
        <v>249</v>
      </c>
      <c r="L706" s="477">
        <v>1</v>
      </c>
      <c r="M706" s="477">
        <v>249</v>
      </c>
      <c r="N706" s="477"/>
      <c r="O706" s="477"/>
      <c r="P706" s="500"/>
      <c r="Q706" s="478"/>
    </row>
    <row r="707" spans="1:17" ht="14.4" customHeight="1" x14ac:dyDescent="0.3">
      <c r="A707" s="472" t="s">
        <v>1615</v>
      </c>
      <c r="B707" s="473" t="s">
        <v>1424</v>
      </c>
      <c r="C707" s="473" t="s">
        <v>1425</v>
      </c>
      <c r="D707" s="473" t="s">
        <v>1543</v>
      </c>
      <c r="E707" s="473" t="s">
        <v>1544</v>
      </c>
      <c r="F707" s="477"/>
      <c r="G707" s="477"/>
      <c r="H707" s="477"/>
      <c r="I707" s="477"/>
      <c r="J707" s="477">
        <v>3</v>
      </c>
      <c r="K707" s="477">
        <v>81</v>
      </c>
      <c r="L707" s="477">
        <v>1</v>
      </c>
      <c r="M707" s="477">
        <v>27</v>
      </c>
      <c r="N707" s="477"/>
      <c r="O707" s="477"/>
      <c r="P707" s="500"/>
      <c r="Q707" s="478"/>
    </row>
    <row r="708" spans="1:17" ht="14.4" customHeight="1" x14ac:dyDescent="0.3">
      <c r="A708" s="472" t="s">
        <v>1615</v>
      </c>
      <c r="B708" s="473" t="s">
        <v>1424</v>
      </c>
      <c r="C708" s="473" t="s">
        <v>1425</v>
      </c>
      <c r="D708" s="473" t="s">
        <v>1552</v>
      </c>
      <c r="E708" s="473" t="s">
        <v>1553</v>
      </c>
      <c r="F708" s="477"/>
      <c r="G708" s="477"/>
      <c r="H708" s="477"/>
      <c r="I708" s="477"/>
      <c r="J708" s="477"/>
      <c r="K708" s="477"/>
      <c r="L708" s="477"/>
      <c r="M708" s="477"/>
      <c r="N708" s="477">
        <v>3</v>
      </c>
      <c r="O708" s="477">
        <v>726</v>
      </c>
      <c r="P708" s="500"/>
      <c r="Q708" s="478">
        <v>242</v>
      </c>
    </row>
    <row r="709" spans="1:17" ht="14.4" customHeight="1" x14ac:dyDescent="0.3">
      <c r="A709" s="472" t="s">
        <v>1615</v>
      </c>
      <c r="B709" s="473" t="s">
        <v>1424</v>
      </c>
      <c r="C709" s="473" t="s">
        <v>1425</v>
      </c>
      <c r="D709" s="473" t="s">
        <v>1556</v>
      </c>
      <c r="E709" s="473"/>
      <c r="F709" s="477"/>
      <c r="G709" s="477"/>
      <c r="H709" s="477"/>
      <c r="I709" s="477"/>
      <c r="J709" s="477"/>
      <c r="K709" s="477"/>
      <c r="L709" s="477"/>
      <c r="M709" s="477"/>
      <c r="N709" s="477">
        <v>2</v>
      </c>
      <c r="O709" s="477">
        <v>2986</v>
      </c>
      <c r="P709" s="500"/>
      <c r="Q709" s="478">
        <v>1493</v>
      </c>
    </row>
    <row r="710" spans="1:17" ht="14.4" customHeight="1" x14ac:dyDescent="0.3">
      <c r="A710" s="472" t="s">
        <v>1615</v>
      </c>
      <c r="B710" s="473" t="s">
        <v>1424</v>
      </c>
      <c r="C710" s="473" t="s">
        <v>1425</v>
      </c>
      <c r="D710" s="473" t="s">
        <v>1558</v>
      </c>
      <c r="E710" s="473"/>
      <c r="F710" s="477"/>
      <c r="G710" s="477"/>
      <c r="H710" s="477"/>
      <c r="I710" s="477"/>
      <c r="J710" s="477"/>
      <c r="K710" s="477"/>
      <c r="L710" s="477"/>
      <c r="M710" s="477"/>
      <c r="N710" s="477">
        <v>1</v>
      </c>
      <c r="O710" s="477">
        <v>327</v>
      </c>
      <c r="P710" s="500"/>
      <c r="Q710" s="478">
        <v>327</v>
      </c>
    </row>
    <row r="711" spans="1:17" ht="14.4" customHeight="1" x14ac:dyDescent="0.3">
      <c r="A711" s="472" t="s">
        <v>1615</v>
      </c>
      <c r="B711" s="473" t="s">
        <v>1424</v>
      </c>
      <c r="C711" s="473" t="s">
        <v>1425</v>
      </c>
      <c r="D711" s="473" t="s">
        <v>1558</v>
      </c>
      <c r="E711" s="473" t="s">
        <v>1559</v>
      </c>
      <c r="F711" s="477"/>
      <c r="G711" s="477"/>
      <c r="H711" s="477"/>
      <c r="I711" s="477"/>
      <c r="J711" s="477"/>
      <c r="K711" s="477"/>
      <c r="L711" s="477"/>
      <c r="M711" s="477"/>
      <c r="N711" s="477">
        <v>267</v>
      </c>
      <c r="O711" s="477">
        <v>87309</v>
      </c>
      <c r="P711" s="500"/>
      <c r="Q711" s="478">
        <v>327</v>
      </c>
    </row>
    <row r="712" spans="1:17" ht="14.4" customHeight="1" x14ac:dyDescent="0.3">
      <c r="A712" s="472" t="s">
        <v>1615</v>
      </c>
      <c r="B712" s="473" t="s">
        <v>1424</v>
      </c>
      <c r="C712" s="473" t="s">
        <v>1425</v>
      </c>
      <c r="D712" s="473" t="s">
        <v>1560</v>
      </c>
      <c r="E712" s="473"/>
      <c r="F712" s="477"/>
      <c r="G712" s="477"/>
      <c r="H712" s="477"/>
      <c r="I712" s="477"/>
      <c r="J712" s="477"/>
      <c r="K712" s="477"/>
      <c r="L712" s="477"/>
      <c r="M712" s="477"/>
      <c r="N712" s="477">
        <v>1</v>
      </c>
      <c r="O712" s="477">
        <v>887</v>
      </c>
      <c r="P712" s="500"/>
      <c r="Q712" s="478">
        <v>887</v>
      </c>
    </row>
    <row r="713" spans="1:17" ht="14.4" customHeight="1" x14ac:dyDescent="0.3">
      <c r="A713" s="472" t="s">
        <v>1615</v>
      </c>
      <c r="B713" s="473" t="s">
        <v>1424</v>
      </c>
      <c r="C713" s="473" t="s">
        <v>1425</v>
      </c>
      <c r="D713" s="473" t="s">
        <v>1564</v>
      </c>
      <c r="E713" s="473"/>
      <c r="F713" s="477"/>
      <c r="G713" s="477"/>
      <c r="H713" s="477"/>
      <c r="I713" s="477"/>
      <c r="J713" s="477"/>
      <c r="K713" s="477"/>
      <c r="L713" s="477"/>
      <c r="M713" s="477"/>
      <c r="N713" s="477">
        <v>45</v>
      </c>
      <c r="O713" s="477">
        <v>11700</v>
      </c>
      <c r="P713" s="500"/>
      <c r="Q713" s="478">
        <v>260</v>
      </c>
    </row>
    <row r="714" spans="1:17" ht="14.4" customHeight="1" x14ac:dyDescent="0.3">
      <c r="A714" s="472" t="s">
        <v>1615</v>
      </c>
      <c r="B714" s="473" t="s">
        <v>1424</v>
      </c>
      <c r="C714" s="473" t="s">
        <v>1425</v>
      </c>
      <c r="D714" s="473" t="s">
        <v>1564</v>
      </c>
      <c r="E714" s="473" t="s">
        <v>1565</v>
      </c>
      <c r="F714" s="477"/>
      <c r="G714" s="477"/>
      <c r="H714" s="477"/>
      <c r="I714" s="477"/>
      <c r="J714" s="477"/>
      <c r="K714" s="477"/>
      <c r="L714" s="477"/>
      <c r="M714" s="477"/>
      <c r="N714" s="477">
        <v>214</v>
      </c>
      <c r="O714" s="477">
        <v>55640</v>
      </c>
      <c r="P714" s="500"/>
      <c r="Q714" s="478">
        <v>260</v>
      </c>
    </row>
    <row r="715" spans="1:17" ht="14.4" customHeight="1" x14ac:dyDescent="0.3">
      <c r="A715" s="472" t="s">
        <v>1616</v>
      </c>
      <c r="B715" s="473" t="s">
        <v>1424</v>
      </c>
      <c r="C715" s="473" t="s">
        <v>1425</v>
      </c>
      <c r="D715" s="473" t="s">
        <v>1426</v>
      </c>
      <c r="E715" s="473" t="s">
        <v>1427</v>
      </c>
      <c r="F715" s="477">
        <v>12</v>
      </c>
      <c r="G715" s="477">
        <v>1932</v>
      </c>
      <c r="H715" s="477">
        <v>0.79768786127167635</v>
      </c>
      <c r="I715" s="477">
        <v>161</v>
      </c>
      <c r="J715" s="477">
        <v>14</v>
      </c>
      <c r="K715" s="477">
        <v>2422</v>
      </c>
      <c r="L715" s="477">
        <v>1</v>
      </c>
      <c r="M715" s="477">
        <v>173</v>
      </c>
      <c r="N715" s="477">
        <v>2</v>
      </c>
      <c r="O715" s="477">
        <v>346</v>
      </c>
      <c r="P715" s="500">
        <v>0.14285714285714285</v>
      </c>
      <c r="Q715" s="478">
        <v>173</v>
      </c>
    </row>
    <row r="716" spans="1:17" ht="14.4" customHeight="1" x14ac:dyDescent="0.3">
      <c r="A716" s="472" t="s">
        <v>1616</v>
      </c>
      <c r="B716" s="473" t="s">
        <v>1424</v>
      </c>
      <c r="C716" s="473" t="s">
        <v>1425</v>
      </c>
      <c r="D716" s="473" t="s">
        <v>1426</v>
      </c>
      <c r="E716" s="473" t="s">
        <v>1428</v>
      </c>
      <c r="F716" s="477">
        <v>2</v>
      </c>
      <c r="G716" s="477">
        <v>322</v>
      </c>
      <c r="H716" s="477">
        <v>0.31021194605009633</v>
      </c>
      <c r="I716" s="477">
        <v>161</v>
      </c>
      <c r="J716" s="477">
        <v>6</v>
      </c>
      <c r="K716" s="477">
        <v>1038</v>
      </c>
      <c r="L716" s="477">
        <v>1</v>
      </c>
      <c r="M716" s="477">
        <v>173</v>
      </c>
      <c r="N716" s="477">
        <v>3</v>
      </c>
      <c r="O716" s="477">
        <v>519</v>
      </c>
      <c r="P716" s="500">
        <v>0.5</v>
      </c>
      <c r="Q716" s="478">
        <v>173</v>
      </c>
    </row>
    <row r="717" spans="1:17" ht="14.4" customHeight="1" x14ac:dyDescent="0.3">
      <c r="A717" s="472" t="s">
        <v>1616</v>
      </c>
      <c r="B717" s="473" t="s">
        <v>1424</v>
      </c>
      <c r="C717" s="473" t="s">
        <v>1425</v>
      </c>
      <c r="D717" s="473" t="s">
        <v>1441</v>
      </c>
      <c r="E717" s="473" t="s">
        <v>1443</v>
      </c>
      <c r="F717" s="477"/>
      <c r="G717" s="477"/>
      <c r="H717" s="477"/>
      <c r="I717" s="477"/>
      <c r="J717" s="477">
        <v>1</v>
      </c>
      <c r="K717" s="477">
        <v>1173</v>
      </c>
      <c r="L717" s="477">
        <v>1</v>
      </c>
      <c r="M717" s="477">
        <v>1173</v>
      </c>
      <c r="N717" s="477">
        <v>1</v>
      </c>
      <c r="O717" s="477">
        <v>1070</v>
      </c>
      <c r="P717" s="500">
        <v>0.91219096334185845</v>
      </c>
      <c r="Q717" s="478">
        <v>1070</v>
      </c>
    </row>
    <row r="718" spans="1:17" ht="14.4" customHeight="1" x14ac:dyDescent="0.3">
      <c r="A718" s="472" t="s">
        <v>1616</v>
      </c>
      <c r="B718" s="473" t="s">
        <v>1424</v>
      </c>
      <c r="C718" s="473" t="s">
        <v>1425</v>
      </c>
      <c r="D718" s="473" t="s">
        <v>1444</v>
      </c>
      <c r="E718" s="473" t="s">
        <v>1445</v>
      </c>
      <c r="F718" s="477">
        <v>12</v>
      </c>
      <c r="G718" s="477">
        <v>480</v>
      </c>
      <c r="H718" s="477">
        <v>2.3414634146341462</v>
      </c>
      <c r="I718" s="477">
        <v>40</v>
      </c>
      <c r="J718" s="477">
        <v>5</v>
      </c>
      <c r="K718" s="477">
        <v>205</v>
      </c>
      <c r="L718" s="477">
        <v>1</v>
      </c>
      <c r="M718" s="477">
        <v>41</v>
      </c>
      <c r="N718" s="477">
        <v>5</v>
      </c>
      <c r="O718" s="477">
        <v>230</v>
      </c>
      <c r="P718" s="500">
        <v>1.1219512195121952</v>
      </c>
      <c r="Q718" s="478">
        <v>46</v>
      </c>
    </row>
    <row r="719" spans="1:17" ht="14.4" customHeight="1" x14ac:dyDescent="0.3">
      <c r="A719" s="472" t="s">
        <v>1616</v>
      </c>
      <c r="B719" s="473" t="s">
        <v>1424</v>
      </c>
      <c r="C719" s="473" t="s">
        <v>1425</v>
      </c>
      <c r="D719" s="473" t="s">
        <v>1446</v>
      </c>
      <c r="E719" s="473" t="s">
        <v>1447</v>
      </c>
      <c r="F719" s="477">
        <v>7</v>
      </c>
      <c r="G719" s="477">
        <v>2681</v>
      </c>
      <c r="H719" s="477">
        <v>2.3272569444444446</v>
      </c>
      <c r="I719" s="477">
        <v>383</v>
      </c>
      <c r="J719" s="477">
        <v>3</v>
      </c>
      <c r="K719" s="477">
        <v>1152</v>
      </c>
      <c r="L719" s="477">
        <v>1</v>
      </c>
      <c r="M719" s="477">
        <v>384</v>
      </c>
      <c r="N719" s="477">
        <v>11</v>
      </c>
      <c r="O719" s="477">
        <v>3817</v>
      </c>
      <c r="P719" s="500">
        <v>3.3133680555555554</v>
      </c>
      <c r="Q719" s="478">
        <v>347</v>
      </c>
    </row>
    <row r="720" spans="1:17" ht="14.4" customHeight="1" x14ac:dyDescent="0.3">
      <c r="A720" s="472" t="s">
        <v>1616</v>
      </c>
      <c r="B720" s="473" t="s">
        <v>1424</v>
      </c>
      <c r="C720" s="473" t="s">
        <v>1425</v>
      </c>
      <c r="D720" s="473" t="s">
        <v>1446</v>
      </c>
      <c r="E720" s="473" t="s">
        <v>1448</v>
      </c>
      <c r="F720" s="477">
        <v>6</v>
      </c>
      <c r="G720" s="477">
        <v>2298</v>
      </c>
      <c r="H720" s="477">
        <v>0.748046875</v>
      </c>
      <c r="I720" s="477">
        <v>383</v>
      </c>
      <c r="J720" s="477">
        <v>8</v>
      </c>
      <c r="K720" s="477">
        <v>3072</v>
      </c>
      <c r="L720" s="477">
        <v>1</v>
      </c>
      <c r="M720" s="477">
        <v>384</v>
      </c>
      <c r="N720" s="477">
        <v>3</v>
      </c>
      <c r="O720" s="477">
        <v>1041</v>
      </c>
      <c r="P720" s="500">
        <v>0.3388671875</v>
      </c>
      <c r="Q720" s="478">
        <v>347</v>
      </c>
    </row>
    <row r="721" spans="1:17" ht="14.4" customHeight="1" x14ac:dyDescent="0.3">
      <c r="A721" s="472" t="s">
        <v>1616</v>
      </c>
      <c r="B721" s="473" t="s">
        <v>1424</v>
      </c>
      <c r="C721" s="473" t="s">
        <v>1425</v>
      </c>
      <c r="D721" s="473" t="s">
        <v>1449</v>
      </c>
      <c r="E721" s="473" t="s">
        <v>1450</v>
      </c>
      <c r="F721" s="477"/>
      <c r="G721" s="477"/>
      <c r="H721" s="477"/>
      <c r="I721" s="477"/>
      <c r="J721" s="477">
        <v>6</v>
      </c>
      <c r="K721" s="477">
        <v>222</v>
      </c>
      <c r="L721" s="477">
        <v>1</v>
      </c>
      <c r="M721" s="477">
        <v>37</v>
      </c>
      <c r="N721" s="477"/>
      <c r="O721" s="477"/>
      <c r="P721" s="500"/>
      <c r="Q721" s="478"/>
    </row>
    <row r="722" spans="1:17" ht="14.4" customHeight="1" x14ac:dyDescent="0.3">
      <c r="A722" s="472" t="s">
        <v>1616</v>
      </c>
      <c r="B722" s="473" t="s">
        <v>1424</v>
      </c>
      <c r="C722" s="473" t="s">
        <v>1425</v>
      </c>
      <c r="D722" s="473" t="s">
        <v>1453</v>
      </c>
      <c r="E722" s="473" t="s">
        <v>1454</v>
      </c>
      <c r="F722" s="477">
        <v>6</v>
      </c>
      <c r="G722" s="477">
        <v>2670</v>
      </c>
      <c r="H722" s="477">
        <v>0.99775784753363228</v>
      </c>
      <c r="I722" s="477">
        <v>445</v>
      </c>
      <c r="J722" s="477">
        <v>6</v>
      </c>
      <c r="K722" s="477">
        <v>2676</v>
      </c>
      <c r="L722" s="477">
        <v>1</v>
      </c>
      <c r="M722" s="477">
        <v>446</v>
      </c>
      <c r="N722" s="477">
        <v>11</v>
      </c>
      <c r="O722" s="477">
        <v>4147</v>
      </c>
      <c r="P722" s="500">
        <v>1.5497010463378176</v>
      </c>
      <c r="Q722" s="478">
        <v>377</v>
      </c>
    </row>
    <row r="723" spans="1:17" ht="14.4" customHeight="1" x14ac:dyDescent="0.3">
      <c r="A723" s="472" t="s">
        <v>1616</v>
      </c>
      <c r="B723" s="473" t="s">
        <v>1424</v>
      </c>
      <c r="C723" s="473" t="s">
        <v>1425</v>
      </c>
      <c r="D723" s="473" t="s">
        <v>1453</v>
      </c>
      <c r="E723" s="473" t="s">
        <v>1455</v>
      </c>
      <c r="F723" s="477">
        <v>6</v>
      </c>
      <c r="G723" s="477">
        <v>2670</v>
      </c>
      <c r="H723" s="477">
        <v>1.9955156950672646</v>
      </c>
      <c r="I723" s="477">
        <v>445</v>
      </c>
      <c r="J723" s="477">
        <v>3</v>
      </c>
      <c r="K723" s="477">
        <v>1338</v>
      </c>
      <c r="L723" s="477">
        <v>1</v>
      </c>
      <c r="M723" s="477">
        <v>446</v>
      </c>
      <c r="N723" s="477">
        <v>15</v>
      </c>
      <c r="O723" s="477">
        <v>5655</v>
      </c>
      <c r="P723" s="500">
        <v>4.2264573991031389</v>
      </c>
      <c r="Q723" s="478">
        <v>377</v>
      </c>
    </row>
    <row r="724" spans="1:17" ht="14.4" customHeight="1" x14ac:dyDescent="0.3">
      <c r="A724" s="472" t="s">
        <v>1616</v>
      </c>
      <c r="B724" s="473" t="s">
        <v>1424</v>
      </c>
      <c r="C724" s="473" t="s">
        <v>1425</v>
      </c>
      <c r="D724" s="473" t="s">
        <v>1456</v>
      </c>
      <c r="E724" s="473" t="s">
        <v>1457</v>
      </c>
      <c r="F724" s="477">
        <v>2</v>
      </c>
      <c r="G724" s="477">
        <v>82</v>
      </c>
      <c r="H724" s="477">
        <v>0.97619047619047616</v>
      </c>
      <c r="I724" s="477">
        <v>41</v>
      </c>
      <c r="J724" s="477">
        <v>2</v>
      </c>
      <c r="K724" s="477">
        <v>84</v>
      </c>
      <c r="L724" s="477">
        <v>1</v>
      </c>
      <c r="M724" s="477">
        <v>42</v>
      </c>
      <c r="N724" s="477">
        <v>2</v>
      </c>
      <c r="O724" s="477">
        <v>68</v>
      </c>
      <c r="P724" s="500">
        <v>0.80952380952380953</v>
      </c>
      <c r="Q724" s="478">
        <v>34</v>
      </c>
    </row>
    <row r="725" spans="1:17" ht="14.4" customHeight="1" x14ac:dyDescent="0.3">
      <c r="A725" s="472" t="s">
        <v>1616</v>
      </c>
      <c r="B725" s="473" t="s">
        <v>1424</v>
      </c>
      <c r="C725" s="473" t="s">
        <v>1425</v>
      </c>
      <c r="D725" s="473" t="s">
        <v>1458</v>
      </c>
      <c r="E725" s="473" t="s">
        <v>1459</v>
      </c>
      <c r="F725" s="477">
        <v>3</v>
      </c>
      <c r="G725" s="477">
        <v>1473</v>
      </c>
      <c r="H725" s="477">
        <v>0.33265582655826559</v>
      </c>
      <c r="I725" s="477">
        <v>491</v>
      </c>
      <c r="J725" s="477">
        <v>9</v>
      </c>
      <c r="K725" s="477">
        <v>4428</v>
      </c>
      <c r="L725" s="477">
        <v>1</v>
      </c>
      <c r="M725" s="477">
        <v>492</v>
      </c>
      <c r="N725" s="477"/>
      <c r="O725" s="477"/>
      <c r="P725" s="500"/>
      <c r="Q725" s="478"/>
    </row>
    <row r="726" spans="1:17" ht="14.4" customHeight="1" x14ac:dyDescent="0.3">
      <c r="A726" s="472" t="s">
        <v>1616</v>
      </c>
      <c r="B726" s="473" t="s">
        <v>1424</v>
      </c>
      <c r="C726" s="473" t="s">
        <v>1425</v>
      </c>
      <c r="D726" s="473" t="s">
        <v>1460</v>
      </c>
      <c r="E726" s="473" t="s">
        <v>1461</v>
      </c>
      <c r="F726" s="477">
        <v>1</v>
      </c>
      <c r="G726" s="477">
        <v>31</v>
      </c>
      <c r="H726" s="477">
        <v>1</v>
      </c>
      <c r="I726" s="477">
        <v>31</v>
      </c>
      <c r="J726" s="477">
        <v>1</v>
      </c>
      <c r="K726" s="477">
        <v>31</v>
      </c>
      <c r="L726" s="477">
        <v>1</v>
      </c>
      <c r="M726" s="477">
        <v>31</v>
      </c>
      <c r="N726" s="477"/>
      <c r="O726" s="477"/>
      <c r="P726" s="500"/>
      <c r="Q726" s="478"/>
    </row>
    <row r="727" spans="1:17" ht="14.4" customHeight="1" x14ac:dyDescent="0.3">
      <c r="A727" s="472" t="s">
        <v>1616</v>
      </c>
      <c r="B727" s="473" t="s">
        <v>1424</v>
      </c>
      <c r="C727" s="473" t="s">
        <v>1425</v>
      </c>
      <c r="D727" s="473" t="s">
        <v>1467</v>
      </c>
      <c r="E727" s="473" t="s">
        <v>1468</v>
      </c>
      <c r="F727" s="477">
        <v>3</v>
      </c>
      <c r="G727" s="477">
        <v>702</v>
      </c>
      <c r="H727" s="477">
        <v>0.99152542372881358</v>
      </c>
      <c r="I727" s="477">
        <v>234</v>
      </c>
      <c r="J727" s="477">
        <v>3</v>
      </c>
      <c r="K727" s="477">
        <v>708</v>
      </c>
      <c r="L727" s="477">
        <v>1</v>
      </c>
      <c r="M727" s="477">
        <v>236</v>
      </c>
      <c r="N727" s="477">
        <v>3</v>
      </c>
      <c r="O727" s="477">
        <v>639</v>
      </c>
      <c r="P727" s="500">
        <v>0.90254237288135597</v>
      </c>
      <c r="Q727" s="478">
        <v>213</v>
      </c>
    </row>
    <row r="728" spans="1:17" ht="14.4" customHeight="1" x14ac:dyDescent="0.3">
      <c r="A728" s="472" t="s">
        <v>1616</v>
      </c>
      <c r="B728" s="473" t="s">
        <v>1424</v>
      </c>
      <c r="C728" s="473" t="s">
        <v>1425</v>
      </c>
      <c r="D728" s="473" t="s">
        <v>1469</v>
      </c>
      <c r="E728" s="473" t="s">
        <v>1470</v>
      </c>
      <c r="F728" s="477">
        <v>2</v>
      </c>
      <c r="G728" s="477">
        <v>262</v>
      </c>
      <c r="H728" s="477"/>
      <c r="I728" s="477">
        <v>131</v>
      </c>
      <c r="J728" s="477"/>
      <c r="K728" s="477"/>
      <c r="L728" s="477"/>
      <c r="M728" s="477"/>
      <c r="N728" s="477"/>
      <c r="O728" s="477"/>
      <c r="P728" s="500"/>
      <c r="Q728" s="478"/>
    </row>
    <row r="729" spans="1:17" ht="14.4" customHeight="1" x14ac:dyDescent="0.3">
      <c r="A729" s="472" t="s">
        <v>1616</v>
      </c>
      <c r="B729" s="473" t="s">
        <v>1424</v>
      </c>
      <c r="C729" s="473" t="s">
        <v>1425</v>
      </c>
      <c r="D729" s="473" t="s">
        <v>1476</v>
      </c>
      <c r="E729" s="473" t="s">
        <v>1477</v>
      </c>
      <c r="F729" s="477">
        <v>54</v>
      </c>
      <c r="G729" s="477">
        <v>864</v>
      </c>
      <c r="H729" s="477">
        <v>0.84705882352941175</v>
      </c>
      <c r="I729" s="477">
        <v>16</v>
      </c>
      <c r="J729" s="477">
        <v>60</v>
      </c>
      <c r="K729" s="477">
        <v>1020</v>
      </c>
      <c r="L729" s="477">
        <v>1</v>
      </c>
      <c r="M729" s="477">
        <v>17</v>
      </c>
      <c r="N729" s="477">
        <v>33</v>
      </c>
      <c r="O729" s="477">
        <v>561</v>
      </c>
      <c r="P729" s="500">
        <v>0.55000000000000004</v>
      </c>
      <c r="Q729" s="478">
        <v>17</v>
      </c>
    </row>
    <row r="730" spans="1:17" ht="14.4" customHeight="1" x14ac:dyDescent="0.3">
      <c r="A730" s="472" t="s">
        <v>1616</v>
      </c>
      <c r="B730" s="473" t="s">
        <v>1424</v>
      </c>
      <c r="C730" s="473" t="s">
        <v>1425</v>
      </c>
      <c r="D730" s="473" t="s">
        <v>1488</v>
      </c>
      <c r="E730" s="473" t="s">
        <v>1489</v>
      </c>
      <c r="F730" s="477">
        <v>11</v>
      </c>
      <c r="G730" s="477">
        <v>1276</v>
      </c>
      <c r="H730" s="477">
        <v>0.72706552706552707</v>
      </c>
      <c r="I730" s="477">
        <v>116</v>
      </c>
      <c r="J730" s="477">
        <v>15</v>
      </c>
      <c r="K730" s="477">
        <v>1755</v>
      </c>
      <c r="L730" s="477">
        <v>1</v>
      </c>
      <c r="M730" s="477">
        <v>117</v>
      </c>
      <c r="N730" s="477">
        <v>11</v>
      </c>
      <c r="O730" s="477">
        <v>1496</v>
      </c>
      <c r="P730" s="500">
        <v>0.85242165242165246</v>
      </c>
      <c r="Q730" s="478">
        <v>136</v>
      </c>
    </row>
    <row r="731" spans="1:17" ht="14.4" customHeight="1" x14ac:dyDescent="0.3">
      <c r="A731" s="472" t="s">
        <v>1616</v>
      </c>
      <c r="B731" s="473" t="s">
        <v>1424</v>
      </c>
      <c r="C731" s="473" t="s">
        <v>1425</v>
      </c>
      <c r="D731" s="473" t="s">
        <v>1490</v>
      </c>
      <c r="E731" s="473" t="s">
        <v>1491</v>
      </c>
      <c r="F731" s="477">
        <v>3</v>
      </c>
      <c r="G731" s="477">
        <v>255</v>
      </c>
      <c r="H731" s="477"/>
      <c r="I731" s="477">
        <v>85</v>
      </c>
      <c r="J731" s="477"/>
      <c r="K731" s="477"/>
      <c r="L731" s="477"/>
      <c r="M731" s="477"/>
      <c r="N731" s="477">
        <v>1</v>
      </c>
      <c r="O731" s="477">
        <v>91</v>
      </c>
      <c r="P731" s="500"/>
      <c r="Q731" s="478">
        <v>91</v>
      </c>
    </row>
    <row r="732" spans="1:17" ht="14.4" customHeight="1" x14ac:dyDescent="0.3">
      <c r="A732" s="472" t="s">
        <v>1616</v>
      </c>
      <c r="B732" s="473" t="s">
        <v>1424</v>
      </c>
      <c r="C732" s="473" t="s">
        <v>1425</v>
      </c>
      <c r="D732" s="473" t="s">
        <v>1492</v>
      </c>
      <c r="E732" s="473" t="s">
        <v>1493</v>
      </c>
      <c r="F732" s="477">
        <v>6</v>
      </c>
      <c r="G732" s="477">
        <v>588</v>
      </c>
      <c r="H732" s="477">
        <v>0.84848484848484851</v>
      </c>
      <c r="I732" s="477">
        <v>98</v>
      </c>
      <c r="J732" s="477">
        <v>7</v>
      </c>
      <c r="K732" s="477">
        <v>693</v>
      </c>
      <c r="L732" s="477">
        <v>1</v>
      </c>
      <c r="M732" s="477">
        <v>99</v>
      </c>
      <c r="N732" s="477">
        <v>4</v>
      </c>
      <c r="O732" s="477">
        <v>548</v>
      </c>
      <c r="P732" s="500">
        <v>0.79076479076479078</v>
      </c>
      <c r="Q732" s="478">
        <v>137</v>
      </c>
    </row>
    <row r="733" spans="1:17" ht="14.4" customHeight="1" x14ac:dyDescent="0.3">
      <c r="A733" s="472" t="s">
        <v>1616</v>
      </c>
      <c r="B733" s="473" t="s">
        <v>1424</v>
      </c>
      <c r="C733" s="473" t="s">
        <v>1425</v>
      </c>
      <c r="D733" s="473" t="s">
        <v>1494</v>
      </c>
      <c r="E733" s="473" t="s">
        <v>1495</v>
      </c>
      <c r="F733" s="477">
        <v>1</v>
      </c>
      <c r="G733" s="477">
        <v>21</v>
      </c>
      <c r="H733" s="477"/>
      <c r="I733" s="477">
        <v>21</v>
      </c>
      <c r="J733" s="477"/>
      <c r="K733" s="477"/>
      <c r="L733" s="477"/>
      <c r="M733" s="477"/>
      <c r="N733" s="477"/>
      <c r="O733" s="477"/>
      <c r="P733" s="500"/>
      <c r="Q733" s="478"/>
    </row>
    <row r="734" spans="1:17" ht="14.4" customHeight="1" x14ac:dyDescent="0.3">
      <c r="A734" s="472" t="s">
        <v>1616</v>
      </c>
      <c r="B734" s="473" t="s">
        <v>1424</v>
      </c>
      <c r="C734" s="473" t="s">
        <v>1425</v>
      </c>
      <c r="D734" s="473" t="s">
        <v>1496</v>
      </c>
      <c r="E734" s="473" t="s">
        <v>1497</v>
      </c>
      <c r="F734" s="477">
        <v>78</v>
      </c>
      <c r="G734" s="477">
        <v>37986</v>
      </c>
      <c r="H734" s="477">
        <v>0.87460858353287896</v>
      </c>
      <c r="I734" s="477">
        <v>487</v>
      </c>
      <c r="J734" s="477">
        <v>89</v>
      </c>
      <c r="K734" s="477">
        <v>43432</v>
      </c>
      <c r="L734" s="477">
        <v>1</v>
      </c>
      <c r="M734" s="477">
        <v>488</v>
      </c>
      <c r="N734" s="477">
        <v>7</v>
      </c>
      <c r="O734" s="477">
        <v>2296</v>
      </c>
      <c r="P734" s="500">
        <v>5.2864247559403207E-2</v>
      </c>
      <c r="Q734" s="478">
        <v>328</v>
      </c>
    </row>
    <row r="735" spans="1:17" ht="14.4" customHeight="1" x14ac:dyDescent="0.3">
      <c r="A735" s="472" t="s">
        <v>1616</v>
      </c>
      <c r="B735" s="473" t="s">
        <v>1424</v>
      </c>
      <c r="C735" s="473" t="s">
        <v>1425</v>
      </c>
      <c r="D735" s="473" t="s">
        <v>1496</v>
      </c>
      <c r="E735" s="473" t="s">
        <v>1498</v>
      </c>
      <c r="F735" s="477">
        <v>13</v>
      </c>
      <c r="G735" s="477">
        <v>6331</v>
      </c>
      <c r="H735" s="477">
        <v>0.38156943105110896</v>
      </c>
      <c r="I735" s="477">
        <v>487</v>
      </c>
      <c r="J735" s="477">
        <v>34</v>
      </c>
      <c r="K735" s="477">
        <v>16592</v>
      </c>
      <c r="L735" s="477">
        <v>1</v>
      </c>
      <c r="M735" s="477">
        <v>488</v>
      </c>
      <c r="N735" s="477">
        <v>18</v>
      </c>
      <c r="O735" s="477">
        <v>5904</v>
      </c>
      <c r="P735" s="500">
        <v>0.35583413693346189</v>
      </c>
      <c r="Q735" s="478">
        <v>328</v>
      </c>
    </row>
    <row r="736" spans="1:17" ht="14.4" customHeight="1" x14ac:dyDescent="0.3">
      <c r="A736" s="472" t="s">
        <v>1616</v>
      </c>
      <c r="B736" s="473" t="s">
        <v>1424</v>
      </c>
      <c r="C736" s="473" t="s">
        <v>1425</v>
      </c>
      <c r="D736" s="473" t="s">
        <v>1506</v>
      </c>
      <c r="E736" s="473" t="s">
        <v>1507</v>
      </c>
      <c r="F736" s="477">
        <v>6</v>
      </c>
      <c r="G736" s="477">
        <v>246</v>
      </c>
      <c r="H736" s="477">
        <v>1.5</v>
      </c>
      <c r="I736" s="477">
        <v>41</v>
      </c>
      <c r="J736" s="477">
        <v>4</v>
      </c>
      <c r="K736" s="477">
        <v>164</v>
      </c>
      <c r="L736" s="477">
        <v>1</v>
      </c>
      <c r="M736" s="477">
        <v>41</v>
      </c>
      <c r="N736" s="477">
        <v>2</v>
      </c>
      <c r="O736" s="477">
        <v>102</v>
      </c>
      <c r="P736" s="500">
        <v>0.62195121951219512</v>
      </c>
      <c r="Q736" s="478">
        <v>51</v>
      </c>
    </row>
    <row r="737" spans="1:17" ht="14.4" customHeight="1" x14ac:dyDescent="0.3">
      <c r="A737" s="472" t="s">
        <v>1616</v>
      </c>
      <c r="B737" s="473" t="s">
        <v>1424</v>
      </c>
      <c r="C737" s="473" t="s">
        <v>1425</v>
      </c>
      <c r="D737" s="473" t="s">
        <v>1520</v>
      </c>
      <c r="E737" s="473" t="s">
        <v>1521</v>
      </c>
      <c r="F737" s="477">
        <v>3</v>
      </c>
      <c r="G737" s="477">
        <v>6216</v>
      </c>
      <c r="H737" s="477">
        <v>0.73579545454545459</v>
      </c>
      <c r="I737" s="477">
        <v>2072</v>
      </c>
      <c r="J737" s="477">
        <v>4</v>
      </c>
      <c r="K737" s="477">
        <v>8448</v>
      </c>
      <c r="L737" s="477">
        <v>1</v>
      </c>
      <c r="M737" s="477">
        <v>2112</v>
      </c>
      <c r="N737" s="477"/>
      <c r="O737" s="477"/>
      <c r="P737" s="500"/>
      <c r="Q737" s="478"/>
    </row>
    <row r="738" spans="1:17" ht="14.4" customHeight="1" x14ac:dyDescent="0.3">
      <c r="A738" s="472" t="s">
        <v>1616</v>
      </c>
      <c r="B738" s="473" t="s">
        <v>1424</v>
      </c>
      <c r="C738" s="473" t="s">
        <v>1425</v>
      </c>
      <c r="D738" s="473" t="s">
        <v>1522</v>
      </c>
      <c r="E738" s="473" t="s">
        <v>1524</v>
      </c>
      <c r="F738" s="477"/>
      <c r="G738" s="477"/>
      <c r="H738" s="477"/>
      <c r="I738" s="477"/>
      <c r="J738" s="477">
        <v>1</v>
      </c>
      <c r="K738" s="477">
        <v>614</v>
      </c>
      <c r="L738" s="477">
        <v>1</v>
      </c>
      <c r="M738" s="477">
        <v>614</v>
      </c>
      <c r="N738" s="477"/>
      <c r="O738" s="477"/>
      <c r="P738" s="500"/>
      <c r="Q738" s="478"/>
    </row>
    <row r="739" spans="1:17" ht="14.4" customHeight="1" x14ac:dyDescent="0.3">
      <c r="A739" s="472" t="s">
        <v>1616</v>
      </c>
      <c r="B739" s="473" t="s">
        <v>1424</v>
      </c>
      <c r="C739" s="473" t="s">
        <v>1425</v>
      </c>
      <c r="D739" s="473" t="s">
        <v>1535</v>
      </c>
      <c r="E739" s="473" t="s">
        <v>1536</v>
      </c>
      <c r="F739" s="477">
        <v>3</v>
      </c>
      <c r="G739" s="477">
        <v>744</v>
      </c>
      <c r="H739" s="477">
        <v>0.99598393574297184</v>
      </c>
      <c r="I739" s="477">
        <v>248</v>
      </c>
      <c r="J739" s="477">
        <v>3</v>
      </c>
      <c r="K739" s="477">
        <v>747</v>
      </c>
      <c r="L739" s="477">
        <v>1</v>
      </c>
      <c r="M739" s="477">
        <v>249</v>
      </c>
      <c r="N739" s="477">
        <v>3</v>
      </c>
      <c r="O739" s="477">
        <v>813</v>
      </c>
      <c r="P739" s="500">
        <v>1.0883534136546185</v>
      </c>
      <c r="Q739" s="478">
        <v>271</v>
      </c>
    </row>
    <row r="740" spans="1:17" ht="14.4" customHeight="1" x14ac:dyDescent="0.3">
      <c r="A740" s="472" t="s">
        <v>1616</v>
      </c>
      <c r="B740" s="473" t="s">
        <v>1424</v>
      </c>
      <c r="C740" s="473" t="s">
        <v>1425</v>
      </c>
      <c r="D740" s="473" t="s">
        <v>1556</v>
      </c>
      <c r="E740" s="473"/>
      <c r="F740" s="477"/>
      <c r="G740" s="477"/>
      <c r="H740" s="477"/>
      <c r="I740" s="477"/>
      <c r="J740" s="477"/>
      <c r="K740" s="477"/>
      <c r="L740" s="477"/>
      <c r="M740" s="477"/>
      <c r="N740" s="477">
        <v>2</v>
      </c>
      <c r="O740" s="477">
        <v>2986</v>
      </c>
      <c r="P740" s="500"/>
      <c r="Q740" s="478">
        <v>1493</v>
      </c>
    </row>
    <row r="741" spans="1:17" ht="14.4" customHeight="1" x14ac:dyDescent="0.3">
      <c r="A741" s="472" t="s">
        <v>1616</v>
      </c>
      <c r="B741" s="473" t="s">
        <v>1424</v>
      </c>
      <c r="C741" s="473" t="s">
        <v>1425</v>
      </c>
      <c r="D741" s="473" t="s">
        <v>1558</v>
      </c>
      <c r="E741" s="473"/>
      <c r="F741" s="477"/>
      <c r="G741" s="477"/>
      <c r="H741" s="477"/>
      <c r="I741" s="477"/>
      <c r="J741" s="477"/>
      <c r="K741" s="477"/>
      <c r="L741" s="477"/>
      <c r="M741" s="477"/>
      <c r="N741" s="477">
        <v>1</v>
      </c>
      <c r="O741" s="477">
        <v>327</v>
      </c>
      <c r="P741" s="500"/>
      <c r="Q741" s="478">
        <v>327</v>
      </c>
    </row>
    <row r="742" spans="1:17" ht="14.4" customHeight="1" x14ac:dyDescent="0.3">
      <c r="A742" s="472" t="s">
        <v>1616</v>
      </c>
      <c r="B742" s="473" t="s">
        <v>1424</v>
      </c>
      <c r="C742" s="473" t="s">
        <v>1425</v>
      </c>
      <c r="D742" s="473" t="s">
        <v>1558</v>
      </c>
      <c r="E742" s="473" t="s">
        <v>1559</v>
      </c>
      <c r="F742" s="477"/>
      <c r="G742" s="477"/>
      <c r="H742" s="477"/>
      <c r="I742" s="477"/>
      <c r="J742" s="477"/>
      <c r="K742" s="477"/>
      <c r="L742" s="477"/>
      <c r="M742" s="477"/>
      <c r="N742" s="477">
        <v>1</v>
      </c>
      <c r="O742" s="477">
        <v>327</v>
      </c>
      <c r="P742" s="500"/>
      <c r="Q742" s="478">
        <v>327</v>
      </c>
    </row>
    <row r="743" spans="1:17" ht="14.4" customHeight="1" x14ac:dyDescent="0.3">
      <c r="A743" s="472" t="s">
        <v>1616</v>
      </c>
      <c r="B743" s="473" t="s">
        <v>1424</v>
      </c>
      <c r="C743" s="473" t="s">
        <v>1425</v>
      </c>
      <c r="D743" s="473" t="s">
        <v>1564</v>
      </c>
      <c r="E743" s="473" t="s">
        <v>1565</v>
      </c>
      <c r="F743" s="477"/>
      <c r="G743" s="477"/>
      <c r="H743" s="477"/>
      <c r="I743" s="477"/>
      <c r="J743" s="477"/>
      <c r="K743" s="477"/>
      <c r="L743" s="477"/>
      <c r="M743" s="477"/>
      <c r="N743" s="477">
        <v>4</v>
      </c>
      <c r="O743" s="477">
        <v>1040</v>
      </c>
      <c r="P743" s="500"/>
      <c r="Q743" s="478">
        <v>260</v>
      </c>
    </row>
    <row r="744" spans="1:17" ht="14.4" customHeight="1" x14ac:dyDescent="0.3">
      <c r="A744" s="472" t="s">
        <v>1617</v>
      </c>
      <c r="B744" s="473" t="s">
        <v>1424</v>
      </c>
      <c r="C744" s="473" t="s">
        <v>1425</v>
      </c>
      <c r="D744" s="473" t="s">
        <v>1426</v>
      </c>
      <c r="E744" s="473" t="s">
        <v>1427</v>
      </c>
      <c r="F744" s="477">
        <v>75</v>
      </c>
      <c r="G744" s="477">
        <v>12075</v>
      </c>
      <c r="H744" s="477">
        <v>0.82114926895613738</v>
      </c>
      <c r="I744" s="477">
        <v>161</v>
      </c>
      <c r="J744" s="477">
        <v>85</v>
      </c>
      <c r="K744" s="477">
        <v>14705</v>
      </c>
      <c r="L744" s="477">
        <v>1</v>
      </c>
      <c r="M744" s="477">
        <v>173</v>
      </c>
      <c r="N744" s="477">
        <v>73</v>
      </c>
      <c r="O744" s="477">
        <v>12629</v>
      </c>
      <c r="P744" s="500">
        <v>0.85882352941176465</v>
      </c>
      <c r="Q744" s="478">
        <v>173</v>
      </c>
    </row>
    <row r="745" spans="1:17" ht="14.4" customHeight="1" x14ac:dyDescent="0.3">
      <c r="A745" s="472" t="s">
        <v>1617</v>
      </c>
      <c r="B745" s="473" t="s">
        <v>1424</v>
      </c>
      <c r="C745" s="473" t="s">
        <v>1425</v>
      </c>
      <c r="D745" s="473" t="s">
        <v>1426</v>
      </c>
      <c r="E745" s="473" t="s">
        <v>1428</v>
      </c>
      <c r="F745" s="477">
        <v>64</v>
      </c>
      <c r="G745" s="477">
        <v>10304</v>
      </c>
      <c r="H745" s="477">
        <v>0.93063583815028905</v>
      </c>
      <c r="I745" s="477">
        <v>161</v>
      </c>
      <c r="J745" s="477">
        <v>64</v>
      </c>
      <c r="K745" s="477">
        <v>11072</v>
      </c>
      <c r="L745" s="477">
        <v>1</v>
      </c>
      <c r="M745" s="477">
        <v>173</v>
      </c>
      <c r="N745" s="477">
        <v>54</v>
      </c>
      <c r="O745" s="477">
        <v>9342</v>
      </c>
      <c r="P745" s="500">
        <v>0.84375</v>
      </c>
      <c r="Q745" s="478">
        <v>173</v>
      </c>
    </row>
    <row r="746" spans="1:17" ht="14.4" customHeight="1" x14ac:dyDescent="0.3">
      <c r="A746" s="472" t="s">
        <v>1617</v>
      </c>
      <c r="B746" s="473" t="s">
        <v>1424</v>
      </c>
      <c r="C746" s="473" t="s">
        <v>1425</v>
      </c>
      <c r="D746" s="473" t="s">
        <v>1441</v>
      </c>
      <c r="E746" s="473" t="s">
        <v>1442</v>
      </c>
      <c r="F746" s="477"/>
      <c r="G746" s="477"/>
      <c r="H746" s="477"/>
      <c r="I746" s="477"/>
      <c r="J746" s="477">
        <v>1</v>
      </c>
      <c r="K746" s="477">
        <v>1173</v>
      </c>
      <c r="L746" s="477">
        <v>1</v>
      </c>
      <c r="M746" s="477">
        <v>1173</v>
      </c>
      <c r="N746" s="477">
        <v>8</v>
      </c>
      <c r="O746" s="477">
        <v>8560</v>
      </c>
      <c r="P746" s="500">
        <v>7.2975277067348676</v>
      </c>
      <c r="Q746" s="478">
        <v>1070</v>
      </c>
    </row>
    <row r="747" spans="1:17" ht="14.4" customHeight="1" x14ac:dyDescent="0.3">
      <c r="A747" s="472" t="s">
        <v>1617</v>
      </c>
      <c r="B747" s="473" t="s">
        <v>1424</v>
      </c>
      <c r="C747" s="473" t="s">
        <v>1425</v>
      </c>
      <c r="D747" s="473" t="s">
        <v>1441</v>
      </c>
      <c r="E747" s="473" t="s">
        <v>1443</v>
      </c>
      <c r="F747" s="477"/>
      <c r="G747" s="477"/>
      <c r="H747" s="477"/>
      <c r="I747" s="477"/>
      <c r="J747" s="477"/>
      <c r="K747" s="477"/>
      <c r="L747" s="477"/>
      <c r="M747" s="477"/>
      <c r="N747" s="477">
        <v>3</v>
      </c>
      <c r="O747" s="477">
        <v>3210</v>
      </c>
      <c r="P747" s="500"/>
      <c r="Q747" s="478">
        <v>1070</v>
      </c>
    </row>
    <row r="748" spans="1:17" ht="14.4" customHeight="1" x14ac:dyDescent="0.3">
      <c r="A748" s="472" t="s">
        <v>1617</v>
      </c>
      <c r="B748" s="473" t="s">
        <v>1424</v>
      </c>
      <c r="C748" s="473" t="s">
        <v>1425</v>
      </c>
      <c r="D748" s="473" t="s">
        <v>1444</v>
      </c>
      <c r="E748" s="473" t="s">
        <v>1445</v>
      </c>
      <c r="F748" s="477">
        <v>786</v>
      </c>
      <c r="G748" s="477">
        <v>31440</v>
      </c>
      <c r="H748" s="477">
        <v>0.90427979751495624</v>
      </c>
      <c r="I748" s="477">
        <v>40</v>
      </c>
      <c r="J748" s="477">
        <v>848</v>
      </c>
      <c r="K748" s="477">
        <v>34768</v>
      </c>
      <c r="L748" s="477">
        <v>1</v>
      </c>
      <c r="M748" s="477">
        <v>41</v>
      </c>
      <c r="N748" s="477">
        <v>758</v>
      </c>
      <c r="O748" s="477">
        <v>34868</v>
      </c>
      <c r="P748" s="500">
        <v>1.002876208007363</v>
      </c>
      <c r="Q748" s="478">
        <v>46</v>
      </c>
    </row>
    <row r="749" spans="1:17" ht="14.4" customHeight="1" x14ac:dyDescent="0.3">
      <c r="A749" s="472" t="s">
        <v>1617</v>
      </c>
      <c r="B749" s="473" t="s">
        <v>1424</v>
      </c>
      <c r="C749" s="473" t="s">
        <v>1425</v>
      </c>
      <c r="D749" s="473" t="s">
        <v>1446</v>
      </c>
      <c r="E749" s="473" t="s">
        <v>1447</v>
      </c>
      <c r="F749" s="477">
        <v>62</v>
      </c>
      <c r="G749" s="477">
        <v>23746</v>
      </c>
      <c r="H749" s="477">
        <v>0.96622721354166663</v>
      </c>
      <c r="I749" s="477">
        <v>383</v>
      </c>
      <c r="J749" s="477">
        <v>64</v>
      </c>
      <c r="K749" s="477">
        <v>24576</v>
      </c>
      <c r="L749" s="477">
        <v>1</v>
      </c>
      <c r="M749" s="477">
        <v>384</v>
      </c>
      <c r="N749" s="477">
        <v>95</v>
      </c>
      <c r="O749" s="477">
        <v>32965</v>
      </c>
      <c r="P749" s="500">
        <v>1.3413492838541667</v>
      </c>
      <c r="Q749" s="478">
        <v>347</v>
      </c>
    </row>
    <row r="750" spans="1:17" ht="14.4" customHeight="1" x14ac:dyDescent="0.3">
      <c r="A750" s="472" t="s">
        <v>1617</v>
      </c>
      <c r="B750" s="473" t="s">
        <v>1424</v>
      </c>
      <c r="C750" s="473" t="s">
        <v>1425</v>
      </c>
      <c r="D750" s="473" t="s">
        <v>1446</v>
      </c>
      <c r="E750" s="473" t="s">
        <v>1448</v>
      </c>
      <c r="F750" s="477">
        <v>22</v>
      </c>
      <c r="G750" s="477">
        <v>8426</v>
      </c>
      <c r="H750" s="477">
        <v>0.43885416666666666</v>
      </c>
      <c r="I750" s="477">
        <v>383</v>
      </c>
      <c r="J750" s="477">
        <v>50</v>
      </c>
      <c r="K750" s="477">
        <v>19200</v>
      </c>
      <c r="L750" s="477">
        <v>1</v>
      </c>
      <c r="M750" s="477">
        <v>384</v>
      </c>
      <c r="N750" s="477">
        <v>62</v>
      </c>
      <c r="O750" s="477">
        <v>21514</v>
      </c>
      <c r="P750" s="500">
        <v>1.1205208333333334</v>
      </c>
      <c r="Q750" s="478">
        <v>347</v>
      </c>
    </row>
    <row r="751" spans="1:17" ht="14.4" customHeight="1" x14ac:dyDescent="0.3">
      <c r="A751" s="472" t="s">
        <v>1617</v>
      </c>
      <c r="B751" s="473" t="s">
        <v>1424</v>
      </c>
      <c r="C751" s="473" t="s">
        <v>1425</v>
      </c>
      <c r="D751" s="473" t="s">
        <v>1449</v>
      </c>
      <c r="E751" s="473" t="s">
        <v>1450</v>
      </c>
      <c r="F751" s="477">
        <v>33</v>
      </c>
      <c r="G751" s="477">
        <v>1221</v>
      </c>
      <c r="H751" s="477">
        <v>2.5384615384615383</v>
      </c>
      <c r="I751" s="477">
        <v>37</v>
      </c>
      <c r="J751" s="477">
        <v>13</v>
      </c>
      <c r="K751" s="477">
        <v>481</v>
      </c>
      <c r="L751" s="477">
        <v>1</v>
      </c>
      <c r="M751" s="477">
        <v>37</v>
      </c>
      <c r="N751" s="477">
        <v>39</v>
      </c>
      <c r="O751" s="477">
        <v>1989</v>
      </c>
      <c r="P751" s="500">
        <v>4.1351351351351351</v>
      </c>
      <c r="Q751" s="478">
        <v>51</v>
      </c>
    </row>
    <row r="752" spans="1:17" ht="14.4" customHeight="1" x14ac:dyDescent="0.3">
      <c r="A752" s="472" t="s">
        <v>1617</v>
      </c>
      <c r="B752" s="473" t="s">
        <v>1424</v>
      </c>
      <c r="C752" s="473" t="s">
        <v>1425</v>
      </c>
      <c r="D752" s="473" t="s">
        <v>1453</v>
      </c>
      <c r="E752" s="473" t="s">
        <v>1454</v>
      </c>
      <c r="F752" s="477">
        <v>93</v>
      </c>
      <c r="G752" s="477">
        <v>41385</v>
      </c>
      <c r="H752" s="477">
        <v>0.95661319402709077</v>
      </c>
      <c r="I752" s="477">
        <v>445</v>
      </c>
      <c r="J752" s="477">
        <v>97</v>
      </c>
      <c r="K752" s="477">
        <v>43262</v>
      </c>
      <c r="L752" s="477">
        <v>1</v>
      </c>
      <c r="M752" s="477">
        <v>446</v>
      </c>
      <c r="N752" s="477">
        <v>754</v>
      </c>
      <c r="O752" s="477">
        <v>284258</v>
      </c>
      <c r="P752" s="500">
        <v>6.5706162452036425</v>
      </c>
      <c r="Q752" s="478">
        <v>377</v>
      </c>
    </row>
    <row r="753" spans="1:17" ht="14.4" customHeight="1" x14ac:dyDescent="0.3">
      <c r="A753" s="472" t="s">
        <v>1617</v>
      </c>
      <c r="B753" s="473" t="s">
        <v>1424</v>
      </c>
      <c r="C753" s="473" t="s">
        <v>1425</v>
      </c>
      <c r="D753" s="473" t="s">
        <v>1453</v>
      </c>
      <c r="E753" s="473" t="s">
        <v>1455</v>
      </c>
      <c r="F753" s="477">
        <v>63</v>
      </c>
      <c r="G753" s="477">
        <v>28035</v>
      </c>
      <c r="H753" s="477">
        <v>1.1640508221225709</v>
      </c>
      <c r="I753" s="477">
        <v>445</v>
      </c>
      <c r="J753" s="477">
        <v>54</v>
      </c>
      <c r="K753" s="477">
        <v>24084</v>
      </c>
      <c r="L753" s="477">
        <v>1</v>
      </c>
      <c r="M753" s="477">
        <v>446</v>
      </c>
      <c r="N753" s="477">
        <v>426</v>
      </c>
      <c r="O753" s="477">
        <v>160602</v>
      </c>
      <c r="P753" s="500">
        <v>6.6684105630293971</v>
      </c>
      <c r="Q753" s="478">
        <v>377</v>
      </c>
    </row>
    <row r="754" spans="1:17" ht="14.4" customHeight="1" x14ac:dyDescent="0.3">
      <c r="A754" s="472" t="s">
        <v>1617</v>
      </c>
      <c r="B754" s="473" t="s">
        <v>1424</v>
      </c>
      <c r="C754" s="473" t="s">
        <v>1425</v>
      </c>
      <c r="D754" s="473" t="s">
        <v>1456</v>
      </c>
      <c r="E754" s="473" t="s">
        <v>1457</v>
      </c>
      <c r="F754" s="477">
        <v>557</v>
      </c>
      <c r="G754" s="477">
        <v>22837</v>
      </c>
      <c r="H754" s="477">
        <v>0.97269784479086807</v>
      </c>
      <c r="I754" s="477">
        <v>41</v>
      </c>
      <c r="J754" s="477">
        <v>559</v>
      </c>
      <c r="K754" s="477">
        <v>23478</v>
      </c>
      <c r="L754" s="477">
        <v>1</v>
      </c>
      <c r="M754" s="477">
        <v>42</v>
      </c>
      <c r="N754" s="477">
        <v>585</v>
      </c>
      <c r="O754" s="477">
        <v>19890</v>
      </c>
      <c r="P754" s="500">
        <v>0.84717607973421927</v>
      </c>
      <c r="Q754" s="478">
        <v>34</v>
      </c>
    </row>
    <row r="755" spans="1:17" ht="14.4" customHeight="1" x14ac:dyDescent="0.3">
      <c r="A755" s="472" t="s">
        <v>1617</v>
      </c>
      <c r="B755" s="473" t="s">
        <v>1424</v>
      </c>
      <c r="C755" s="473" t="s">
        <v>1425</v>
      </c>
      <c r="D755" s="473" t="s">
        <v>1458</v>
      </c>
      <c r="E755" s="473" t="s">
        <v>1459</v>
      </c>
      <c r="F755" s="477">
        <v>12</v>
      </c>
      <c r="G755" s="477">
        <v>5892</v>
      </c>
      <c r="H755" s="477">
        <v>1.1975609756097561</v>
      </c>
      <c r="I755" s="477">
        <v>491</v>
      </c>
      <c r="J755" s="477">
        <v>10</v>
      </c>
      <c r="K755" s="477">
        <v>4920</v>
      </c>
      <c r="L755" s="477">
        <v>1</v>
      </c>
      <c r="M755" s="477">
        <v>492</v>
      </c>
      <c r="N755" s="477">
        <v>2</v>
      </c>
      <c r="O755" s="477">
        <v>1048</v>
      </c>
      <c r="P755" s="500">
        <v>0.21300813008130082</v>
      </c>
      <c r="Q755" s="478">
        <v>524</v>
      </c>
    </row>
    <row r="756" spans="1:17" ht="14.4" customHeight="1" x14ac:dyDescent="0.3">
      <c r="A756" s="472" t="s">
        <v>1617</v>
      </c>
      <c r="B756" s="473" t="s">
        <v>1424</v>
      </c>
      <c r="C756" s="473" t="s">
        <v>1425</v>
      </c>
      <c r="D756" s="473" t="s">
        <v>1460</v>
      </c>
      <c r="E756" s="473" t="s">
        <v>1461</v>
      </c>
      <c r="F756" s="477">
        <v>52</v>
      </c>
      <c r="G756" s="477">
        <v>1612</v>
      </c>
      <c r="H756" s="477">
        <v>0.9285714285714286</v>
      </c>
      <c r="I756" s="477">
        <v>31</v>
      </c>
      <c r="J756" s="477">
        <v>56</v>
      </c>
      <c r="K756" s="477">
        <v>1736</v>
      </c>
      <c r="L756" s="477">
        <v>1</v>
      </c>
      <c r="M756" s="477">
        <v>31</v>
      </c>
      <c r="N756" s="477">
        <v>12</v>
      </c>
      <c r="O756" s="477">
        <v>684</v>
      </c>
      <c r="P756" s="500">
        <v>0.39400921658986177</v>
      </c>
      <c r="Q756" s="478">
        <v>57</v>
      </c>
    </row>
    <row r="757" spans="1:17" ht="14.4" customHeight="1" x14ac:dyDescent="0.3">
      <c r="A757" s="472" t="s">
        <v>1617</v>
      </c>
      <c r="B757" s="473" t="s">
        <v>1424</v>
      </c>
      <c r="C757" s="473" t="s">
        <v>1425</v>
      </c>
      <c r="D757" s="473" t="s">
        <v>1467</v>
      </c>
      <c r="E757" s="473" t="s">
        <v>1468</v>
      </c>
      <c r="F757" s="477">
        <v>3</v>
      </c>
      <c r="G757" s="477">
        <v>702</v>
      </c>
      <c r="H757" s="477">
        <v>0.59491525423728808</v>
      </c>
      <c r="I757" s="477">
        <v>234</v>
      </c>
      <c r="J757" s="477">
        <v>5</v>
      </c>
      <c r="K757" s="477">
        <v>1180</v>
      </c>
      <c r="L757" s="477">
        <v>1</v>
      </c>
      <c r="M757" s="477">
        <v>236</v>
      </c>
      <c r="N757" s="477"/>
      <c r="O757" s="477"/>
      <c r="P757" s="500"/>
      <c r="Q757" s="478"/>
    </row>
    <row r="758" spans="1:17" ht="14.4" customHeight="1" x14ac:dyDescent="0.3">
      <c r="A758" s="472" t="s">
        <v>1617</v>
      </c>
      <c r="B758" s="473" t="s">
        <v>1424</v>
      </c>
      <c r="C758" s="473" t="s">
        <v>1425</v>
      </c>
      <c r="D758" s="473" t="s">
        <v>1469</v>
      </c>
      <c r="E758" s="473" t="s">
        <v>1470</v>
      </c>
      <c r="F758" s="477">
        <v>524</v>
      </c>
      <c r="G758" s="477">
        <v>68644</v>
      </c>
      <c r="H758" s="477">
        <v>1.165235104396537</v>
      </c>
      <c r="I758" s="477">
        <v>131</v>
      </c>
      <c r="J758" s="477">
        <v>430</v>
      </c>
      <c r="K758" s="477">
        <v>58910</v>
      </c>
      <c r="L758" s="477">
        <v>1</v>
      </c>
      <c r="M758" s="477">
        <v>137</v>
      </c>
      <c r="N758" s="477">
        <v>395</v>
      </c>
      <c r="O758" s="477">
        <v>55695</v>
      </c>
      <c r="P758" s="500">
        <v>0.94542522491936853</v>
      </c>
      <c r="Q758" s="478">
        <v>141</v>
      </c>
    </row>
    <row r="759" spans="1:17" ht="14.4" customHeight="1" x14ac:dyDescent="0.3">
      <c r="A759" s="472" t="s">
        <v>1617</v>
      </c>
      <c r="B759" s="473" t="s">
        <v>1424</v>
      </c>
      <c r="C759" s="473" t="s">
        <v>1425</v>
      </c>
      <c r="D759" s="473" t="s">
        <v>1471</v>
      </c>
      <c r="E759" s="473" t="s">
        <v>1472</v>
      </c>
      <c r="F759" s="477">
        <v>2</v>
      </c>
      <c r="G759" s="477">
        <v>398</v>
      </c>
      <c r="H759" s="477">
        <v>0.97073170731707314</v>
      </c>
      <c r="I759" s="477">
        <v>199</v>
      </c>
      <c r="J759" s="477">
        <v>2</v>
      </c>
      <c r="K759" s="477">
        <v>410</v>
      </c>
      <c r="L759" s="477">
        <v>1</v>
      </c>
      <c r="M759" s="477">
        <v>205</v>
      </c>
      <c r="N759" s="477">
        <v>1</v>
      </c>
      <c r="O759" s="477">
        <v>220</v>
      </c>
      <c r="P759" s="500">
        <v>0.53658536585365857</v>
      </c>
      <c r="Q759" s="478">
        <v>220</v>
      </c>
    </row>
    <row r="760" spans="1:17" ht="14.4" customHeight="1" x14ac:dyDescent="0.3">
      <c r="A760" s="472" t="s">
        <v>1617</v>
      </c>
      <c r="B760" s="473" t="s">
        <v>1424</v>
      </c>
      <c r="C760" s="473" t="s">
        <v>1425</v>
      </c>
      <c r="D760" s="473" t="s">
        <v>1471</v>
      </c>
      <c r="E760" s="473" t="s">
        <v>1473</v>
      </c>
      <c r="F760" s="477">
        <v>3</v>
      </c>
      <c r="G760" s="477">
        <v>597</v>
      </c>
      <c r="H760" s="477"/>
      <c r="I760" s="477">
        <v>199</v>
      </c>
      <c r="J760" s="477"/>
      <c r="K760" s="477"/>
      <c r="L760" s="477"/>
      <c r="M760" s="477"/>
      <c r="N760" s="477"/>
      <c r="O760" s="477"/>
      <c r="P760" s="500"/>
      <c r="Q760" s="478"/>
    </row>
    <row r="761" spans="1:17" ht="14.4" customHeight="1" x14ac:dyDescent="0.3">
      <c r="A761" s="472" t="s">
        <v>1617</v>
      </c>
      <c r="B761" s="473" t="s">
        <v>1424</v>
      </c>
      <c r="C761" s="473" t="s">
        <v>1425</v>
      </c>
      <c r="D761" s="473" t="s">
        <v>1476</v>
      </c>
      <c r="E761" s="473" t="s">
        <v>1477</v>
      </c>
      <c r="F761" s="477">
        <v>1484</v>
      </c>
      <c r="G761" s="477">
        <v>23744</v>
      </c>
      <c r="H761" s="477">
        <v>0.87732781554832984</v>
      </c>
      <c r="I761" s="477">
        <v>16</v>
      </c>
      <c r="J761" s="477">
        <v>1592</v>
      </c>
      <c r="K761" s="477">
        <v>27064</v>
      </c>
      <c r="L761" s="477">
        <v>1</v>
      </c>
      <c r="M761" s="477">
        <v>17</v>
      </c>
      <c r="N761" s="477">
        <v>1754</v>
      </c>
      <c r="O761" s="477">
        <v>29818</v>
      </c>
      <c r="P761" s="500">
        <v>1.1017587939698492</v>
      </c>
      <c r="Q761" s="478">
        <v>17</v>
      </c>
    </row>
    <row r="762" spans="1:17" ht="14.4" customHeight="1" x14ac:dyDescent="0.3">
      <c r="A762" s="472" t="s">
        <v>1617</v>
      </c>
      <c r="B762" s="473" t="s">
        <v>1424</v>
      </c>
      <c r="C762" s="473" t="s">
        <v>1425</v>
      </c>
      <c r="D762" s="473" t="s">
        <v>1478</v>
      </c>
      <c r="E762" s="473" t="s">
        <v>1479</v>
      </c>
      <c r="F762" s="477">
        <v>5</v>
      </c>
      <c r="G762" s="477">
        <v>680</v>
      </c>
      <c r="H762" s="477">
        <v>4.8920863309352516</v>
      </c>
      <c r="I762" s="477">
        <v>136</v>
      </c>
      <c r="J762" s="477">
        <v>1</v>
      </c>
      <c r="K762" s="477">
        <v>139</v>
      </c>
      <c r="L762" s="477">
        <v>1</v>
      </c>
      <c r="M762" s="477">
        <v>139</v>
      </c>
      <c r="N762" s="477">
        <v>1</v>
      </c>
      <c r="O762" s="477">
        <v>143</v>
      </c>
      <c r="P762" s="500">
        <v>1.0287769784172662</v>
      </c>
      <c r="Q762" s="478">
        <v>143</v>
      </c>
    </row>
    <row r="763" spans="1:17" ht="14.4" customHeight="1" x14ac:dyDescent="0.3">
      <c r="A763" s="472" t="s">
        <v>1617</v>
      </c>
      <c r="B763" s="473" t="s">
        <v>1424</v>
      </c>
      <c r="C763" s="473" t="s">
        <v>1425</v>
      </c>
      <c r="D763" s="473" t="s">
        <v>1478</v>
      </c>
      <c r="E763" s="473" t="s">
        <v>1480</v>
      </c>
      <c r="F763" s="477">
        <v>4</v>
      </c>
      <c r="G763" s="477">
        <v>544</v>
      </c>
      <c r="H763" s="477">
        <v>3.9136690647482015</v>
      </c>
      <c r="I763" s="477">
        <v>136</v>
      </c>
      <c r="J763" s="477">
        <v>1</v>
      </c>
      <c r="K763" s="477">
        <v>139</v>
      </c>
      <c r="L763" s="477">
        <v>1</v>
      </c>
      <c r="M763" s="477">
        <v>139</v>
      </c>
      <c r="N763" s="477"/>
      <c r="O763" s="477"/>
      <c r="P763" s="500"/>
      <c r="Q763" s="478"/>
    </row>
    <row r="764" spans="1:17" ht="14.4" customHeight="1" x14ac:dyDescent="0.3">
      <c r="A764" s="472" t="s">
        <v>1617</v>
      </c>
      <c r="B764" s="473" t="s">
        <v>1424</v>
      </c>
      <c r="C764" s="473" t="s">
        <v>1425</v>
      </c>
      <c r="D764" s="473" t="s">
        <v>1481</v>
      </c>
      <c r="E764" s="473" t="s">
        <v>1482</v>
      </c>
      <c r="F764" s="477">
        <v>8</v>
      </c>
      <c r="G764" s="477">
        <v>824</v>
      </c>
      <c r="H764" s="477">
        <v>4</v>
      </c>
      <c r="I764" s="477">
        <v>103</v>
      </c>
      <c r="J764" s="477">
        <v>2</v>
      </c>
      <c r="K764" s="477">
        <v>206</v>
      </c>
      <c r="L764" s="477">
        <v>1</v>
      </c>
      <c r="M764" s="477">
        <v>103</v>
      </c>
      <c r="N764" s="477">
        <v>1</v>
      </c>
      <c r="O764" s="477">
        <v>65</v>
      </c>
      <c r="P764" s="500">
        <v>0.3155339805825243</v>
      </c>
      <c r="Q764" s="478">
        <v>65</v>
      </c>
    </row>
    <row r="765" spans="1:17" ht="14.4" customHeight="1" x14ac:dyDescent="0.3">
      <c r="A765" s="472" t="s">
        <v>1617</v>
      </c>
      <c r="B765" s="473" t="s">
        <v>1424</v>
      </c>
      <c r="C765" s="473" t="s">
        <v>1425</v>
      </c>
      <c r="D765" s="473" t="s">
        <v>1481</v>
      </c>
      <c r="E765" s="473" t="s">
        <v>1483</v>
      </c>
      <c r="F765" s="477">
        <v>1</v>
      </c>
      <c r="G765" s="477">
        <v>103</v>
      </c>
      <c r="H765" s="477"/>
      <c r="I765" s="477">
        <v>103</v>
      </c>
      <c r="J765" s="477"/>
      <c r="K765" s="477"/>
      <c r="L765" s="477"/>
      <c r="M765" s="477"/>
      <c r="N765" s="477">
        <v>2</v>
      </c>
      <c r="O765" s="477">
        <v>130</v>
      </c>
      <c r="P765" s="500"/>
      <c r="Q765" s="478">
        <v>65</v>
      </c>
    </row>
    <row r="766" spans="1:17" ht="14.4" customHeight="1" x14ac:dyDescent="0.3">
      <c r="A766" s="472" t="s">
        <v>1617</v>
      </c>
      <c r="B766" s="473" t="s">
        <v>1424</v>
      </c>
      <c r="C766" s="473" t="s">
        <v>1425</v>
      </c>
      <c r="D766" s="473" t="s">
        <v>1488</v>
      </c>
      <c r="E766" s="473" t="s">
        <v>1489</v>
      </c>
      <c r="F766" s="477">
        <v>532</v>
      </c>
      <c r="G766" s="477">
        <v>61712</v>
      </c>
      <c r="H766" s="477">
        <v>1.2381525620962242</v>
      </c>
      <c r="I766" s="477">
        <v>116</v>
      </c>
      <c r="J766" s="477">
        <v>426</v>
      </c>
      <c r="K766" s="477">
        <v>49842</v>
      </c>
      <c r="L766" s="477">
        <v>1</v>
      </c>
      <c r="M766" s="477">
        <v>117</v>
      </c>
      <c r="N766" s="477">
        <v>545</v>
      </c>
      <c r="O766" s="477">
        <v>74120</v>
      </c>
      <c r="P766" s="500">
        <v>1.4870992335781068</v>
      </c>
      <c r="Q766" s="478">
        <v>136</v>
      </c>
    </row>
    <row r="767" spans="1:17" ht="14.4" customHeight="1" x14ac:dyDescent="0.3">
      <c r="A767" s="472" t="s">
        <v>1617</v>
      </c>
      <c r="B767" s="473" t="s">
        <v>1424</v>
      </c>
      <c r="C767" s="473" t="s">
        <v>1425</v>
      </c>
      <c r="D767" s="473" t="s">
        <v>1490</v>
      </c>
      <c r="E767" s="473" t="s">
        <v>1491</v>
      </c>
      <c r="F767" s="477">
        <v>49</v>
      </c>
      <c r="G767" s="477">
        <v>4165</v>
      </c>
      <c r="H767" s="477">
        <v>1.0897435897435896</v>
      </c>
      <c r="I767" s="477">
        <v>85</v>
      </c>
      <c r="J767" s="477">
        <v>42</v>
      </c>
      <c r="K767" s="477">
        <v>3822</v>
      </c>
      <c r="L767" s="477">
        <v>1</v>
      </c>
      <c r="M767" s="477">
        <v>91</v>
      </c>
      <c r="N767" s="477">
        <v>44</v>
      </c>
      <c r="O767" s="477">
        <v>4004</v>
      </c>
      <c r="P767" s="500">
        <v>1.0476190476190477</v>
      </c>
      <c r="Q767" s="478">
        <v>91</v>
      </c>
    </row>
    <row r="768" spans="1:17" ht="14.4" customHeight="1" x14ac:dyDescent="0.3">
      <c r="A768" s="472" t="s">
        <v>1617</v>
      </c>
      <c r="B768" s="473" t="s">
        <v>1424</v>
      </c>
      <c r="C768" s="473" t="s">
        <v>1425</v>
      </c>
      <c r="D768" s="473" t="s">
        <v>1492</v>
      </c>
      <c r="E768" s="473" t="s">
        <v>1493</v>
      </c>
      <c r="F768" s="477">
        <v>8</v>
      </c>
      <c r="G768" s="477">
        <v>784</v>
      </c>
      <c r="H768" s="477">
        <v>0.79191919191919191</v>
      </c>
      <c r="I768" s="477">
        <v>98</v>
      </c>
      <c r="J768" s="477">
        <v>10</v>
      </c>
      <c r="K768" s="477">
        <v>990</v>
      </c>
      <c r="L768" s="477">
        <v>1</v>
      </c>
      <c r="M768" s="477">
        <v>99</v>
      </c>
      <c r="N768" s="477">
        <v>3</v>
      </c>
      <c r="O768" s="477">
        <v>411</v>
      </c>
      <c r="P768" s="500">
        <v>0.41515151515151516</v>
      </c>
      <c r="Q768" s="478">
        <v>137</v>
      </c>
    </row>
    <row r="769" spans="1:17" ht="14.4" customHeight="1" x14ac:dyDescent="0.3">
      <c r="A769" s="472" t="s">
        <v>1617</v>
      </c>
      <c r="B769" s="473" t="s">
        <v>1424</v>
      </c>
      <c r="C769" s="473" t="s">
        <v>1425</v>
      </c>
      <c r="D769" s="473" t="s">
        <v>1494</v>
      </c>
      <c r="E769" s="473" t="s">
        <v>1495</v>
      </c>
      <c r="F769" s="477">
        <v>72</v>
      </c>
      <c r="G769" s="477">
        <v>1512</v>
      </c>
      <c r="H769" s="477">
        <v>1.411764705882353</v>
      </c>
      <c r="I769" s="477">
        <v>21</v>
      </c>
      <c r="J769" s="477">
        <v>51</v>
      </c>
      <c r="K769" s="477">
        <v>1071</v>
      </c>
      <c r="L769" s="477">
        <v>1</v>
      </c>
      <c r="M769" s="477">
        <v>21</v>
      </c>
      <c r="N769" s="477">
        <v>24</v>
      </c>
      <c r="O769" s="477">
        <v>1584</v>
      </c>
      <c r="P769" s="500">
        <v>1.4789915966386555</v>
      </c>
      <c r="Q769" s="478">
        <v>66</v>
      </c>
    </row>
    <row r="770" spans="1:17" ht="14.4" customHeight="1" x14ac:dyDescent="0.3">
      <c r="A770" s="472" t="s">
        <v>1617</v>
      </c>
      <c r="B770" s="473" t="s">
        <v>1424</v>
      </c>
      <c r="C770" s="473" t="s">
        <v>1425</v>
      </c>
      <c r="D770" s="473" t="s">
        <v>1496</v>
      </c>
      <c r="E770" s="473" t="s">
        <v>1497</v>
      </c>
      <c r="F770" s="477">
        <v>957</v>
      </c>
      <c r="G770" s="477">
        <v>466059</v>
      </c>
      <c r="H770" s="477">
        <v>0.7802605673416908</v>
      </c>
      <c r="I770" s="477">
        <v>487</v>
      </c>
      <c r="J770" s="477">
        <v>1224</v>
      </c>
      <c r="K770" s="477">
        <v>597312</v>
      </c>
      <c r="L770" s="477">
        <v>1</v>
      </c>
      <c r="M770" s="477">
        <v>488</v>
      </c>
      <c r="N770" s="477">
        <v>704</v>
      </c>
      <c r="O770" s="477">
        <v>230912</v>
      </c>
      <c r="P770" s="500">
        <v>0.38658523518697097</v>
      </c>
      <c r="Q770" s="478">
        <v>328</v>
      </c>
    </row>
    <row r="771" spans="1:17" ht="14.4" customHeight="1" x14ac:dyDescent="0.3">
      <c r="A771" s="472" t="s">
        <v>1617</v>
      </c>
      <c r="B771" s="473" t="s">
        <v>1424</v>
      </c>
      <c r="C771" s="473" t="s">
        <v>1425</v>
      </c>
      <c r="D771" s="473" t="s">
        <v>1496</v>
      </c>
      <c r="E771" s="473" t="s">
        <v>1498</v>
      </c>
      <c r="F771" s="477">
        <v>732</v>
      </c>
      <c r="G771" s="477">
        <v>356484</v>
      </c>
      <c r="H771" s="477">
        <v>1.1897394136807817</v>
      </c>
      <c r="I771" s="477">
        <v>487</v>
      </c>
      <c r="J771" s="477">
        <v>614</v>
      </c>
      <c r="K771" s="477">
        <v>299632</v>
      </c>
      <c r="L771" s="477">
        <v>1</v>
      </c>
      <c r="M771" s="477">
        <v>488</v>
      </c>
      <c r="N771" s="477">
        <v>296</v>
      </c>
      <c r="O771" s="477">
        <v>97088</v>
      </c>
      <c r="P771" s="500">
        <v>0.32402413627382926</v>
      </c>
      <c r="Q771" s="478">
        <v>328</v>
      </c>
    </row>
    <row r="772" spans="1:17" ht="14.4" customHeight="1" x14ac:dyDescent="0.3">
      <c r="A772" s="472" t="s">
        <v>1617</v>
      </c>
      <c r="B772" s="473" t="s">
        <v>1424</v>
      </c>
      <c r="C772" s="473" t="s">
        <v>1425</v>
      </c>
      <c r="D772" s="473" t="s">
        <v>1506</v>
      </c>
      <c r="E772" s="473" t="s">
        <v>1507</v>
      </c>
      <c r="F772" s="477">
        <v>107</v>
      </c>
      <c r="G772" s="477">
        <v>4387</v>
      </c>
      <c r="H772" s="477">
        <v>1.0388349514563107</v>
      </c>
      <c r="I772" s="477">
        <v>41</v>
      </c>
      <c r="J772" s="477">
        <v>103</v>
      </c>
      <c r="K772" s="477">
        <v>4223</v>
      </c>
      <c r="L772" s="477">
        <v>1</v>
      </c>
      <c r="M772" s="477">
        <v>41</v>
      </c>
      <c r="N772" s="477">
        <v>67</v>
      </c>
      <c r="O772" s="477">
        <v>3417</v>
      </c>
      <c r="P772" s="500">
        <v>0.80914042150130239</v>
      </c>
      <c r="Q772" s="478">
        <v>51</v>
      </c>
    </row>
    <row r="773" spans="1:17" ht="14.4" customHeight="1" x14ac:dyDescent="0.3">
      <c r="A773" s="472" t="s">
        <v>1617</v>
      </c>
      <c r="B773" s="473" t="s">
        <v>1424</v>
      </c>
      <c r="C773" s="473" t="s">
        <v>1425</v>
      </c>
      <c r="D773" s="473" t="s">
        <v>1515</v>
      </c>
      <c r="E773" s="473" t="s">
        <v>1516</v>
      </c>
      <c r="F773" s="477">
        <v>1</v>
      </c>
      <c r="G773" s="477">
        <v>219</v>
      </c>
      <c r="H773" s="477">
        <v>0.49103139013452912</v>
      </c>
      <c r="I773" s="477">
        <v>219</v>
      </c>
      <c r="J773" s="477">
        <v>2</v>
      </c>
      <c r="K773" s="477">
        <v>446</v>
      </c>
      <c r="L773" s="477">
        <v>1</v>
      </c>
      <c r="M773" s="477">
        <v>223</v>
      </c>
      <c r="N773" s="477">
        <v>6</v>
      </c>
      <c r="O773" s="477">
        <v>1242</v>
      </c>
      <c r="P773" s="500">
        <v>2.7847533632286994</v>
      </c>
      <c r="Q773" s="478">
        <v>207</v>
      </c>
    </row>
    <row r="774" spans="1:17" ht="14.4" customHeight="1" x14ac:dyDescent="0.3">
      <c r="A774" s="472" t="s">
        <v>1617</v>
      </c>
      <c r="B774" s="473" t="s">
        <v>1424</v>
      </c>
      <c r="C774" s="473" t="s">
        <v>1425</v>
      </c>
      <c r="D774" s="473" t="s">
        <v>1515</v>
      </c>
      <c r="E774" s="473" t="s">
        <v>1517</v>
      </c>
      <c r="F774" s="477">
        <v>4</v>
      </c>
      <c r="G774" s="477">
        <v>876</v>
      </c>
      <c r="H774" s="477">
        <v>1.9641255605381165</v>
      </c>
      <c r="I774" s="477">
        <v>219</v>
      </c>
      <c r="J774" s="477">
        <v>2</v>
      </c>
      <c r="K774" s="477">
        <v>446</v>
      </c>
      <c r="L774" s="477">
        <v>1</v>
      </c>
      <c r="M774" s="477">
        <v>223</v>
      </c>
      <c r="N774" s="477">
        <v>3</v>
      </c>
      <c r="O774" s="477">
        <v>621</v>
      </c>
      <c r="P774" s="500">
        <v>1.3923766816143497</v>
      </c>
      <c r="Q774" s="478">
        <v>207</v>
      </c>
    </row>
    <row r="775" spans="1:17" ht="14.4" customHeight="1" x14ac:dyDescent="0.3">
      <c r="A775" s="472" t="s">
        <v>1617</v>
      </c>
      <c r="B775" s="473" t="s">
        <v>1424</v>
      </c>
      <c r="C775" s="473" t="s">
        <v>1425</v>
      </c>
      <c r="D775" s="473" t="s">
        <v>1518</v>
      </c>
      <c r="E775" s="473" t="s">
        <v>1519</v>
      </c>
      <c r="F775" s="477">
        <v>101</v>
      </c>
      <c r="G775" s="477">
        <v>76962</v>
      </c>
      <c r="H775" s="477">
        <v>0.80694102228047182</v>
      </c>
      <c r="I775" s="477">
        <v>762</v>
      </c>
      <c r="J775" s="477">
        <v>125</v>
      </c>
      <c r="K775" s="477">
        <v>95375</v>
      </c>
      <c r="L775" s="477">
        <v>1</v>
      </c>
      <c r="M775" s="477">
        <v>763</v>
      </c>
      <c r="N775" s="477">
        <v>117</v>
      </c>
      <c r="O775" s="477">
        <v>89271</v>
      </c>
      <c r="P775" s="500">
        <v>0.93600000000000005</v>
      </c>
      <c r="Q775" s="478">
        <v>763</v>
      </c>
    </row>
    <row r="776" spans="1:17" ht="14.4" customHeight="1" x14ac:dyDescent="0.3">
      <c r="A776" s="472" t="s">
        <v>1617</v>
      </c>
      <c r="B776" s="473" t="s">
        <v>1424</v>
      </c>
      <c r="C776" s="473" t="s">
        <v>1425</v>
      </c>
      <c r="D776" s="473" t="s">
        <v>1520</v>
      </c>
      <c r="E776" s="473" t="s">
        <v>1521</v>
      </c>
      <c r="F776" s="477">
        <v>17</v>
      </c>
      <c r="G776" s="477">
        <v>35224</v>
      </c>
      <c r="H776" s="477">
        <v>5.5593434343434343</v>
      </c>
      <c r="I776" s="477">
        <v>2072</v>
      </c>
      <c r="J776" s="477">
        <v>3</v>
      </c>
      <c r="K776" s="477">
        <v>6336</v>
      </c>
      <c r="L776" s="477">
        <v>1</v>
      </c>
      <c r="M776" s="477">
        <v>2112</v>
      </c>
      <c r="N776" s="477">
        <v>2</v>
      </c>
      <c r="O776" s="477">
        <v>4232</v>
      </c>
      <c r="P776" s="500">
        <v>0.66792929292929293</v>
      </c>
      <c r="Q776" s="478">
        <v>2116</v>
      </c>
    </row>
    <row r="777" spans="1:17" ht="14.4" customHeight="1" x14ac:dyDescent="0.3">
      <c r="A777" s="472" t="s">
        <v>1617</v>
      </c>
      <c r="B777" s="473" t="s">
        <v>1424</v>
      </c>
      <c r="C777" s="473" t="s">
        <v>1425</v>
      </c>
      <c r="D777" s="473" t="s">
        <v>1522</v>
      </c>
      <c r="E777" s="473" t="s">
        <v>1523</v>
      </c>
      <c r="F777" s="477"/>
      <c r="G777" s="477"/>
      <c r="H777" s="477"/>
      <c r="I777" s="477"/>
      <c r="J777" s="477">
        <v>1</v>
      </c>
      <c r="K777" s="477">
        <v>614</v>
      </c>
      <c r="L777" s="477">
        <v>1</v>
      </c>
      <c r="M777" s="477">
        <v>614</v>
      </c>
      <c r="N777" s="477">
        <v>1</v>
      </c>
      <c r="O777" s="477">
        <v>612</v>
      </c>
      <c r="P777" s="500">
        <v>0.99674267100977199</v>
      </c>
      <c r="Q777" s="478">
        <v>612</v>
      </c>
    </row>
    <row r="778" spans="1:17" ht="14.4" customHeight="1" x14ac:dyDescent="0.3">
      <c r="A778" s="472" t="s">
        <v>1617</v>
      </c>
      <c r="B778" s="473" t="s">
        <v>1424</v>
      </c>
      <c r="C778" s="473" t="s">
        <v>1425</v>
      </c>
      <c r="D778" s="473" t="s">
        <v>1527</v>
      </c>
      <c r="E778" s="473" t="s">
        <v>1528</v>
      </c>
      <c r="F778" s="477">
        <v>1</v>
      </c>
      <c r="G778" s="477">
        <v>509</v>
      </c>
      <c r="H778" s="477"/>
      <c r="I778" s="477">
        <v>509</v>
      </c>
      <c r="J778" s="477"/>
      <c r="K778" s="477"/>
      <c r="L778" s="477"/>
      <c r="M778" s="477"/>
      <c r="N778" s="477"/>
      <c r="O778" s="477"/>
      <c r="P778" s="500"/>
      <c r="Q778" s="478"/>
    </row>
    <row r="779" spans="1:17" ht="14.4" customHeight="1" x14ac:dyDescent="0.3">
      <c r="A779" s="472" t="s">
        <v>1617</v>
      </c>
      <c r="B779" s="473" t="s">
        <v>1424</v>
      </c>
      <c r="C779" s="473" t="s">
        <v>1425</v>
      </c>
      <c r="D779" s="473" t="s">
        <v>1531</v>
      </c>
      <c r="E779" s="473" t="s">
        <v>1532</v>
      </c>
      <c r="F779" s="477">
        <v>4</v>
      </c>
      <c r="G779" s="477">
        <v>1960</v>
      </c>
      <c r="H779" s="477"/>
      <c r="I779" s="477">
        <v>490</v>
      </c>
      <c r="J779" s="477"/>
      <c r="K779" s="477"/>
      <c r="L779" s="477"/>
      <c r="M779" s="477"/>
      <c r="N779" s="477"/>
      <c r="O779" s="477"/>
      <c r="P779" s="500"/>
      <c r="Q779" s="478"/>
    </row>
    <row r="780" spans="1:17" ht="14.4" customHeight="1" x14ac:dyDescent="0.3">
      <c r="A780" s="472" t="s">
        <v>1617</v>
      </c>
      <c r="B780" s="473" t="s">
        <v>1424</v>
      </c>
      <c r="C780" s="473" t="s">
        <v>1425</v>
      </c>
      <c r="D780" s="473" t="s">
        <v>1535</v>
      </c>
      <c r="E780" s="473" t="s">
        <v>1536</v>
      </c>
      <c r="F780" s="477">
        <v>3</v>
      </c>
      <c r="G780" s="477">
        <v>744</v>
      </c>
      <c r="H780" s="477">
        <v>0.59759036144578315</v>
      </c>
      <c r="I780" s="477">
        <v>248</v>
      </c>
      <c r="J780" s="477">
        <v>5</v>
      </c>
      <c r="K780" s="477">
        <v>1245</v>
      </c>
      <c r="L780" s="477">
        <v>1</v>
      </c>
      <c r="M780" s="477">
        <v>249</v>
      </c>
      <c r="N780" s="477"/>
      <c r="O780" s="477"/>
      <c r="P780" s="500"/>
      <c r="Q780" s="478"/>
    </row>
    <row r="781" spans="1:17" ht="14.4" customHeight="1" x14ac:dyDescent="0.3">
      <c r="A781" s="472" t="s">
        <v>1617</v>
      </c>
      <c r="B781" s="473" t="s">
        <v>1424</v>
      </c>
      <c r="C781" s="473" t="s">
        <v>1425</v>
      </c>
      <c r="D781" s="473" t="s">
        <v>1545</v>
      </c>
      <c r="E781" s="473" t="s">
        <v>1546</v>
      </c>
      <c r="F781" s="477">
        <v>328</v>
      </c>
      <c r="G781" s="477">
        <v>13448</v>
      </c>
      <c r="H781" s="477">
        <v>1.3231011412829594</v>
      </c>
      <c r="I781" s="477">
        <v>41</v>
      </c>
      <c r="J781" s="477">
        <v>242</v>
      </c>
      <c r="K781" s="477">
        <v>10164</v>
      </c>
      <c r="L781" s="477">
        <v>1</v>
      </c>
      <c r="M781" s="477">
        <v>42</v>
      </c>
      <c r="N781" s="477">
        <v>214</v>
      </c>
      <c r="O781" s="477">
        <v>9416</v>
      </c>
      <c r="P781" s="500">
        <v>0.92640692640692646</v>
      </c>
      <c r="Q781" s="478">
        <v>44</v>
      </c>
    </row>
    <row r="782" spans="1:17" ht="14.4" customHeight="1" x14ac:dyDescent="0.3">
      <c r="A782" s="472" t="s">
        <v>1617</v>
      </c>
      <c r="B782" s="473" t="s">
        <v>1424</v>
      </c>
      <c r="C782" s="473" t="s">
        <v>1425</v>
      </c>
      <c r="D782" s="473" t="s">
        <v>1550</v>
      </c>
      <c r="E782" s="473" t="s">
        <v>1551</v>
      </c>
      <c r="F782" s="477"/>
      <c r="G782" s="477"/>
      <c r="H782" s="477"/>
      <c r="I782" s="477"/>
      <c r="J782" s="477"/>
      <c r="K782" s="477"/>
      <c r="L782" s="477"/>
      <c r="M782" s="477"/>
      <c r="N782" s="477">
        <v>22</v>
      </c>
      <c r="O782" s="477">
        <v>792</v>
      </c>
      <c r="P782" s="500"/>
      <c r="Q782" s="478">
        <v>36</v>
      </c>
    </row>
    <row r="783" spans="1:17" ht="14.4" customHeight="1" x14ac:dyDescent="0.3">
      <c r="A783" s="472" t="s">
        <v>1617</v>
      </c>
      <c r="B783" s="473" t="s">
        <v>1424</v>
      </c>
      <c r="C783" s="473" t="s">
        <v>1425</v>
      </c>
      <c r="D783" s="473" t="s">
        <v>1554</v>
      </c>
      <c r="E783" s="473" t="s">
        <v>1618</v>
      </c>
      <c r="F783" s="477">
        <v>2</v>
      </c>
      <c r="G783" s="477">
        <v>538</v>
      </c>
      <c r="H783" s="477"/>
      <c r="I783" s="477">
        <v>269</v>
      </c>
      <c r="J783" s="477"/>
      <c r="K783" s="477"/>
      <c r="L783" s="477"/>
      <c r="M783" s="477"/>
      <c r="N783" s="477"/>
      <c r="O783" s="477"/>
      <c r="P783" s="500"/>
      <c r="Q783" s="478"/>
    </row>
    <row r="784" spans="1:17" ht="14.4" customHeight="1" x14ac:dyDescent="0.3">
      <c r="A784" s="472" t="s">
        <v>1617</v>
      </c>
      <c r="B784" s="473" t="s">
        <v>1424</v>
      </c>
      <c r="C784" s="473" t="s">
        <v>1425</v>
      </c>
      <c r="D784" s="473" t="s">
        <v>1558</v>
      </c>
      <c r="E784" s="473"/>
      <c r="F784" s="477"/>
      <c r="G784" s="477"/>
      <c r="H784" s="477"/>
      <c r="I784" s="477"/>
      <c r="J784" s="477"/>
      <c r="K784" s="477"/>
      <c r="L784" s="477"/>
      <c r="M784" s="477"/>
      <c r="N784" s="477">
        <v>3</v>
      </c>
      <c r="O784" s="477">
        <v>981</v>
      </c>
      <c r="P784" s="500"/>
      <c r="Q784" s="478">
        <v>327</v>
      </c>
    </row>
    <row r="785" spans="1:17" ht="14.4" customHeight="1" x14ac:dyDescent="0.3">
      <c r="A785" s="472" t="s">
        <v>1617</v>
      </c>
      <c r="B785" s="473" t="s">
        <v>1424</v>
      </c>
      <c r="C785" s="473" t="s">
        <v>1425</v>
      </c>
      <c r="D785" s="473" t="s">
        <v>1558</v>
      </c>
      <c r="E785" s="473" t="s">
        <v>1559</v>
      </c>
      <c r="F785" s="477"/>
      <c r="G785" s="477"/>
      <c r="H785" s="477"/>
      <c r="I785" s="477"/>
      <c r="J785" s="477"/>
      <c r="K785" s="477"/>
      <c r="L785" s="477"/>
      <c r="M785" s="477"/>
      <c r="N785" s="477">
        <v>3</v>
      </c>
      <c r="O785" s="477">
        <v>981</v>
      </c>
      <c r="P785" s="500"/>
      <c r="Q785" s="478">
        <v>327</v>
      </c>
    </row>
    <row r="786" spans="1:17" ht="14.4" customHeight="1" x14ac:dyDescent="0.3">
      <c r="A786" s="472" t="s">
        <v>1617</v>
      </c>
      <c r="B786" s="473" t="s">
        <v>1424</v>
      </c>
      <c r="C786" s="473" t="s">
        <v>1425</v>
      </c>
      <c r="D786" s="473" t="s">
        <v>1562</v>
      </c>
      <c r="E786" s="473" t="s">
        <v>1563</v>
      </c>
      <c r="F786" s="477"/>
      <c r="G786" s="477"/>
      <c r="H786" s="477"/>
      <c r="I786" s="477"/>
      <c r="J786" s="477"/>
      <c r="K786" s="477"/>
      <c r="L786" s="477"/>
      <c r="M786" s="477"/>
      <c r="N786" s="477">
        <v>10</v>
      </c>
      <c r="O786" s="477">
        <v>3310</v>
      </c>
      <c r="P786" s="500"/>
      <c r="Q786" s="478">
        <v>331</v>
      </c>
    </row>
    <row r="787" spans="1:17" ht="14.4" customHeight="1" x14ac:dyDescent="0.3">
      <c r="A787" s="472" t="s">
        <v>1617</v>
      </c>
      <c r="B787" s="473" t="s">
        <v>1424</v>
      </c>
      <c r="C787" s="473" t="s">
        <v>1425</v>
      </c>
      <c r="D787" s="473" t="s">
        <v>1564</v>
      </c>
      <c r="E787" s="473"/>
      <c r="F787" s="477"/>
      <c r="G787" s="477"/>
      <c r="H787" s="477"/>
      <c r="I787" s="477"/>
      <c r="J787" s="477"/>
      <c r="K787" s="477"/>
      <c r="L787" s="477"/>
      <c r="M787" s="477"/>
      <c r="N787" s="477">
        <v>14</v>
      </c>
      <c r="O787" s="477">
        <v>3640</v>
      </c>
      <c r="P787" s="500"/>
      <c r="Q787" s="478">
        <v>260</v>
      </c>
    </row>
    <row r="788" spans="1:17" ht="14.4" customHeight="1" x14ac:dyDescent="0.3">
      <c r="A788" s="472" t="s">
        <v>1617</v>
      </c>
      <c r="B788" s="473" t="s">
        <v>1424</v>
      </c>
      <c r="C788" s="473" t="s">
        <v>1425</v>
      </c>
      <c r="D788" s="473" t="s">
        <v>1564</v>
      </c>
      <c r="E788" s="473" t="s">
        <v>1565</v>
      </c>
      <c r="F788" s="477"/>
      <c r="G788" s="477"/>
      <c r="H788" s="477"/>
      <c r="I788" s="477"/>
      <c r="J788" s="477"/>
      <c r="K788" s="477"/>
      <c r="L788" s="477"/>
      <c r="M788" s="477"/>
      <c r="N788" s="477">
        <v>132</v>
      </c>
      <c r="O788" s="477">
        <v>34320</v>
      </c>
      <c r="P788" s="500"/>
      <c r="Q788" s="478">
        <v>260</v>
      </c>
    </row>
    <row r="789" spans="1:17" ht="14.4" customHeight="1" x14ac:dyDescent="0.3">
      <c r="A789" s="472" t="s">
        <v>1619</v>
      </c>
      <c r="B789" s="473" t="s">
        <v>1424</v>
      </c>
      <c r="C789" s="473" t="s">
        <v>1425</v>
      </c>
      <c r="D789" s="473" t="s">
        <v>1426</v>
      </c>
      <c r="E789" s="473" t="s">
        <v>1427</v>
      </c>
      <c r="F789" s="477">
        <v>171</v>
      </c>
      <c r="G789" s="477">
        <v>27531</v>
      </c>
      <c r="H789" s="477">
        <v>0.55256502890173409</v>
      </c>
      <c r="I789" s="477">
        <v>161</v>
      </c>
      <c r="J789" s="477">
        <v>288</v>
      </c>
      <c r="K789" s="477">
        <v>49824</v>
      </c>
      <c r="L789" s="477">
        <v>1</v>
      </c>
      <c r="M789" s="477">
        <v>173</v>
      </c>
      <c r="N789" s="477">
        <v>233</v>
      </c>
      <c r="O789" s="477">
        <v>40309</v>
      </c>
      <c r="P789" s="500">
        <v>0.80902777777777779</v>
      </c>
      <c r="Q789" s="478">
        <v>173</v>
      </c>
    </row>
    <row r="790" spans="1:17" ht="14.4" customHeight="1" x14ac:dyDescent="0.3">
      <c r="A790" s="472" t="s">
        <v>1619</v>
      </c>
      <c r="B790" s="473" t="s">
        <v>1424</v>
      </c>
      <c r="C790" s="473" t="s">
        <v>1425</v>
      </c>
      <c r="D790" s="473" t="s">
        <v>1426</v>
      </c>
      <c r="E790" s="473" t="s">
        <v>1428</v>
      </c>
      <c r="F790" s="477">
        <v>109</v>
      </c>
      <c r="G790" s="477">
        <v>17549</v>
      </c>
      <c r="H790" s="477">
        <v>0.52020157106862308</v>
      </c>
      <c r="I790" s="477">
        <v>161</v>
      </c>
      <c r="J790" s="477">
        <v>195</v>
      </c>
      <c r="K790" s="477">
        <v>33735</v>
      </c>
      <c r="L790" s="477">
        <v>1</v>
      </c>
      <c r="M790" s="477">
        <v>173</v>
      </c>
      <c r="N790" s="477">
        <v>119</v>
      </c>
      <c r="O790" s="477">
        <v>20587</v>
      </c>
      <c r="P790" s="500">
        <v>0.61025641025641031</v>
      </c>
      <c r="Q790" s="478">
        <v>173</v>
      </c>
    </row>
    <row r="791" spans="1:17" ht="14.4" customHeight="1" x14ac:dyDescent="0.3">
      <c r="A791" s="472" t="s">
        <v>1619</v>
      </c>
      <c r="B791" s="473" t="s">
        <v>1424</v>
      </c>
      <c r="C791" s="473" t="s">
        <v>1425</v>
      </c>
      <c r="D791" s="473" t="s">
        <v>1441</v>
      </c>
      <c r="E791" s="473" t="s">
        <v>1442</v>
      </c>
      <c r="F791" s="477"/>
      <c r="G791" s="477"/>
      <c r="H791" s="477"/>
      <c r="I791" s="477"/>
      <c r="J791" s="477">
        <v>1</v>
      </c>
      <c r="K791" s="477">
        <v>1173</v>
      </c>
      <c r="L791" s="477">
        <v>1</v>
      </c>
      <c r="M791" s="477">
        <v>1173</v>
      </c>
      <c r="N791" s="477">
        <v>6</v>
      </c>
      <c r="O791" s="477">
        <v>6420</v>
      </c>
      <c r="P791" s="500">
        <v>5.4731457800511505</v>
      </c>
      <c r="Q791" s="478">
        <v>1070</v>
      </c>
    </row>
    <row r="792" spans="1:17" ht="14.4" customHeight="1" x14ac:dyDescent="0.3">
      <c r="A792" s="472" t="s">
        <v>1619</v>
      </c>
      <c r="B792" s="473" t="s">
        <v>1424</v>
      </c>
      <c r="C792" s="473" t="s">
        <v>1425</v>
      </c>
      <c r="D792" s="473" t="s">
        <v>1441</v>
      </c>
      <c r="E792" s="473" t="s">
        <v>1443</v>
      </c>
      <c r="F792" s="477"/>
      <c r="G792" s="477"/>
      <c r="H792" s="477"/>
      <c r="I792" s="477"/>
      <c r="J792" s="477">
        <v>6</v>
      </c>
      <c r="K792" s="477">
        <v>7038</v>
      </c>
      <c r="L792" s="477">
        <v>1</v>
      </c>
      <c r="M792" s="477">
        <v>1173</v>
      </c>
      <c r="N792" s="477"/>
      <c r="O792" s="477"/>
      <c r="P792" s="500"/>
      <c r="Q792" s="478"/>
    </row>
    <row r="793" spans="1:17" ht="14.4" customHeight="1" x14ac:dyDescent="0.3">
      <c r="A793" s="472" t="s">
        <v>1619</v>
      </c>
      <c r="B793" s="473" t="s">
        <v>1424</v>
      </c>
      <c r="C793" s="473" t="s">
        <v>1425</v>
      </c>
      <c r="D793" s="473" t="s">
        <v>1444</v>
      </c>
      <c r="E793" s="473" t="s">
        <v>1445</v>
      </c>
      <c r="F793" s="477">
        <v>171</v>
      </c>
      <c r="G793" s="477">
        <v>6840</v>
      </c>
      <c r="H793" s="477">
        <v>0.79822616407982261</v>
      </c>
      <c r="I793" s="477">
        <v>40</v>
      </c>
      <c r="J793" s="477">
        <v>209</v>
      </c>
      <c r="K793" s="477">
        <v>8569</v>
      </c>
      <c r="L793" s="477">
        <v>1</v>
      </c>
      <c r="M793" s="477">
        <v>41</v>
      </c>
      <c r="N793" s="477">
        <v>156</v>
      </c>
      <c r="O793" s="477">
        <v>7176</v>
      </c>
      <c r="P793" s="500">
        <v>0.83743727389427003</v>
      </c>
      <c r="Q793" s="478">
        <v>46</v>
      </c>
    </row>
    <row r="794" spans="1:17" ht="14.4" customHeight="1" x14ac:dyDescent="0.3">
      <c r="A794" s="472" t="s">
        <v>1619</v>
      </c>
      <c r="B794" s="473" t="s">
        <v>1424</v>
      </c>
      <c r="C794" s="473" t="s">
        <v>1425</v>
      </c>
      <c r="D794" s="473" t="s">
        <v>1446</v>
      </c>
      <c r="E794" s="473" t="s">
        <v>1447</v>
      </c>
      <c r="F794" s="477">
        <v>13</v>
      </c>
      <c r="G794" s="477">
        <v>4979</v>
      </c>
      <c r="H794" s="477">
        <v>1.8523065476190477</v>
      </c>
      <c r="I794" s="477">
        <v>383</v>
      </c>
      <c r="J794" s="477">
        <v>7</v>
      </c>
      <c r="K794" s="477">
        <v>2688</v>
      </c>
      <c r="L794" s="477">
        <v>1</v>
      </c>
      <c r="M794" s="477">
        <v>384</v>
      </c>
      <c r="N794" s="477">
        <v>17</v>
      </c>
      <c r="O794" s="477">
        <v>5899</v>
      </c>
      <c r="P794" s="500">
        <v>2.1945684523809526</v>
      </c>
      <c r="Q794" s="478">
        <v>347</v>
      </c>
    </row>
    <row r="795" spans="1:17" ht="14.4" customHeight="1" x14ac:dyDescent="0.3">
      <c r="A795" s="472" t="s">
        <v>1619</v>
      </c>
      <c r="B795" s="473" t="s">
        <v>1424</v>
      </c>
      <c r="C795" s="473" t="s">
        <v>1425</v>
      </c>
      <c r="D795" s="473" t="s">
        <v>1446</v>
      </c>
      <c r="E795" s="473" t="s">
        <v>1448</v>
      </c>
      <c r="F795" s="477">
        <v>2</v>
      </c>
      <c r="G795" s="477">
        <v>766</v>
      </c>
      <c r="H795" s="477">
        <v>0.39895833333333336</v>
      </c>
      <c r="I795" s="477">
        <v>383</v>
      </c>
      <c r="J795" s="477">
        <v>5</v>
      </c>
      <c r="K795" s="477">
        <v>1920</v>
      </c>
      <c r="L795" s="477">
        <v>1</v>
      </c>
      <c r="M795" s="477">
        <v>384</v>
      </c>
      <c r="N795" s="477">
        <v>16</v>
      </c>
      <c r="O795" s="477">
        <v>5552</v>
      </c>
      <c r="P795" s="500">
        <v>2.8916666666666666</v>
      </c>
      <c r="Q795" s="478">
        <v>347</v>
      </c>
    </row>
    <row r="796" spans="1:17" ht="14.4" customHeight="1" x14ac:dyDescent="0.3">
      <c r="A796" s="472" t="s">
        <v>1619</v>
      </c>
      <c r="B796" s="473" t="s">
        <v>1424</v>
      </c>
      <c r="C796" s="473" t="s">
        <v>1425</v>
      </c>
      <c r="D796" s="473" t="s">
        <v>1449</v>
      </c>
      <c r="E796" s="473" t="s">
        <v>1450</v>
      </c>
      <c r="F796" s="477">
        <v>18</v>
      </c>
      <c r="G796" s="477">
        <v>666</v>
      </c>
      <c r="H796" s="477">
        <v>1</v>
      </c>
      <c r="I796" s="477">
        <v>37</v>
      </c>
      <c r="J796" s="477">
        <v>18</v>
      </c>
      <c r="K796" s="477">
        <v>666</v>
      </c>
      <c r="L796" s="477">
        <v>1</v>
      </c>
      <c r="M796" s="477">
        <v>37</v>
      </c>
      <c r="N796" s="477"/>
      <c r="O796" s="477"/>
      <c r="P796" s="500"/>
      <c r="Q796" s="478"/>
    </row>
    <row r="797" spans="1:17" ht="14.4" customHeight="1" x14ac:dyDescent="0.3">
      <c r="A797" s="472" t="s">
        <v>1619</v>
      </c>
      <c r="B797" s="473" t="s">
        <v>1424</v>
      </c>
      <c r="C797" s="473" t="s">
        <v>1425</v>
      </c>
      <c r="D797" s="473" t="s">
        <v>1453</v>
      </c>
      <c r="E797" s="473" t="s">
        <v>1454</v>
      </c>
      <c r="F797" s="477">
        <v>4</v>
      </c>
      <c r="G797" s="477">
        <v>1780</v>
      </c>
      <c r="H797" s="477">
        <v>0.57014734144778989</v>
      </c>
      <c r="I797" s="477">
        <v>445</v>
      </c>
      <c r="J797" s="477">
        <v>7</v>
      </c>
      <c r="K797" s="477">
        <v>3122</v>
      </c>
      <c r="L797" s="477">
        <v>1</v>
      </c>
      <c r="M797" s="477">
        <v>446</v>
      </c>
      <c r="N797" s="477">
        <v>58</v>
      </c>
      <c r="O797" s="477">
        <v>21866</v>
      </c>
      <c r="P797" s="500">
        <v>7.0038436899423449</v>
      </c>
      <c r="Q797" s="478">
        <v>377</v>
      </c>
    </row>
    <row r="798" spans="1:17" ht="14.4" customHeight="1" x14ac:dyDescent="0.3">
      <c r="A798" s="472" t="s">
        <v>1619</v>
      </c>
      <c r="B798" s="473" t="s">
        <v>1424</v>
      </c>
      <c r="C798" s="473" t="s">
        <v>1425</v>
      </c>
      <c r="D798" s="473" t="s">
        <v>1453</v>
      </c>
      <c r="E798" s="473" t="s">
        <v>1455</v>
      </c>
      <c r="F798" s="477"/>
      <c r="G798" s="477"/>
      <c r="H798" s="477"/>
      <c r="I798" s="477"/>
      <c r="J798" s="477"/>
      <c r="K798" s="477"/>
      <c r="L798" s="477"/>
      <c r="M798" s="477"/>
      <c r="N798" s="477">
        <v>18</v>
      </c>
      <c r="O798" s="477">
        <v>6786</v>
      </c>
      <c r="P798" s="500"/>
      <c r="Q798" s="478">
        <v>377</v>
      </c>
    </row>
    <row r="799" spans="1:17" ht="14.4" customHeight="1" x14ac:dyDescent="0.3">
      <c r="A799" s="472" t="s">
        <v>1619</v>
      </c>
      <c r="B799" s="473" t="s">
        <v>1424</v>
      </c>
      <c r="C799" s="473" t="s">
        <v>1425</v>
      </c>
      <c r="D799" s="473" t="s">
        <v>1458</v>
      </c>
      <c r="E799" s="473" t="s">
        <v>1459</v>
      </c>
      <c r="F799" s="477">
        <v>27</v>
      </c>
      <c r="G799" s="477">
        <v>13257</v>
      </c>
      <c r="H799" s="477">
        <v>1.3472560975609755</v>
      </c>
      <c r="I799" s="477">
        <v>491</v>
      </c>
      <c r="J799" s="477">
        <v>20</v>
      </c>
      <c r="K799" s="477">
        <v>9840</v>
      </c>
      <c r="L799" s="477">
        <v>1</v>
      </c>
      <c r="M799" s="477">
        <v>492</v>
      </c>
      <c r="N799" s="477">
        <v>29</v>
      </c>
      <c r="O799" s="477">
        <v>15196</v>
      </c>
      <c r="P799" s="500">
        <v>1.5443089430894308</v>
      </c>
      <c r="Q799" s="478">
        <v>524</v>
      </c>
    </row>
    <row r="800" spans="1:17" ht="14.4" customHeight="1" x14ac:dyDescent="0.3">
      <c r="A800" s="472" t="s">
        <v>1619</v>
      </c>
      <c r="B800" s="473" t="s">
        <v>1424</v>
      </c>
      <c r="C800" s="473" t="s">
        <v>1425</v>
      </c>
      <c r="D800" s="473" t="s">
        <v>1460</v>
      </c>
      <c r="E800" s="473" t="s">
        <v>1461</v>
      </c>
      <c r="F800" s="477">
        <v>16</v>
      </c>
      <c r="G800" s="477">
        <v>496</v>
      </c>
      <c r="H800" s="477">
        <v>0.8</v>
      </c>
      <c r="I800" s="477">
        <v>31</v>
      </c>
      <c r="J800" s="477">
        <v>20</v>
      </c>
      <c r="K800" s="477">
        <v>620</v>
      </c>
      <c r="L800" s="477">
        <v>1</v>
      </c>
      <c r="M800" s="477">
        <v>31</v>
      </c>
      <c r="N800" s="477">
        <v>13</v>
      </c>
      <c r="O800" s="477">
        <v>741</v>
      </c>
      <c r="P800" s="500">
        <v>1.1951612903225806</v>
      </c>
      <c r="Q800" s="478">
        <v>57</v>
      </c>
    </row>
    <row r="801" spans="1:17" ht="14.4" customHeight="1" x14ac:dyDescent="0.3">
      <c r="A801" s="472" t="s">
        <v>1619</v>
      </c>
      <c r="B801" s="473" t="s">
        <v>1424</v>
      </c>
      <c r="C801" s="473" t="s">
        <v>1425</v>
      </c>
      <c r="D801" s="473" t="s">
        <v>1462</v>
      </c>
      <c r="E801" s="473" t="s">
        <v>1463</v>
      </c>
      <c r="F801" s="477">
        <v>2</v>
      </c>
      <c r="G801" s="477">
        <v>414</v>
      </c>
      <c r="H801" s="477">
        <v>0.66346153846153844</v>
      </c>
      <c r="I801" s="477">
        <v>207</v>
      </c>
      <c r="J801" s="477">
        <v>3</v>
      </c>
      <c r="K801" s="477">
        <v>624</v>
      </c>
      <c r="L801" s="477">
        <v>1</v>
      </c>
      <c r="M801" s="477">
        <v>208</v>
      </c>
      <c r="N801" s="477">
        <v>2</v>
      </c>
      <c r="O801" s="477">
        <v>448</v>
      </c>
      <c r="P801" s="500">
        <v>0.71794871794871795</v>
      </c>
      <c r="Q801" s="478">
        <v>224</v>
      </c>
    </row>
    <row r="802" spans="1:17" ht="14.4" customHeight="1" x14ac:dyDescent="0.3">
      <c r="A802" s="472" t="s">
        <v>1619</v>
      </c>
      <c r="B802" s="473" t="s">
        <v>1424</v>
      </c>
      <c r="C802" s="473" t="s">
        <v>1425</v>
      </c>
      <c r="D802" s="473" t="s">
        <v>1464</v>
      </c>
      <c r="E802" s="473" t="s">
        <v>1465</v>
      </c>
      <c r="F802" s="477">
        <v>1</v>
      </c>
      <c r="G802" s="477">
        <v>380</v>
      </c>
      <c r="H802" s="477">
        <v>0.49479166666666669</v>
      </c>
      <c r="I802" s="477">
        <v>380</v>
      </c>
      <c r="J802" s="477">
        <v>2</v>
      </c>
      <c r="K802" s="477">
        <v>768</v>
      </c>
      <c r="L802" s="477">
        <v>1</v>
      </c>
      <c r="M802" s="477">
        <v>384</v>
      </c>
      <c r="N802" s="477">
        <v>3</v>
      </c>
      <c r="O802" s="477">
        <v>1659</v>
      </c>
      <c r="P802" s="500">
        <v>2.16015625</v>
      </c>
      <c r="Q802" s="478">
        <v>553</v>
      </c>
    </row>
    <row r="803" spans="1:17" ht="14.4" customHeight="1" x14ac:dyDescent="0.3">
      <c r="A803" s="472" t="s">
        <v>1619</v>
      </c>
      <c r="B803" s="473" t="s">
        <v>1424</v>
      </c>
      <c r="C803" s="473" t="s">
        <v>1425</v>
      </c>
      <c r="D803" s="473" t="s">
        <v>1464</v>
      </c>
      <c r="E803" s="473" t="s">
        <v>1466</v>
      </c>
      <c r="F803" s="477">
        <v>1</v>
      </c>
      <c r="G803" s="477">
        <v>380</v>
      </c>
      <c r="H803" s="477">
        <v>0.98958333333333337</v>
      </c>
      <c r="I803" s="477">
        <v>380</v>
      </c>
      <c r="J803" s="477">
        <v>1</v>
      </c>
      <c r="K803" s="477">
        <v>384</v>
      </c>
      <c r="L803" s="477">
        <v>1</v>
      </c>
      <c r="M803" s="477">
        <v>384</v>
      </c>
      <c r="N803" s="477"/>
      <c r="O803" s="477"/>
      <c r="P803" s="500"/>
      <c r="Q803" s="478"/>
    </row>
    <row r="804" spans="1:17" ht="14.4" customHeight="1" x14ac:dyDescent="0.3">
      <c r="A804" s="472" t="s">
        <v>1619</v>
      </c>
      <c r="B804" s="473" t="s">
        <v>1424</v>
      </c>
      <c r="C804" s="473" t="s">
        <v>1425</v>
      </c>
      <c r="D804" s="473" t="s">
        <v>1467</v>
      </c>
      <c r="E804" s="473" t="s">
        <v>1468</v>
      </c>
      <c r="F804" s="477"/>
      <c r="G804" s="477"/>
      <c r="H804" s="477"/>
      <c r="I804" s="477"/>
      <c r="J804" s="477">
        <v>1</v>
      </c>
      <c r="K804" s="477">
        <v>236</v>
      </c>
      <c r="L804" s="477">
        <v>1</v>
      </c>
      <c r="M804" s="477">
        <v>236</v>
      </c>
      <c r="N804" s="477"/>
      <c r="O804" s="477"/>
      <c r="P804" s="500"/>
      <c r="Q804" s="478"/>
    </row>
    <row r="805" spans="1:17" ht="14.4" customHeight="1" x14ac:dyDescent="0.3">
      <c r="A805" s="472" t="s">
        <v>1619</v>
      </c>
      <c r="B805" s="473" t="s">
        <v>1424</v>
      </c>
      <c r="C805" s="473" t="s">
        <v>1425</v>
      </c>
      <c r="D805" s="473" t="s">
        <v>1469</v>
      </c>
      <c r="E805" s="473" t="s">
        <v>1470</v>
      </c>
      <c r="F805" s="477"/>
      <c r="G805" s="477"/>
      <c r="H805" s="477"/>
      <c r="I805" s="477"/>
      <c r="J805" s="477">
        <v>2</v>
      </c>
      <c r="K805" s="477">
        <v>274</v>
      </c>
      <c r="L805" s="477">
        <v>1</v>
      </c>
      <c r="M805" s="477">
        <v>137</v>
      </c>
      <c r="N805" s="477"/>
      <c r="O805" s="477"/>
      <c r="P805" s="500"/>
      <c r="Q805" s="478"/>
    </row>
    <row r="806" spans="1:17" ht="14.4" customHeight="1" x14ac:dyDescent="0.3">
      <c r="A806" s="472" t="s">
        <v>1619</v>
      </c>
      <c r="B806" s="473" t="s">
        <v>1424</v>
      </c>
      <c r="C806" s="473" t="s">
        <v>1425</v>
      </c>
      <c r="D806" s="473" t="s">
        <v>1476</v>
      </c>
      <c r="E806" s="473" t="s">
        <v>1477</v>
      </c>
      <c r="F806" s="477">
        <v>60</v>
      </c>
      <c r="G806" s="477">
        <v>960</v>
      </c>
      <c r="H806" s="477">
        <v>0.68036853295535082</v>
      </c>
      <c r="I806" s="477">
        <v>16</v>
      </c>
      <c r="J806" s="477">
        <v>83</v>
      </c>
      <c r="K806" s="477">
        <v>1411</v>
      </c>
      <c r="L806" s="477">
        <v>1</v>
      </c>
      <c r="M806" s="477">
        <v>17</v>
      </c>
      <c r="N806" s="477">
        <v>100</v>
      </c>
      <c r="O806" s="477">
        <v>1700</v>
      </c>
      <c r="P806" s="500">
        <v>1.2048192771084338</v>
      </c>
      <c r="Q806" s="478">
        <v>17</v>
      </c>
    </row>
    <row r="807" spans="1:17" ht="14.4" customHeight="1" x14ac:dyDescent="0.3">
      <c r="A807" s="472" t="s">
        <v>1619</v>
      </c>
      <c r="B807" s="473" t="s">
        <v>1424</v>
      </c>
      <c r="C807" s="473" t="s">
        <v>1425</v>
      </c>
      <c r="D807" s="473" t="s">
        <v>1478</v>
      </c>
      <c r="E807" s="473" t="s">
        <v>1479</v>
      </c>
      <c r="F807" s="477">
        <v>2</v>
      </c>
      <c r="G807" s="477">
        <v>272</v>
      </c>
      <c r="H807" s="477">
        <v>0.27954779033915722</v>
      </c>
      <c r="I807" s="477">
        <v>136</v>
      </c>
      <c r="J807" s="477">
        <v>7</v>
      </c>
      <c r="K807" s="477">
        <v>973</v>
      </c>
      <c r="L807" s="477">
        <v>1</v>
      </c>
      <c r="M807" s="477">
        <v>139</v>
      </c>
      <c r="N807" s="477">
        <v>2</v>
      </c>
      <c r="O807" s="477">
        <v>286</v>
      </c>
      <c r="P807" s="500">
        <v>0.29393627954779034</v>
      </c>
      <c r="Q807" s="478">
        <v>143</v>
      </c>
    </row>
    <row r="808" spans="1:17" ht="14.4" customHeight="1" x14ac:dyDescent="0.3">
      <c r="A808" s="472" t="s">
        <v>1619</v>
      </c>
      <c r="B808" s="473" t="s">
        <v>1424</v>
      </c>
      <c r="C808" s="473" t="s">
        <v>1425</v>
      </c>
      <c r="D808" s="473" t="s">
        <v>1478</v>
      </c>
      <c r="E808" s="473" t="s">
        <v>1480</v>
      </c>
      <c r="F808" s="477">
        <v>2</v>
      </c>
      <c r="G808" s="477">
        <v>272</v>
      </c>
      <c r="H808" s="477">
        <v>1.9568345323741008</v>
      </c>
      <c r="I808" s="477">
        <v>136</v>
      </c>
      <c r="J808" s="477">
        <v>1</v>
      </c>
      <c r="K808" s="477">
        <v>139</v>
      </c>
      <c r="L808" s="477">
        <v>1</v>
      </c>
      <c r="M808" s="477">
        <v>139</v>
      </c>
      <c r="N808" s="477">
        <v>2</v>
      </c>
      <c r="O808" s="477">
        <v>286</v>
      </c>
      <c r="P808" s="500">
        <v>2.0575539568345325</v>
      </c>
      <c r="Q808" s="478">
        <v>143</v>
      </c>
    </row>
    <row r="809" spans="1:17" ht="14.4" customHeight="1" x14ac:dyDescent="0.3">
      <c r="A809" s="472" t="s">
        <v>1619</v>
      </c>
      <c r="B809" s="473" t="s">
        <v>1424</v>
      </c>
      <c r="C809" s="473" t="s">
        <v>1425</v>
      </c>
      <c r="D809" s="473" t="s">
        <v>1481</v>
      </c>
      <c r="E809" s="473" t="s">
        <v>1482</v>
      </c>
      <c r="F809" s="477">
        <v>7</v>
      </c>
      <c r="G809" s="477">
        <v>721</v>
      </c>
      <c r="H809" s="477">
        <v>0.26923076923076922</v>
      </c>
      <c r="I809" s="477">
        <v>103</v>
      </c>
      <c r="J809" s="477">
        <v>26</v>
      </c>
      <c r="K809" s="477">
        <v>2678</v>
      </c>
      <c r="L809" s="477">
        <v>1</v>
      </c>
      <c r="M809" s="477">
        <v>103</v>
      </c>
      <c r="N809" s="477">
        <v>10</v>
      </c>
      <c r="O809" s="477">
        <v>650</v>
      </c>
      <c r="P809" s="500">
        <v>0.24271844660194175</v>
      </c>
      <c r="Q809" s="478">
        <v>65</v>
      </c>
    </row>
    <row r="810" spans="1:17" ht="14.4" customHeight="1" x14ac:dyDescent="0.3">
      <c r="A810" s="472" t="s">
        <v>1619</v>
      </c>
      <c r="B810" s="473" t="s">
        <v>1424</v>
      </c>
      <c r="C810" s="473" t="s">
        <v>1425</v>
      </c>
      <c r="D810" s="473" t="s">
        <v>1481</v>
      </c>
      <c r="E810" s="473" t="s">
        <v>1483</v>
      </c>
      <c r="F810" s="477">
        <v>4</v>
      </c>
      <c r="G810" s="477">
        <v>412</v>
      </c>
      <c r="H810" s="477">
        <v>0.22222222222222221</v>
      </c>
      <c r="I810" s="477">
        <v>103</v>
      </c>
      <c r="J810" s="477">
        <v>18</v>
      </c>
      <c r="K810" s="477">
        <v>1854</v>
      </c>
      <c r="L810" s="477">
        <v>1</v>
      </c>
      <c r="M810" s="477">
        <v>103</v>
      </c>
      <c r="N810" s="477">
        <v>2</v>
      </c>
      <c r="O810" s="477">
        <v>130</v>
      </c>
      <c r="P810" s="500">
        <v>7.0118662351672065E-2</v>
      </c>
      <c r="Q810" s="478">
        <v>65</v>
      </c>
    </row>
    <row r="811" spans="1:17" ht="14.4" customHeight="1" x14ac:dyDescent="0.3">
      <c r="A811" s="472" t="s">
        <v>1619</v>
      </c>
      <c r="B811" s="473" t="s">
        <v>1424</v>
      </c>
      <c r="C811" s="473" t="s">
        <v>1425</v>
      </c>
      <c r="D811" s="473" t="s">
        <v>1488</v>
      </c>
      <c r="E811" s="473" t="s">
        <v>1489</v>
      </c>
      <c r="F811" s="477">
        <v>424</v>
      </c>
      <c r="G811" s="477">
        <v>49184</v>
      </c>
      <c r="H811" s="477">
        <v>0.64573896831961353</v>
      </c>
      <c r="I811" s="477">
        <v>116</v>
      </c>
      <c r="J811" s="477">
        <v>651</v>
      </c>
      <c r="K811" s="477">
        <v>76167</v>
      </c>
      <c r="L811" s="477">
        <v>1</v>
      </c>
      <c r="M811" s="477">
        <v>117</v>
      </c>
      <c r="N811" s="477">
        <v>567</v>
      </c>
      <c r="O811" s="477">
        <v>77112</v>
      </c>
      <c r="P811" s="500">
        <v>1.0124069478908189</v>
      </c>
      <c r="Q811" s="478">
        <v>136</v>
      </c>
    </row>
    <row r="812" spans="1:17" ht="14.4" customHeight="1" x14ac:dyDescent="0.3">
      <c r="A812" s="472" t="s">
        <v>1619</v>
      </c>
      <c r="B812" s="473" t="s">
        <v>1424</v>
      </c>
      <c r="C812" s="473" t="s">
        <v>1425</v>
      </c>
      <c r="D812" s="473" t="s">
        <v>1490</v>
      </c>
      <c r="E812" s="473" t="s">
        <v>1491</v>
      </c>
      <c r="F812" s="477">
        <v>104</v>
      </c>
      <c r="G812" s="477">
        <v>8840</v>
      </c>
      <c r="H812" s="477">
        <v>0.5714285714285714</v>
      </c>
      <c r="I812" s="477">
        <v>85</v>
      </c>
      <c r="J812" s="477">
        <v>170</v>
      </c>
      <c r="K812" s="477">
        <v>15470</v>
      </c>
      <c r="L812" s="477">
        <v>1</v>
      </c>
      <c r="M812" s="477">
        <v>91</v>
      </c>
      <c r="N812" s="477">
        <v>145</v>
      </c>
      <c r="O812" s="477">
        <v>13195</v>
      </c>
      <c r="P812" s="500">
        <v>0.8529411764705882</v>
      </c>
      <c r="Q812" s="478">
        <v>91</v>
      </c>
    </row>
    <row r="813" spans="1:17" ht="14.4" customHeight="1" x14ac:dyDescent="0.3">
      <c r="A813" s="472" t="s">
        <v>1619</v>
      </c>
      <c r="B813" s="473" t="s">
        <v>1424</v>
      </c>
      <c r="C813" s="473" t="s">
        <v>1425</v>
      </c>
      <c r="D813" s="473" t="s">
        <v>1492</v>
      </c>
      <c r="E813" s="473" t="s">
        <v>1493</v>
      </c>
      <c r="F813" s="477">
        <v>6</v>
      </c>
      <c r="G813" s="477">
        <v>588</v>
      </c>
      <c r="H813" s="477">
        <v>0.59393939393939399</v>
      </c>
      <c r="I813" s="477">
        <v>98</v>
      </c>
      <c r="J813" s="477">
        <v>10</v>
      </c>
      <c r="K813" s="477">
        <v>990</v>
      </c>
      <c r="L813" s="477">
        <v>1</v>
      </c>
      <c r="M813" s="477">
        <v>99</v>
      </c>
      <c r="N813" s="477">
        <v>6</v>
      </c>
      <c r="O813" s="477">
        <v>822</v>
      </c>
      <c r="P813" s="500">
        <v>0.83030303030303032</v>
      </c>
      <c r="Q813" s="478">
        <v>137</v>
      </c>
    </row>
    <row r="814" spans="1:17" ht="14.4" customHeight="1" x14ac:dyDescent="0.3">
      <c r="A814" s="472" t="s">
        <v>1619</v>
      </c>
      <c r="B814" s="473" t="s">
        <v>1424</v>
      </c>
      <c r="C814" s="473" t="s">
        <v>1425</v>
      </c>
      <c r="D814" s="473" t="s">
        <v>1494</v>
      </c>
      <c r="E814" s="473" t="s">
        <v>1495</v>
      </c>
      <c r="F814" s="477">
        <v>40</v>
      </c>
      <c r="G814" s="477">
        <v>840</v>
      </c>
      <c r="H814" s="477">
        <v>0.70175438596491224</v>
      </c>
      <c r="I814" s="477">
        <v>21</v>
      </c>
      <c r="J814" s="477">
        <v>57</v>
      </c>
      <c r="K814" s="477">
        <v>1197</v>
      </c>
      <c r="L814" s="477">
        <v>1</v>
      </c>
      <c r="M814" s="477">
        <v>21</v>
      </c>
      <c r="N814" s="477">
        <v>27</v>
      </c>
      <c r="O814" s="477">
        <v>1782</v>
      </c>
      <c r="P814" s="500">
        <v>1.4887218045112782</v>
      </c>
      <c r="Q814" s="478">
        <v>66</v>
      </c>
    </row>
    <row r="815" spans="1:17" ht="14.4" customHeight="1" x14ac:dyDescent="0.3">
      <c r="A815" s="472" t="s">
        <v>1619</v>
      </c>
      <c r="B815" s="473" t="s">
        <v>1424</v>
      </c>
      <c r="C815" s="473" t="s">
        <v>1425</v>
      </c>
      <c r="D815" s="473" t="s">
        <v>1496</v>
      </c>
      <c r="E815" s="473" t="s">
        <v>1497</v>
      </c>
      <c r="F815" s="477">
        <v>60</v>
      </c>
      <c r="G815" s="477">
        <v>29220</v>
      </c>
      <c r="H815" s="477">
        <v>0.53943287549844932</v>
      </c>
      <c r="I815" s="477">
        <v>487</v>
      </c>
      <c r="J815" s="477">
        <v>111</v>
      </c>
      <c r="K815" s="477">
        <v>54168</v>
      </c>
      <c r="L815" s="477">
        <v>1</v>
      </c>
      <c r="M815" s="477">
        <v>488</v>
      </c>
      <c r="N815" s="477">
        <v>73</v>
      </c>
      <c r="O815" s="477">
        <v>23944</v>
      </c>
      <c r="P815" s="500">
        <v>0.44203219613055678</v>
      </c>
      <c r="Q815" s="478">
        <v>328</v>
      </c>
    </row>
    <row r="816" spans="1:17" ht="14.4" customHeight="1" x14ac:dyDescent="0.3">
      <c r="A816" s="472" t="s">
        <v>1619</v>
      </c>
      <c r="B816" s="473" t="s">
        <v>1424</v>
      </c>
      <c r="C816" s="473" t="s">
        <v>1425</v>
      </c>
      <c r="D816" s="473" t="s">
        <v>1496</v>
      </c>
      <c r="E816" s="473" t="s">
        <v>1498</v>
      </c>
      <c r="F816" s="477">
        <v>27</v>
      </c>
      <c r="G816" s="477">
        <v>13149</v>
      </c>
      <c r="H816" s="477">
        <v>0.81650521609538007</v>
      </c>
      <c r="I816" s="477">
        <v>487</v>
      </c>
      <c r="J816" s="477">
        <v>33</v>
      </c>
      <c r="K816" s="477">
        <v>16104</v>
      </c>
      <c r="L816" s="477">
        <v>1</v>
      </c>
      <c r="M816" s="477">
        <v>488</v>
      </c>
      <c r="N816" s="477">
        <v>21</v>
      </c>
      <c r="O816" s="477">
        <v>6888</v>
      </c>
      <c r="P816" s="500">
        <v>0.42771982116244411</v>
      </c>
      <c r="Q816" s="478">
        <v>328</v>
      </c>
    </row>
    <row r="817" spans="1:17" ht="14.4" customHeight="1" x14ac:dyDescent="0.3">
      <c r="A817" s="472" t="s">
        <v>1619</v>
      </c>
      <c r="B817" s="473" t="s">
        <v>1424</v>
      </c>
      <c r="C817" s="473" t="s">
        <v>1425</v>
      </c>
      <c r="D817" s="473" t="s">
        <v>1506</v>
      </c>
      <c r="E817" s="473" t="s">
        <v>1507</v>
      </c>
      <c r="F817" s="477">
        <v>67</v>
      </c>
      <c r="G817" s="477">
        <v>2747</v>
      </c>
      <c r="H817" s="477">
        <v>0.50375939849624063</v>
      </c>
      <c r="I817" s="477">
        <v>41</v>
      </c>
      <c r="J817" s="477">
        <v>133</v>
      </c>
      <c r="K817" s="477">
        <v>5453</v>
      </c>
      <c r="L817" s="477">
        <v>1</v>
      </c>
      <c r="M817" s="477">
        <v>41</v>
      </c>
      <c r="N817" s="477">
        <v>108</v>
      </c>
      <c r="O817" s="477">
        <v>5508</v>
      </c>
      <c r="P817" s="500">
        <v>1.0100861910874748</v>
      </c>
      <c r="Q817" s="478">
        <v>51</v>
      </c>
    </row>
    <row r="818" spans="1:17" ht="14.4" customHeight="1" x14ac:dyDescent="0.3">
      <c r="A818" s="472" t="s">
        <v>1619</v>
      </c>
      <c r="B818" s="473" t="s">
        <v>1424</v>
      </c>
      <c r="C818" s="473" t="s">
        <v>1425</v>
      </c>
      <c r="D818" s="473" t="s">
        <v>1515</v>
      </c>
      <c r="E818" s="473" t="s">
        <v>1517</v>
      </c>
      <c r="F818" s="477"/>
      <c r="G818" s="477"/>
      <c r="H818" s="477"/>
      <c r="I818" s="477"/>
      <c r="J818" s="477"/>
      <c r="K818" s="477"/>
      <c r="L818" s="477"/>
      <c r="M818" s="477"/>
      <c r="N818" s="477">
        <v>1</v>
      </c>
      <c r="O818" s="477">
        <v>207</v>
      </c>
      <c r="P818" s="500"/>
      <c r="Q818" s="478">
        <v>207</v>
      </c>
    </row>
    <row r="819" spans="1:17" ht="14.4" customHeight="1" x14ac:dyDescent="0.3">
      <c r="A819" s="472" t="s">
        <v>1619</v>
      </c>
      <c r="B819" s="473" t="s">
        <v>1424</v>
      </c>
      <c r="C819" s="473" t="s">
        <v>1425</v>
      </c>
      <c r="D819" s="473" t="s">
        <v>1518</v>
      </c>
      <c r="E819" s="473" t="s">
        <v>1519</v>
      </c>
      <c r="F819" s="477"/>
      <c r="G819" s="477"/>
      <c r="H819" s="477"/>
      <c r="I819" s="477"/>
      <c r="J819" s="477"/>
      <c r="K819" s="477"/>
      <c r="L819" s="477"/>
      <c r="M819" s="477"/>
      <c r="N819" s="477">
        <v>1</v>
      </c>
      <c r="O819" s="477">
        <v>763</v>
      </c>
      <c r="P819" s="500"/>
      <c r="Q819" s="478">
        <v>763</v>
      </c>
    </row>
    <row r="820" spans="1:17" ht="14.4" customHeight="1" x14ac:dyDescent="0.3">
      <c r="A820" s="472" t="s">
        <v>1619</v>
      </c>
      <c r="B820" s="473" t="s">
        <v>1424</v>
      </c>
      <c r="C820" s="473" t="s">
        <v>1425</v>
      </c>
      <c r="D820" s="473" t="s">
        <v>1520</v>
      </c>
      <c r="E820" s="473" t="s">
        <v>1521</v>
      </c>
      <c r="F820" s="477"/>
      <c r="G820" s="477"/>
      <c r="H820" s="477"/>
      <c r="I820" s="477"/>
      <c r="J820" s="477">
        <v>1</v>
      </c>
      <c r="K820" s="477">
        <v>2112</v>
      </c>
      <c r="L820" s="477">
        <v>1</v>
      </c>
      <c r="M820" s="477">
        <v>2112</v>
      </c>
      <c r="N820" s="477"/>
      <c r="O820" s="477"/>
      <c r="P820" s="500"/>
      <c r="Q820" s="478"/>
    </row>
    <row r="821" spans="1:17" ht="14.4" customHeight="1" x14ac:dyDescent="0.3">
      <c r="A821" s="472" t="s">
        <v>1619</v>
      </c>
      <c r="B821" s="473" t="s">
        <v>1424</v>
      </c>
      <c r="C821" s="473" t="s">
        <v>1425</v>
      </c>
      <c r="D821" s="473" t="s">
        <v>1522</v>
      </c>
      <c r="E821" s="473" t="s">
        <v>1523</v>
      </c>
      <c r="F821" s="477">
        <v>14</v>
      </c>
      <c r="G821" s="477">
        <v>8512</v>
      </c>
      <c r="H821" s="477">
        <v>1.1552660152008687</v>
      </c>
      <c r="I821" s="477">
        <v>608</v>
      </c>
      <c r="J821" s="477">
        <v>12</v>
      </c>
      <c r="K821" s="477">
        <v>7368</v>
      </c>
      <c r="L821" s="477">
        <v>1</v>
      </c>
      <c r="M821" s="477">
        <v>614</v>
      </c>
      <c r="N821" s="477">
        <v>7</v>
      </c>
      <c r="O821" s="477">
        <v>4284</v>
      </c>
      <c r="P821" s="500">
        <v>0.58143322475570036</v>
      </c>
      <c r="Q821" s="478">
        <v>612</v>
      </c>
    </row>
    <row r="822" spans="1:17" ht="14.4" customHeight="1" x14ac:dyDescent="0.3">
      <c r="A822" s="472" t="s">
        <v>1619</v>
      </c>
      <c r="B822" s="473" t="s">
        <v>1424</v>
      </c>
      <c r="C822" s="473" t="s">
        <v>1425</v>
      </c>
      <c r="D822" s="473" t="s">
        <v>1522</v>
      </c>
      <c r="E822" s="473" t="s">
        <v>1524</v>
      </c>
      <c r="F822" s="477">
        <v>8</v>
      </c>
      <c r="G822" s="477">
        <v>4864</v>
      </c>
      <c r="H822" s="477">
        <v>1.1316891577477897</v>
      </c>
      <c r="I822" s="477">
        <v>608</v>
      </c>
      <c r="J822" s="477">
        <v>7</v>
      </c>
      <c r="K822" s="477">
        <v>4298</v>
      </c>
      <c r="L822" s="477">
        <v>1</v>
      </c>
      <c r="M822" s="477">
        <v>614</v>
      </c>
      <c r="N822" s="477">
        <v>5</v>
      </c>
      <c r="O822" s="477">
        <v>3060</v>
      </c>
      <c r="P822" s="500">
        <v>0.71195905072126575</v>
      </c>
      <c r="Q822" s="478">
        <v>612</v>
      </c>
    </row>
    <row r="823" spans="1:17" ht="14.4" customHeight="1" x14ac:dyDescent="0.3">
      <c r="A823" s="472" t="s">
        <v>1619</v>
      </c>
      <c r="B823" s="473" t="s">
        <v>1424</v>
      </c>
      <c r="C823" s="473" t="s">
        <v>1425</v>
      </c>
      <c r="D823" s="473" t="s">
        <v>1527</v>
      </c>
      <c r="E823" s="473" t="s">
        <v>1528</v>
      </c>
      <c r="F823" s="477"/>
      <c r="G823" s="477"/>
      <c r="H823" s="477"/>
      <c r="I823" s="477"/>
      <c r="J823" s="477">
        <v>1</v>
      </c>
      <c r="K823" s="477">
        <v>512</v>
      </c>
      <c r="L823" s="477">
        <v>1</v>
      </c>
      <c r="M823" s="477">
        <v>512</v>
      </c>
      <c r="N823" s="477"/>
      <c r="O823" s="477"/>
      <c r="P823" s="500"/>
      <c r="Q823" s="478"/>
    </row>
    <row r="824" spans="1:17" ht="14.4" customHeight="1" x14ac:dyDescent="0.3">
      <c r="A824" s="472" t="s">
        <v>1619</v>
      </c>
      <c r="B824" s="473" t="s">
        <v>1424</v>
      </c>
      <c r="C824" s="473" t="s">
        <v>1425</v>
      </c>
      <c r="D824" s="473" t="s">
        <v>1535</v>
      </c>
      <c r="E824" s="473" t="s">
        <v>1536</v>
      </c>
      <c r="F824" s="477"/>
      <c r="G824" s="477"/>
      <c r="H824" s="477"/>
      <c r="I824" s="477"/>
      <c r="J824" s="477">
        <v>1</v>
      </c>
      <c r="K824" s="477">
        <v>249</v>
      </c>
      <c r="L824" s="477">
        <v>1</v>
      </c>
      <c r="M824" s="477">
        <v>249</v>
      </c>
      <c r="N824" s="477"/>
      <c r="O824" s="477"/>
      <c r="P824" s="500"/>
      <c r="Q824" s="478"/>
    </row>
    <row r="825" spans="1:17" ht="14.4" customHeight="1" x14ac:dyDescent="0.3">
      <c r="A825" s="472" t="s">
        <v>1619</v>
      </c>
      <c r="B825" s="473" t="s">
        <v>1424</v>
      </c>
      <c r="C825" s="473" t="s">
        <v>1425</v>
      </c>
      <c r="D825" s="473" t="s">
        <v>1543</v>
      </c>
      <c r="E825" s="473" t="s">
        <v>1544</v>
      </c>
      <c r="F825" s="477"/>
      <c r="G825" s="477"/>
      <c r="H825" s="477"/>
      <c r="I825" s="477"/>
      <c r="J825" s="477"/>
      <c r="K825" s="477"/>
      <c r="L825" s="477"/>
      <c r="M825" s="477"/>
      <c r="N825" s="477">
        <v>2</v>
      </c>
      <c r="O825" s="477">
        <v>94</v>
      </c>
      <c r="P825" s="500"/>
      <c r="Q825" s="478">
        <v>47</v>
      </c>
    </row>
    <row r="826" spans="1:17" ht="14.4" customHeight="1" x14ac:dyDescent="0.3">
      <c r="A826" s="472" t="s">
        <v>1619</v>
      </c>
      <c r="B826" s="473" t="s">
        <v>1424</v>
      </c>
      <c r="C826" s="473" t="s">
        <v>1425</v>
      </c>
      <c r="D826" s="473" t="s">
        <v>1556</v>
      </c>
      <c r="E826" s="473" t="s">
        <v>1557</v>
      </c>
      <c r="F826" s="477"/>
      <c r="G826" s="477"/>
      <c r="H826" s="477"/>
      <c r="I826" s="477"/>
      <c r="J826" s="477"/>
      <c r="K826" s="477"/>
      <c r="L826" s="477"/>
      <c r="M826" s="477"/>
      <c r="N826" s="477">
        <v>4</v>
      </c>
      <c r="O826" s="477">
        <v>5972</v>
      </c>
      <c r="P826" s="500"/>
      <c r="Q826" s="478">
        <v>1493</v>
      </c>
    </row>
    <row r="827" spans="1:17" ht="14.4" customHeight="1" x14ac:dyDescent="0.3">
      <c r="A827" s="472" t="s">
        <v>1619</v>
      </c>
      <c r="B827" s="473" t="s">
        <v>1424</v>
      </c>
      <c r="C827" s="473" t="s">
        <v>1425</v>
      </c>
      <c r="D827" s="473" t="s">
        <v>1558</v>
      </c>
      <c r="E827" s="473"/>
      <c r="F827" s="477"/>
      <c r="G827" s="477"/>
      <c r="H827" s="477"/>
      <c r="I827" s="477"/>
      <c r="J827" s="477"/>
      <c r="K827" s="477"/>
      <c r="L827" s="477"/>
      <c r="M827" s="477"/>
      <c r="N827" s="477">
        <v>0</v>
      </c>
      <c r="O827" s="477">
        <v>0</v>
      </c>
      <c r="P827" s="500"/>
      <c r="Q827" s="478"/>
    </row>
    <row r="828" spans="1:17" ht="14.4" customHeight="1" x14ac:dyDescent="0.3">
      <c r="A828" s="472" t="s">
        <v>1619</v>
      </c>
      <c r="B828" s="473" t="s">
        <v>1424</v>
      </c>
      <c r="C828" s="473" t="s">
        <v>1425</v>
      </c>
      <c r="D828" s="473" t="s">
        <v>1558</v>
      </c>
      <c r="E828" s="473" t="s">
        <v>1559</v>
      </c>
      <c r="F828" s="477"/>
      <c r="G828" s="477"/>
      <c r="H828" s="477"/>
      <c r="I828" s="477"/>
      <c r="J828" s="477"/>
      <c r="K828" s="477"/>
      <c r="L828" s="477"/>
      <c r="M828" s="477"/>
      <c r="N828" s="477">
        <v>2</v>
      </c>
      <c r="O828" s="477">
        <v>654</v>
      </c>
      <c r="P828" s="500"/>
      <c r="Q828" s="478">
        <v>327</v>
      </c>
    </row>
    <row r="829" spans="1:17" ht="14.4" customHeight="1" x14ac:dyDescent="0.3">
      <c r="A829" s="472" t="s">
        <v>1619</v>
      </c>
      <c r="B829" s="473" t="s">
        <v>1424</v>
      </c>
      <c r="C829" s="473" t="s">
        <v>1425</v>
      </c>
      <c r="D829" s="473" t="s">
        <v>1564</v>
      </c>
      <c r="E829" s="473"/>
      <c r="F829" s="477"/>
      <c r="G829" s="477"/>
      <c r="H829" s="477"/>
      <c r="I829" s="477"/>
      <c r="J829" s="477"/>
      <c r="K829" s="477"/>
      <c r="L829" s="477"/>
      <c r="M829" s="477"/>
      <c r="N829" s="477">
        <v>16</v>
      </c>
      <c r="O829" s="477">
        <v>4160</v>
      </c>
      <c r="P829" s="500"/>
      <c r="Q829" s="478">
        <v>260</v>
      </c>
    </row>
    <row r="830" spans="1:17" ht="14.4" customHeight="1" x14ac:dyDescent="0.3">
      <c r="A830" s="472" t="s">
        <v>1619</v>
      </c>
      <c r="B830" s="473" t="s">
        <v>1424</v>
      </c>
      <c r="C830" s="473" t="s">
        <v>1425</v>
      </c>
      <c r="D830" s="473" t="s">
        <v>1564</v>
      </c>
      <c r="E830" s="473" t="s">
        <v>1565</v>
      </c>
      <c r="F830" s="477"/>
      <c r="G830" s="477"/>
      <c r="H830" s="477"/>
      <c r="I830" s="477"/>
      <c r="J830" s="477"/>
      <c r="K830" s="477"/>
      <c r="L830" s="477"/>
      <c r="M830" s="477"/>
      <c r="N830" s="477">
        <v>155</v>
      </c>
      <c r="O830" s="477">
        <v>40300</v>
      </c>
      <c r="P830" s="500"/>
      <c r="Q830" s="478">
        <v>260</v>
      </c>
    </row>
    <row r="831" spans="1:17" ht="14.4" customHeight="1" x14ac:dyDescent="0.3">
      <c r="A831" s="472" t="s">
        <v>1620</v>
      </c>
      <c r="B831" s="473" t="s">
        <v>1424</v>
      </c>
      <c r="C831" s="473" t="s">
        <v>1425</v>
      </c>
      <c r="D831" s="473" t="s">
        <v>1444</v>
      </c>
      <c r="E831" s="473" t="s">
        <v>1445</v>
      </c>
      <c r="F831" s="477">
        <v>3</v>
      </c>
      <c r="G831" s="477">
        <v>120</v>
      </c>
      <c r="H831" s="477"/>
      <c r="I831" s="477">
        <v>40</v>
      </c>
      <c r="J831" s="477"/>
      <c r="K831" s="477"/>
      <c r="L831" s="477"/>
      <c r="M831" s="477"/>
      <c r="N831" s="477"/>
      <c r="O831" s="477"/>
      <c r="P831" s="500"/>
      <c r="Q831" s="478"/>
    </row>
    <row r="832" spans="1:17" ht="14.4" customHeight="1" x14ac:dyDescent="0.3">
      <c r="A832" s="472" t="s">
        <v>1620</v>
      </c>
      <c r="B832" s="473" t="s">
        <v>1424</v>
      </c>
      <c r="C832" s="473" t="s">
        <v>1425</v>
      </c>
      <c r="D832" s="473" t="s">
        <v>1488</v>
      </c>
      <c r="E832" s="473" t="s">
        <v>1489</v>
      </c>
      <c r="F832" s="477"/>
      <c r="G832" s="477"/>
      <c r="H832" s="477"/>
      <c r="I832" s="477"/>
      <c r="J832" s="477">
        <v>4</v>
      </c>
      <c r="K832" s="477">
        <v>468</v>
      </c>
      <c r="L832" s="477">
        <v>1</v>
      </c>
      <c r="M832" s="477">
        <v>117</v>
      </c>
      <c r="N832" s="477">
        <v>2</v>
      </c>
      <c r="O832" s="477">
        <v>272</v>
      </c>
      <c r="P832" s="500">
        <v>0.58119658119658124</v>
      </c>
      <c r="Q832" s="478">
        <v>136</v>
      </c>
    </row>
    <row r="833" spans="1:17" ht="14.4" customHeight="1" x14ac:dyDescent="0.3">
      <c r="A833" s="472" t="s">
        <v>1621</v>
      </c>
      <c r="B833" s="473" t="s">
        <v>1424</v>
      </c>
      <c r="C833" s="473" t="s">
        <v>1425</v>
      </c>
      <c r="D833" s="473" t="s">
        <v>1426</v>
      </c>
      <c r="E833" s="473" t="s">
        <v>1427</v>
      </c>
      <c r="F833" s="477">
        <v>148</v>
      </c>
      <c r="G833" s="477">
        <v>23828</v>
      </c>
      <c r="H833" s="477">
        <v>0.61764172218046087</v>
      </c>
      <c r="I833" s="477">
        <v>161</v>
      </c>
      <c r="J833" s="477">
        <v>223</v>
      </c>
      <c r="K833" s="477">
        <v>38579</v>
      </c>
      <c r="L833" s="477">
        <v>1</v>
      </c>
      <c r="M833" s="477">
        <v>173</v>
      </c>
      <c r="N833" s="477">
        <v>171</v>
      </c>
      <c r="O833" s="477">
        <v>29583</v>
      </c>
      <c r="P833" s="500">
        <v>0.76681614349775784</v>
      </c>
      <c r="Q833" s="478">
        <v>173</v>
      </c>
    </row>
    <row r="834" spans="1:17" ht="14.4" customHeight="1" x14ac:dyDescent="0.3">
      <c r="A834" s="472" t="s">
        <v>1621</v>
      </c>
      <c r="B834" s="473" t="s">
        <v>1424</v>
      </c>
      <c r="C834" s="473" t="s">
        <v>1425</v>
      </c>
      <c r="D834" s="473" t="s">
        <v>1426</v>
      </c>
      <c r="E834" s="473" t="s">
        <v>1428</v>
      </c>
      <c r="F834" s="477">
        <v>157</v>
      </c>
      <c r="G834" s="477">
        <v>25277</v>
      </c>
      <c r="H834" s="477">
        <v>1.2382188694033507</v>
      </c>
      <c r="I834" s="477">
        <v>161</v>
      </c>
      <c r="J834" s="477">
        <v>118</v>
      </c>
      <c r="K834" s="477">
        <v>20414</v>
      </c>
      <c r="L834" s="477">
        <v>1</v>
      </c>
      <c r="M834" s="477">
        <v>173</v>
      </c>
      <c r="N834" s="477">
        <v>112</v>
      </c>
      <c r="O834" s="477">
        <v>19376</v>
      </c>
      <c r="P834" s="500">
        <v>0.94915254237288138</v>
      </c>
      <c r="Q834" s="478">
        <v>173</v>
      </c>
    </row>
    <row r="835" spans="1:17" ht="14.4" customHeight="1" x14ac:dyDescent="0.3">
      <c r="A835" s="472" t="s">
        <v>1621</v>
      </c>
      <c r="B835" s="473" t="s">
        <v>1424</v>
      </c>
      <c r="C835" s="473" t="s">
        <v>1425</v>
      </c>
      <c r="D835" s="473" t="s">
        <v>1441</v>
      </c>
      <c r="E835" s="473" t="s">
        <v>1442</v>
      </c>
      <c r="F835" s="477">
        <v>2</v>
      </c>
      <c r="G835" s="477">
        <v>2338</v>
      </c>
      <c r="H835" s="477"/>
      <c r="I835" s="477">
        <v>1169</v>
      </c>
      <c r="J835" s="477"/>
      <c r="K835" s="477"/>
      <c r="L835" s="477"/>
      <c r="M835" s="477"/>
      <c r="N835" s="477">
        <v>1</v>
      </c>
      <c r="O835" s="477">
        <v>1070</v>
      </c>
      <c r="P835" s="500"/>
      <c r="Q835" s="478">
        <v>1070</v>
      </c>
    </row>
    <row r="836" spans="1:17" ht="14.4" customHeight="1" x14ac:dyDescent="0.3">
      <c r="A836" s="472" t="s">
        <v>1621</v>
      </c>
      <c r="B836" s="473" t="s">
        <v>1424</v>
      </c>
      <c r="C836" s="473" t="s">
        <v>1425</v>
      </c>
      <c r="D836" s="473" t="s">
        <v>1444</v>
      </c>
      <c r="E836" s="473" t="s">
        <v>1445</v>
      </c>
      <c r="F836" s="477">
        <v>36</v>
      </c>
      <c r="G836" s="477">
        <v>1440</v>
      </c>
      <c r="H836" s="477">
        <v>2.1951219512195124</v>
      </c>
      <c r="I836" s="477">
        <v>40</v>
      </c>
      <c r="J836" s="477">
        <v>16</v>
      </c>
      <c r="K836" s="477">
        <v>656</v>
      </c>
      <c r="L836" s="477">
        <v>1</v>
      </c>
      <c r="M836" s="477">
        <v>41</v>
      </c>
      <c r="N836" s="477">
        <v>10</v>
      </c>
      <c r="O836" s="477">
        <v>460</v>
      </c>
      <c r="P836" s="500">
        <v>0.70121951219512191</v>
      </c>
      <c r="Q836" s="478">
        <v>46</v>
      </c>
    </row>
    <row r="837" spans="1:17" ht="14.4" customHeight="1" x14ac:dyDescent="0.3">
      <c r="A837" s="472" t="s">
        <v>1621</v>
      </c>
      <c r="B837" s="473" t="s">
        <v>1424</v>
      </c>
      <c r="C837" s="473" t="s">
        <v>1425</v>
      </c>
      <c r="D837" s="473" t="s">
        <v>1446</v>
      </c>
      <c r="E837" s="473" t="s">
        <v>1448</v>
      </c>
      <c r="F837" s="477">
        <v>1</v>
      </c>
      <c r="G837" s="477">
        <v>383</v>
      </c>
      <c r="H837" s="477">
        <v>0.49869791666666669</v>
      </c>
      <c r="I837" s="477">
        <v>383</v>
      </c>
      <c r="J837" s="477">
        <v>2</v>
      </c>
      <c r="K837" s="477">
        <v>768</v>
      </c>
      <c r="L837" s="477">
        <v>1</v>
      </c>
      <c r="M837" s="477">
        <v>384</v>
      </c>
      <c r="N837" s="477"/>
      <c r="O837" s="477"/>
      <c r="P837" s="500"/>
      <c r="Q837" s="478"/>
    </row>
    <row r="838" spans="1:17" ht="14.4" customHeight="1" x14ac:dyDescent="0.3">
      <c r="A838" s="472" t="s">
        <v>1621</v>
      </c>
      <c r="B838" s="473" t="s">
        <v>1424</v>
      </c>
      <c r="C838" s="473" t="s">
        <v>1425</v>
      </c>
      <c r="D838" s="473" t="s">
        <v>1453</v>
      </c>
      <c r="E838" s="473" t="s">
        <v>1454</v>
      </c>
      <c r="F838" s="477">
        <v>3</v>
      </c>
      <c r="G838" s="477">
        <v>1335</v>
      </c>
      <c r="H838" s="477"/>
      <c r="I838" s="477">
        <v>445</v>
      </c>
      <c r="J838" s="477"/>
      <c r="K838" s="477"/>
      <c r="L838" s="477"/>
      <c r="M838" s="477"/>
      <c r="N838" s="477"/>
      <c r="O838" s="477"/>
      <c r="P838" s="500"/>
      <c r="Q838" s="478"/>
    </row>
    <row r="839" spans="1:17" ht="14.4" customHeight="1" x14ac:dyDescent="0.3">
      <c r="A839" s="472" t="s">
        <v>1621</v>
      </c>
      <c r="B839" s="473" t="s">
        <v>1424</v>
      </c>
      <c r="C839" s="473" t="s">
        <v>1425</v>
      </c>
      <c r="D839" s="473" t="s">
        <v>1453</v>
      </c>
      <c r="E839" s="473" t="s">
        <v>1455</v>
      </c>
      <c r="F839" s="477"/>
      <c r="G839" s="477"/>
      <c r="H839" s="477"/>
      <c r="I839" s="477"/>
      <c r="J839" s="477"/>
      <c r="K839" s="477"/>
      <c r="L839" s="477"/>
      <c r="M839" s="477"/>
      <c r="N839" s="477">
        <v>2</v>
      </c>
      <c r="O839" s="477">
        <v>754</v>
      </c>
      <c r="P839" s="500"/>
      <c r="Q839" s="478">
        <v>377</v>
      </c>
    </row>
    <row r="840" spans="1:17" ht="14.4" customHeight="1" x14ac:dyDescent="0.3">
      <c r="A840" s="472" t="s">
        <v>1621</v>
      </c>
      <c r="B840" s="473" t="s">
        <v>1424</v>
      </c>
      <c r="C840" s="473" t="s">
        <v>1425</v>
      </c>
      <c r="D840" s="473" t="s">
        <v>1458</v>
      </c>
      <c r="E840" s="473" t="s">
        <v>1459</v>
      </c>
      <c r="F840" s="477">
        <v>1</v>
      </c>
      <c r="G840" s="477">
        <v>491</v>
      </c>
      <c r="H840" s="477">
        <v>0.99796747967479671</v>
      </c>
      <c r="I840" s="477">
        <v>491</v>
      </c>
      <c r="J840" s="477">
        <v>1</v>
      </c>
      <c r="K840" s="477">
        <v>492</v>
      </c>
      <c r="L840" s="477">
        <v>1</v>
      </c>
      <c r="M840" s="477">
        <v>492</v>
      </c>
      <c r="N840" s="477"/>
      <c r="O840" s="477"/>
      <c r="P840" s="500"/>
      <c r="Q840" s="478"/>
    </row>
    <row r="841" spans="1:17" ht="14.4" customHeight="1" x14ac:dyDescent="0.3">
      <c r="A841" s="472" t="s">
        <v>1621</v>
      </c>
      <c r="B841" s="473" t="s">
        <v>1424</v>
      </c>
      <c r="C841" s="473" t="s">
        <v>1425</v>
      </c>
      <c r="D841" s="473" t="s">
        <v>1460</v>
      </c>
      <c r="E841" s="473" t="s">
        <v>1461</v>
      </c>
      <c r="F841" s="477">
        <v>11</v>
      </c>
      <c r="G841" s="477">
        <v>341</v>
      </c>
      <c r="H841" s="477">
        <v>1.2222222222222223</v>
      </c>
      <c r="I841" s="477">
        <v>31</v>
      </c>
      <c r="J841" s="477">
        <v>9</v>
      </c>
      <c r="K841" s="477">
        <v>279</v>
      </c>
      <c r="L841" s="477">
        <v>1</v>
      </c>
      <c r="M841" s="477">
        <v>31</v>
      </c>
      <c r="N841" s="477">
        <v>8</v>
      </c>
      <c r="O841" s="477">
        <v>456</v>
      </c>
      <c r="P841" s="500">
        <v>1.6344086021505377</v>
      </c>
      <c r="Q841" s="478">
        <v>57</v>
      </c>
    </row>
    <row r="842" spans="1:17" ht="14.4" customHeight="1" x14ac:dyDescent="0.3">
      <c r="A842" s="472" t="s">
        <v>1621</v>
      </c>
      <c r="B842" s="473" t="s">
        <v>1424</v>
      </c>
      <c r="C842" s="473" t="s">
        <v>1425</v>
      </c>
      <c r="D842" s="473" t="s">
        <v>1462</v>
      </c>
      <c r="E842" s="473" t="s">
        <v>1463</v>
      </c>
      <c r="F842" s="477">
        <v>4</v>
      </c>
      <c r="G842" s="477">
        <v>828</v>
      </c>
      <c r="H842" s="477"/>
      <c r="I842" s="477">
        <v>207</v>
      </c>
      <c r="J842" s="477"/>
      <c r="K842" s="477"/>
      <c r="L842" s="477"/>
      <c r="M842" s="477"/>
      <c r="N842" s="477">
        <v>1</v>
      </c>
      <c r="O842" s="477">
        <v>224</v>
      </c>
      <c r="P842" s="500"/>
      <c r="Q842" s="478">
        <v>224</v>
      </c>
    </row>
    <row r="843" spans="1:17" ht="14.4" customHeight="1" x14ac:dyDescent="0.3">
      <c r="A843" s="472" t="s">
        <v>1621</v>
      </c>
      <c r="B843" s="473" t="s">
        <v>1424</v>
      </c>
      <c r="C843" s="473" t="s">
        <v>1425</v>
      </c>
      <c r="D843" s="473" t="s">
        <v>1464</v>
      </c>
      <c r="E843" s="473" t="s">
        <v>1465</v>
      </c>
      <c r="F843" s="477">
        <v>2</v>
      </c>
      <c r="G843" s="477">
        <v>760</v>
      </c>
      <c r="H843" s="477"/>
      <c r="I843" s="477">
        <v>380</v>
      </c>
      <c r="J843" s="477"/>
      <c r="K843" s="477"/>
      <c r="L843" s="477"/>
      <c r="M843" s="477"/>
      <c r="N843" s="477">
        <v>1</v>
      </c>
      <c r="O843" s="477">
        <v>553</v>
      </c>
      <c r="P843" s="500"/>
      <c r="Q843" s="478">
        <v>553</v>
      </c>
    </row>
    <row r="844" spans="1:17" ht="14.4" customHeight="1" x14ac:dyDescent="0.3">
      <c r="A844" s="472" t="s">
        <v>1621</v>
      </c>
      <c r="B844" s="473" t="s">
        <v>1424</v>
      </c>
      <c r="C844" s="473" t="s">
        <v>1425</v>
      </c>
      <c r="D844" s="473" t="s">
        <v>1464</v>
      </c>
      <c r="E844" s="473" t="s">
        <v>1466</v>
      </c>
      <c r="F844" s="477">
        <v>2</v>
      </c>
      <c r="G844" s="477">
        <v>760</v>
      </c>
      <c r="H844" s="477"/>
      <c r="I844" s="477">
        <v>380</v>
      </c>
      <c r="J844" s="477"/>
      <c r="K844" s="477"/>
      <c r="L844" s="477"/>
      <c r="M844" s="477"/>
      <c r="N844" s="477"/>
      <c r="O844" s="477"/>
      <c r="P844" s="500"/>
      <c r="Q844" s="478"/>
    </row>
    <row r="845" spans="1:17" ht="14.4" customHeight="1" x14ac:dyDescent="0.3">
      <c r="A845" s="472" t="s">
        <v>1621</v>
      </c>
      <c r="B845" s="473" t="s">
        <v>1424</v>
      </c>
      <c r="C845" s="473" t="s">
        <v>1425</v>
      </c>
      <c r="D845" s="473" t="s">
        <v>1476</v>
      </c>
      <c r="E845" s="473" t="s">
        <v>1477</v>
      </c>
      <c r="F845" s="477">
        <v>11</v>
      </c>
      <c r="G845" s="477">
        <v>176</v>
      </c>
      <c r="H845" s="477">
        <v>1.4789915966386555</v>
      </c>
      <c r="I845" s="477">
        <v>16</v>
      </c>
      <c r="J845" s="477">
        <v>7</v>
      </c>
      <c r="K845" s="477">
        <v>119</v>
      </c>
      <c r="L845" s="477">
        <v>1</v>
      </c>
      <c r="M845" s="477">
        <v>17</v>
      </c>
      <c r="N845" s="477">
        <v>1</v>
      </c>
      <c r="O845" s="477">
        <v>17</v>
      </c>
      <c r="P845" s="500">
        <v>0.14285714285714285</v>
      </c>
      <c r="Q845" s="478">
        <v>17</v>
      </c>
    </row>
    <row r="846" spans="1:17" ht="14.4" customHeight="1" x14ac:dyDescent="0.3">
      <c r="A846" s="472" t="s">
        <v>1621</v>
      </c>
      <c r="B846" s="473" t="s">
        <v>1424</v>
      </c>
      <c r="C846" s="473" t="s">
        <v>1425</v>
      </c>
      <c r="D846" s="473" t="s">
        <v>1478</v>
      </c>
      <c r="E846" s="473" t="s">
        <v>1479</v>
      </c>
      <c r="F846" s="477">
        <v>3</v>
      </c>
      <c r="G846" s="477">
        <v>408</v>
      </c>
      <c r="H846" s="477">
        <v>1.4676258992805755</v>
      </c>
      <c r="I846" s="477">
        <v>136</v>
      </c>
      <c r="J846" s="477">
        <v>2</v>
      </c>
      <c r="K846" s="477">
        <v>278</v>
      </c>
      <c r="L846" s="477">
        <v>1</v>
      </c>
      <c r="M846" s="477">
        <v>139</v>
      </c>
      <c r="N846" s="477">
        <v>4</v>
      </c>
      <c r="O846" s="477">
        <v>572</v>
      </c>
      <c r="P846" s="500">
        <v>2.0575539568345325</v>
      </c>
      <c r="Q846" s="478">
        <v>143</v>
      </c>
    </row>
    <row r="847" spans="1:17" ht="14.4" customHeight="1" x14ac:dyDescent="0.3">
      <c r="A847" s="472" t="s">
        <v>1621</v>
      </c>
      <c r="B847" s="473" t="s">
        <v>1424</v>
      </c>
      <c r="C847" s="473" t="s">
        <v>1425</v>
      </c>
      <c r="D847" s="473" t="s">
        <v>1478</v>
      </c>
      <c r="E847" s="473" t="s">
        <v>1480</v>
      </c>
      <c r="F847" s="477">
        <v>4</v>
      </c>
      <c r="G847" s="477">
        <v>544</v>
      </c>
      <c r="H847" s="477">
        <v>1.9568345323741008</v>
      </c>
      <c r="I847" s="477">
        <v>136</v>
      </c>
      <c r="J847" s="477">
        <v>2</v>
      </c>
      <c r="K847" s="477">
        <v>278</v>
      </c>
      <c r="L847" s="477">
        <v>1</v>
      </c>
      <c r="M847" s="477">
        <v>139</v>
      </c>
      <c r="N847" s="477">
        <v>2</v>
      </c>
      <c r="O847" s="477">
        <v>286</v>
      </c>
      <c r="P847" s="500">
        <v>1.0287769784172662</v>
      </c>
      <c r="Q847" s="478">
        <v>143</v>
      </c>
    </row>
    <row r="848" spans="1:17" ht="14.4" customHeight="1" x14ac:dyDescent="0.3">
      <c r="A848" s="472" t="s">
        <v>1621</v>
      </c>
      <c r="B848" s="473" t="s">
        <v>1424</v>
      </c>
      <c r="C848" s="473" t="s">
        <v>1425</v>
      </c>
      <c r="D848" s="473" t="s">
        <v>1481</v>
      </c>
      <c r="E848" s="473" t="s">
        <v>1482</v>
      </c>
      <c r="F848" s="477">
        <v>10</v>
      </c>
      <c r="G848" s="477">
        <v>1030</v>
      </c>
      <c r="H848" s="477">
        <v>1.25</v>
      </c>
      <c r="I848" s="477">
        <v>103</v>
      </c>
      <c r="J848" s="477">
        <v>8</v>
      </c>
      <c r="K848" s="477">
        <v>824</v>
      </c>
      <c r="L848" s="477">
        <v>1</v>
      </c>
      <c r="M848" s="477">
        <v>103</v>
      </c>
      <c r="N848" s="477">
        <v>3</v>
      </c>
      <c r="O848" s="477">
        <v>195</v>
      </c>
      <c r="P848" s="500">
        <v>0.23665048543689321</v>
      </c>
      <c r="Q848" s="478">
        <v>65</v>
      </c>
    </row>
    <row r="849" spans="1:17" ht="14.4" customHeight="1" x14ac:dyDescent="0.3">
      <c r="A849" s="472" t="s">
        <v>1621</v>
      </c>
      <c r="B849" s="473" t="s">
        <v>1424</v>
      </c>
      <c r="C849" s="473" t="s">
        <v>1425</v>
      </c>
      <c r="D849" s="473" t="s">
        <v>1481</v>
      </c>
      <c r="E849" s="473" t="s">
        <v>1483</v>
      </c>
      <c r="F849" s="477">
        <v>3</v>
      </c>
      <c r="G849" s="477">
        <v>309</v>
      </c>
      <c r="H849" s="477">
        <v>0.375</v>
      </c>
      <c r="I849" s="477">
        <v>103</v>
      </c>
      <c r="J849" s="477">
        <v>8</v>
      </c>
      <c r="K849" s="477">
        <v>824</v>
      </c>
      <c r="L849" s="477">
        <v>1</v>
      </c>
      <c r="M849" s="477">
        <v>103</v>
      </c>
      <c r="N849" s="477">
        <v>3</v>
      </c>
      <c r="O849" s="477">
        <v>195</v>
      </c>
      <c r="P849" s="500">
        <v>0.23665048543689321</v>
      </c>
      <c r="Q849" s="478">
        <v>65</v>
      </c>
    </row>
    <row r="850" spans="1:17" ht="14.4" customHeight="1" x14ac:dyDescent="0.3">
      <c r="A850" s="472" t="s">
        <v>1621</v>
      </c>
      <c r="B850" s="473" t="s">
        <v>1424</v>
      </c>
      <c r="C850" s="473" t="s">
        <v>1425</v>
      </c>
      <c r="D850" s="473" t="s">
        <v>1488</v>
      </c>
      <c r="E850" s="473" t="s">
        <v>1489</v>
      </c>
      <c r="F850" s="477">
        <v>148</v>
      </c>
      <c r="G850" s="477">
        <v>17168</v>
      </c>
      <c r="H850" s="477">
        <v>0.66395946938933359</v>
      </c>
      <c r="I850" s="477">
        <v>116</v>
      </c>
      <c r="J850" s="477">
        <v>221</v>
      </c>
      <c r="K850" s="477">
        <v>25857</v>
      </c>
      <c r="L850" s="477">
        <v>1</v>
      </c>
      <c r="M850" s="477">
        <v>117</v>
      </c>
      <c r="N850" s="477">
        <v>130</v>
      </c>
      <c r="O850" s="477">
        <v>17680</v>
      </c>
      <c r="P850" s="500">
        <v>0.68376068376068377</v>
      </c>
      <c r="Q850" s="478">
        <v>136</v>
      </c>
    </row>
    <row r="851" spans="1:17" ht="14.4" customHeight="1" x14ac:dyDescent="0.3">
      <c r="A851" s="472" t="s">
        <v>1621</v>
      </c>
      <c r="B851" s="473" t="s">
        <v>1424</v>
      </c>
      <c r="C851" s="473" t="s">
        <v>1425</v>
      </c>
      <c r="D851" s="473" t="s">
        <v>1490</v>
      </c>
      <c r="E851" s="473" t="s">
        <v>1491</v>
      </c>
      <c r="F851" s="477">
        <v>68</v>
      </c>
      <c r="G851" s="477">
        <v>5780</v>
      </c>
      <c r="H851" s="477">
        <v>0.72177822177822182</v>
      </c>
      <c r="I851" s="477">
        <v>85</v>
      </c>
      <c r="J851" s="477">
        <v>88</v>
      </c>
      <c r="K851" s="477">
        <v>8008</v>
      </c>
      <c r="L851" s="477">
        <v>1</v>
      </c>
      <c r="M851" s="477">
        <v>91</v>
      </c>
      <c r="N851" s="477">
        <v>67</v>
      </c>
      <c r="O851" s="477">
        <v>6097</v>
      </c>
      <c r="P851" s="500">
        <v>0.76136363636363635</v>
      </c>
      <c r="Q851" s="478">
        <v>91</v>
      </c>
    </row>
    <row r="852" spans="1:17" ht="14.4" customHeight="1" x14ac:dyDescent="0.3">
      <c r="A852" s="472" t="s">
        <v>1621</v>
      </c>
      <c r="B852" s="473" t="s">
        <v>1424</v>
      </c>
      <c r="C852" s="473" t="s">
        <v>1425</v>
      </c>
      <c r="D852" s="473" t="s">
        <v>1494</v>
      </c>
      <c r="E852" s="473" t="s">
        <v>1495</v>
      </c>
      <c r="F852" s="477">
        <v>29</v>
      </c>
      <c r="G852" s="477">
        <v>609</v>
      </c>
      <c r="H852" s="477">
        <v>1.0740740740740742</v>
      </c>
      <c r="I852" s="477">
        <v>21</v>
      </c>
      <c r="J852" s="477">
        <v>27</v>
      </c>
      <c r="K852" s="477">
        <v>567</v>
      </c>
      <c r="L852" s="477">
        <v>1</v>
      </c>
      <c r="M852" s="477">
        <v>21</v>
      </c>
      <c r="N852" s="477">
        <v>3</v>
      </c>
      <c r="O852" s="477">
        <v>198</v>
      </c>
      <c r="P852" s="500">
        <v>0.34920634920634919</v>
      </c>
      <c r="Q852" s="478">
        <v>66</v>
      </c>
    </row>
    <row r="853" spans="1:17" ht="14.4" customHeight="1" x14ac:dyDescent="0.3">
      <c r="A853" s="472" t="s">
        <v>1621</v>
      </c>
      <c r="B853" s="473" t="s">
        <v>1424</v>
      </c>
      <c r="C853" s="473" t="s">
        <v>1425</v>
      </c>
      <c r="D853" s="473" t="s">
        <v>1496</v>
      </c>
      <c r="E853" s="473" t="s">
        <v>1497</v>
      </c>
      <c r="F853" s="477">
        <v>9</v>
      </c>
      <c r="G853" s="477">
        <v>4383</v>
      </c>
      <c r="H853" s="477"/>
      <c r="I853" s="477">
        <v>487</v>
      </c>
      <c r="J853" s="477"/>
      <c r="K853" s="477"/>
      <c r="L853" s="477"/>
      <c r="M853" s="477"/>
      <c r="N853" s="477"/>
      <c r="O853" s="477"/>
      <c r="P853" s="500"/>
      <c r="Q853" s="478"/>
    </row>
    <row r="854" spans="1:17" ht="14.4" customHeight="1" x14ac:dyDescent="0.3">
      <c r="A854" s="472" t="s">
        <v>1621</v>
      </c>
      <c r="B854" s="473" t="s">
        <v>1424</v>
      </c>
      <c r="C854" s="473" t="s">
        <v>1425</v>
      </c>
      <c r="D854" s="473" t="s">
        <v>1496</v>
      </c>
      <c r="E854" s="473" t="s">
        <v>1498</v>
      </c>
      <c r="F854" s="477">
        <v>6</v>
      </c>
      <c r="G854" s="477">
        <v>2922</v>
      </c>
      <c r="H854" s="477">
        <v>1.4969262295081966</v>
      </c>
      <c r="I854" s="477">
        <v>487</v>
      </c>
      <c r="J854" s="477">
        <v>4</v>
      </c>
      <c r="K854" s="477">
        <v>1952</v>
      </c>
      <c r="L854" s="477">
        <v>1</v>
      </c>
      <c r="M854" s="477">
        <v>488</v>
      </c>
      <c r="N854" s="477"/>
      <c r="O854" s="477"/>
      <c r="P854" s="500"/>
      <c r="Q854" s="478"/>
    </row>
    <row r="855" spans="1:17" ht="14.4" customHeight="1" x14ac:dyDescent="0.3">
      <c r="A855" s="472" t="s">
        <v>1621</v>
      </c>
      <c r="B855" s="473" t="s">
        <v>1424</v>
      </c>
      <c r="C855" s="473" t="s">
        <v>1425</v>
      </c>
      <c r="D855" s="473" t="s">
        <v>1506</v>
      </c>
      <c r="E855" s="473" t="s">
        <v>1507</v>
      </c>
      <c r="F855" s="477">
        <v>74</v>
      </c>
      <c r="G855" s="477">
        <v>3034</v>
      </c>
      <c r="H855" s="477">
        <v>1</v>
      </c>
      <c r="I855" s="477">
        <v>41</v>
      </c>
      <c r="J855" s="477">
        <v>74</v>
      </c>
      <c r="K855" s="477">
        <v>3034</v>
      </c>
      <c r="L855" s="477">
        <v>1</v>
      </c>
      <c r="M855" s="477">
        <v>41</v>
      </c>
      <c r="N855" s="477">
        <v>49</v>
      </c>
      <c r="O855" s="477">
        <v>2499</v>
      </c>
      <c r="P855" s="500">
        <v>0.82366512854317731</v>
      </c>
      <c r="Q855" s="478">
        <v>51</v>
      </c>
    </row>
    <row r="856" spans="1:17" ht="14.4" customHeight="1" x14ac:dyDescent="0.3">
      <c r="A856" s="472" t="s">
        <v>1621</v>
      </c>
      <c r="B856" s="473" t="s">
        <v>1424</v>
      </c>
      <c r="C856" s="473" t="s">
        <v>1425</v>
      </c>
      <c r="D856" s="473" t="s">
        <v>1518</v>
      </c>
      <c r="E856" s="473" t="s">
        <v>1519</v>
      </c>
      <c r="F856" s="477"/>
      <c r="G856" s="477"/>
      <c r="H856" s="477"/>
      <c r="I856" s="477"/>
      <c r="J856" s="477"/>
      <c r="K856" s="477"/>
      <c r="L856" s="477"/>
      <c r="M856" s="477"/>
      <c r="N856" s="477">
        <v>2</v>
      </c>
      <c r="O856" s="477">
        <v>1526</v>
      </c>
      <c r="P856" s="500"/>
      <c r="Q856" s="478">
        <v>763</v>
      </c>
    </row>
    <row r="857" spans="1:17" ht="14.4" customHeight="1" x14ac:dyDescent="0.3">
      <c r="A857" s="472" t="s">
        <v>1621</v>
      </c>
      <c r="B857" s="473" t="s">
        <v>1424</v>
      </c>
      <c r="C857" s="473" t="s">
        <v>1425</v>
      </c>
      <c r="D857" s="473" t="s">
        <v>1520</v>
      </c>
      <c r="E857" s="473" t="s">
        <v>1521</v>
      </c>
      <c r="F857" s="477">
        <v>1</v>
      </c>
      <c r="G857" s="477">
        <v>2072</v>
      </c>
      <c r="H857" s="477"/>
      <c r="I857" s="477">
        <v>2072</v>
      </c>
      <c r="J857" s="477"/>
      <c r="K857" s="477"/>
      <c r="L857" s="477"/>
      <c r="M857" s="477"/>
      <c r="N857" s="477"/>
      <c r="O857" s="477"/>
      <c r="P857" s="500"/>
      <c r="Q857" s="478"/>
    </row>
    <row r="858" spans="1:17" ht="14.4" customHeight="1" x14ac:dyDescent="0.3">
      <c r="A858" s="472" t="s">
        <v>1621</v>
      </c>
      <c r="B858" s="473" t="s">
        <v>1424</v>
      </c>
      <c r="C858" s="473" t="s">
        <v>1425</v>
      </c>
      <c r="D858" s="473" t="s">
        <v>1522</v>
      </c>
      <c r="E858" s="473" t="s">
        <v>1524</v>
      </c>
      <c r="F858" s="477">
        <v>1</v>
      </c>
      <c r="G858" s="477">
        <v>608</v>
      </c>
      <c r="H858" s="477"/>
      <c r="I858" s="477">
        <v>608</v>
      </c>
      <c r="J858" s="477"/>
      <c r="K858" s="477"/>
      <c r="L858" s="477"/>
      <c r="M858" s="477"/>
      <c r="N858" s="477"/>
      <c r="O858" s="477"/>
      <c r="P858" s="500"/>
      <c r="Q858" s="478"/>
    </row>
    <row r="859" spans="1:17" ht="14.4" customHeight="1" x14ac:dyDescent="0.3">
      <c r="A859" s="472" t="s">
        <v>1621</v>
      </c>
      <c r="B859" s="473" t="s">
        <v>1424</v>
      </c>
      <c r="C859" s="473" t="s">
        <v>1425</v>
      </c>
      <c r="D859" s="473" t="s">
        <v>1550</v>
      </c>
      <c r="E859" s="473" t="s">
        <v>1551</v>
      </c>
      <c r="F859" s="477"/>
      <c r="G859" s="477"/>
      <c r="H859" s="477"/>
      <c r="I859" s="477"/>
      <c r="J859" s="477">
        <v>1</v>
      </c>
      <c r="K859" s="477">
        <v>30</v>
      </c>
      <c r="L859" s="477">
        <v>1</v>
      </c>
      <c r="M859" s="477">
        <v>30</v>
      </c>
      <c r="N859" s="477"/>
      <c r="O859" s="477"/>
      <c r="P859" s="500"/>
      <c r="Q859" s="478"/>
    </row>
    <row r="860" spans="1:17" ht="14.4" customHeight="1" x14ac:dyDescent="0.3">
      <c r="A860" s="472" t="s">
        <v>1621</v>
      </c>
      <c r="B860" s="473" t="s">
        <v>1424</v>
      </c>
      <c r="C860" s="473" t="s">
        <v>1425</v>
      </c>
      <c r="D860" s="473" t="s">
        <v>1558</v>
      </c>
      <c r="E860" s="473"/>
      <c r="F860" s="477"/>
      <c r="G860" s="477"/>
      <c r="H860" s="477"/>
      <c r="I860" s="477"/>
      <c r="J860" s="477"/>
      <c r="K860" s="477"/>
      <c r="L860" s="477"/>
      <c r="M860" s="477"/>
      <c r="N860" s="477">
        <v>1</v>
      </c>
      <c r="O860" s="477">
        <v>327</v>
      </c>
      <c r="P860" s="500"/>
      <c r="Q860" s="478">
        <v>327</v>
      </c>
    </row>
    <row r="861" spans="1:17" ht="14.4" customHeight="1" x14ac:dyDescent="0.3">
      <c r="A861" s="472" t="s">
        <v>1621</v>
      </c>
      <c r="B861" s="473" t="s">
        <v>1424</v>
      </c>
      <c r="C861" s="473" t="s">
        <v>1425</v>
      </c>
      <c r="D861" s="473" t="s">
        <v>1564</v>
      </c>
      <c r="E861" s="473"/>
      <c r="F861" s="477"/>
      <c r="G861" s="477"/>
      <c r="H861" s="477"/>
      <c r="I861" s="477"/>
      <c r="J861" s="477"/>
      <c r="K861" s="477"/>
      <c r="L861" s="477"/>
      <c r="M861" s="477"/>
      <c r="N861" s="477">
        <v>9</v>
      </c>
      <c r="O861" s="477">
        <v>2340</v>
      </c>
      <c r="P861" s="500"/>
      <c r="Q861" s="478">
        <v>260</v>
      </c>
    </row>
    <row r="862" spans="1:17" ht="14.4" customHeight="1" x14ac:dyDescent="0.3">
      <c r="A862" s="472" t="s">
        <v>1621</v>
      </c>
      <c r="B862" s="473" t="s">
        <v>1424</v>
      </c>
      <c r="C862" s="473" t="s">
        <v>1425</v>
      </c>
      <c r="D862" s="473" t="s">
        <v>1564</v>
      </c>
      <c r="E862" s="473" t="s">
        <v>1565</v>
      </c>
      <c r="F862" s="477"/>
      <c r="G862" s="477"/>
      <c r="H862" s="477"/>
      <c r="I862" s="477"/>
      <c r="J862" s="477"/>
      <c r="K862" s="477"/>
      <c r="L862" s="477"/>
      <c r="M862" s="477"/>
      <c r="N862" s="477">
        <v>91</v>
      </c>
      <c r="O862" s="477">
        <v>23660</v>
      </c>
      <c r="P862" s="500"/>
      <c r="Q862" s="478">
        <v>260</v>
      </c>
    </row>
    <row r="863" spans="1:17" ht="14.4" customHeight="1" x14ac:dyDescent="0.3">
      <c r="A863" s="472" t="s">
        <v>1622</v>
      </c>
      <c r="B863" s="473" t="s">
        <v>1424</v>
      </c>
      <c r="C863" s="473" t="s">
        <v>1425</v>
      </c>
      <c r="D863" s="473" t="s">
        <v>1426</v>
      </c>
      <c r="E863" s="473" t="s">
        <v>1427</v>
      </c>
      <c r="F863" s="477">
        <v>37</v>
      </c>
      <c r="G863" s="477">
        <v>5957</v>
      </c>
      <c r="H863" s="477">
        <v>1.3773410404624278</v>
      </c>
      <c r="I863" s="477">
        <v>161</v>
      </c>
      <c r="J863" s="477">
        <v>25</v>
      </c>
      <c r="K863" s="477">
        <v>4325</v>
      </c>
      <c r="L863" s="477">
        <v>1</v>
      </c>
      <c r="M863" s="477">
        <v>173</v>
      </c>
      <c r="N863" s="477">
        <v>18</v>
      </c>
      <c r="O863" s="477">
        <v>3114</v>
      </c>
      <c r="P863" s="500">
        <v>0.72</v>
      </c>
      <c r="Q863" s="478">
        <v>173</v>
      </c>
    </row>
    <row r="864" spans="1:17" ht="14.4" customHeight="1" x14ac:dyDescent="0.3">
      <c r="A864" s="472" t="s">
        <v>1622</v>
      </c>
      <c r="B864" s="473" t="s">
        <v>1424</v>
      </c>
      <c r="C864" s="473" t="s">
        <v>1425</v>
      </c>
      <c r="D864" s="473" t="s">
        <v>1426</v>
      </c>
      <c r="E864" s="473" t="s">
        <v>1428</v>
      </c>
      <c r="F864" s="477">
        <v>14</v>
      </c>
      <c r="G864" s="477">
        <v>2254</v>
      </c>
      <c r="H864" s="477">
        <v>1.4476557482337828</v>
      </c>
      <c r="I864" s="477">
        <v>161</v>
      </c>
      <c r="J864" s="477">
        <v>9</v>
      </c>
      <c r="K864" s="477">
        <v>1557</v>
      </c>
      <c r="L864" s="477">
        <v>1</v>
      </c>
      <c r="M864" s="477">
        <v>173</v>
      </c>
      <c r="N864" s="477">
        <v>5</v>
      </c>
      <c r="O864" s="477">
        <v>865</v>
      </c>
      <c r="P864" s="500">
        <v>0.55555555555555558</v>
      </c>
      <c r="Q864" s="478">
        <v>173</v>
      </c>
    </row>
    <row r="865" spans="1:17" ht="14.4" customHeight="1" x14ac:dyDescent="0.3">
      <c r="A865" s="472" t="s">
        <v>1622</v>
      </c>
      <c r="B865" s="473" t="s">
        <v>1424</v>
      </c>
      <c r="C865" s="473" t="s">
        <v>1425</v>
      </c>
      <c r="D865" s="473" t="s">
        <v>1444</v>
      </c>
      <c r="E865" s="473" t="s">
        <v>1445</v>
      </c>
      <c r="F865" s="477">
        <v>31</v>
      </c>
      <c r="G865" s="477">
        <v>1240</v>
      </c>
      <c r="H865" s="477">
        <v>3.3604336043360434</v>
      </c>
      <c r="I865" s="477">
        <v>40</v>
      </c>
      <c r="J865" s="477">
        <v>9</v>
      </c>
      <c r="K865" s="477">
        <v>369</v>
      </c>
      <c r="L865" s="477">
        <v>1</v>
      </c>
      <c r="M865" s="477">
        <v>41</v>
      </c>
      <c r="N865" s="477">
        <v>26</v>
      </c>
      <c r="O865" s="477">
        <v>1196</v>
      </c>
      <c r="P865" s="500">
        <v>3.2411924119241191</v>
      </c>
      <c r="Q865" s="478">
        <v>46</v>
      </c>
    </row>
    <row r="866" spans="1:17" ht="14.4" customHeight="1" x14ac:dyDescent="0.3">
      <c r="A866" s="472" t="s">
        <v>1622</v>
      </c>
      <c r="B866" s="473" t="s">
        <v>1424</v>
      </c>
      <c r="C866" s="473" t="s">
        <v>1425</v>
      </c>
      <c r="D866" s="473" t="s">
        <v>1446</v>
      </c>
      <c r="E866" s="473" t="s">
        <v>1448</v>
      </c>
      <c r="F866" s="477"/>
      <c r="G866" s="477"/>
      <c r="H866" s="477"/>
      <c r="I866" s="477"/>
      <c r="J866" s="477"/>
      <c r="K866" s="477"/>
      <c r="L866" s="477"/>
      <c r="M866" s="477"/>
      <c r="N866" s="477">
        <v>7</v>
      </c>
      <c r="O866" s="477">
        <v>2429</v>
      </c>
      <c r="P866" s="500"/>
      <c r="Q866" s="478">
        <v>347</v>
      </c>
    </row>
    <row r="867" spans="1:17" ht="14.4" customHeight="1" x14ac:dyDescent="0.3">
      <c r="A867" s="472" t="s">
        <v>1622</v>
      </c>
      <c r="B867" s="473" t="s">
        <v>1424</v>
      </c>
      <c r="C867" s="473" t="s">
        <v>1425</v>
      </c>
      <c r="D867" s="473" t="s">
        <v>1453</v>
      </c>
      <c r="E867" s="473" t="s">
        <v>1454</v>
      </c>
      <c r="F867" s="477"/>
      <c r="G867" s="477"/>
      <c r="H867" s="477"/>
      <c r="I867" s="477"/>
      <c r="J867" s="477"/>
      <c r="K867" s="477"/>
      <c r="L867" s="477"/>
      <c r="M867" s="477"/>
      <c r="N867" s="477">
        <v>4</v>
      </c>
      <c r="O867" s="477">
        <v>1508</v>
      </c>
      <c r="P867" s="500"/>
      <c r="Q867" s="478">
        <v>377</v>
      </c>
    </row>
    <row r="868" spans="1:17" ht="14.4" customHeight="1" x14ac:dyDescent="0.3">
      <c r="A868" s="472" t="s">
        <v>1622</v>
      </c>
      <c r="B868" s="473" t="s">
        <v>1424</v>
      </c>
      <c r="C868" s="473" t="s">
        <v>1425</v>
      </c>
      <c r="D868" s="473" t="s">
        <v>1453</v>
      </c>
      <c r="E868" s="473" t="s">
        <v>1455</v>
      </c>
      <c r="F868" s="477"/>
      <c r="G868" s="477"/>
      <c r="H868" s="477"/>
      <c r="I868" s="477"/>
      <c r="J868" s="477"/>
      <c r="K868" s="477"/>
      <c r="L868" s="477"/>
      <c r="M868" s="477"/>
      <c r="N868" s="477">
        <v>4</v>
      </c>
      <c r="O868" s="477">
        <v>1508</v>
      </c>
      <c r="P868" s="500"/>
      <c r="Q868" s="478">
        <v>377</v>
      </c>
    </row>
    <row r="869" spans="1:17" ht="14.4" customHeight="1" x14ac:dyDescent="0.3">
      <c r="A869" s="472" t="s">
        <v>1622</v>
      </c>
      <c r="B869" s="473" t="s">
        <v>1424</v>
      </c>
      <c r="C869" s="473" t="s">
        <v>1425</v>
      </c>
      <c r="D869" s="473" t="s">
        <v>1456</v>
      </c>
      <c r="E869" s="473" t="s">
        <v>1457</v>
      </c>
      <c r="F869" s="477">
        <v>1</v>
      </c>
      <c r="G869" s="477">
        <v>41</v>
      </c>
      <c r="H869" s="477"/>
      <c r="I869" s="477">
        <v>41</v>
      </c>
      <c r="J869" s="477"/>
      <c r="K869" s="477"/>
      <c r="L869" s="477"/>
      <c r="M869" s="477"/>
      <c r="N869" s="477"/>
      <c r="O869" s="477"/>
      <c r="P869" s="500"/>
      <c r="Q869" s="478"/>
    </row>
    <row r="870" spans="1:17" ht="14.4" customHeight="1" x14ac:dyDescent="0.3">
      <c r="A870" s="472" t="s">
        <v>1622</v>
      </c>
      <c r="B870" s="473" t="s">
        <v>1424</v>
      </c>
      <c r="C870" s="473" t="s">
        <v>1425</v>
      </c>
      <c r="D870" s="473" t="s">
        <v>1458</v>
      </c>
      <c r="E870" s="473" t="s">
        <v>1459</v>
      </c>
      <c r="F870" s="477">
        <v>5</v>
      </c>
      <c r="G870" s="477">
        <v>2455</v>
      </c>
      <c r="H870" s="477">
        <v>0.99796747967479671</v>
      </c>
      <c r="I870" s="477">
        <v>491</v>
      </c>
      <c r="J870" s="477">
        <v>5</v>
      </c>
      <c r="K870" s="477">
        <v>2460</v>
      </c>
      <c r="L870" s="477">
        <v>1</v>
      </c>
      <c r="M870" s="477">
        <v>492</v>
      </c>
      <c r="N870" s="477">
        <v>5</v>
      </c>
      <c r="O870" s="477">
        <v>2620</v>
      </c>
      <c r="P870" s="500">
        <v>1.065040650406504</v>
      </c>
      <c r="Q870" s="478">
        <v>524</v>
      </c>
    </row>
    <row r="871" spans="1:17" ht="14.4" customHeight="1" x14ac:dyDescent="0.3">
      <c r="A871" s="472" t="s">
        <v>1622</v>
      </c>
      <c r="B871" s="473" t="s">
        <v>1424</v>
      </c>
      <c r="C871" s="473" t="s">
        <v>1425</v>
      </c>
      <c r="D871" s="473" t="s">
        <v>1460</v>
      </c>
      <c r="E871" s="473" t="s">
        <v>1461</v>
      </c>
      <c r="F871" s="477">
        <v>5</v>
      </c>
      <c r="G871" s="477">
        <v>155</v>
      </c>
      <c r="H871" s="477"/>
      <c r="I871" s="477">
        <v>31</v>
      </c>
      <c r="J871" s="477"/>
      <c r="K871" s="477"/>
      <c r="L871" s="477"/>
      <c r="M871" s="477"/>
      <c r="N871" s="477">
        <v>8</v>
      </c>
      <c r="O871" s="477">
        <v>456</v>
      </c>
      <c r="P871" s="500"/>
      <c r="Q871" s="478">
        <v>57</v>
      </c>
    </row>
    <row r="872" spans="1:17" ht="14.4" customHeight="1" x14ac:dyDescent="0.3">
      <c r="A872" s="472" t="s">
        <v>1622</v>
      </c>
      <c r="B872" s="473" t="s">
        <v>1424</v>
      </c>
      <c r="C872" s="473" t="s">
        <v>1425</v>
      </c>
      <c r="D872" s="473" t="s">
        <v>1476</v>
      </c>
      <c r="E872" s="473" t="s">
        <v>1477</v>
      </c>
      <c r="F872" s="477">
        <v>2</v>
      </c>
      <c r="G872" s="477">
        <v>32</v>
      </c>
      <c r="H872" s="477"/>
      <c r="I872" s="477">
        <v>16</v>
      </c>
      <c r="J872" s="477"/>
      <c r="K872" s="477"/>
      <c r="L872" s="477"/>
      <c r="M872" s="477"/>
      <c r="N872" s="477">
        <v>10</v>
      </c>
      <c r="O872" s="477">
        <v>170</v>
      </c>
      <c r="P872" s="500"/>
      <c r="Q872" s="478">
        <v>17</v>
      </c>
    </row>
    <row r="873" spans="1:17" ht="14.4" customHeight="1" x14ac:dyDescent="0.3">
      <c r="A873" s="472" t="s">
        <v>1622</v>
      </c>
      <c r="B873" s="473" t="s">
        <v>1424</v>
      </c>
      <c r="C873" s="473" t="s">
        <v>1425</v>
      </c>
      <c r="D873" s="473" t="s">
        <v>1481</v>
      </c>
      <c r="E873" s="473" t="s">
        <v>1482</v>
      </c>
      <c r="F873" s="477">
        <v>1</v>
      </c>
      <c r="G873" s="477">
        <v>103</v>
      </c>
      <c r="H873" s="477"/>
      <c r="I873" s="477">
        <v>103</v>
      </c>
      <c r="J873" s="477"/>
      <c r="K873" s="477"/>
      <c r="L873" s="477"/>
      <c r="M873" s="477"/>
      <c r="N873" s="477"/>
      <c r="O873" s="477"/>
      <c r="P873" s="500"/>
      <c r="Q873" s="478"/>
    </row>
    <row r="874" spans="1:17" ht="14.4" customHeight="1" x14ac:dyDescent="0.3">
      <c r="A874" s="472" t="s">
        <v>1622</v>
      </c>
      <c r="B874" s="473" t="s">
        <v>1424</v>
      </c>
      <c r="C874" s="473" t="s">
        <v>1425</v>
      </c>
      <c r="D874" s="473" t="s">
        <v>1481</v>
      </c>
      <c r="E874" s="473" t="s">
        <v>1483</v>
      </c>
      <c r="F874" s="477">
        <v>1</v>
      </c>
      <c r="G874" s="477">
        <v>103</v>
      </c>
      <c r="H874" s="477">
        <v>1</v>
      </c>
      <c r="I874" s="477">
        <v>103</v>
      </c>
      <c r="J874" s="477">
        <v>1</v>
      </c>
      <c r="K874" s="477">
        <v>103</v>
      </c>
      <c r="L874" s="477">
        <v>1</v>
      </c>
      <c r="M874" s="477">
        <v>103</v>
      </c>
      <c r="N874" s="477"/>
      <c r="O874" s="477"/>
      <c r="P874" s="500"/>
      <c r="Q874" s="478"/>
    </row>
    <row r="875" spans="1:17" ht="14.4" customHeight="1" x14ac:dyDescent="0.3">
      <c r="A875" s="472" t="s">
        <v>1622</v>
      </c>
      <c r="B875" s="473" t="s">
        <v>1424</v>
      </c>
      <c r="C875" s="473" t="s">
        <v>1425</v>
      </c>
      <c r="D875" s="473" t="s">
        <v>1488</v>
      </c>
      <c r="E875" s="473" t="s">
        <v>1489</v>
      </c>
      <c r="F875" s="477">
        <v>104</v>
      </c>
      <c r="G875" s="477">
        <v>12064</v>
      </c>
      <c r="H875" s="477">
        <v>0.79316239316239312</v>
      </c>
      <c r="I875" s="477">
        <v>116</v>
      </c>
      <c r="J875" s="477">
        <v>130</v>
      </c>
      <c r="K875" s="477">
        <v>15210</v>
      </c>
      <c r="L875" s="477">
        <v>1</v>
      </c>
      <c r="M875" s="477">
        <v>117</v>
      </c>
      <c r="N875" s="477">
        <v>168</v>
      </c>
      <c r="O875" s="477">
        <v>22848</v>
      </c>
      <c r="P875" s="500">
        <v>1.5021696252465484</v>
      </c>
      <c r="Q875" s="478">
        <v>136</v>
      </c>
    </row>
    <row r="876" spans="1:17" ht="14.4" customHeight="1" x14ac:dyDescent="0.3">
      <c r="A876" s="472" t="s">
        <v>1622</v>
      </c>
      <c r="B876" s="473" t="s">
        <v>1424</v>
      </c>
      <c r="C876" s="473" t="s">
        <v>1425</v>
      </c>
      <c r="D876" s="473" t="s">
        <v>1490</v>
      </c>
      <c r="E876" s="473" t="s">
        <v>1491</v>
      </c>
      <c r="F876" s="477">
        <v>26</v>
      </c>
      <c r="G876" s="477">
        <v>2210</v>
      </c>
      <c r="H876" s="477">
        <v>1.8681318681318682</v>
      </c>
      <c r="I876" s="477">
        <v>85</v>
      </c>
      <c r="J876" s="477">
        <v>13</v>
      </c>
      <c r="K876" s="477">
        <v>1183</v>
      </c>
      <c r="L876" s="477">
        <v>1</v>
      </c>
      <c r="M876" s="477">
        <v>91</v>
      </c>
      <c r="N876" s="477">
        <v>4</v>
      </c>
      <c r="O876" s="477">
        <v>364</v>
      </c>
      <c r="P876" s="500">
        <v>0.30769230769230771</v>
      </c>
      <c r="Q876" s="478">
        <v>91</v>
      </c>
    </row>
    <row r="877" spans="1:17" ht="14.4" customHeight="1" x14ac:dyDescent="0.3">
      <c r="A877" s="472" t="s">
        <v>1622</v>
      </c>
      <c r="B877" s="473" t="s">
        <v>1424</v>
      </c>
      <c r="C877" s="473" t="s">
        <v>1425</v>
      </c>
      <c r="D877" s="473" t="s">
        <v>1492</v>
      </c>
      <c r="E877" s="473" t="s">
        <v>1493</v>
      </c>
      <c r="F877" s="477">
        <v>1</v>
      </c>
      <c r="G877" s="477">
        <v>98</v>
      </c>
      <c r="H877" s="477">
        <v>0.32996632996632996</v>
      </c>
      <c r="I877" s="477">
        <v>98</v>
      </c>
      <c r="J877" s="477">
        <v>3</v>
      </c>
      <c r="K877" s="477">
        <v>297</v>
      </c>
      <c r="L877" s="477">
        <v>1</v>
      </c>
      <c r="M877" s="477">
        <v>99</v>
      </c>
      <c r="N877" s="477">
        <v>2</v>
      </c>
      <c r="O877" s="477">
        <v>274</v>
      </c>
      <c r="P877" s="500">
        <v>0.92255892255892258</v>
      </c>
      <c r="Q877" s="478">
        <v>137</v>
      </c>
    </row>
    <row r="878" spans="1:17" ht="14.4" customHeight="1" x14ac:dyDescent="0.3">
      <c r="A878" s="472" t="s">
        <v>1622</v>
      </c>
      <c r="B878" s="473" t="s">
        <v>1424</v>
      </c>
      <c r="C878" s="473" t="s">
        <v>1425</v>
      </c>
      <c r="D878" s="473" t="s">
        <v>1494</v>
      </c>
      <c r="E878" s="473" t="s">
        <v>1495</v>
      </c>
      <c r="F878" s="477">
        <v>1</v>
      </c>
      <c r="G878" s="477">
        <v>21</v>
      </c>
      <c r="H878" s="477">
        <v>0.25</v>
      </c>
      <c r="I878" s="477">
        <v>21</v>
      </c>
      <c r="J878" s="477">
        <v>4</v>
      </c>
      <c r="K878" s="477">
        <v>84</v>
      </c>
      <c r="L878" s="477">
        <v>1</v>
      </c>
      <c r="M878" s="477">
        <v>21</v>
      </c>
      <c r="N878" s="477"/>
      <c r="O878" s="477"/>
      <c r="P878" s="500"/>
      <c r="Q878" s="478"/>
    </row>
    <row r="879" spans="1:17" ht="14.4" customHeight="1" x14ac:dyDescent="0.3">
      <c r="A879" s="472" t="s">
        <v>1622</v>
      </c>
      <c r="B879" s="473" t="s">
        <v>1424</v>
      </c>
      <c r="C879" s="473" t="s">
        <v>1425</v>
      </c>
      <c r="D879" s="473" t="s">
        <v>1496</v>
      </c>
      <c r="E879" s="473" t="s">
        <v>1497</v>
      </c>
      <c r="F879" s="477"/>
      <c r="G879" s="477"/>
      <c r="H879" s="477"/>
      <c r="I879" s="477"/>
      <c r="J879" s="477"/>
      <c r="K879" s="477"/>
      <c r="L879" s="477"/>
      <c r="M879" s="477"/>
      <c r="N879" s="477">
        <v>8</v>
      </c>
      <c r="O879" s="477">
        <v>2624</v>
      </c>
      <c r="P879" s="500"/>
      <c r="Q879" s="478">
        <v>328</v>
      </c>
    </row>
    <row r="880" spans="1:17" ht="14.4" customHeight="1" x14ac:dyDescent="0.3">
      <c r="A880" s="472" t="s">
        <v>1622</v>
      </c>
      <c r="B880" s="473" t="s">
        <v>1424</v>
      </c>
      <c r="C880" s="473" t="s">
        <v>1425</v>
      </c>
      <c r="D880" s="473" t="s">
        <v>1506</v>
      </c>
      <c r="E880" s="473" t="s">
        <v>1507</v>
      </c>
      <c r="F880" s="477">
        <v>6</v>
      </c>
      <c r="G880" s="477">
        <v>246</v>
      </c>
      <c r="H880" s="477">
        <v>0.8571428571428571</v>
      </c>
      <c r="I880" s="477">
        <v>41</v>
      </c>
      <c r="J880" s="477">
        <v>7</v>
      </c>
      <c r="K880" s="477">
        <v>287</v>
      </c>
      <c r="L880" s="477">
        <v>1</v>
      </c>
      <c r="M880" s="477">
        <v>41</v>
      </c>
      <c r="N880" s="477">
        <v>1</v>
      </c>
      <c r="O880" s="477">
        <v>51</v>
      </c>
      <c r="P880" s="500">
        <v>0.17770034843205576</v>
      </c>
      <c r="Q880" s="478">
        <v>51</v>
      </c>
    </row>
    <row r="881" spans="1:17" ht="14.4" customHeight="1" x14ac:dyDescent="0.3">
      <c r="A881" s="472" t="s">
        <v>1622</v>
      </c>
      <c r="B881" s="473" t="s">
        <v>1424</v>
      </c>
      <c r="C881" s="473" t="s">
        <v>1425</v>
      </c>
      <c r="D881" s="473" t="s">
        <v>1522</v>
      </c>
      <c r="E881" s="473" t="s">
        <v>1523</v>
      </c>
      <c r="F881" s="477"/>
      <c r="G881" s="477"/>
      <c r="H881" s="477"/>
      <c r="I881" s="477"/>
      <c r="J881" s="477">
        <v>6</v>
      </c>
      <c r="K881" s="477">
        <v>3684</v>
      </c>
      <c r="L881" s="477">
        <v>1</v>
      </c>
      <c r="M881" s="477">
        <v>614</v>
      </c>
      <c r="N881" s="477">
        <v>6</v>
      </c>
      <c r="O881" s="477">
        <v>3672</v>
      </c>
      <c r="P881" s="500">
        <v>0.99674267100977199</v>
      </c>
      <c r="Q881" s="478">
        <v>612</v>
      </c>
    </row>
    <row r="882" spans="1:17" ht="14.4" customHeight="1" x14ac:dyDescent="0.3">
      <c r="A882" s="472" t="s">
        <v>1622</v>
      </c>
      <c r="B882" s="473" t="s">
        <v>1424</v>
      </c>
      <c r="C882" s="473" t="s">
        <v>1425</v>
      </c>
      <c r="D882" s="473" t="s">
        <v>1522</v>
      </c>
      <c r="E882" s="473" t="s">
        <v>1524</v>
      </c>
      <c r="F882" s="477">
        <v>8</v>
      </c>
      <c r="G882" s="477">
        <v>4864</v>
      </c>
      <c r="H882" s="477">
        <v>7.9218241042345277</v>
      </c>
      <c r="I882" s="477">
        <v>608</v>
      </c>
      <c r="J882" s="477">
        <v>1</v>
      </c>
      <c r="K882" s="477">
        <v>614</v>
      </c>
      <c r="L882" s="477">
        <v>1</v>
      </c>
      <c r="M882" s="477">
        <v>614</v>
      </c>
      <c r="N882" s="477">
        <v>1</v>
      </c>
      <c r="O882" s="477">
        <v>612</v>
      </c>
      <c r="P882" s="500">
        <v>0.99674267100977199</v>
      </c>
      <c r="Q882" s="478">
        <v>612</v>
      </c>
    </row>
    <row r="883" spans="1:17" ht="14.4" customHeight="1" x14ac:dyDescent="0.3">
      <c r="A883" s="472" t="s">
        <v>1622</v>
      </c>
      <c r="B883" s="473" t="s">
        <v>1424</v>
      </c>
      <c r="C883" s="473" t="s">
        <v>1425</v>
      </c>
      <c r="D883" s="473" t="s">
        <v>1525</v>
      </c>
      <c r="E883" s="473" t="s">
        <v>1526</v>
      </c>
      <c r="F883" s="477"/>
      <c r="G883" s="477"/>
      <c r="H883" s="477"/>
      <c r="I883" s="477"/>
      <c r="J883" s="477"/>
      <c r="K883" s="477"/>
      <c r="L883" s="477"/>
      <c r="M883" s="477"/>
      <c r="N883" s="477">
        <v>1</v>
      </c>
      <c r="O883" s="477">
        <v>825</v>
      </c>
      <c r="P883" s="500"/>
      <c r="Q883" s="478">
        <v>825</v>
      </c>
    </row>
    <row r="884" spans="1:17" ht="14.4" customHeight="1" x14ac:dyDescent="0.3">
      <c r="A884" s="472" t="s">
        <v>1622</v>
      </c>
      <c r="B884" s="473" t="s">
        <v>1424</v>
      </c>
      <c r="C884" s="473" t="s">
        <v>1425</v>
      </c>
      <c r="D884" s="473" t="s">
        <v>1543</v>
      </c>
      <c r="E884" s="473" t="s">
        <v>1544</v>
      </c>
      <c r="F884" s="477">
        <v>5</v>
      </c>
      <c r="G884" s="477">
        <v>135</v>
      </c>
      <c r="H884" s="477"/>
      <c r="I884" s="477">
        <v>27</v>
      </c>
      <c r="J884" s="477"/>
      <c r="K884" s="477"/>
      <c r="L884" s="477"/>
      <c r="M884" s="477"/>
      <c r="N884" s="477"/>
      <c r="O884" s="477"/>
      <c r="P884" s="500"/>
      <c r="Q884" s="478"/>
    </row>
    <row r="885" spans="1:17" ht="14.4" customHeight="1" x14ac:dyDescent="0.3">
      <c r="A885" s="472" t="s">
        <v>1622</v>
      </c>
      <c r="B885" s="473" t="s">
        <v>1424</v>
      </c>
      <c r="C885" s="473" t="s">
        <v>1425</v>
      </c>
      <c r="D885" s="473" t="s">
        <v>1564</v>
      </c>
      <c r="E885" s="473"/>
      <c r="F885" s="477"/>
      <c r="G885" s="477"/>
      <c r="H885" s="477"/>
      <c r="I885" s="477"/>
      <c r="J885" s="477"/>
      <c r="K885" s="477"/>
      <c r="L885" s="477"/>
      <c r="M885" s="477"/>
      <c r="N885" s="477">
        <v>8</v>
      </c>
      <c r="O885" s="477">
        <v>2080</v>
      </c>
      <c r="P885" s="500"/>
      <c r="Q885" s="478">
        <v>260</v>
      </c>
    </row>
    <row r="886" spans="1:17" ht="14.4" customHeight="1" x14ac:dyDescent="0.3">
      <c r="A886" s="472" t="s">
        <v>1622</v>
      </c>
      <c r="B886" s="473" t="s">
        <v>1424</v>
      </c>
      <c r="C886" s="473" t="s">
        <v>1425</v>
      </c>
      <c r="D886" s="473" t="s">
        <v>1564</v>
      </c>
      <c r="E886" s="473" t="s">
        <v>1565</v>
      </c>
      <c r="F886" s="477"/>
      <c r="G886" s="477"/>
      <c r="H886" s="477"/>
      <c r="I886" s="477"/>
      <c r="J886" s="477"/>
      <c r="K886" s="477"/>
      <c r="L886" s="477"/>
      <c r="M886" s="477"/>
      <c r="N886" s="477">
        <v>23</v>
      </c>
      <c r="O886" s="477">
        <v>5980</v>
      </c>
      <c r="P886" s="500"/>
      <c r="Q886" s="478">
        <v>260</v>
      </c>
    </row>
    <row r="887" spans="1:17" ht="14.4" customHeight="1" x14ac:dyDescent="0.3">
      <c r="A887" s="472" t="s">
        <v>1623</v>
      </c>
      <c r="B887" s="473" t="s">
        <v>1424</v>
      </c>
      <c r="C887" s="473" t="s">
        <v>1425</v>
      </c>
      <c r="D887" s="473" t="s">
        <v>1426</v>
      </c>
      <c r="E887" s="473" t="s">
        <v>1427</v>
      </c>
      <c r="F887" s="477">
        <v>146</v>
      </c>
      <c r="G887" s="477">
        <v>23506</v>
      </c>
      <c r="H887" s="477">
        <v>0.47014820889253356</v>
      </c>
      <c r="I887" s="477">
        <v>161</v>
      </c>
      <c r="J887" s="477">
        <v>289</v>
      </c>
      <c r="K887" s="477">
        <v>49997</v>
      </c>
      <c r="L887" s="477">
        <v>1</v>
      </c>
      <c r="M887" s="477">
        <v>173</v>
      </c>
      <c r="N887" s="477">
        <v>307</v>
      </c>
      <c r="O887" s="477">
        <v>53111</v>
      </c>
      <c r="P887" s="500">
        <v>1.0622837370242215</v>
      </c>
      <c r="Q887" s="478">
        <v>173</v>
      </c>
    </row>
    <row r="888" spans="1:17" ht="14.4" customHeight="1" x14ac:dyDescent="0.3">
      <c r="A888" s="472" t="s">
        <v>1623</v>
      </c>
      <c r="B888" s="473" t="s">
        <v>1424</v>
      </c>
      <c r="C888" s="473" t="s">
        <v>1425</v>
      </c>
      <c r="D888" s="473" t="s">
        <v>1426</v>
      </c>
      <c r="E888" s="473" t="s">
        <v>1428</v>
      </c>
      <c r="F888" s="477">
        <v>146</v>
      </c>
      <c r="G888" s="477">
        <v>23506</v>
      </c>
      <c r="H888" s="477">
        <v>1.2240795709003802</v>
      </c>
      <c r="I888" s="477">
        <v>161</v>
      </c>
      <c r="J888" s="477">
        <v>111</v>
      </c>
      <c r="K888" s="477">
        <v>19203</v>
      </c>
      <c r="L888" s="477">
        <v>1</v>
      </c>
      <c r="M888" s="477">
        <v>173</v>
      </c>
      <c r="N888" s="477">
        <v>202</v>
      </c>
      <c r="O888" s="477">
        <v>34946</v>
      </c>
      <c r="P888" s="500">
        <v>1.8198198198198199</v>
      </c>
      <c r="Q888" s="478">
        <v>173</v>
      </c>
    </row>
    <row r="889" spans="1:17" ht="14.4" customHeight="1" x14ac:dyDescent="0.3">
      <c r="A889" s="472" t="s">
        <v>1623</v>
      </c>
      <c r="B889" s="473" t="s">
        <v>1424</v>
      </c>
      <c r="C889" s="473" t="s">
        <v>1425</v>
      </c>
      <c r="D889" s="473" t="s">
        <v>1441</v>
      </c>
      <c r="E889" s="473" t="s">
        <v>1442</v>
      </c>
      <c r="F889" s="477">
        <v>5</v>
      </c>
      <c r="G889" s="477">
        <v>5845</v>
      </c>
      <c r="H889" s="477">
        <v>0.99658994032395565</v>
      </c>
      <c r="I889" s="477">
        <v>1169</v>
      </c>
      <c r="J889" s="477">
        <v>5</v>
      </c>
      <c r="K889" s="477">
        <v>5865</v>
      </c>
      <c r="L889" s="477">
        <v>1</v>
      </c>
      <c r="M889" s="477">
        <v>1173</v>
      </c>
      <c r="N889" s="477">
        <v>2</v>
      </c>
      <c r="O889" s="477">
        <v>2140</v>
      </c>
      <c r="P889" s="500">
        <v>0.36487638533674338</v>
      </c>
      <c r="Q889" s="478">
        <v>1070</v>
      </c>
    </row>
    <row r="890" spans="1:17" ht="14.4" customHeight="1" x14ac:dyDescent="0.3">
      <c r="A890" s="472" t="s">
        <v>1623</v>
      </c>
      <c r="B890" s="473" t="s">
        <v>1424</v>
      </c>
      <c r="C890" s="473" t="s">
        <v>1425</v>
      </c>
      <c r="D890" s="473" t="s">
        <v>1441</v>
      </c>
      <c r="E890" s="473" t="s">
        <v>1443</v>
      </c>
      <c r="F890" s="477">
        <v>1</v>
      </c>
      <c r="G890" s="477">
        <v>1169</v>
      </c>
      <c r="H890" s="477">
        <v>5.5366107795775318E-2</v>
      </c>
      <c r="I890" s="477">
        <v>1169</v>
      </c>
      <c r="J890" s="477">
        <v>18</v>
      </c>
      <c r="K890" s="477">
        <v>21114</v>
      </c>
      <c r="L890" s="477">
        <v>1</v>
      </c>
      <c r="M890" s="477">
        <v>1173</v>
      </c>
      <c r="N890" s="477">
        <v>1</v>
      </c>
      <c r="O890" s="477">
        <v>1070</v>
      </c>
      <c r="P890" s="500">
        <v>5.0677275741214362E-2</v>
      </c>
      <c r="Q890" s="478">
        <v>1070</v>
      </c>
    </row>
    <row r="891" spans="1:17" ht="14.4" customHeight="1" x14ac:dyDescent="0.3">
      <c r="A891" s="472" t="s">
        <v>1623</v>
      </c>
      <c r="B891" s="473" t="s">
        <v>1424</v>
      </c>
      <c r="C891" s="473" t="s">
        <v>1425</v>
      </c>
      <c r="D891" s="473" t="s">
        <v>1444</v>
      </c>
      <c r="E891" s="473" t="s">
        <v>1445</v>
      </c>
      <c r="F891" s="477">
        <v>259</v>
      </c>
      <c r="G891" s="477">
        <v>10360</v>
      </c>
      <c r="H891" s="477">
        <v>0.84509340076678363</v>
      </c>
      <c r="I891" s="477">
        <v>40</v>
      </c>
      <c r="J891" s="477">
        <v>299</v>
      </c>
      <c r="K891" s="477">
        <v>12259</v>
      </c>
      <c r="L891" s="477">
        <v>1</v>
      </c>
      <c r="M891" s="477">
        <v>41</v>
      </c>
      <c r="N891" s="477">
        <v>320</v>
      </c>
      <c r="O891" s="477">
        <v>14720</v>
      </c>
      <c r="P891" s="500">
        <v>1.2007504690431521</v>
      </c>
      <c r="Q891" s="478">
        <v>46</v>
      </c>
    </row>
    <row r="892" spans="1:17" ht="14.4" customHeight="1" x14ac:dyDescent="0.3">
      <c r="A892" s="472" t="s">
        <v>1623</v>
      </c>
      <c r="B892" s="473" t="s">
        <v>1424</v>
      </c>
      <c r="C892" s="473" t="s">
        <v>1425</v>
      </c>
      <c r="D892" s="473" t="s">
        <v>1446</v>
      </c>
      <c r="E892" s="473" t="s">
        <v>1447</v>
      </c>
      <c r="F892" s="477">
        <v>2</v>
      </c>
      <c r="G892" s="477">
        <v>766</v>
      </c>
      <c r="H892" s="477">
        <v>0.11082175925925926</v>
      </c>
      <c r="I892" s="477">
        <v>383</v>
      </c>
      <c r="J892" s="477">
        <v>18</v>
      </c>
      <c r="K892" s="477">
        <v>6912</v>
      </c>
      <c r="L892" s="477">
        <v>1</v>
      </c>
      <c r="M892" s="477">
        <v>384</v>
      </c>
      <c r="N892" s="477">
        <v>24</v>
      </c>
      <c r="O892" s="477">
        <v>8328</v>
      </c>
      <c r="P892" s="500">
        <v>1.2048611111111112</v>
      </c>
      <c r="Q892" s="478">
        <v>347</v>
      </c>
    </row>
    <row r="893" spans="1:17" ht="14.4" customHeight="1" x14ac:dyDescent="0.3">
      <c r="A893" s="472" t="s">
        <v>1623</v>
      </c>
      <c r="B893" s="473" t="s">
        <v>1424</v>
      </c>
      <c r="C893" s="473" t="s">
        <v>1425</v>
      </c>
      <c r="D893" s="473" t="s">
        <v>1446</v>
      </c>
      <c r="E893" s="473" t="s">
        <v>1448</v>
      </c>
      <c r="F893" s="477">
        <v>1</v>
      </c>
      <c r="G893" s="477">
        <v>383</v>
      </c>
      <c r="H893" s="477">
        <v>0.99739583333333337</v>
      </c>
      <c r="I893" s="477">
        <v>383</v>
      </c>
      <c r="J893" s="477">
        <v>1</v>
      </c>
      <c r="K893" s="477">
        <v>384</v>
      </c>
      <c r="L893" s="477">
        <v>1</v>
      </c>
      <c r="M893" s="477">
        <v>384</v>
      </c>
      <c r="N893" s="477">
        <v>1</v>
      </c>
      <c r="O893" s="477">
        <v>347</v>
      </c>
      <c r="P893" s="500">
        <v>0.90364583333333337</v>
      </c>
      <c r="Q893" s="478">
        <v>347</v>
      </c>
    </row>
    <row r="894" spans="1:17" ht="14.4" customHeight="1" x14ac:dyDescent="0.3">
      <c r="A894" s="472" t="s">
        <v>1623</v>
      </c>
      <c r="B894" s="473" t="s">
        <v>1424</v>
      </c>
      <c r="C894" s="473" t="s">
        <v>1425</v>
      </c>
      <c r="D894" s="473" t="s">
        <v>1449</v>
      </c>
      <c r="E894" s="473" t="s">
        <v>1450</v>
      </c>
      <c r="F894" s="477">
        <v>17</v>
      </c>
      <c r="G894" s="477">
        <v>629</v>
      </c>
      <c r="H894" s="477">
        <v>1.5454545454545454</v>
      </c>
      <c r="I894" s="477">
        <v>37</v>
      </c>
      <c r="J894" s="477">
        <v>11</v>
      </c>
      <c r="K894" s="477">
        <v>407</v>
      </c>
      <c r="L894" s="477">
        <v>1</v>
      </c>
      <c r="M894" s="477">
        <v>37</v>
      </c>
      <c r="N894" s="477">
        <v>2</v>
      </c>
      <c r="O894" s="477">
        <v>102</v>
      </c>
      <c r="P894" s="500">
        <v>0.25061425061425063</v>
      </c>
      <c r="Q894" s="478">
        <v>51</v>
      </c>
    </row>
    <row r="895" spans="1:17" ht="14.4" customHeight="1" x14ac:dyDescent="0.3">
      <c r="A895" s="472" t="s">
        <v>1623</v>
      </c>
      <c r="B895" s="473" t="s">
        <v>1424</v>
      </c>
      <c r="C895" s="473" t="s">
        <v>1425</v>
      </c>
      <c r="D895" s="473" t="s">
        <v>1453</v>
      </c>
      <c r="E895" s="473" t="s">
        <v>1454</v>
      </c>
      <c r="F895" s="477"/>
      <c r="G895" s="477"/>
      <c r="H895" s="477"/>
      <c r="I895" s="477"/>
      <c r="J895" s="477">
        <v>3</v>
      </c>
      <c r="K895" s="477">
        <v>1338</v>
      </c>
      <c r="L895" s="477">
        <v>1</v>
      </c>
      <c r="M895" s="477">
        <v>446</v>
      </c>
      <c r="N895" s="477">
        <v>50</v>
      </c>
      <c r="O895" s="477">
        <v>18850</v>
      </c>
      <c r="P895" s="500">
        <v>14.088191330343797</v>
      </c>
      <c r="Q895" s="478">
        <v>377</v>
      </c>
    </row>
    <row r="896" spans="1:17" ht="14.4" customHeight="1" x14ac:dyDescent="0.3">
      <c r="A896" s="472" t="s">
        <v>1623</v>
      </c>
      <c r="B896" s="473" t="s">
        <v>1424</v>
      </c>
      <c r="C896" s="473" t="s">
        <v>1425</v>
      </c>
      <c r="D896" s="473" t="s">
        <v>1453</v>
      </c>
      <c r="E896" s="473" t="s">
        <v>1455</v>
      </c>
      <c r="F896" s="477">
        <v>3</v>
      </c>
      <c r="G896" s="477">
        <v>1335</v>
      </c>
      <c r="H896" s="477">
        <v>0.99775784753363228</v>
      </c>
      <c r="I896" s="477">
        <v>445</v>
      </c>
      <c r="J896" s="477">
        <v>3</v>
      </c>
      <c r="K896" s="477">
        <v>1338</v>
      </c>
      <c r="L896" s="477">
        <v>1</v>
      </c>
      <c r="M896" s="477">
        <v>446</v>
      </c>
      <c r="N896" s="477">
        <v>40</v>
      </c>
      <c r="O896" s="477">
        <v>15080</v>
      </c>
      <c r="P896" s="500">
        <v>11.270553064275038</v>
      </c>
      <c r="Q896" s="478">
        <v>377</v>
      </c>
    </row>
    <row r="897" spans="1:17" ht="14.4" customHeight="1" x14ac:dyDescent="0.3">
      <c r="A897" s="472" t="s">
        <v>1623</v>
      </c>
      <c r="B897" s="473" t="s">
        <v>1424</v>
      </c>
      <c r="C897" s="473" t="s">
        <v>1425</v>
      </c>
      <c r="D897" s="473" t="s">
        <v>1456</v>
      </c>
      <c r="E897" s="473" t="s">
        <v>1457</v>
      </c>
      <c r="F897" s="477"/>
      <c r="G897" s="477"/>
      <c r="H897" s="477"/>
      <c r="I897" s="477"/>
      <c r="J897" s="477">
        <v>1</v>
      </c>
      <c r="K897" s="477">
        <v>42</v>
      </c>
      <c r="L897" s="477">
        <v>1</v>
      </c>
      <c r="M897" s="477">
        <v>42</v>
      </c>
      <c r="N897" s="477"/>
      <c r="O897" s="477"/>
      <c r="P897" s="500"/>
      <c r="Q897" s="478"/>
    </row>
    <row r="898" spans="1:17" ht="14.4" customHeight="1" x14ac:dyDescent="0.3">
      <c r="A898" s="472" t="s">
        <v>1623</v>
      </c>
      <c r="B898" s="473" t="s">
        <v>1424</v>
      </c>
      <c r="C898" s="473" t="s">
        <v>1425</v>
      </c>
      <c r="D898" s="473" t="s">
        <v>1458</v>
      </c>
      <c r="E898" s="473" t="s">
        <v>1459</v>
      </c>
      <c r="F898" s="477">
        <v>73</v>
      </c>
      <c r="G898" s="477">
        <v>35843</v>
      </c>
      <c r="H898" s="477">
        <v>0.79186550017674084</v>
      </c>
      <c r="I898" s="477">
        <v>491</v>
      </c>
      <c r="J898" s="477">
        <v>92</v>
      </c>
      <c r="K898" s="477">
        <v>45264</v>
      </c>
      <c r="L898" s="477">
        <v>1</v>
      </c>
      <c r="M898" s="477">
        <v>492</v>
      </c>
      <c r="N898" s="477">
        <v>159</v>
      </c>
      <c r="O898" s="477">
        <v>83316</v>
      </c>
      <c r="P898" s="500">
        <v>1.8406680805938493</v>
      </c>
      <c r="Q898" s="478">
        <v>524</v>
      </c>
    </row>
    <row r="899" spans="1:17" ht="14.4" customHeight="1" x14ac:dyDescent="0.3">
      <c r="A899" s="472" t="s">
        <v>1623</v>
      </c>
      <c r="B899" s="473" t="s">
        <v>1424</v>
      </c>
      <c r="C899" s="473" t="s">
        <v>1425</v>
      </c>
      <c r="D899" s="473" t="s">
        <v>1460</v>
      </c>
      <c r="E899" s="473" t="s">
        <v>1461</v>
      </c>
      <c r="F899" s="477">
        <v>6</v>
      </c>
      <c r="G899" s="477">
        <v>186</v>
      </c>
      <c r="H899" s="477">
        <v>0.25</v>
      </c>
      <c r="I899" s="477">
        <v>31</v>
      </c>
      <c r="J899" s="477">
        <v>24</v>
      </c>
      <c r="K899" s="477">
        <v>744</v>
      </c>
      <c r="L899" s="477">
        <v>1</v>
      </c>
      <c r="M899" s="477">
        <v>31</v>
      </c>
      <c r="N899" s="477">
        <v>7</v>
      </c>
      <c r="O899" s="477">
        <v>399</v>
      </c>
      <c r="P899" s="500">
        <v>0.53629032258064513</v>
      </c>
      <c r="Q899" s="478">
        <v>57</v>
      </c>
    </row>
    <row r="900" spans="1:17" ht="14.4" customHeight="1" x14ac:dyDescent="0.3">
      <c r="A900" s="472" t="s">
        <v>1623</v>
      </c>
      <c r="B900" s="473" t="s">
        <v>1424</v>
      </c>
      <c r="C900" s="473" t="s">
        <v>1425</v>
      </c>
      <c r="D900" s="473" t="s">
        <v>1462</v>
      </c>
      <c r="E900" s="473" t="s">
        <v>1463</v>
      </c>
      <c r="F900" s="477">
        <v>2</v>
      </c>
      <c r="G900" s="477">
        <v>414</v>
      </c>
      <c r="H900" s="477">
        <v>0.99519230769230771</v>
      </c>
      <c r="I900" s="477">
        <v>207</v>
      </c>
      <c r="J900" s="477">
        <v>2</v>
      </c>
      <c r="K900" s="477">
        <v>416</v>
      </c>
      <c r="L900" s="477">
        <v>1</v>
      </c>
      <c r="M900" s="477">
        <v>208</v>
      </c>
      <c r="N900" s="477">
        <v>12</v>
      </c>
      <c r="O900" s="477">
        <v>2688</v>
      </c>
      <c r="P900" s="500">
        <v>6.4615384615384617</v>
      </c>
      <c r="Q900" s="478">
        <v>224</v>
      </c>
    </row>
    <row r="901" spans="1:17" ht="14.4" customHeight="1" x14ac:dyDescent="0.3">
      <c r="A901" s="472" t="s">
        <v>1623</v>
      </c>
      <c r="B901" s="473" t="s">
        <v>1424</v>
      </c>
      <c r="C901" s="473" t="s">
        <v>1425</v>
      </c>
      <c r="D901" s="473" t="s">
        <v>1464</v>
      </c>
      <c r="E901" s="473" t="s">
        <v>1465</v>
      </c>
      <c r="F901" s="477">
        <v>1</v>
      </c>
      <c r="G901" s="477">
        <v>380</v>
      </c>
      <c r="H901" s="477">
        <v>0.98958333333333337</v>
      </c>
      <c r="I901" s="477">
        <v>380</v>
      </c>
      <c r="J901" s="477">
        <v>1</v>
      </c>
      <c r="K901" s="477">
        <v>384</v>
      </c>
      <c r="L901" s="477">
        <v>1</v>
      </c>
      <c r="M901" s="477">
        <v>384</v>
      </c>
      <c r="N901" s="477">
        <v>3</v>
      </c>
      <c r="O901" s="477">
        <v>1659</v>
      </c>
      <c r="P901" s="500">
        <v>4.3203125</v>
      </c>
      <c r="Q901" s="478">
        <v>553</v>
      </c>
    </row>
    <row r="902" spans="1:17" ht="14.4" customHeight="1" x14ac:dyDescent="0.3">
      <c r="A902" s="472" t="s">
        <v>1623</v>
      </c>
      <c r="B902" s="473" t="s">
        <v>1424</v>
      </c>
      <c r="C902" s="473" t="s">
        <v>1425</v>
      </c>
      <c r="D902" s="473" t="s">
        <v>1464</v>
      </c>
      <c r="E902" s="473" t="s">
        <v>1466</v>
      </c>
      <c r="F902" s="477">
        <v>1</v>
      </c>
      <c r="G902" s="477">
        <v>380</v>
      </c>
      <c r="H902" s="477">
        <v>0.98958333333333337</v>
      </c>
      <c r="I902" s="477">
        <v>380</v>
      </c>
      <c r="J902" s="477">
        <v>1</v>
      </c>
      <c r="K902" s="477">
        <v>384</v>
      </c>
      <c r="L902" s="477">
        <v>1</v>
      </c>
      <c r="M902" s="477">
        <v>384</v>
      </c>
      <c r="N902" s="477">
        <v>9</v>
      </c>
      <c r="O902" s="477">
        <v>4977</v>
      </c>
      <c r="P902" s="500">
        <v>12.9609375</v>
      </c>
      <c r="Q902" s="478">
        <v>553</v>
      </c>
    </row>
    <row r="903" spans="1:17" ht="14.4" customHeight="1" x14ac:dyDescent="0.3">
      <c r="A903" s="472" t="s">
        <v>1623</v>
      </c>
      <c r="B903" s="473" t="s">
        <v>1424</v>
      </c>
      <c r="C903" s="473" t="s">
        <v>1425</v>
      </c>
      <c r="D903" s="473" t="s">
        <v>1469</v>
      </c>
      <c r="E903" s="473" t="s">
        <v>1470</v>
      </c>
      <c r="F903" s="477"/>
      <c r="G903" s="477"/>
      <c r="H903" s="477"/>
      <c r="I903" s="477"/>
      <c r="J903" s="477"/>
      <c r="K903" s="477"/>
      <c r="L903" s="477"/>
      <c r="M903" s="477"/>
      <c r="N903" s="477">
        <v>2</v>
      </c>
      <c r="O903" s="477">
        <v>282</v>
      </c>
      <c r="P903" s="500"/>
      <c r="Q903" s="478">
        <v>141</v>
      </c>
    </row>
    <row r="904" spans="1:17" ht="14.4" customHeight="1" x14ac:dyDescent="0.3">
      <c r="A904" s="472" t="s">
        <v>1623</v>
      </c>
      <c r="B904" s="473" t="s">
        <v>1424</v>
      </c>
      <c r="C904" s="473" t="s">
        <v>1425</v>
      </c>
      <c r="D904" s="473" t="s">
        <v>1476</v>
      </c>
      <c r="E904" s="473" t="s">
        <v>1477</v>
      </c>
      <c r="F904" s="477">
        <v>64</v>
      </c>
      <c r="G904" s="477">
        <v>1024</v>
      </c>
      <c r="H904" s="477">
        <v>0.57366946778711481</v>
      </c>
      <c r="I904" s="477">
        <v>16</v>
      </c>
      <c r="J904" s="477">
        <v>105</v>
      </c>
      <c r="K904" s="477">
        <v>1785</v>
      </c>
      <c r="L904" s="477">
        <v>1</v>
      </c>
      <c r="M904" s="477">
        <v>17</v>
      </c>
      <c r="N904" s="477">
        <v>131</v>
      </c>
      <c r="O904" s="477">
        <v>2227</v>
      </c>
      <c r="P904" s="500">
        <v>1.2476190476190476</v>
      </c>
      <c r="Q904" s="478">
        <v>17</v>
      </c>
    </row>
    <row r="905" spans="1:17" ht="14.4" customHeight="1" x14ac:dyDescent="0.3">
      <c r="A905" s="472" t="s">
        <v>1623</v>
      </c>
      <c r="B905" s="473" t="s">
        <v>1424</v>
      </c>
      <c r="C905" s="473" t="s">
        <v>1425</v>
      </c>
      <c r="D905" s="473" t="s">
        <v>1478</v>
      </c>
      <c r="E905" s="473" t="s">
        <v>1480</v>
      </c>
      <c r="F905" s="477"/>
      <c r="G905" s="477"/>
      <c r="H905" s="477"/>
      <c r="I905" s="477"/>
      <c r="J905" s="477"/>
      <c r="K905" s="477"/>
      <c r="L905" s="477"/>
      <c r="M905" s="477"/>
      <c r="N905" s="477">
        <v>1</v>
      </c>
      <c r="O905" s="477">
        <v>143</v>
      </c>
      <c r="P905" s="500"/>
      <c r="Q905" s="478">
        <v>143</v>
      </c>
    </row>
    <row r="906" spans="1:17" ht="14.4" customHeight="1" x14ac:dyDescent="0.3">
      <c r="A906" s="472" t="s">
        <v>1623</v>
      </c>
      <c r="B906" s="473" t="s">
        <v>1424</v>
      </c>
      <c r="C906" s="473" t="s">
        <v>1425</v>
      </c>
      <c r="D906" s="473" t="s">
        <v>1481</v>
      </c>
      <c r="E906" s="473" t="s">
        <v>1482</v>
      </c>
      <c r="F906" s="477">
        <v>16</v>
      </c>
      <c r="G906" s="477">
        <v>1648</v>
      </c>
      <c r="H906" s="477">
        <v>1.1428571428571428</v>
      </c>
      <c r="I906" s="477">
        <v>103</v>
      </c>
      <c r="J906" s="477">
        <v>14</v>
      </c>
      <c r="K906" s="477">
        <v>1442</v>
      </c>
      <c r="L906" s="477">
        <v>1</v>
      </c>
      <c r="M906" s="477">
        <v>103</v>
      </c>
      <c r="N906" s="477">
        <v>7</v>
      </c>
      <c r="O906" s="477">
        <v>455</v>
      </c>
      <c r="P906" s="500">
        <v>0.3155339805825243</v>
      </c>
      <c r="Q906" s="478">
        <v>65</v>
      </c>
    </row>
    <row r="907" spans="1:17" ht="14.4" customHeight="1" x14ac:dyDescent="0.3">
      <c r="A907" s="472" t="s">
        <v>1623</v>
      </c>
      <c r="B907" s="473" t="s">
        <v>1424</v>
      </c>
      <c r="C907" s="473" t="s">
        <v>1425</v>
      </c>
      <c r="D907" s="473" t="s">
        <v>1481</v>
      </c>
      <c r="E907" s="473" t="s">
        <v>1483</v>
      </c>
      <c r="F907" s="477">
        <v>5</v>
      </c>
      <c r="G907" s="477">
        <v>515</v>
      </c>
      <c r="H907" s="477">
        <v>1.6666666666666667</v>
      </c>
      <c r="I907" s="477">
        <v>103</v>
      </c>
      <c r="J907" s="477">
        <v>3</v>
      </c>
      <c r="K907" s="477">
        <v>309</v>
      </c>
      <c r="L907" s="477">
        <v>1</v>
      </c>
      <c r="M907" s="477">
        <v>103</v>
      </c>
      <c r="N907" s="477">
        <v>7</v>
      </c>
      <c r="O907" s="477">
        <v>455</v>
      </c>
      <c r="P907" s="500">
        <v>1.4724919093851132</v>
      </c>
      <c r="Q907" s="478">
        <v>65</v>
      </c>
    </row>
    <row r="908" spans="1:17" ht="14.4" customHeight="1" x14ac:dyDescent="0.3">
      <c r="A908" s="472" t="s">
        <v>1623</v>
      </c>
      <c r="B908" s="473" t="s">
        <v>1424</v>
      </c>
      <c r="C908" s="473" t="s">
        <v>1425</v>
      </c>
      <c r="D908" s="473" t="s">
        <v>1488</v>
      </c>
      <c r="E908" s="473" t="s">
        <v>1489</v>
      </c>
      <c r="F908" s="477">
        <v>727</v>
      </c>
      <c r="G908" s="477">
        <v>84332</v>
      </c>
      <c r="H908" s="477">
        <v>0.79998482218238043</v>
      </c>
      <c r="I908" s="477">
        <v>116</v>
      </c>
      <c r="J908" s="477">
        <v>901</v>
      </c>
      <c r="K908" s="477">
        <v>105417</v>
      </c>
      <c r="L908" s="477">
        <v>1</v>
      </c>
      <c r="M908" s="477">
        <v>117</v>
      </c>
      <c r="N908" s="477">
        <v>1152</v>
      </c>
      <c r="O908" s="477">
        <v>156672</v>
      </c>
      <c r="P908" s="500">
        <v>1.4862119013062409</v>
      </c>
      <c r="Q908" s="478">
        <v>136</v>
      </c>
    </row>
    <row r="909" spans="1:17" ht="14.4" customHeight="1" x14ac:dyDescent="0.3">
      <c r="A909" s="472" t="s">
        <v>1623</v>
      </c>
      <c r="B909" s="473" t="s">
        <v>1424</v>
      </c>
      <c r="C909" s="473" t="s">
        <v>1425</v>
      </c>
      <c r="D909" s="473" t="s">
        <v>1490</v>
      </c>
      <c r="E909" s="473" t="s">
        <v>1491</v>
      </c>
      <c r="F909" s="477">
        <v>114</v>
      </c>
      <c r="G909" s="477">
        <v>9690</v>
      </c>
      <c r="H909" s="477">
        <v>0.58187713925418838</v>
      </c>
      <c r="I909" s="477">
        <v>85</v>
      </c>
      <c r="J909" s="477">
        <v>183</v>
      </c>
      <c r="K909" s="477">
        <v>16653</v>
      </c>
      <c r="L909" s="477">
        <v>1</v>
      </c>
      <c r="M909" s="477">
        <v>91</v>
      </c>
      <c r="N909" s="477">
        <v>281</v>
      </c>
      <c r="O909" s="477">
        <v>25571</v>
      </c>
      <c r="P909" s="500">
        <v>1.53551912568306</v>
      </c>
      <c r="Q909" s="478">
        <v>91</v>
      </c>
    </row>
    <row r="910" spans="1:17" ht="14.4" customHeight="1" x14ac:dyDescent="0.3">
      <c r="A910" s="472" t="s">
        <v>1623</v>
      </c>
      <c r="B910" s="473" t="s">
        <v>1424</v>
      </c>
      <c r="C910" s="473" t="s">
        <v>1425</v>
      </c>
      <c r="D910" s="473" t="s">
        <v>1492</v>
      </c>
      <c r="E910" s="473" t="s">
        <v>1493</v>
      </c>
      <c r="F910" s="477">
        <v>1</v>
      </c>
      <c r="G910" s="477">
        <v>98</v>
      </c>
      <c r="H910" s="477">
        <v>0.49494949494949497</v>
      </c>
      <c r="I910" s="477">
        <v>98</v>
      </c>
      <c r="J910" s="477">
        <v>2</v>
      </c>
      <c r="K910" s="477">
        <v>198</v>
      </c>
      <c r="L910" s="477">
        <v>1</v>
      </c>
      <c r="M910" s="477">
        <v>99</v>
      </c>
      <c r="N910" s="477">
        <v>3</v>
      </c>
      <c r="O910" s="477">
        <v>411</v>
      </c>
      <c r="P910" s="500">
        <v>2.0757575757575757</v>
      </c>
      <c r="Q910" s="478">
        <v>137</v>
      </c>
    </row>
    <row r="911" spans="1:17" ht="14.4" customHeight="1" x14ac:dyDescent="0.3">
      <c r="A911" s="472" t="s">
        <v>1623</v>
      </c>
      <c r="B911" s="473" t="s">
        <v>1424</v>
      </c>
      <c r="C911" s="473" t="s">
        <v>1425</v>
      </c>
      <c r="D911" s="473" t="s">
        <v>1494</v>
      </c>
      <c r="E911" s="473" t="s">
        <v>1495</v>
      </c>
      <c r="F911" s="477">
        <v>38</v>
      </c>
      <c r="G911" s="477">
        <v>798</v>
      </c>
      <c r="H911" s="477">
        <v>1.3571428571428572</v>
      </c>
      <c r="I911" s="477">
        <v>21</v>
      </c>
      <c r="J911" s="477">
        <v>28</v>
      </c>
      <c r="K911" s="477">
        <v>588</v>
      </c>
      <c r="L911" s="477">
        <v>1</v>
      </c>
      <c r="M911" s="477">
        <v>21</v>
      </c>
      <c r="N911" s="477">
        <v>60</v>
      </c>
      <c r="O911" s="477">
        <v>3960</v>
      </c>
      <c r="P911" s="500">
        <v>6.7346938775510203</v>
      </c>
      <c r="Q911" s="478">
        <v>66</v>
      </c>
    </row>
    <row r="912" spans="1:17" ht="14.4" customHeight="1" x14ac:dyDescent="0.3">
      <c r="A912" s="472" t="s">
        <v>1623</v>
      </c>
      <c r="B912" s="473" t="s">
        <v>1424</v>
      </c>
      <c r="C912" s="473" t="s">
        <v>1425</v>
      </c>
      <c r="D912" s="473" t="s">
        <v>1496</v>
      </c>
      <c r="E912" s="473" t="s">
        <v>1497</v>
      </c>
      <c r="F912" s="477">
        <v>77</v>
      </c>
      <c r="G912" s="477">
        <v>37499</v>
      </c>
      <c r="H912" s="477">
        <v>0.5299462973431317</v>
      </c>
      <c r="I912" s="477">
        <v>487</v>
      </c>
      <c r="J912" s="477">
        <v>145</v>
      </c>
      <c r="K912" s="477">
        <v>70760</v>
      </c>
      <c r="L912" s="477">
        <v>1</v>
      </c>
      <c r="M912" s="477">
        <v>488</v>
      </c>
      <c r="N912" s="477">
        <v>97</v>
      </c>
      <c r="O912" s="477">
        <v>31816</v>
      </c>
      <c r="P912" s="500">
        <v>0.44963256076879593</v>
      </c>
      <c r="Q912" s="478">
        <v>328</v>
      </c>
    </row>
    <row r="913" spans="1:17" ht="14.4" customHeight="1" x14ac:dyDescent="0.3">
      <c r="A913" s="472" t="s">
        <v>1623</v>
      </c>
      <c r="B913" s="473" t="s">
        <v>1424</v>
      </c>
      <c r="C913" s="473" t="s">
        <v>1425</v>
      </c>
      <c r="D913" s="473" t="s">
        <v>1496</v>
      </c>
      <c r="E913" s="473" t="s">
        <v>1498</v>
      </c>
      <c r="F913" s="477">
        <v>53</v>
      </c>
      <c r="G913" s="477">
        <v>25811</v>
      </c>
      <c r="H913" s="477">
        <v>1.1498129009265858</v>
      </c>
      <c r="I913" s="477">
        <v>487</v>
      </c>
      <c r="J913" s="477">
        <v>46</v>
      </c>
      <c r="K913" s="477">
        <v>22448</v>
      </c>
      <c r="L913" s="477">
        <v>1</v>
      </c>
      <c r="M913" s="477">
        <v>488</v>
      </c>
      <c r="N913" s="477">
        <v>54</v>
      </c>
      <c r="O913" s="477">
        <v>17712</v>
      </c>
      <c r="P913" s="500">
        <v>0.78902352102637208</v>
      </c>
      <c r="Q913" s="478">
        <v>328</v>
      </c>
    </row>
    <row r="914" spans="1:17" ht="14.4" customHeight="1" x14ac:dyDescent="0.3">
      <c r="A914" s="472" t="s">
        <v>1623</v>
      </c>
      <c r="B914" s="473" t="s">
        <v>1424</v>
      </c>
      <c r="C914" s="473" t="s">
        <v>1425</v>
      </c>
      <c r="D914" s="473" t="s">
        <v>1506</v>
      </c>
      <c r="E914" s="473" t="s">
        <v>1507</v>
      </c>
      <c r="F914" s="477">
        <v>26</v>
      </c>
      <c r="G914" s="477">
        <v>1066</v>
      </c>
      <c r="H914" s="477">
        <v>0.45614035087719296</v>
      </c>
      <c r="I914" s="477">
        <v>41</v>
      </c>
      <c r="J914" s="477">
        <v>57</v>
      </c>
      <c r="K914" s="477">
        <v>2337</v>
      </c>
      <c r="L914" s="477">
        <v>1</v>
      </c>
      <c r="M914" s="477">
        <v>41</v>
      </c>
      <c r="N914" s="477">
        <v>31</v>
      </c>
      <c r="O914" s="477">
        <v>1581</v>
      </c>
      <c r="P914" s="500">
        <v>0.67650834403080873</v>
      </c>
      <c r="Q914" s="478">
        <v>51</v>
      </c>
    </row>
    <row r="915" spans="1:17" ht="14.4" customHeight="1" x14ac:dyDescent="0.3">
      <c r="A915" s="472" t="s">
        <v>1623</v>
      </c>
      <c r="B915" s="473" t="s">
        <v>1424</v>
      </c>
      <c r="C915" s="473" t="s">
        <v>1425</v>
      </c>
      <c r="D915" s="473" t="s">
        <v>1518</v>
      </c>
      <c r="E915" s="473" t="s">
        <v>1519</v>
      </c>
      <c r="F915" s="477">
        <v>2</v>
      </c>
      <c r="G915" s="477">
        <v>1524</v>
      </c>
      <c r="H915" s="477">
        <v>0.66579292267365664</v>
      </c>
      <c r="I915" s="477">
        <v>762</v>
      </c>
      <c r="J915" s="477">
        <v>3</v>
      </c>
      <c r="K915" s="477">
        <v>2289</v>
      </c>
      <c r="L915" s="477">
        <v>1</v>
      </c>
      <c r="M915" s="477">
        <v>763</v>
      </c>
      <c r="N915" s="477"/>
      <c r="O915" s="477"/>
      <c r="P915" s="500"/>
      <c r="Q915" s="478"/>
    </row>
    <row r="916" spans="1:17" ht="14.4" customHeight="1" x14ac:dyDescent="0.3">
      <c r="A916" s="472" t="s">
        <v>1623</v>
      </c>
      <c r="B916" s="473" t="s">
        <v>1424</v>
      </c>
      <c r="C916" s="473" t="s">
        <v>1425</v>
      </c>
      <c r="D916" s="473" t="s">
        <v>1520</v>
      </c>
      <c r="E916" s="473" t="s">
        <v>1521</v>
      </c>
      <c r="F916" s="477">
        <v>1</v>
      </c>
      <c r="G916" s="477">
        <v>2072</v>
      </c>
      <c r="H916" s="477">
        <v>0.49053030303030304</v>
      </c>
      <c r="I916" s="477">
        <v>2072</v>
      </c>
      <c r="J916" s="477">
        <v>2</v>
      </c>
      <c r="K916" s="477">
        <v>4224</v>
      </c>
      <c r="L916" s="477">
        <v>1</v>
      </c>
      <c r="M916" s="477">
        <v>2112</v>
      </c>
      <c r="N916" s="477">
        <v>2</v>
      </c>
      <c r="O916" s="477">
        <v>4232</v>
      </c>
      <c r="P916" s="500">
        <v>1.0018939393939394</v>
      </c>
      <c r="Q916" s="478">
        <v>2116</v>
      </c>
    </row>
    <row r="917" spans="1:17" ht="14.4" customHeight="1" x14ac:dyDescent="0.3">
      <c r="A917" s="472" t="s">
        <v>1623</v>
      </c>
      <c r="B917" s="473" t="s">
        <v>1424</v>
      </c>
      <c r="C917" s="473" t="s">
        <v>1425</v>
      </c>
      <c r="D917" s="473" t="s">
        <v>1522</v>
      </c>
      <c r="E917" s="473" t="s">
        <v>1523</v>
      </c>
      <c r="F917" s="477">
        <v>54</v>
      </c>
      <c r="G917" s="477">
        <v>32832</v>
      </c>
      <c r="H917" s="477">
        <v>0.86245665650940417</v>
      </c>
      <c r="I917" s="477">
        <v>608</v>
      </c>
      <c r="J917" s="477">
        <v>62</v>
      </c>
      <c r="K917" s="477">
        <v>38068</v>
      </c>
      <c r="L917" s="477">
        <v>1</v>
      </c>
      <c r="M917" s="477">
        <v>614</v>
      </c>
      <c r="N917" s="477">
        <v>180</v>
      </c>
      <c r="O917" s="477">
        <v>110160</v>
      </c>
      <c r="P917" s="500">
        <v>2.8937690448670801</v>
      </c>
      <c r="Q917" s="478">
        <v>612</v>
      </c>
    </row>
    <row r="918" spans="1:17" ht="14.4" customHeight="1" x14ac:dyDescent="0.3">
      <c r="A918" s="472" t="s">
        <v>1623</v>
      </c>
      <c r="B918" s="473" t="s">
        <v>1424</v>
      </c>
      <c r="C918" s="473" t="s">
        <v>1425</v>
      </c>
      <c r="D918" s="473" t="s">
        <v>1522</v>
      </c>
      <c r="E918" s="473" t="s">
        <v>1524</v>
      </c>
      <c r="F918" s="477">
        <v>34</v>
      </c>
      <c r="G918" s="477">
        <v>20672</v>
      </c>
      <c r="H918" s="477">
        <v>0.44890336590662322</v>
      </c>
      <c r="I918" s="477">
        <v>608</v>
      </c>
      <c r="J918" s="477">
        <v>75</v>
      </c>
      <c r="K918" s="477">
        <v>46050</v>
      </c>
      <c r="L918" s="477">
        <v>1</v>
      </c>
      <c r="M918" s="477">
        <v>614</v>
      </c>
      <c r="N918" s="477">
        <v>79</v>
      </c>
      <c r="O918" s="477">
        <v>48348</v>
      </c>
      <c r="P918" s="500">
        <v>1.0499022801302931</v>
      </c>
      <c r="Q918" s="478">
        <v>612</v>
      </c>
    </row>
    <row r="919" spans="1:17" ht="14.4" customHeight="1" x14ac:dyDescent="0.3">
      <c r="A919" s="472" t="s">
        <v>1623</v>
      </c>
      <c r="B919" s="473" t="s">
        <v>1424</v>
      </c>
      <c r="C919" s="473" t="s">
        <v>1425</v>
      </c>
      <c r="D919" s="473" t="s">
        <v>1525</v>
      </c>
      <c r="E919" s="473" t="s">
        <v>1526</v>
      </c>
      <c r="F919" s="477"/>
      <c r="G919" s="477"/>
      <c r="H919" s="477"/>
      <c r="I919" s="477"/>
      <c r="J919" s="477"/>
      <c r="K919" s="477"/>
      <c r="L919" s="477"/>
      <c r="M919" s="477"/>
      <c r="N919" s="477">
        <v>1</v>
      </c>
      <c r="O919" s="477">
        <v>825</v>
      </c>
      <c r="P919" s="500"/>
      <c r="Q919" s="478">
        <v>825</v>
      </c>
    </row>
    <row r="920" spans="1:17" ht="14.4" customHeight="1" x14ac:dyDescent="0.3">
      <c r="A920" s="472" t="s">
        <v>1623</v>
      </c>
      <c r="B920" s="473" t="s">
        <v>1424</v>
      </c>
      <c r="C920" s="473" t="s">
        <v>1425</v>
      </c>
      <c r="D920" s="473" t="s">
        <v>1527</v>
      </c>
      <c r="E920" s="473" t="s">
        <v>1528</v>
      </c>
      <c r="F920" s="477">
        <v>2</v>
      </c>
      <c r="G920" s="477">
        <v>1018</v>
      </c>
      <c r="H920" s="477"/>
      <c r="I920" s="477">
        <v>509</v>
      </c>
      <c r="J920" s="477"/>
      <c r="K920" s="477"/>
      <c r="L920" s="477"/>
      <c r="M920" s="477"/>
      <c r="N920" s="477"/>
      <c r="O920" s="477"/>
      <c r="P920" s="500"/>
      <c r="Q920" s="478"/>
    </row>
    <row r="921" spans="1:17" ht="14.4" customHeight="1" x14ac:dyDescent="0.3">
      <c r="A921" s="472" t="s">
        <v>1623</v>
      </c>
      <c r="B921" s="473" t="s">
        <v>1424</v>
      </c>
      <c r="C921" s="473" t="s">
        <v>1425</v>
      </c>
      <c r="D921" s="473" t="s">
        <v>1556</v>
      </c>
      <c r="E921" s="473"/>
      <c r="F921" s="477"/>
      <c r="G921" s="477"/>
      <c r="H921" s="477"/>
      <c r="I921" s="477"/>
      <c r="J921" s="477"/>
      <c r="K921" s="477"/>
      <c r="L921" s="477"/>
      <c r="M921" s="477"/>
      <c r="N921" s="477">
        <v>6</v>
      </c>
      <c r="O921" s="477">
        <v>8958</v>
      </c>
      <c r="P921" s="500"/>
      <c r="Q921" s="478">
        <v>1493</v>
      </c>
    </row>
    <row r="922" spans="1:17" ht="14.4" customHeight="1" x14ac:dyDescent="0.3">
      <c r="A922" s="472" t="s">
        <v>1623</v>
      </c>
      <c r="B922" s="473" t="s">
        <v>1424</v>
      </c>
      <c r="C922" s="473" t="s">
        <v>1425</v>
      </c>
      <c r="D922" s="473" t="s">
        <v>1556</v>
      </c>
      <c r="E922" s="473" t="s">
        <v>1557</v>
      </c>
      <c r="F922" s="477"/>
      <c r="G922" s="477"/>
      <c r="H922" s="477"/>
      <c r="I922" s="477"/>
      <c r="J922" s="477"/>
      <c r="K922" s="477"/>
      <c r="L922" s="477"/>
      <c r="M922" s="477"/>
      <c r="N922" s="477">
        <v>8</v>
      </c>
      <c r="O922" s="477">
        <v>11944</v>
      </c>
      <c r="P922" s="500"/>
      <c r="Q922" s="478">
        <v>1493</v>
      </c>
    </row>
    <row r="923" spans="1:17" ht="14.4" customHeight="1" x14ac:dyDescent="0.3">
      <c r="A923" s="472" t="s">
        <v>1623</v>
      </c>
      <c r="B923" s="473" t="s">
        <v>1424</v>
      </c>
      <c r="C923" s="473" t="s">
        <v>1425</v>
      </c>
      <c r="D923" s="473" t="s">
        <v>1558</v>
      </c>
      <c r="E923" s="473"/>
      <c r="F923" s="477"/>
      <c r="G923" s="477"/>
      <c r="H923" s="477"/>
      <c r="I923" s="477"/>
      <c r="J923" s="477"/>
      <c r="K923" s="477"/>
      <c r="L923" s="477"/>
      <c r="M923" s="477"/>
      <c r="N923" s="477">
        <v>4</v>
      </c>
      <c r="O923" s="477">
        <v>1308</v>
      </c>
      <c r="P923" s="500"/>
      <c r="Q923" s="478">
        <v>327</v>
      </c>
    </row>
    <row r="924" spans="1:17" ht="14.4" customHeight="1" x14ac:dyDescent="0.3">
      <c r="A924" s="472" t="s">
        <v>1623</v>
      </c>
      <c r="B924" s="473" t="s">
        <v>1424</v>
      </c>
      <c r="C924" s="473" t="s">
        <v>1425</v>
      </c>
      <c r="D924" s="473" t="s">
        <v>1558</v>
      </c>
      <c r="E924" s="473" t="s">
        <v>1559</v>
      </c>
      <c r="F924" s="477"/>
      <c r="G924" s="477"/>
      <c r="H924" s="477"/>
      <c r="I924" s="477"/>
      <c r="J924" s="477"/>
      <c r="K924" s="477"/>
      <c r="L924" s="477"/>
      <c r="M924" s="477"/>
      <c r="N924" s="477">
        <v>5</v>
      </c>
      <c r="O924" s="477">
        <v>1635</v>
      </c>
      <c r="P924" s="500"/>
      <c r="Q924" s="478">
        <v>327</v>
      </c>
    </row>
    <row r="925" spans="1:17" ht="14.4" customHeight="1" x14ac:dyDescent="0.3">
      <c r="A925" s="472" t="s">
        <v>1623</v>
      </c>
      <c r="B925" s="473" t="s">
        <v>1424</v>
      </c>
      <c r="C925" s="473" t="s">
        <v>1425</v>
      </c>
      <c r="D925" s="473" t="s">
        <v>1560</v>
      </c>
      <c r="E925" s="473"/>
      <c r="F925" s="477"/>
      <c r="G925" s="477"/>
      <c r="H925" s="477"/>
      <c r="I925" s="477"/>
      <c r="J925" s="477"/>
      <c r="K925" s="477"/>
      <c r="L925" s="477"/>
      <c r="M925" s="477"/>
      <c r="N925" s="477">
        <v>1</v>
      </c>
      <c r="O925" s="477">
        <v>887</v>
      </c>
      <c r="P925" s="500"/>
      <c r="Q925" s="478">
        <v>887</v>
      </c>
    </row>
    <row r="926" spans="1:17" ht="14.4" customHeight="1" x14ac:dyDescent="0.3">
      <c r="A926" s="472" t="s">
        <v>1623</v>
      </c>
      <c r="B926" s="473" t="s">
        <v>1424</v>
      </c>
      <c r="C926" s="473" t="s">
        <v>1425</v>
      </c>
      <c r="D926" s="473" t="s">
        <v>1564</v>
      </c>
      <c r="E926" s="473"/>
      <c r="F926" s="477"/>
      <c r="G926" s="477"/>
      <c r="H926" s="477"/>
      <c r="I926" s="477"/>
      <c r="J926" s="477"/>
      <c r="K926" s="477"/>
      <c r="L926" s="477"/>
      <c r="M926" s="477"/>
      <c r="N926" s="477">
        <v>57</v>
      </c>
      <c r="O926" s="477">
        <v>14820</v>
      </c>
      <c r="P926" s="500"/>
      <c r="Q926" s="478">
        <v>260</v>
      </c>
    </row>
    <row r="927" spans="1:17" ht="14.4" customHeight="1" x14ac:dyDescent="0.3">
      <c r="A927" s="472" t="s">
        <v>1623</v>
      </c>
      <c r="B927" s="473" t="s">
        <v>1424</v>
      </c>
      <c r="C927" s="473" t="s">
        <v>1425</v>
      </c>
      <c r="D927" s="473" t="s">
        <v>1564</v>
      </c>
      <c r="E927" s="473" t="s">
        <v>1565</v>
      </c>
      <c r="F927" s="477"/>
      <c r="G927" s="477"/>
      <c r="H927" s="477"/>
      <c r="I927" s="477"/>
      <c r="J927" s="477"/>
      <c r="K927" s="477"/>
      <c r="L927" s="477"/>
      <c r="M927" s="477"/>
      <c r="N927" s="477">
        <v>292</v>
      </c>
      <c r="O927" s="477">
        <v>75920</v>
      </c>
      <c r="P927" s="500"/>
      <c r="Q927" s="478">
        <v>260</v>
      </c>
    </row>
    <row r="928" spans="1:17" ht="14.4" customHeight="1" x14ac:dyDescent="0.3">
      <c r="A928" s="472" t="s">
        <v>1623</v>
      </c>
      <c r="B928" s="473" t="s">
        <v>1424</v>
      </c>
      <c r="C928" s="473" t="s">
        <v>1425</v>
      </c>
      <c r="D928" s="473" t="s">
        <v>1566</v>
      </c>
      <c r="E928" s="473" t="s">
        <v>1567</v>
      </c>
      <c r="F928" s="477"/>
      <c r="G928" s="477"/>
      <c r="H928" s="477"/>
      <c r="I928" s="477"/>
      <c r="J928" s="477"/>
      <c r="K928" s="477"/>
      <c r="L928" s="477"/>
      <c r="M928" s="477"/>
      <c r="N928" s="477">
        <v>1</v>
      </c>
      <c r="O928" s="477">
        <v>165</v>
      </c>
      <c r="P928" s="500"/>
      <c r="Q928" s="478">
        <v>165</v>
      </c>
    </row>
    <row r="929" spans="1:17" ht="14.4" customHeight="1" x14ac:dyDescent="0.3">
      <c r="A929" s="472" t="s">
        <v>1624</v>
      </c>
      <c r="B929" s="473" t="s">
        <v>1424</v>
      </c>
      <c r="C929" s="473" t="s">
        <v>1425</v>
      </c>
      <c r="D929" s="473" t="s">
        <v>1426</v>
      </c>
      <c r="E929" s="473" t="s">
        <v>1427</v>
      </c>
      <c r="F929" s="477">
        <v>702</v>
      </c>
      <c r="G929" s="477">
        <v>113022</v>
      </c>
      <c r="H929" s="477">
        <v>0.94545059100072781</v>
      </c>
      <c r="I929" s="477">
        <v>161</v>
      </c>
      <c r="J929" s="477">
        <v>691</v>
      </c>
      <c r="K929" s="477">
        <v>119543</v>
      </c>
      <c r="L929" s="477">
        <v>1</v>
      </c>
      <c r="M929" s="477">
        <v>173</v>
      </c>
      <c r="N929" s="477">
        <v>687</v>
      </c>
      <c r="O929" s="477">
        <v>118851</v>
      </c>
      <c r="P929" s="500">
        <v>0.99421128798842262</v>
      </c>
      <c r="Q929" s="478">
        <v>173</v>
      </c>
    </row>
    <row r="930" spans="1:17" ht="14.4" customHeight="1" x14ac:dyDescent="0.3">
      <c r="A930" s="472" t="s">
        <v>1624</v>
      </c>
      <c r="B930" s="473" t="s">
        <v>1424</v>
      </c>
      <c r="C930" s="473" t="s">
        <v>1425</v>
      </c>
      <c r="D930" s="473" t="s">
        <v>1426</v>
      </c>
      <c r="E930" s="473" t="s">
        <v>1428</v>
      </c>
      <c r="F930" s="477">
        <v>420</v>
      </c>
      <c r="G930" s="477">
        <v>67620</v>
      </c>
      <c r="H930" s="477">
        <v>0.90478484264611436</v>
      </c>
      <c r="I930" s="477">
        <v>161</v>
      </c>
      <c r="J930" s="477">
        <v>432</v>
      </c>
      <c r="K930" s="477">
        <v>74736</v>
      </c>
      <c r="L930" s="477">
        <v>1</v>
      </c>
      <c r="M930" s="477">
        <v>173</v>
      </c>
      <c r="N930" s="477">
        <v>414</v>
      </c>
      <c r="O930" s="477">
        <v>71622</v>
      </c>
      <c r="P930" s="500">
        <v>0.95833333333333337</v>
      </c>
      <c r="Q930" s="478">
        <v>173</v>
      </c>
    </row>
    <row r="931" spans="1:17" ht="14.4" customHeight="1" x14ac:dyDescent="0.3">
      <c r="A931" s="472" t="s">
        <v>1624</v>
      </c>
      <c r="B931" s="473" t="s">
        <v>1424</v>
      </c>
      <c r="C931" s="473" t="s">
        <v>1425</v>
      </c>
      <c r="D931" s="473" t="s">
        <v>1441</v>
      </c>
      <c r="E931" s="473" t="s">
        <v>1442</v>
      </c>
      <c r="F931" s="477">
        <v>1</v>
      </c>
      <c r="G931" s="477">
        <v>1169</v>
      </c>
      <c r="H931" s="477">
        <v>0.99658994032395565</v>
      </c>
      <c r="I931" s="477">
        <v>1169</v>
      </c>
      <c r="J931" s="477">
        <v>1</v>
      </c>
      <c r="K931" s="477">
        <v>1173</v>
      </c>
      <c r="L931" s="477">
        <v>1</v>
      </c>
      <c r="M931" s="477">
        <v>1173</v>
      </c>
      <c r="N931" s="477"/>
      <c r="O931" s="477"/>
      <c r="P931" s="500"/>
      <c r="Q931" s="478"/>
    </row>
    <row r="932" spans="1:17" ht="14.4" customHeight="1" x14ac:dyDescent="0.3">
      <c r="A932" s="472" t="s">
        <v>1624</v>
      </c>
      <c r="B932" s="473" t="s">
        <v>1424</v>
      </c>
      <c r="C932" s="473" t="s">
        <v>1425</v>
      </c>
      <c r="D932" s="473" t="s">
        <v>1444</v>
      </c>
      <c r="E932" s="473" t="s">
        <v>1445</v>
      </c>
      <c r="F932" s="477">
        <v>90</v>
      </c>
      <c r="G932" s="477">
        <v>3600</v>
      </c>
      <c r="H932" s="477">
        <v>3.1358885017421603</v>
      </c>
      <c r="I932" s="477">
        <v>40</v>
      </c>
      <c r="J932" s="477">
        <v>28</v>
      </c>
      <c r="K932" s="477">
        <v>1148</v>
      </c>
      <c r="L932" s="477">
        <v>1</v>
      </c>
      <c r="M932" s="477">
        <v>41</v>
      </c>
      <c r="N932" s="477">
        <v>27</v>
      </c>
      <c r="O932" s="477">
        <v>1242</v>
      </c>
      <c r="P932" s="500">
        <v>1.0818815331010454</v>
      </c>
      <c r="Q932" s="478">
        <v>46</v>
      </c>
    </row>
    <row r="933" spans="1:17" ht="14.4" customHeight="1" x14ac:dyDescent="0.3">
      <c r="A933" s="472" t="s">
        <v>1624</v>
      </c>
      <c r="B933" s="473" t="s">
        <v>1424</v>
      </c>
      <c r="C933" s="473" t="s">
        <v>1425</v>
      </c>
      <c r="D933" s="473" t="s">
        <v>1446</v>
      </c>
      <c r="E933" s="473" t="s">
        <v>1447</v>
      </c>
      <c r="F933" s="477">
        <v>5</v>
      </c>
      <c r="G933" s="477">
        <v>1915</v>
      </c>
      <c r="H933" s="477">
        <v>2.4934895833333335</v>
      </c>
      <c r="I933" s="477">
        <v>383</v>
      </c>
      <c r="J933" s="477">
        <v>2</v>
      </c>
      <c r="K933" s="477">
        <v>768</v>
      </c>
      <c r="L933" s="477">
        <v>1</v>
      </c>
      <c r="M933" s="477">
        <v>384</v>
      </c>
      <c r="N933" s="477"/>
      <c r="O933" s="477"/>
      <c r="P933" s="500"/>
      <c r="Q933" s="478"/>
    </row>
    <row r="934" spans="1:17" ht="14.4" customHeight="1" x14ac:dyDescent="0.3">
      <c r="A934" s="472" t="s">
        <v>1624</v>
      </c>
      <c r="B934" s="473" t="s">
        <v>1424</v>
      </c>
      <c r="C934" s="473" t="s">
        <v>1425</v>
      </c>
      <c r="D934" s="473" t="s">
        <v>1446</v>
      </c>
      <c r="E934" s="473" t="s">
        <v>1448</v>
      </c>
      <c r="F934" s="477">
        <v>4</v>
      </c>
      <c r="G934" s="477">
        <v>1532</v>
      </c>
      <c r="H934" s="477">
        <v>3.9895833333333335</v>
      </c>
      <c r="I934" s="477">
        <v>383</v>
      </c>
      <c r="J934" s="477">
        <v>1</v>
      </c>
      <c r="K934" s="477">
        <v>384</v>
      </c>
      <c r="L934" s="477">
        <v>1</v>
      </c>
      <c r="M934" s="477">
        <v>384</v>
      </c>
      <c r="N934" s="477">
        <v>8</v>
      </c>
      <c r="O934" s="477">
        <v>2776</v>
      </c>
      <c r="P934" s="500">
        <v>7.229166666666667</v>
      </c>
      <c r="Q934" s="478">
        <v>347</v>
      </c>
    </row>
    <row r="935" spans="1:17" ht="14.4" customHeight="1" x14ac:dyDescent="0.3">
      <c r="A935" s="472" t="s">
        <v>1624</v>
      </c>
      <c r="B935" s="473" t="s">
        <v>1424</v>
      </c>
      <c r="C935" s="473" t="s">
        <v>1425</v>
      </c>
      <c r="D935" s="473" t="s">
        <v>1449</v>
      </c>
      <c r="E935" s="473" t="s">
        <v>1450</v>
      </c>
      <c r="F935" s="477"/>
      <c r="G935" s="477"/>
      <c r="H935" s="477"/>
      <c r="I935" s="477"/>
      <c r="J935" s="477">
        <v>11</v>
      </c>
      <c r="K935" s="477">
        <v>407</v>
      </c>
      <c r="L935" s="477">
        <v>1</v>
      </c>
      <c r="M935" s="477">
        <v>37</v>
      </c>
      <c r="N935" s="477"/>
      <c r="O935" s="477"/>
      <c r="P935" s="500"/>
      <c r="Q935" s="478"/>
    </row>
    <row r="936" spans="1:17" ht="14.4" customHeight="1" x14ac:dyDescent="0.3">
      <c r="A936" s="472" t="s">
        <v>1624</v>
      </c>
      <c r="B936" s="473" t="s">
        <v>1424</v>
      </c>
      <c r="C936" s="473" t="s">
        <v>1425</v>
      </c>
      <c r="D936" s="473" t="s">
        <v>1453</v>
      </c>
      <c r="E936" s="473" t="s">
        <v>1454</v>
      </c>
      <c r="F936" s="477"/>
      <c r="G936" s="477"/>
      <c r="H936" s="477"/>
      <c r="I936" s="477"/>
      <c r="J936" s="477">
        <v>6</v>
      </c>
      <c r="K936" s="477">
        <v>2676</v>
      </c>
      <c r="L936" s="477">
        <v>1</v>
      </c>
      <c r="M936" s="477">
        <v>446</v>
      </c>
      <c r="N936" s="477">
        <v>4</v>
      </c>
      <c r="O936" s="477">
        <v>1508</v>
      </c>
      <c r="P936" s="500">
        <v>0.56352765321375187</v>
      </c>
      <c r="Q936" s="478">
        <v>377</v>
      </c>
    </row>
    <row r="937" spans="1:17" ht="14.4" customHeight="1" x14ac:dyDescent="0.3">
      <c r="A937" s="472" t="s">
        <v>1624</v>
      </c>
      <c r="B937" s="473" t="s">
        <v>1424</v>
      </c>
      <c r="C937" s="473" t="s">
        <v>1425</v>
      </c>
      <c r="D937" s="473" t="s">
        <v>1453</v>
      </c>
      <c r="E937" s="473" t="s">
        <v>1455</v>
      </c>
      <c r="F937" s="477">
        <v>3</v>
      </c>
      <c r="G937" s="477">
        <v>1335</v>
      </c>
      <c r="H937" s="477"/>
      <c r="I937" s="477">
        <v>445</v>
      </c>
      <c r="J937" s="477"/>
      <c r="K937" s="477"/>
      <c r="L937" s="477"/>
      <c r="M937" s="477"/>
      <c r="N937" s="477">
        <v>14</v>
      </c>
      <c r="O937" s="477">
        <v>5278</v>
      </c>
      <c r="P937" s="500"/>
      <c r="Q937" s="478">
        <v>377</v>
      </c>
    </row>
    <row r="938" spans="1:17" ht="14.4" customHeight="1" x14ac:dyDescent="0.3">
      <c r="A938" s="472" t="s">
        <v>1624</v>
      </c>
      <c r="B938" s="473" t="s">
        <v>1424</v>
      </c>
      <c r="C938" s="473" t="s">
        <v>1425</v>
      </c>
      <c r="D938" s="473" t="s">
        <v>1456</v>
      </c>
      <c r="E938" s="473" t="s">
        <v>1457</v>
      </c>
      <c r="F938" s="477">
        <v>1</v>
      </c>
      <c r="G938" s="477">
        <v>41</v>
      </c>
      <c r="H938" s="477">
        <v>0.97619047619047616</v>
      </c>
      <c r="I938" s="477">
        <v>41</v>
      </c>
      <c r="J938" s="477">
        <v>1</v>
      </c>
      <c r="K938" s="477">
        <v>42</v>
      </c>
      <c r="L938" s="477">
        <v>1</v>
      </c>
      <c r="M938" s="477">
        <v>42</v>
      </c>
      <c r="N938" s="477"/>
      <c r="O938" s="477"/>
      <c r="P938" s="500"/>
      <c r="Q938" s="478"/>
    </row>
    <row r="939" spans="1:17" ht="14.4" customHeight="1" x14ac:dyDescent="0.3">
      <c r="A939" s="472" t="s">
        <v>1624</v>
      </c>
      <c r="B939" s="473" t="s">
        <v>1424</v>
      </c>
      <c r="C939" s="473" t="s">
        <v>1425</v>
      </c>
      <c r="D939" s="473" t="s">
        <v>1458</v>
      </c>
      <c r="E939" s="473" t="s">
        <v>1459</v>
      </c>
      <c r="F939" s="477">
        <v>10</v>
      </c>
      <c r="G939" s="477">
        <v>4910</v>
      </c>
      <c r="H939" s="477">
        <v>3.3265582655826558</v>
      </c>
      <c r="I939" s="477">
        <v>491</v>
      </c>
      <c r="J939" s="477">
        <v>3</v>
      </c>
      <c r="K939" s="477">
        <v>1476</v>
      </c>
      <c r="L939" s="477">
        <v>1</v>
      </c>
      <c r="M939" s="477">
        <v>492</v>
      </c>
      <c r="N939" s="477">
        <v>2</v>
      </c>
      <c r="O939" s="477">
        <v>1048</v>
      </c>
      <c r="P939" s="500">
        <v>0.71002710027100269</v>
      </c>
      <c r="Q939" s="478">
        <v>524</v>
      </c>
    </row>
    <row r="940" spans="1:17" ht="14.4" customHeight="1" x14ac:dyDescent="0.3">
      <c r="A940" s="472" t="s">
        <v>1624</v>
      </c>
      <c r="B940" s="473" t="s">
        <v>1424</v>
      </c>
      <c r="C940" s="473" t="s">
        <v>1425</v>
      </c>
      <c r="D940" s="473" t="s">
        <v>1460</v>
      </c>
      <c r="E940" s="473" t="s">
        <v>1461</v>
      </c>
      <c r="F940" s="477">
        <v>30</v>
      </c>
      <c r="G940" s="477">
        <v>930</v>
      </c>
      <c r="H940" s="477">
        <v>2.3076923076923075</v>
      </c>
      <c r="I940" s="477">
        <v>31</v>
      </c>
      <c r="J940" s="477">
        <v>13</v>
      </c>
      <c r="K940" s="477">
        <v>403</v>
      </c>
      <c r="L940" s="477">
        <v>1</v>
      </c>
      <c r="M940" s="477">
        <v>31</v>
      </c>
      <c r="N940" s="477">
        <v>23</v>
      </c>
      <c r="O940" s="477">
        <v>1311</v>
      </c>
      <c r="P940" s="500">
        <v>3.2531017369727047</v>
      </c>
      <c r="Q940" s="478">
        <v>57</v>
      </c>
    </row>
    <row r="941" spans="1:17" ht="14.4" customHeight="1" x14ac:dyDescent="0.3">
      <c r="A941" s="472" t="s">
        <v>1624</v>
      </c>
      <c r="B941" s="473" t="s">
        <v>1424</v>
      </c>
      <c r="C941" s="473" t="s">
        <v>1425</v>
      </c>
      <c r="D941" s="473" t="s">
        <v>1462</v>
      </c>
      <c r="E941" s="473" t="s">
        <v>1463</v>
      </c>
      <c r="F941" s="477">
        <v>4</v>
      </c>
      <c r="G941" s="477">
        <v>828</v>
      </c>
      <c r="H941" s="477">
        <v>0.7961538461538461</v>
      </c>
      <c r="I941" s="477">
        <v>207</v>
      </c>
      <c r="J941" s="477">
        <v>5</v>
      </c>
      <c r="K941" s="477">
        <v>1040</v>
      </c>
      <c r="L941" s="477">
        <v>1</v>
      </c>
      <c r="M941" s="477">
        <v>208</v>
      </c>
      <c r="N941" s="477">
        <v>1</v>
      </c>
      <c r="O941" s="477">
        <v>224</v>
      </c>
      <c r="P941" s="500">
        <v>0.2153846153846154</v>
      </c>
      <c r="Q941" s="478">
        <v>224</v>
      </c>
    </row>
    <row r="942" spans="1:17" ht="14.4" customHeight="1" x14ac:dyDescent="0.3">
      <c r="A942" s="472" t="s">
        <v>1624</v>
      </c>
      <c r="B942" s="473" t="s">
        <v>1424</v>
      </c>
      <c r="C942" s="473" t="s">
        <v>1425</v>
      </c>
      <c r="D942" s="473" t="s">
        <v>1464</v>
      </c>
      <c r="E942" s="473" t="s">
        <v>1465</v>
      </c>
      <c r="F942" s="477">
        <v>3</v>
      </c>
      <c r="G942" s="477">
        <v>1140</v>
      </c>
      <c r="H942" s="477"/>
      <c r="I942" s="477">
        <v>380</v>
      </c>
      <c r="J942" s="477"/>
      <c r="K942" s="477"/>
      <c r="L942" s="477"/>
      <c r="M942" s="477"/>
      <c r="N942" s="477"/>
      <c r="O942" s="477"/>
      <c r="P942" s="500"/>
      <c r="Q942" s="478"/>
    </row>
    <row r="943" spans="1:17" ht="14.4" customHeight="1" x14ac:dyDescent="0.3">
      <c r="A943" s="472" t="s">
        <v>1624</v>
      </c>
      <c r="B943" s="473" t="s">
        <v>1424</v>
      </c>
      <c r="C943" s="473" t="s">
        <v>1425</v>
      </c>
      <c r="D943" s="473" t="s">
        <v>1464</v>
      </c>
      <c r="E943" s="473" t="s">
        <v>1466</v>
      </c>
      <c r="F943" s="477">
        <v>1</v>
      </c>
      <c r="G943" s="477">
        <v>380</v>
      </c>
      <c r="H943" s="477">
        <v>0.19791666666666666</v>
      </c>
      <c r="I943" s="477">
        <v>380</v>
      </c>
      <c r="J943" s="477">
        <v>5</v>
      </c>
      <c r="K943" s="477">
        <v>1920</v>
      </c>
      <c r="L943" s="477">
        <v>1</v>
      </c>
      <c r="M943" s="477">
        <v>384</v>
      </c>
      <c r="N943" s="477">
        <v>1</v>
      </c>
      <c r="O943" s="477">
        <v>553</v>
      </c>
      <c r="P943" s="500">
        <v>0.28802083333333334</v>
      </c>
      <c r="Q943" s="478">
        <v>553</v>
      </c>
    </row>
    <row r="944" spans="1:17" ht="14.4" customHeight="1" x14ac:dyDescent="0.3">
      <c r="A944" s="472" t="s">
        <v>1624</v>
      </c>
      <c r="B944" s="473" t="s">
        <v>1424</v>
      </c>
      <c r="C944" s="473" t="s">
        <v>1425</v>
      </c>
      <c r="D944" s="473" t="s">
        <v>1476</v>
      </c>
      <c r="E944" s="473" t="s">
        <v>1477</v>
      </c>
      <c r="F944" s="477">
        <v>33</v>
      </c>
      <c r="G944" s="477">
        <v>528</v>
      </c>
      <c r="H944" s="477">
        <v>1.2423529411764707</v>
      </c>
      <c r="I944" s="477">
        <v>16</v>
      </c>
      <c r="J944" s="477">
        <v>25</v>
      </c>
      <c r="K944" s="477">
        <v>425</v>
      </c>
      <c r="L944" s="477">
        <v>1</v>
      </c>
      <c r="M944" s="477">
        <v>17</v>
      </c>
      <c r="N944" s="477">
        <v>19</v>
      </c>
      <c r="O944" s="477">
        <v>323</v>
      </c>
      <c r="P944" s="500">
        <v>0.76</v>
      </c>
      <c r="Q944" s="478">
        <v>17</v>
      </c>
    </row>
    <row r="945" spans="1:17" ht="14.4" customHeight="1" x14ac:dyDescent="0.3">
      <c r="A945" s="472" t="s">
        <v>1624</v>
      </c>
      <c r="B945" s="473" t="s">
        <v>1424</v>
      </c>
      <c r="C945" s="473" t="s">
        <v>1425</v>
      </c>
      <c r="D945" s="473" t="s">
        <v>1478</v>
      </c>
      <c r="E945" s="473" t="s">
        <v>1479</v>
      </c>
      <c r="F945" s="477">
        <v>7</v>
      </c>
      <c r="G945" s="477">
        <v>952</v>
      </c>
      <c r="H945" s="477">
        <v>1.1414868105515588</v>
      </c>
      <c r="I945" s="477">
        <v>136</v>
      </c>
      <c r="J945" s="477">
        <v>6</v>
      </c>
      <c r="K945" s="477">
        <v>834</v>
      </c>
      <c r="L945" s="477">
        <v>1</v>
      </c>
      <c r="M945" s="477">
        <v>139</v>
      </c>
      <c r="N945" s="477"/>
      <c r="O945" s="477"/>
      <c r="P945" s="500"/>
      <c r="Q945" s="478"/>
    </row>
    <row r="946" spans="1:17" ht="14.4" customHeight="1" x14ac:dyDescent="0.3">
      <c r="A946" s="472" t="s">
        <v>1624</v>
      </c>
      <c r="B946" s="473" t="s">
        <v>1424</v>
      </c>
      <c r="C946" s="473" t="s">
        <v>1425</v>
      </c>
      <c r="D946" s="473" t="s">
        <v>1478</v>
      </c>
      <c r="E946" s="473" t="s">
        <v>1480</v>
      </c>
      <c r="F946" s="477">
        <v>1</v>
      </c>
      <c r="G946" s="477">
        <v>136</v>
      </c>
      <c r="H946" s="477"/>
      <c r="I946" s="477">
        <v>136</v>
      </c>
      <c r="J946" s="477"/>
      <c r="K946" s="477"/>
      <c r="L946" s="477"/>
      <c r="M946" s="477"/>
      <c r="N946" s="477">
        <v>1</v>
      </c>
      <c r="O946" s="477">
        <v>143</v>
      </c>
      <c r="P946" s="500"/>
      <c r="Q946" s="478">
        <v>143</v>
      </c>
    </row>
    <row r="947" spans="1:17" ht="14.4" customHeight="1" x14ac:dyDescent="0.3">
      <c r="A947" s="472" t="s">
        <v>1624</v>
      </c>
      <c r="B947" s="473" t="s">
        <v>1424</v>
      </c>
      <c r="C947" s="473" t="s">
        <v>1425</v>
      </c>
      <c r="D947" s="473" t="s">
        <v>1481</v>
      </c>
      <c r="E947" s="473" t="s">
        <v>1482</v>
      </c>
      <c r="F947" s="477">
        <v>2</v>
      </c>
      <c r="G947" s="477">
        <v>206</v>
      </c>
      <c r="H947" s="477"/>
      <c r="I947" s="477">
        <v>103</v>
      </c>
      <c r="J947" s="477"/>
      <c r="K947" s="477"/>
      <c r="L947" s="477"/>
      <c r="M947" s="477"/>
      <c r="N947" s="477">
        <v>2</v>
      </c>
      <c r="O947" s="477">
        <v>130</v>
      </c>
      <c r="P947" s="500"/>
      <c r="Q947" s="478">
        <v>65</v>
      </c>
    </row>
    <row r="948" spans="1:17" ht="14.4" customHeight="1" x14ac:dyDescent="0.3">
      <c r="A948" s="472" t="s">
        <v>1624</v>
      </c>
      <c r="B948" s="473" t="s">
        <v>1424</v>
      </c>
      <c r="C948" s="473" t="s">
        <v>1425</v>
      </c>
      <c r="D948" s="473" t="s">
        <v>1481</v>
      </c>
      <c r="E948" s="473" t="s">
        <v>1483</v>
      </c>
      <c r="F948" s="477"/>
      <c r="G948" s="477"/>
      <c r="H948" s="477"/>
      <c r="I948" s="477"/>
      <c r="J948" s="477">
        <v>1</v>
      </c>
      <c r="K948" s="477">
        <v>103</v>
      </c>
      <c r="L948" s="477">
        <v>1</v>
      </c>
      <c r="M948" s="477">
        <v>103</v>
      </c>
      <c r="N948" s="477"/>
      <c r="O948" s="477"/>
      <c r="P948" s="500"/>
      <c r="Q948" s="478"/>
    </row>
    <row r="949" spans="1:17" ht="14.4" customHeight="1" x14ac:dyDescent="0.3">
      <c r="A949" s="472" t="s">
        <v>1624</v>
      </c>
      <c r="B949" s="473" t="s">
        <v>1424</v>
      </c>
      <c r="C949" s="473" t="s">
        <v>1425</v>
      </c>
      <c r="D949" s="473" t="s">
        <v>1488</v>
      </c>
      <c r="E949" s="473" t="s">
        <v>1489</v>
      </c>
      <c r="F949" s="477">
        <v>552</v>
      </c>
      <c r="G949" s="477">
        <v>64032</v>
      </c>
      <c r="H949" s="477">
        <v>1.5373091328147508</v>
      </c>
      <c r="I949" s="477">
        <v>116</v>
      </c>
      <c r="J949" s="477">
        <v>356</v>
      </c>
      <c r="K949" s="477">
        <v>41652</v>
      </c>
      <c r="L949" s="477">
        <v>1</v>
      </c>
      <c r="M949" s="477">
        <v>117</v>
      </c>
      <c r="N949" s="477">
        <v>422</v>
      </c>
      <c r="O949" s="477">
        <v>57392</v>
      </c>
      <c r="P949" s="500">
        <v>1.3778930183424565</v>
      </c>
      <c r="Q949" s="478">
        <v>136</v>
      </c>
    </row>
    <row r="950" spans="1:17" ht="14.4" customHeight="1" x14ac:dyDescent="0.3">
      <c r="A950" s="472" t="s">
        <v>1624</v>
      </c>
      <c r="B950" s="473" t="s">
        <v>1424</v>
      </c>
      <c r="C950" s="473" t="s">
        <v>1425</v>
      </c>
      <c r="D950" s="473" t="s">
        <v>1490</v>
      </c>
      <c r="E950" s="473" t="s">
        <v>1491</v>
      </c>
      <c r="F950" s="477">
        <v>137</v>
      </c>
      <c r="G950" s="477">
        <v>11645</v>
      </c>
      <c r="H950" s="477">
        <v>1.5054945054945055</v>
      </c>
      <c r="I950" s="477">
        <v>85</v>
      </c>
      <c r="J950" s="477">
        <v>85</v>
      </c>
      <c r="K950" s="477">
        <v>7735</v>
      </c>
      <c r="L950" s="477">
        <v>1</v>
      </c>
      <c r="M950" s="477">
        <v>91</v>
      </c>
      <c r="N950" s="477">
        <v>105</v>
      </c>
      <c r="O950" s="477">
        <v>9555</v>
      </c>
      <c r="P950" s="500">
        <v>1.2352941176470589</v>
      </c>
      <c r="Q950" s="478">
        <v>91</v>
      </c>
    </row>
    <row r="951" spans="1:17" ht="14.4" customHeight="1" x14ac:dyDescent="0.3">
      <c r="A951" s="472" t="s">
        <v>1624</v>
      </c>
      <c r="B951" s="473" t="s">
        <v>1424</v>
      </c>
      <c r="C951" s="473" t="s">
        <v>1425</v>
      </c>
      <c r="D951" s="473" t="s">
        <v>1492</v>
      </c>
      <c r="E951" s="473" t="s">
        <v>1493</v>
      </c>
      <c r="F951" s="477">
        <v>2</v>
      </c>
      <c r="G951" s="477">
        <v>196</v>
      </c>
      <c r="H951" s="477"/>
      <c r="I951" s="477">
        <v>98</v>
      </c>
      <c r="J951" s="477"/>
      <c r="K951" s="477"/>
      <c r="L951" s="477"/>
      <c r="M951" s="477"/>
      <c r="N951" s="477"/>
      <c r="O951" s="477"/>
      <c r="P951" s="500"/>
      <c r="Q951" s="478"/>
    </row>
    <row r="952" spans="1:17" ht="14.4" customHeight="1" x14ac:dyDescent="0.3">
      <c r="A952" s="472" t="s">
        <v>1624</v>
      </c>
      <c r="B952" s="473" t="s">
        <v>1424</v>
      </c>
      <c r="C952" s="473" t="s">
        <v>1425</v>
      </c>
      <c r="D952" s="473" t="s">
        <v>1494</v>
      </c>
      <c r="E952" s="473" t="s">
        <v>1495</v>
      </c>
      <c r="F952" s="477">
        <v>41</v>
      </c>
      <c r="G952" s="477">
        <v>861</v>
      </c>
      <c r="H952" s="477">
        <v>5.8571428571428568</v>
      </c>
      <c r="I952" s="477">
        <v>21</v>
      </c>
      <c r="J952" s="477">
        <v>7</v>
      </c>
      <c r="K952" s="477">
        <v>147</v>
      </c>
      <c r="L952" s="477">
        <v>1</v>
      </c>
      <c r="M952" s="477">
        <v>21</v>
      </c>
      <c r="N952" s="477"/>
      <c r="O952" s="477"/>
      <c r="P952" s="500"/>
      <c r="Q952" s="478"/>
    </row>
    <row r="953" spans="1:17" ht="14.4" customHeight="1" x14ac:dyDescent="0.3">
      <c r="A953" s="472" t="s">
        <v>1624</v>
      </c>
      <c r="B953" s="473" t="s">
        <v>1424</v>
      </c>
      <c r="C953" s="473" t="s">
        <v>1425</v>
      </c>
      <c r="D953" s="473" t="s">
        <v>1496</v>
      </c>
      <c r="E953" s="473" t="s">
        <v>1497</v>
      </c>
      <c r="F953" s="477">
        <v>5</v>
      </c>
      <c r="G953" s="477">
        <v>2435</v>
      </c>
      <c r="H953" s="477">
        <v>0.18480570734669094</v>
      </c>
      <c r="I953" s="477">
        <v>487</v>
      </c>
      <c r="J953" s="477">
        <v>27</v>
      </c>
      <c r="K953" s="477">
        <v>13176</v>
      </c>
      <c r="L953" s="477">
        <v>1</v>
      </c>
      <c r="M953" s="477">
        <v>488</v>
      </c>
      <c r="N953" s="477">
        <v>3</v>
      </c>
      <c r="O953" s="477">
        <v>984</v>
      </c>
      <c r="P953" s="500">
        <v>7.4681238615664849E-2</v>
      </c>
      <c r="Q953" s="478">
        <v>328</v>
      </c>
    </row>
    <row r="954" spans="1:17" ht="14.4" customHeight="1" x14ac:dyDescent="0.3">
      <c r="A954" s="472" t="s">
        <v>1624</v>
      </c>
      <c r="B954" s="473" t="s">
        <v>1424</v>
      </c>
      <c r="C954" s="473" t="s">
        <v>1425</v>
      </c>
      <c r="D954" s="473" t="s">
        <v>1496</v>
      </c>
      <c r="E954" s="473" t="s">
        <v>1498</v>
      </c>
      <c r="F954" s="477">
        <v>18</v>
      </c>
      <c r="G954" s="477">
        <v>8766</v>
      </c>
      <c r="H954" s="477"/>
      <c r="I954" s="477">
        <v>487</v>
      </c>
      <c r="J954" s="477"/>
      <c r="K954" s="477"/>
      <c r="L954" s="477"/>
      <c r="M954" s="477"/>
      <c r="N954" s="477">
        <v>20</v>
      </c>
      <c r="O954" s="477">
        <v>6560</v>
      </c>
      <c r="P954" s="500"/>
      <c r="Q954" s="478">
        <v>328</v>
      </c>
    </row>
    <row r="955" spans="1:17" ht="14.4" customHeight="1" x14ac:dyDescent="0.3">
      <c r="A955" s="472" t="s">
        <v>1624</v>
      </c>
      <c r="B955" s="473" t="s">
        <v>1424</v>
      </c>
      <c r="C955" s="473" t="s">
        <v>1425</v>
      </c>
      <c r="D955" s="473" t="s">
        <v>1506</v>
      </c>
      <c r="E955" s="473" t="s">
        <v>1507</v>
      </c>
      <c r="F955" s="477">
        <v>63</v>
      </c>
      <c r="G955" s="477">
        <v>2583</v>
      </c>
      <c r="H955" s="477">
        <v>1.0327868852459017</v>
      </c>
      <c r="I955" s="477">
        <v>41</v>
      </c>
      <c r="J955" s="477">
        <v>61</v>
      </c>
      <c r="K955" s="477">
        <v>2501</v>
      </c>
      <c r="L955" s="477">
        <v>1</v>
      </c>
      <c r="M955" s="477">
        <v>41</v>
      </c>
      <c r="N955" s="477">
        <v>44</v>
      </c>
      <c r="O955" s="477">
        <v>2244</v>
      </c>
      <c r="P955" s="500">
        <v>0.89724110355857656</v>
      </c>
      <c r="Q955" s="478">
        <v>51</v>
      </c>
    </row>
    <row r="956" spans="1:17" ht="14.4" customHeight="1" x14ac:dyDescent="0.3">
      <c r="A956" s="472" t="s">
        <v>1624</v>
      </c>
      <c r="B956" s="473" t="s">
        <v>1424</v>
      </c>
      <c r="C956" s="473" t="s">
        <v>1425</v>
      </c>
      <c r="D956" s="473" t="s">
        <v>1515</v>
      </c>
      <c r="E956" s="473" t="s">
        <v>1516</v>
      </c>
      <c r="F956" s="477">
        <v>1</v>
      </c>
      <c r="G956" s="477">
        <v>219</v>
      </c>
      <c r="H956" s="477"/>
      <c r="I956" s="477">
        <v>219</v>
      </c>
      <c r="J956" s="477"/>
      <c r="K956" s="477"/>
      <c r="L956" s="477"/>
      <c r="M956" s="477"/>
      <c r="N956" s="477"/>
      <c r="O956" s="477"/>
      <c r="P956" s="500"/>
      <c r="Q956" s="478"/>
    </row>
    <row r="957" spans="1:17" ht="14.4" customHeight="1" x14ac:dyDescent="0.3">
      <c r="A957" s="472" t="s">
        <v>1624</v>
      </c>
      <c r="B957" s="473" t="s">
        <v>1424</v>
      </c>
      <c r="C957" s="473" t="s">
        <v>1425</v>
      </c>
      <c r="D957" s="473" t="s">
        <v>1515</v>
      </c>
      <c r="E957" s="473" t="s">
        <v>1517</v>
      </c>
      <c r="F957" s="477">
        <v>1</v>
      </c>
      <c r="G957" s="477">
        <v>219</v>
      </c>
      <c r="H957" s="477"/>
      <c r="I957" s="477">
        <v>219</v>
      </c>
      <c r="J957" s="477"/>
      <c r="K957" s="477"/>
      <c r="L957" s="477"/>
      <c r="M957" s="477"/>
      <c r="N957" s="477"/>
      <c r="O957" s="477"/>
      <c r="P957" s="500"/>
      <c r="Q957" s="478"/>
    </row>
    <row r="958" spans="1:17" ht="14.4" customHeight="1" x14ac:dyDescent="0.3">
      <c r="A958" s="472" t="s">
        <v>1624</v>
      </c>
      <c r="B958" s="473" t="s">
        <v>1424</v>
      </c>
      <c r="C958" s="473" t="s">
        <v>1425</v>
      </c>
      <c r="D958" s="473" t="s">
        <v>1522</v>
      </c>
      <c r="E958" s="473" t="s">
        <v>1523</v>
      </c>
      <c r="F958" s="477">
        <v>2</v>
      </c>
      <c r="G958" s="477">
        <v>1216</v>
      </c>
      <c r="H958" s="477">
        <v>1.9804560260586319</v>
      </c>
      <c r="I958" s="477">
        <v>608</v>
      </c>
      <c r="J958" s="477">
        <v>1</v>
      </c>
      <c r="K958" s="477">
        <v>614</v>
      </c>
      <c r="L958" s="477">
        <v>1</v>
      </c>
      <c r="M958" s="477">
        <v>614</v>
      </c>
      <c r="N958" s="477">
        <v>4</v>
      </c>
      <c r="O958" s="477">
        <v>2448</v>
      </c>
      <c r="P958" s="500">
        <v>3.9869706840390879</v>
      </c>
      <c r="Q958" s="478">
        <v>612</v>
      </c>
    </row>
    <row r="959" spans="1:17" ht="14.4" customHeight="1" x14ac:dyDescent="0.3">
      <c r="A959" s="472" t="s">
        <v>1624</v>
      </c>
      <c r="B959" s="473" t="s">
        <v>1424</v>
      </c>
      <c r="C959" s="473" t="s">
        <v>1425</v>
      </c>
      <c r="D959" s="473" t="s">
        <v>1522</v>
      </c>
      <c r="E959" s="473" t="s">
        <v>1524</v>
      </c>
      <c r="F959" s="477">
        <v>4</v>
      </c>
      <c r="G959" s="477">
        <v>2432</v>
      </c>
      <c r="H959" s="477"/>
      <c r="I959" s="477">
        <v>608</v>
      </c>
      <c r="J959" s="477"/>
      <c r="K959" s="477"/>
      <c r="L959" s="477"/>
      <c r="M959" s="477"/>
      <c r="N959" s="477"/>
      <c r="O959" s="477"/>
      <c r="P959" s="500"/>
      <c r="Q959" s="478"/>
    </row>
    <row r="960" spans="1:17" ht="14.4" customHeight="1" x14ac:dyDescent="0.3">
      <c r="A960" s="472" t="s">
        <v>1624</v>
      </c>
      <c r="B960" s="473" t="s">
        <v>1424</v>
      </c>
      <c r="C960" s="473" t="s">
        <v>1425</v>
      </c>
      <c r="D960" s="473" t="s">
        <v>1550</v>
      </c>
      <c r="E960" s="473" t="s">
        <v>1551</v>
      </c>
      <c r="F960" s="477"/>
      <c r="G960" s="477"/>
      <c r="H960" s="477"/>
      <c r="I960" s="477"/>
      <c r="J960" s="477">
        <v>1</v>
      </c>
      <c r="K960" s="477">
        <v>30</v>
      </c>
      <c r="L960" s="477">
        <v>1</v>
      </c>
      <c r="M960" s="477">
        <v>30</v>
      </c>
      <c r="N960" s="477"/>
      <c r="O960" s="477"/>
      <c r="P960" s="500"/>
      <c r="Q960" s="478"/>
    </row>
    <row r="961" spans="1:17" ht="14.4" customHeight="1" x14ac:dyDescent="0.3">
      <c r="A961" s="472" t="s">
        <v>1624</v>
      </c>
      <c r="B961" s="473" t="s">
        <v>1424</v>
      </c>
      <c r="C961" s="473" t="s">
        <v>1425</v>
      </c>
      <c r="D961" s="473" t="s">
        <v>1556</v>
      </c>
      <c r="E961" s="473"/>
      <c r="F961" s="477"/>
      <c r="G961" s="477"/>
      <c r="H961" s="477"/>
      <c r="I961" s="477"/>
      <c r="J961" s="477"/>
      <c r="K961" s="477"/>
      <c r="L961" s="477"/>
      <c r="M961" s="477"/>
      <c r="N961" s="477">
        <v>2</v>
      </c>
      <c r="O961" s="477">
        <v>2986</v>
      </c>
      <c r="P961" s="500"/>
      <c r="Q961" s="478">
        <v>1493</v>
      </c>
    </row>
    <row r="962" spans="1:17" ht="14.4" customHeight="1" x14ac:dyDescent="0.3">
      <c r="A962" s="472" t="s">
        <v>1624</v>
      </c>
      <c r="B962" s="473" t="s">
        <v>1424</v>
      </c>
      <c r="C962" s="473" t="s">
        <v>1425</v>
      </c>
      <c r="D962" s="473" t="s">
        <v>1558</v>
      </c>
      <c r="E962" s="473"/>
      <c r="F962" s="477"/>
      <c r="G962" s="477"/>
      <c r="H962" s="477"/>
      <c r="I962" s="477"/>
      <c r="J962" s="477"/>
      <c r="K962" s="477"/>
      <c r="L962" s="477"/>
      <c r="M962" s="477"/>
      <c r="N962" s="477">
        <v>1</v>
      </c>
      <c r="O962" s="477">
        <v>327</v>
      </c>
      <c r="P962" s="500"/>
      <c r="Q962" s="478">
        <v>327</v>
      </c>
    </row>
    <row r="963" spans="1:17" ht="14.4" customHeight="1" x14ac:dyDescent="0.3">
      <c r="A963" s="472" t="s">
        <v>1624</v>
      </c>
      <c r="B963" s="473" t="s">
        <v>1424</v>
      </c>
      <c r="C963" s="473" t="s">
        <v>1425</v>
      </c>
      <c r="D963" s="473" t="s">
        <v>1564</v>
      </c>
      <c r="E963" s="473"/>
      <c r="F963" s="477"/>
      <c r="G963" s="477"/>
      <c r="H963" s="477"/>
      <c r="I963" s="477"/>
      <c r="J963" s="477"/>
      <c r="K963" s="477"/>
      <c r="L963" s="477"/>
      <c r="M963" s="477"/>
      <c r="N963" s="477">
        <v>21</v>
      </c>
      <c r="O963" s="477">
        <v>5460</v>
      </c>
      <c r="P963" s="500"/>
      <c r="Q963" s="478">
        <v>260</v>
      </c>
    </row>
    <row r="964" spans="1:17" ht="14.4" customHeight="1" x14ac:dyDescent="0.3">
      <c r="A964" s="472" t="s">
        <v>1624</v>
      </c>
      <c r="B964" s="473" t="s">
        <v>1424</v>
      </c>
      <c r="C964" s="473" t="s">
        <v>1425</v>
      </c>
      <c r="D964" s="473" t="s">
        <v>1564</v>
      </c>
      <c r="E964" s="473" t="s">
        <v>1565</v>
      </c>
      <c r="F964" s="477"/>
      <c r="G964" s="477"/>
      <c r="H964" s="477"/>
      <c r="I964" s="477"/>
      <c r="J964" s="477"/>
      <c r="K964" s="477"/>
      <c r="L964" s="477"/>
      <c r="M964" s="477"/>
      <c r="N964" s="477">
        <v>113</v>
      </c>
      <c r="O964" s="477">
        <v>29380</v>
      </c>
      <c r="P964" s="500"/>
      <c r="Q964" s="478">
        <v>260</v>
      </c>
    </row>
    <row r="965" spans="1:17" ht="14.4" customHeight="1" x14ac:dyDescent="0.3">
      <c r="A965" s="472" t="s">
        <v>1624</v>
      </c>
      <c r="B965" s="473" t="s">
        <v>1424</v>
      </c>
      <c r="C965" s="473" t="s">
        <v>1425</v>
      </c>
      <c r="D965" s="473" t="s">
        <v>1566</v>
      </c>
      <c r="E965" s="473" t="s">
        <v>1567</v>
      </c>
      <c r="F965" s="477"/>
      <c r="G965" s="477"/>
      <c r="H965" s="477"/>
      <c r="I965" s="477"/>
      <c r="J965" s="477"/>
      <c r="K965" s="477"/>
      <c r="L965" s="477"/>
      <c r="M965" s="477"/>
      <c r="N965" s="477">
        <v>1</v>
      </c>
      <c r="O965" s="477">
        <v>165</v>
      </c>
      <c r="P965" s="500"/>
      <c r="Q965" s="478">
        <v>165</v>
      </c>
    </row>
    <row r="966" spans="1:17" ht="14.4" customHeight="1" x14ac:dyDescent="0.3">
      <c r="A966" s="472" t="s">
        <v>1625</v>
      </c>
      <c r="B966" s="473" t="s">
        <v>1424</v>
      </c>
      <c r="C966" s="473" t="s">
        <v>1425</v>
      </c>
      <c r="D966" s="473" t="s">
        <v>1426</v>
      </c>
      <c r="E966" s="473" t="s">
        <v>1427</v>
      </c>
      <c r="F966" s="477">
        <v>905</v>
      </c>
      <c r="G966" s="477">
        <v>145705</v>
      </c>
      <c r="H966" s="477">
        <v>1.0196433819927502</v>
      </c>
      <c r="I966" s="477">
        <v>161</v>
      </c>
      <c r="J966" s="477">
        <v>826</v>
      </c>
      <c r="K966" s="477">
        <v>142898</v>
      </c>
      <c r="L966" s="477">
        <v>1</v>
      </c>
      <c r="M966" s="477">
        <v>173</v>
      </c>
      <c r="N966" s="477">
        <v>602</v>
      </c>
      <c r="O966" s="477">
        <v>104146</v>
      </c>
      <c r="P966" s="500">
        <v>0.72881355932203384</v>
      </c>
      <c r="Q966" s="478">
        <v>173</v>
      </c>
    </row>
    <row r="967" spans="1:17" ht="14.4" customHeight="1" x14ac:dyDescent="0.3">
      <c r="A967" s="472" t="s">
        <v>1625</v>
      </c>
      <c r="B967" s="473" t="s">
        <v>1424</v>
      </c>
      <c r="C967" s="473" t="s">
        <v>1425</v>
      </c>
      <c r="D967" s="473" t="s">
        <v>1426</v>
      </c>
      <c r="E967" s="473" t="s">
        <v>1428</v>
      </c>
      <c r="F967" s="477">
        <v>628</v>
      </c>
      <c r="G967" s="477">
        <v>101108</v>
      </c>
      <c r="H967" s="477">
        <v>1.3045520231213872</v>
      </c>
      <c r="I967" s="477">
        <v>161</v>
      </c>
      <c r="J967" s="477">
        <v>448</v>
      </c>
      <c r="K967" s="477">
        <v>77504</v>
      </c>
      <c r="L967" s="477">
        <v>1</v>
      </c>
      <c r="M967" s="477">
        <v>173</v>
      </c>
      <c r="N967" s="477">
        <v>567</v>
      </c>
      <c r="O967" s="477">
        <v>98091</v>
      </c>
      <c r="P967" s="500">
        <v>1.265625</v>
      </c>
      <c r="Q967" s="478">
        <v>173</v>
      </c>
    </row>
    <row r="968" spans="1:17" ht="14.4" customHeight="1" x14ac:dyDescent="0.3">
      <c r="A968" s="472" t="s">
        <v>1625</v>
      </c>
      <c r="B968" s="473" t="s">
        <v>1424</v>
      </c>
      <c r="C968" s="473" t="s">
        <v>1425</v>
      </c>
      <c r="D968" s="473" t="s">
        <v>1441</v>
      </c>
      <c r="E968" s="473" t="s">
        <v>1442</v>
      </c>
      <c r="F968" s="477">
        <v>53</v>
      </c>
      <c r="G968" s="477">
        <v>61957</v>
      </c>
      <c r="H968" s="477">
        <v>0.1963541518110396</v>
      </c>
      <c r="I968" s="477">
        <v>1169</v>
      </c>
      <c r="J968" s="477">
        <v>269</v>
      </c>
      <c r="K968" s="477">
        <v>315537</v>
      </c>
      <c r="L968" s="477">
        <v>1</v>
      </c>
      <c r="M968" s="477">
        <v>1173</v>
      </c>
      <c r="N968" s="477">
        <v>54</v>
      </c>
      <c r="O968" s="477">
        <v>57780</v>
      </c>
      <c r="P968" s="500">
        <v>0.18311640156304965</v>
      </c>
      <c r="Q968" s="478">
        <v>1070</v>
      </c>
    </row>
    <row r="969" spans="1:17" ht="14.4" customHeight="1" x14ac:dyDescent="0.3">
      <c r="A969" s="472" t="s">
        <v>1625</v>
      </c>
      <c r="B969" s="473" t="s">
        <v>1424</v>
      </c>
      <c r="C969" s="473" t="s">
        <v>1425</v>
      </c>
      <c r="D969" s="473" t="s">
        <v>1441</v>
      </c>
      <c r="E969" s="473" t="s">
        <v>1443</v>
      </c>
      <c r="F969" s="477">
        <v>42</v>
      </c>
      <c r="G969" s="477">
        <v>49098</v>
      </c>
      <c r="H969" s="477">
        <v>0.89056973390651362</v>
      </c>
      <c r="I969" s="477">
        <v>1169</v>
      </c>
      <c r="J969" s="477">
        <v>47</v>
      </c>
      <c r="K969" s="477">
        <v>55131</v>
      </c>
      <c r="L969" s="477">
        <v>1</v>
      </c>
      <c r="M969" s="477">
        <v>1173</v>
      </c>
      <c r="N969" s="477">
        <v>276</v>
      </c>
      <c r="O969" s="477">
        <v>295320</v>
      </c>
      <c r="P969" s="500">
        <v>5.3566958698372966</v>
      </c>
      <c r="Q969" s="478">
        <v>1070</v>
      </c>
    </row>
    <row r="970" spans="1:17" ht="14.4" customHeight="1" x14ac:dyDescent="0.3">
      <c r="A970" s="472" t="s">
        <v>1625</v>
      </c>
      <c r="B970" s="473" t="s">
        <v>1424</v>
      </c>
      <c r="C970" s="473" t="s">
        <v>1425</v>
      </c>
      <c r="D970" s="473" t="s">
        <v>1444</v>
      </c>
      <c r="E970" s="473" t="s">
        <v>1445</v>
      </c>
      <c r="F970" s="477">
        <v>4945</v>
      </c>
      <c r="G970" s="477">
        <v>197800</v>
      </c>
      <c r="H970" s="477">
        <v>1.0193091578074032</v>
      </c>
      <c r="I970" s="477">
        <v>40</v>
      </c>
      <c r="J970" s="477">
        <v>4733</v>
      </c>
      <c r="K970" s="477">
        <v>194053</v>
      </c>
      <c r="L970" s="477">
        <v>1</v>
      </c>
      <c r="M970" s="477">
        <v>41</v>
      </c>
      <c r="N970" s="477">
        <v>4296</v>
      </c>
      <c r="O970" s="477">
        <v>197616</v>
      </c>
      <c r="P970" s="500">
        <v>1.018360963242001</v>
      </c>
      <c r="Q970" s="478">
        <v>46</v>
      </c>
    </row>
    <row r="971" spans="1:17" ht="14.4" customHeight="1" x14ac:dyDescent="0.3">
      <c r="A971" s="472" t="s">
        <v>1625</v>
      </c>
      <c r="B971" s="473" t="s">
        <v>1424</v>
      </c>
      <c r="C971" s="473" t="s">
        <v>1425</v>
      </c>
      <c r="D971" s="473" t="s">
        <v>1446</v>
      </c>
      <c r="E971" s="473" t="s">
        <v>1447</v>
      </c>
      <c r="F971" s="477">
        <v>224</v>
      </c>
      <c r="G971" s="477">
        <v>85792</v>
      </c>
      <c r="H971" s="477">
        <v>0.88657407407407407</v>
      </c>
      <c r="I971" s="477">
        <v>383</v>
      </c>
      <c r="J971" s="477">
        <v>252</v>
      </c>
      <c r="K971" s="477">
        <v>96768</v>
      </c>
      <c r="L971" s="477">
        <v>1</v>
      </c>
      <c r="M971" s="477">
        <v>384</v>
      </c>
      <c r="N971" s="477">
        <v>501</v>
      </c>
      <c r="O971" s="477">
        <v>173847</v>
      </c>
      <c r="P971" s="500">
        <v>1.7965339781746033</v>
      </c>
      <c r="Q971" s="478">
        <v>347</v>
      </c>
    </row>
    <row r="972" spans="1:17" ht="14.4" customHeight="1" x14ac:dyDescent="0.3">
      <c r="A972" s="472" t="s">
        <v>1625</v>
      </c>
      <c r="B972" s="473" t="s">
        <v>1424</v>
      </c>
      <c r="C972" s="473" t="s">
        <v>1425</v>
      </c>
      <c r="D972" s="473" t="s">
        <v>1446</v>
      </c>
      <c r="E972" s="473" t="s">
        <v>1448</v>
      </c>
      <c r="F972" s="477">
        <v>170</v>
      </c>
      <c r="G972" s="477">
        <v>65110</v>
      </c>
      <c r="H972" s="477">
        <v>1.0731474156118144</v>
      </c>
      <c r="I972" s="477">
        <v>383</v>
      </c>
      <c r="J972" s="477">
        <v>158</v>
      </c>
      <c r="K972" s="477">
        <v>60672</v>
      </c>
      <c r="L972" s="477">
        <v>1</v>
      </c>
      <c r="M972" s="477">
        <v>384</v>
      </c>
      <c r="N972" s="477">
        <v>375</v>
      </c>
      <c r="O972" s="477">
        <v>130125</v>
      </c>
      <c r="P972" s="500">
        <v>2.1447290348101267</v>
      </c>
      <c r="Q972" s="478">
        <v>347</v>
      </c>
    </row>
    <row r="973" spans="1:17" ht="14.4" customHeight="1" x14ac:dyDescent="0.3">
      <c r="A973" s="472" t="s">
        <v>1625</v>
      </c>
      <c r="B973" s="473" t="s">
        <v>1424</v>
      </c>
      <c r="C973" s="473" t="s">
        <v>1425</v>
      </c>
      <c r="D973" s="473" t="s">
        <v>1449</v>
      </c>
      <c r="E973" s="473" t="s">
        <v>1450</v>
      </c>
      <c r="F973" s="477">
        <v>17</v>
      </c>
      <c r="G973" s="477">
        <v>629</v>
      </c>
      <c r="H973" s="477">
        <v>0.80952380952380953</v>
      </c>
      <c r="I973" s="477">
        <v>37</v>
      </c>
      <c r="J973" s="477">
        <v>21</v>
      </c>
      <c r="K973" s="477">
        <v>777</v>
      </c>
      <c r="L973" s="477">
        <v>1</v>
      </c>
      <c r="M973" s="477">
        <v>37</v>
      </c>
      <c r="N973" s="477">
        <v>6</v>
      </c>
      <c r="O973" s="477">
        <v>306</v>
      </c>
      <c r="P973" s="500">
        <v>0.39382239382239381</v>
      </c>
      <c r="Q973" s="478">
        <v>51</v>
      </c>
    </row>
    <row r="974" spans="1:17" ht="14.4" customHeight="1" x14ac:dyDescent="0.3">
      <c r="A974" s="472" t="s">
        <v>1625</v>
      </c>
      <c r="B974" s="473" t="s">
        <v>1424</v>
      </c>
      <c r="C974" s="473" t="s">
        <v>1425</v>
      </c>
      <c r="D974" s="473" t="s">
        <v>1453</v>
      </c>
      <c r="E974" s="473" t="s">
        <v>1454</v>
      </c>
      <c r="F974" s="477">
        <v>328</v>
      </c>
      <c r="G974" s="477">
        <v>145960</v>
      </c>
      <c r="H974" s="477">
        <v>1.2076183542104479</v>
      </c>
      <c r="I974" s="477">
        <v>445</v>
      </c>
      <c r="J974" s="477">
        <v>271</v>
      </c>
      <c r="K974" s="477">
        <v>120866</v>
      </c>
      <c r="L974" s="477">
        <v>1</v>
      </c>
      <c r="M974" s="477">
        <v>446</v>
      </c>
      <c r="N974" s="477">
        <v>704</v>
      </c>
      <c r="O974" s="477">
        <v>265408</v>
      </c>
      <c r="P974" s="500">
        <v>2.1958863534823689</v>
      </c>
      <c r="Q974" s="478">
        <v>377</v>
      </c>
    </row>
    <row r="975" spans="1:17" ht="14.4" customHeight="1" x14ac:dyDescent="0.3">
      <c r="A975" s="472" t="s">
        <v>1625</v>
      </c>
      <c r="B975" s="473" t="s">
        <v>1424</v>
      </c>
      <c r="C975" s="473" t="s">
        <v>1425</v>
      </c>
      <c r="D975" s="473" t="s">
        <v>1453</v>
      </c>
      <c r="E975" s="473" t="s">
        <v>1455</v>
      </c>
      <c r="F975" s="477">
        <v>253</v>
      </c>
      <c r="G975" s="477">
        <v>112585</v>
      </c>
      <c r="H975" s="477">
        <v>1.6285982930710257</v>
      </c>
      <c r="I975" s="477">
        <v>445</v>
      </c>
      <c r="J975" s="477">
        <v>155</v>
      </c>
      <c r="K975" s="477">
        <v>69130</v>
      </c>
      <c r="L975" s="477">
        <v>1</v>
      </c>
      <c r="M975" s="477">
        <v>446</v>
      </c>
      <c r="N975" s="477">
        <v>447</v>
      </c>
      <c r="O975" s="477">
        <v>168519</v>
      </c>
      <c r="P975" s="500">
        <v>2.4377115579343265</v>
      </c>
      <c r="Q975" s="478">
        <v>377</v>
      </c>
    </row>
    <row r="976" spans="1:17" ht="14.4" customHeight="1" x14ac:dyDescent="0.3">
      <c r="A976" s="472" t="s">
        <v>1625</v>
      </c>
      <c r="B976" s="473" t="s">
        <v>1424</v>
      </c>
      <c r="C976" s="473" t="s">
        <v>1425</v>
      </c>
      <c r="D976" s="473" t="s">
        <v>1456</v>
      </c>
      <c r="E976" s="473" t="s">
        <v>1457</v>
      </c>
      <c r="F976" s="477">
        <v>94</v>
      </c>
      <c r="G976" s="477">
        <v>3854</v>
      </c>
      <c r="H976" s="477">
        <v>1.3108843537414967</v>
      </c>
      <c r="I976" s="477">
        <v>41</v>
      </c>
      <c r="J976" s="477">
        <v>70</v>
      </c>
      <c r="K976" s="477">
        <v>2940</v>
      </c>
      <c r="L976" s="477">
        <v>1</v>
      </c>
      <c r="M976" s="477">
        <v>42</v>
      </c>
      <c r="N976" s="477">
        <v>66</v>
      </c>
      <c r="O976" s="477">
        <v>2244</v>
      </c>
      <c r="P976" s="500">
        <v>0.76326530612244903</v>
      </c>
      <c r="Q976" s="478">
        <v>34</v>
      </c>
    </row>
    <row r="977" spans="1:17" ht="14.4" customHeight="1" x14ac:dyDescent="0.3">
      <c r="A977" s="472" t="s">
        <v>1625</v>
      </c>
      <c r="B977" s="473" t="s">
        <v>1424</v>
      </c>
      <c r="C977" s="473" t="s">
        <v>1425</v>
      </c>
      <c r="D977" s="473" t="s">
        <v>1458</v>
      </c>
      <c r="E977" s="473" t="s">
        <v>1459</v>
      </c>
      <c r="F977" s="477">
        <v>694</v>
      </c>
      <c r="G977" s="477">
        <v>340754</v>
      </c>
      <c r="H977" s="477">
        <v>1.0200138893877893</v>
      </c>
      <c r="I977" s="477">
        <v>491</v>
      </c>
      <c r="J977" s="477">
        <v>679</v>
      </c>
      <c r="K977" s="477">
        <v>334068</v>
      </c>
      <c r="L977" s="477">
        <v>1</v>
      </c>
      <c r="M977" s="477">
        <v>492</v>
      </c>
      <c r="N977" s="477">
        <v>708</v>
      </c>
      <c r="O977" s="477">
        <v>370992</v>
      </c>
      <c r="P977" s="500">
        <v>1.1105283954165019</v>
      </c>
      <c r="Q977" s="478">
        <v>524</v>
      </c>
    </row>
    <row r="978" spans="1:17" ht="14.4" customHeight="1" x14ac:dyDescent="0.3">
      <c r="A978" s="472" t="s">
        <v>1625</v>
      </c>
      <c r="B978" s="473" t="s">
        <v>1424</v>
      </c>
      <c r="C978" s="473" t="s">
        <v>1425</v>
      </c>
      <c r="D978" s="473" t="s">
        <v>1460</v>
      </c>
      <c r="E978" s="473" t="s">
        <v>1461</v>
      </c>
      <c r="F978" s="477">
        <v>735</v>
      </c>
      <c r="G978" s="477">
        <v>22785</v>
      </c>
      <c r="H978" s="477">
        <v>0.82399103139013452</v>
      </c>
      <c r="I978" s="477">
        <v>31</v>
      </c>
      <c r="J978" s="477">
        <v>892</v>
      </c>
      <c r="K978" s="477">
        <v>27652</v>
      </c>
      <c r="L978" s="477">
        <v>1</v>
      </c>
      <c r="M978" s="477">
        <v>31</v>
      </c>
      <c r="N978" s="477">
        <v>931</v>
      </c>
      <c r="O978" s="477">
        <v>53067</v>
      </c>
      <c r="P978" s="500">
        <v>1.9191016924634745</v>
      </c>
      <c r="Q978" s="478">
        <v>57</v>
      </c>
    </row>
    <row r="979" spans="1:17" ht="14.4" customHeight="1" x14ac:dyDescent="0.3">
      <c r="A979" s="472" t="s">
        <v>1625</v>
      </c>
      <c r="B979" s="473" t="s">
        <v>1424</v>
      </c>
      <c r="C979" s="473" t="s">
        <v>1425</v>
      </c>
      <c r="D979" s="473" t="s">
        <v>1462</v>
      </c>
      <c r="E979" s="473" t="s">
        <v>1463</v>
      </c>
      <c r="F979" s="477">
        <v>11</v>
      </c>
      <c r="G979" s="477">
        <v>2277</v>
      </c>
      <c r="H979" s="477">
        <v>0.64394796380090502</v>
      </c>
      <c r="I979" s="477">
        <v>207</v>
      </c>
      <c r="J979" s="477">
        <v>17</v>
      </c>
      <c r="K979" s="477">
        <v>3536</v>
      </c>
      <c r="L979" s="477">
        <v>1</v>
      </c>
      <c r="M979" s="477">
        <v>208</v>
      </c>
      <c r="N979" s="477">
        <v>25</v>
      </c>
      <c r="O979" s="477">
        <v>5600</v>
      </c>
      <c r="P979" s="500">
        <v>1.5837104072398189</v>
      </c>
      <c r="Q979" s="478">
        <v>224</v>
      </c>
    </row>
    <row r="980" spans="1:17" ht="14.4" customHeight="1" x14ac:dyDescent="0.3">
      <c r="A980" s="472" t="s">
        <v>1625</v>
      </c>
      <c r="B980" s="473" t="s">
        <v>1424</v>
      </c>
      <c r="C980" s="473" t="s">
        <v>1425</v>
      </c>
      <c r="D980" s="473" t="s">
        <v>1464</v>
      </c>
      <c r="E980" s="473" t="s">
        <v>1465</v>
      </c>
      <c r="F980" s="477">
        <v>4</v>
      </c>
      <c r="G980" s="477">
        <v>1520</v>
      </c>
      <c r="H980" s="477">
        <v>0.35984848484848486</v>
      </c>
      <c r="I980" s="477">
        <v>380</v>
      </c>
      <c r="J980" s="477">
        <v>11</v>
      </c>
      <c r="K980" s="477">
        <v>4224</v>
      </c>
      <c r="L980" s="477">
        <v>1</v>
      </c>
      <c r="M980" s="477">
        <v>384</v>
      </c>
      <c r="N980" s="477">
        <v>20</v>
      </c>
      <c r="O980" s="477">
        <v>11060</v>
      </c>
      <c r="P980" s="500">
        <v>2.6183712121212119</v>
      </c>
      <c r="Q980" s="478">
        <v>553</v>
      </c>
    </row>
    <row r="981" spans="1:17" ht="14.4" customHeight="1" x14ac:dyDescent="0.3">
      <c r="A981" s="472" t="s">
        <v>1625</v>
      </c>
      <c r="B981" s="473" t="s">
        <v>1424</v>
      </c>
      <c r="C981" s="473" t="s">
        <v>1425</v>
      </c>
      <c r="D981" s="473" t="s">
        <v>1464</v>
      </c>
      <c r="E981" s="473" t="s">
        <v>1466</v>
      </c>
      <c r="F981" s="477">
        <v>7</v>
      </c>
      <c r="G981" s="477">
        <v>2660</v>
      </c>
      <c r="H981" s="477">
        <v>0.98958333333333337</v>
      </c>
      <c r="I981" s="477">
        <v>380</v>
      </c>
      <c r="J981" s="477">
        <v>7</v>
      </c>
      <c r="K981" s="477">
        <v>2688</v>
      </c>
      <c r="L981" s="477">
        <v>1</v>
      </c>
      <c r="M981" s="477">
        <v>384</v>
      </c>
      <c r="N981" s="477">
        <v>5</v>
      </c>
      <c r="O981" s="477">
        <v>2765</v>
      </c>
      <c r="P981" s="500">
        <v>1.0286458333333333</v>
      </c>
      <c r="Q981" s="478">
        <v>553</v>
      </c>
    </row>
    <row r="982" spans="1:17" ht="14.4" customHeight="1" x14ac:dyDescent="0.3">
      <c r="A982" s="472" t="s">
        <v>1625</v>
      </c>
      <c r="B982" s="473" t="s">
        <v>1424</v>
      </c>
      <c r="C982" s="473" t="s">
        <v>1425</v>
      </c>
      <c r="D982" s="473" t="s">
        <v>1467</v>
      </c>
      <c r="E982" s="473" t="s">
        <v>1468</v>
      </c>
      <c r="F982" s="477">
        <v>1</v>
      </c>
      <c r="G982" s="477">
        <v>234</v>
      </c>
      <c r="H982" s="477"/>
      <c r="I982" s="477">
        <v>234</v>
      </c>
      <c r="J982" s="477"/>
      <c r="K982" s="477"/>
      <c r="L982" s="477"/>
      <c r="M982" s="477"/>
      <c r="N982" s="477"/>
      <c r="O982" s="477"/>
      <c r="P982" s="500"/>
      <c r="Q982" s="478"/>
    </row>
    <row r="983" spans="1:17" ht="14.4" customHeight="1" x14ac:dyDescent="0.3">
      <c r="A983" s="472" t="s">
        <v>1625</v>
      </c>
      <c r="B983" s="473" t="s">
        <v>1424</v>
      </c>
      <c r="C983" s="473" t="s">
        <v>1425</v>
      </c>
      <c r="D983" s="473" t="s">
        <v>1469</v>
      </c>
      <c r="E983" s="473" t="s">
        <v>1470</v>
      </c>
      <c r="F983" s="477">
        <v>15</v>
      </c>
      <c r="G983" s="477">
        <v>1965</v>
      </c>
      <c r="H983" s="477">
        <v>2.3905109489051095</v>
      </c>
      <c r="I983" s="477">
        <v>131</v>
      </c>
      <c r="J983" s="477">
        <v>6</v>
      </c>
      <c r="K983" s="477">
        <v>822</v>
      </c>
      <c r="L983" s="477">
        <v>1</v>
      </c>
      <c r="M983" s="477">
        <v>137</v>
      </c>
      <c r="N983" s="477">
        <v>10</v>
      </c>
      <c r="O983" s="477">
        <v>1410</v>
      </c>
      <c r="P983" s="500">
        <v>1.7153284671532847</v>
      </c>
      <c r="Q983" s="478">
        <v>141</v>
      </c>
    </row>
    <row r="984" spans="1:17" ht="14.4" customHeight="1" x14ac:dyDescent="0.3">
      <c r="A984" s="472" t="s">
        <v>1625</v>
      </c>
      <c r="B984" s="473" t="s">
        <v>1424</v>
      </c>
      <c r="C984" s="473" t="s">
        <v>1425</v>
      </c>
      <c r="D984" s="473" t="s">
        <v>1471</v>
      </c>
      <c r="E984" s="473" t="s">
        <v>1472</v>
      </c>
      <c r="F984" s="477"/>
      <c r="G984" s="477"/>
      <c r="H984" s="477"/>
      <c r="I984" s="477"/>
      <c r="J984" s="477">
        <v>1</v>
      </c>
      <c r="K984" s="477">
        <v>205</v>
      </c>
      <c r="L984" s="477">
        <v>1</v>
      </c>
      <c r="M984" s="477">
        <v>205</v>
      </c>
      <c r="N984" s="477"/>
      <c r="O984" s="477"/>
      <c r="P984" s="500"/>
      <c r="Q984" s="478"/>
    </row>
    <row r="985" spans="1:17" ht="14.4" customHeight="1" x14ac:dyDescent="0.3">
      <c r="A985" s="472" t="s">
        <v>1625</v>
      </c>
      <c r="B985" s="473" t="s">
        <v>1424</v>
      </c>
      <c r="C985" s="473" t="s">
        <v>1425</v>
      </c>
      <c r="D985" s="473" t="s">
        <v>1476</v>
      </c>
      <c r="E985" s="473" t="s">
        <v>1477</v>
      </c>
      <c r="F985" s="477">
        <v>1827</v>
      </c>
      <c r="G985" s="477">
        <v>29232</v>
      </c>
      <c r="H985" s="477">
        <v>1.1618441971383149</v>
      </c>
      <c r="I985" s="477">
        <v>16</v>
      </c>
      <c r="J985" s="477">
        <v>1480</v>
      </c>
      <c r="K985" s="477">
        <v>25160</v>
      </c>
      <c r="L985" s="477">
        <v>1</v>
      </c>
      <c r="M985" s="477">
        <v>17</v>
      </c>
      <c r="N985" s="477">
        <v>1496</v>
      </c>
      <c r="O985" s="477">
        <v>25432</v>
      </c>
      <c r="P985" s="500">
        <v>1.0108108108108107</v>
      </c>
      <c r="Q985" s="478">
        <v>17</v>
      </c>
    </row>
    <row r="986" spans="1:17" ht="14.4" customHeight="1" x14ac:dyDescent="0.3">
      <c r="A986" s="472" t="s">
        <v>1625</v>
      </c>
      <c r="B986" s="473" t="s">
        <v>1424</v>
      </c>
      <c r="C986" s="473" t="s">
        <v>1425</v>
      </c>
      <c r="D986" s="473" t="s">
        <v>1478</v>
      </c>
      <c r="E986" s="473" t="s">
        <v>1479</v>
      </c>
      <c r="F986" s="477">
        <v>2920</v>
      </c>
      <c r="G986" s="477">
        <v>397120</v>
      </c>
      <c r="H986" s="477">
        <v>0.95551117634320637</v>
      </c>
      <c r="I986" s="477">
        <v>136</v>
      </c>
      <c r="J986" s="477">
        <v>2990</v>
      </c>
      <c r="K986" s="477">
        <v>415610</v>
      </c>
      <c r="L986" s="477">
        <v>1</v>
      </c>
      <c r="M986" s="477">
        <v>139</v>
      </c>
      <c r="N986" s="477">
        <v>2869</v>
      </c>
      <c r="O986" s="477">
        <v>410267</v>
      </c>
      <c r="P986" s="500">
        <v>0.98714419768533002</v>
      </c>
      <c r="Q986" s="478">
        <v>143</v>
      </c>
    </row>
    <row r="987" spans="1:17" ht="14.4" customHeight="1" x14ac:dyDescent="0.3">
      <c r="A987" s="472" t="s">
        <v>1625</v>
      </c>
      <c r="B987" s="473" t="s">
        <v>1424</v>
      </c>
      <c r="C987" s="473" t="s">
        <v>1425</v>
      </c>
      <c r="D987" s="473" t="s">
        <v>1478</v>
      </c>
      <c r="E987" s="473" t="s">
        <v>1480</v>
      </c>
      <c r="F987" s="477">
        <v>1691</v>
      </c>
      <c r="G987" s="477">
        <v>229976</v>
      </c>
      <c r="H987" s="477">
        <v>0.94597118188810869</v>
      </c>
      <c r="I987" s="477">
        <v>136</v>
      </c>
      <c r="J987" s="477">
        <v>1749</v>
      </c>
      <c r="K987" s="477">
        <v>243111</v>
      </c>
      <c r="L987" s="477">
        <v>1</v>
      </c>
      <c r="M987" s="477">
        <v>139</v>
      </c>
      <c r="N987" s="477">
        <v>2068</v>
      </c>
      <c r="O987" s="477">
        <v>295724</v>
      </c>
      <c r="P987" s="500">
        <v>1.2164155468078368</v>
      </c>
      <c r="Q987" s="478">
        <v>143</v>
      </c>
    </row>
    <row r="988" spans="1:17" ht="14.4" customHeight="1" x14ac:dyDescent="0.3">
      <c r="A988" s="472" t="s">
        <v>1625</v>
      </c>
      <c r="B988" s="473" t="s">
        <v>1424</v>
      </c>
      <c r="C988" s="473" t="s">
        <v>1425</v>
      </c>
      <c r="D988" s="473" t="s">
        <v>1481</v>
      </c>
      <c r="E988" s="473" t="s">
        <v>1482</v>
      </c>
      <c r="F988" s="477">
        <v>414</v>
      </c>
      <c r="G988" s="477">
        <v>42642</v>
      </c>
      <c r="H988" s="477">
        <v>0.52738853503184713</v>
      </c>
      <c r="I988" s="477">
        <v>103</v>
      </c>
      <c r="J988" s="477">
        <v>785</v>
      </c>
      <c r="K988" s="477">
        <v>80855</v>
      </c>
      <c r="L988" s="477">
        <v>1</v>
      </c>
      <c r="M988" s="477">
        <v>103</v>
      </c>
      <c r="N988" s="477">
        <v>663</v>
      </c>
      <c r="O988" s="477">
        <v>43095</v>
      </c>
      <c r="P988" s="500">
        <v>0.53299115700946142</v>
      </c>
      <c r="Q988" s="478">
        <v>65</v>
      </c>
    </row>
    <row r="989" spans="1:17" ht="14.4" customHeight="1" x14ac:dyDescent="0.3">
      <c r="A989" s="472" t="s">
        <v>1625</v>
      </c>
      <c r="B989" s="473" t="s">
        <v>1424</v>
      </c>
      <c r="C989" s="473" t="s">
        <v>1425</v>
      </c>
      <c r="D989" s="473" t="s">
        <v>1481</v>
      </c>
      <c r="E989" s="473" t="s">
        <v>1483</v>
      </c>
      <c r="F989" s="477">
        <v>313</v>
      </c>
      <c r="G989" s="477">
        <v>32239</v>
      </c>
      <c r="H989" s="477">
        <v>0.61013645224171542</v>
      </c>
      <c r="I989" s="477">
        <v>103</v>
      </c>
      <c r="J989" s="477">
        <v>513</v>
      </c>
      <c r="K989" s="477">
        <v>52839</v>
      </c>
      <c r="L989" s="477">
        <v>1</v>
      </c>
      <c r="M989" s="477">
        <v>103</v>
      </c>
      <c r="N989" s="477">
        <v>662</v>
      </c>
      <c r="O989" s="477">
        <v>43030</v>
      </c>
      <c r="P989" s="500">
        <v>0.81436060485626149</v>
      </c>
      <c r="Q989" s="478">
        <v>65</v>
      </c>
    </row>
    <row r="990" spans="1:17" ht="14.4" customHeight="1" x14ac:dyDescent="0.3">
      <c r="A990" s="472" t="s">
        <v>1625</v>
      </c>
      <c r="B990" s="473" t="s">
        <v>1424</v>
      </c>
      <c r="C990" s="473" t="s">
        <v>1425</v>
      </c>
      <c r="D990" s="473" t="s">
        <v>1488</v>
      </c>
      <c r="E990" s="473" t="s">
        <v>1489</v>
      </c>
      <c r="F990" s="477">
        <v>2568</v>
      </c>
      <c r="G990" s="477">
        <v>297888</v>
      </c>
      <c r="H990" s="477">
        <v>0.76966483737946856</v>
      </c>
      <c r="I990" s="477">
        <v>116</v>
      </c>
      <c r="J990" s="477">
        <v>3308</v>
      </c>
      <c r="K990" s="477">
        <v>387036</v>
      </c>
      <c r="L990" s="477">
        <v>1</v>
      </c>
      <c r="M990" s="477">
        <v>117</v>
      </c>
      <c r="N990" s="477">
        <v>3857</v>
      </c>
      <c r="O990" s="477">
        <v>524552</v>
      </c>
      <c r="P990" s="500">
        <v>1.3553054496222574</v>
      </c>
      <c r="Q990" s="478">
        <v>136</v>
      </c>
    </row>
    <row r="991" spans="1:17" ht="14.4" customHeight="1" x14ac:dyDescent="0.3">
      <c r="A991" s="472" t="s">
        <v>1625</v>
      </c>
      <c r="B991" s="473" t="s">
        <v>1424</v>
      </c>
      <c r="C991" s="473" t="s">
        <v>1425</v>
      </c>
      <c r="D991" s="473" t="s">
        <v>1490</v>
      </c>
      <c r="E991" s="473" t="s">
        <v>1491</v>
      </c>
      <c r="F991" s="477">
        <v>242</v>
      </c>
      <c r="G991" s="477">
        <v>20570</v>
      </c>
      <c r="H991" s="477">
        <v>1.0562801684297012</v>
      </c>
      <c r="I991" s="477">
        <v>85</v>
      </c>
      <c r="J991" s="477">
        <v>214</v>
      </c>
      <c r="K991" s="477">
        <v>19474</v>
      </c>
      <c r="L991" s="477">
        <v>1</v>
      </c>
      <c r="M991" s="477">
        <v>91</v>
      </c>
      <c r="N991" s="477">
        <v>267</v>
      </c>
      <c r="O991" s="477">
        <v>24297</v>
      </c>
      <c r="P991" s="500">
        <v>1.2476635514018692</v>
      </c>
      <c r="Q991" s="478">
        <v>91</v>
      </c>
    </row>
    <row r="992" spans="1:17" ht="14.4" customHeight="1" x14ac:dyDescent="0.3">
      <c r="A992" s="472" t="s">
        <v>1625</v>
      </c>
      <c r="B992" s="473" t="s">
        <v>1424</v>
      </c>
      <c r="C992" s="473" t="s">
        <v>1425</v>
      </c>
      <c r="D992" s="473" t="s">
        <v>1492</v>
      </c>
      <c r="E992" s="473" t="s">
        <v>1493</v>
      </c>
      <c r="F992" s="477">
        <v>9</v>
      </c>
      <c r="G992" s="477">
        <v>882</v>
      </c>
      <c r="H992" s="477">
        <v>1.7818181818181817</v>
      </c>
      <c r="I992" s="477">
        <v>98</v>
      </c>
      <c r="J992" s="477">
        <v>5</v>
      </c>
      <c r="K992" s="477">
        <v>495</v>
      </c>
      <c r="L992" s="477">
        <v>1</v>
      </c>
      <c r="M992" s="477">
        <v>99</v>
      </c>
      <c r="N992" s="477">
        <v>6</v>
      </c>
      <c r="O992" s="477">
        <v>822</v>
      </c>
      <c r="P992" s="500">
        <v>1.6606060606060606</v>
      </c>
      <c r="Q992" s="478">
        <v>137</v>
      </c>
    </row>
    <row r="993" spans="1:17" ht="14.4" customHeight="1" x14ac:dyDescent="0.3">
      <c r="A993" s="472" t="s">
        <v>1625</v>
      </c>
      <c r="B993" s="473" t="s">
        <v>1424</v>
      </c>
      <c r="C993" s="473" t="s">
        <v>1425</v>
      </c>
      <c r="D993" s="473" t="s">
        <v>1494</v>
      </c>
      <c r="E993" s="473" t="s">
        <v>1495</v>
      </c>
      <c r="F993" s="477">
        <v>284</v>
      </c>
      <c r="G993" s="477">
        <v>5964</v>
      </c>
      <c r="H993" s="477">
        <v>0.73575129533678751</v>
      </c>
      <c r="I993" s="477">
        <v>21</v>
      </c>
      <c r="J993" s="477">
        <v>386</v>
      </c>
      <c r="K993" s="477">
        <v>8106</v>
      </c>
      <c r="L993" s="477">
        <v>1</v>
      </c>
      <c r="M993" s="477">
        <v>21</v>
      </c>
      <c r="N993" s="477">
        <v>311</v>
      </c>
      <c r="O993" s="477">
        <v>20526</v>
      </c>
      <c r="P993" s="500">
        <v>2.5321983715766101</v>
      </c>
      <c r="Q993" s="478">
        <v>66</v>
      </c>
    </row>
    <row r="994" spans="1:17" ht="14.4" customHeight="1" x14ac:dyDescent="0.3">
      <c r="A994" s="472" t="s">
        <v>1625</v>
      </c>
      <c r="B994" s="473" t="s">
        <v>1424</v>
      </c>
      <c r="C994" s="473" t="s">
        <v>1425</v>
      </c>
      <c r="D994" s="473" t="s">
        <v>1496</v>
      </c>
      <c r="E994" s="473" t="s">
        <v>1497</v>
      </c>
      <c r="F994" s="477">
        <v>1268</v>
      </c>
      <c r="G994" s="477">
        <v>617516</v>
      </c>
      <c r="H994" s="477">
        <v>1.2297392024725582</v>
      </c>
      <c r="I994" s="477">
        <v>487</v>
      </c>
      <c r="J994" s="477">
        <v>1029</v>
      </c>
      <c r="K994" s="477">
        <v>502152</v>
      </c>
      <c r="L994" s="477">
        <v>1</v>
      </c>
      <c r="M994" s="477">
        <v>488</v>
      </c>
      <c r="N994" s="477">
        <v>399</v>
      </c>
      <c r="O994" s="477">
        <v>130872</v>
      </c>
      <c r="P994" s="500">
        <v>0.26062228169956508</v>
      </c>
      <c r="Q994" s="478">
        <v>328</v>
      </c>
    </row>
    <row r="995" spans="1:17" ht="14.4" customHeight="1" x14ac:dyDescent="0.3">
      <c r="A995" s="472" t="s">
        <v>1625</v>
      </c>
      <c r="B995" s="473" t="s">
        <v>1424</v>
      </c>
      <c r="C995" s="473" t="s">
        <v>1425</v>
      </c>
      <c r="D995" s="473" t="s">
        <v>1496</v>
      </c>
      <c r="E995" s="473" t="s">
        <v>1498</v>
      </c>
      <c r="F995" s="477">
        <v>857</v>
      </c>
      <c r="G995" s="477">
        <v>417359</v>
      </c>
      <c r="H995" s="477">
        <v>1.9175871131368081</v>
      </c>
      <c r="I995" s="477">
        <v>487</v>
      </c>
      <c r="J995" s="477">
        <v>446</v>
      </c>
      <c r="K995" s="477">
        <v>217648</v>
      </c>
      <c r="L995" s="477">
        <v>1</v>
      </c>
      <c r="M995" s="477">
        <v>488</v>
      </c>
      <c r="N995" s="477">
        <v>113</v>
      </c>
      <c r="O995" s="477">
        <v>37064</v>
      </c>
      <c r="P995" s="500">
        <v>0.17029331765051828</v>
      </c>
      <c r="Q995" s="478">
        <v>328</v>
      </c>
    </row>
    <row r="996" spans="1:17" ht="14.4" customHeight="1" x14ac:dyDescent="0.3">
      <c r="A996" s="472" t="s">
        <v>1625</v>
      </c>
      <c r="B996" s="473" t="s">
        <v>1424</v>
      </c>
      <c r="C996" s="473" t="s">
        <v>1425</v>
      </c>
      <c r="D996" s="473" t="s">
        <v>1506</v>
      </c>
      <c r="E996" s="473" t="s">
        <v>1507</v>
      </c>
      <c r="F996" s="477">
        <v>408</v>
      </c>
      <c r="G996" s="477">
        <v>16728</v>
      </c>
      <c r="H996" s="477">
        <v>1.0099009900990099</v>
      </c>
      <c r="I996" s="477">
        <v>41</v>
      </c>
      <c r="J996" s="477">
        <v>404</v>
      </c>
      <c r="K996" s="477">
        <v>16564</v>
      </c>
      <c r="L996" s="477">
        <v>1</v>
      </c>
      <c r="M996" s="477">
        <v>41</v>
      </c>
      <c r="N996" s="477">
        <v>400</v>
      </c>
      <c r="O996" s="477">
        <v>20400</v>
      </c>
      <c r="P996" s="500">
        <v>1.2315865732914755</v>
      </c>
      <c r="Q996" s="478">
        <v>51</v>
      </c>
    </row>
    <row r="997" spans="1:17" ht="14.4" customHeight="1" x14ac:dyDescent="0.3">
      <c r="A997" s="472" t="s">
        <v>1625</v>
      </c>
      <c r="B997" s="473" t="s">
        <v>1424</v>
      </c>
      <c r="C997" s="473" t="s">
        <v>1425</v>
      </c>
      <c r="D997" s="473" t="s">
        <v>1515</v>
      </c>
      <c r="E997" s="473" t="s">
        <v>1516</v>
      </c>
      <c r="F997" s="477">
        <v>8</v>
      </c>
      <c r="G997" s="477">
        <v>1752</v>
      </c>
      <c r="H997" s="477">
        <v>0.6547085201793722</v>
      </c>
      <c r="I997" s="477">
        <v>219</v>
      </c>
      <c r="J997" s="477">
        <v>12</v>
      </c>
      <c r="K997" s="477">
        <v>2676</v>
      </c>
      <c r="L997" s="477">
        <v>1</v>
      </c>
      <c r="M997" s="477">
        <v>223</v>
      </c>
      <c r="N997" s="477">
        <v>8</v>
      </c>
      <c r="O997" s="477">
        <v>1656</v>
      </c>
      <c r="P997" s="500">
        <v>0.6188340807174888</v>
      </c>
      <c r="Q997" s="478">
        <v>207</v>
      </c>
    </row>
    <row r="998" spans="1:17" ht="14.4" customHeight="1" x14ac:dyDescent="0.3">
      <c r="A998" s="472" t="s">
        <v>1625</v>
      </c>
      <c r="B998" s="473" t="s">
        <v>1424</v>
      </c>
      <c r="C998" s="473" t="s">
        <v>1425</v>
      </c>
      <c r="D998" s="473" t="s">
        <v>1515</v>
      </c>
      <c r="E998" s="473" t="s">
        <v>1517</v>
      </c>
      <c r="F998" s="477">
        <v>16</v>
      </c>
      <c r="G998" s="477">
        <v>3504</v>
      </c>
      <c r="H998" s="477">
        <v>3.1426008968609866</v>
      </c>
      <c r="I998" s="477">
        <v>219</v>
      </c>
      <c r="J998" s="477">
        <v>5</v>
      </c>
      <c r="K998" s="477">
        <v>1115</v>
      </c>
      <c r="L998" s="477">
        <v>1</v>
      </c>
      <c r="M998" s="477">
        <v>223</v>
      </c>
      <c r="N998" s="477">
        <v>6</v>
      </c>
      <c r="O998" s="477">
        <v>1242</v>
      </c>
      <c r="P998" s="500">
        <v>1.1139013452914799</v>
      </c>
      <c r="Q998" s="478">
        <v>207</v>
      </c>
    </row>
    <row r="999" spans="1:17" ht="14.4" customHeight="1" x14ac:dyDescent="0.3">
      <c r="A999" s="472" t="s">
        <v>1625</v>
      </c>
      <c r="B999" s="473" t="s">
        <v>1424</v>
      </c>
      <c r="C999" s="473" t="s">
        <v>1425</v>
      </c>
      <c r="D999" s="473" t="s">
        <v>1518</v>
      </c>
      <c r="E999" s="473" t="s">
        <v>1519</v>
      </c>
      <c r="F999" s="477">
        <v>42</v>
      </c>
      <c r="G999" s="477">
        <v>32004</v>
      </c>
      <c r="H999" s="477">
        <v>0.85601947200898709</v>
      </c>
      <c r="I999" s="477">
        <v>762</v>
      </c>
      <c r="J999" s="477">
        <v>49</v>
      </c>
      <c r="K999" s="477">
        <v>37387</v>
      </c>
      <c r="L999" s="477">
        <v>1</v>
      </c>
      <c r="M999" s="477">
        <v>763</v>
      </c>
      <c r="N999" s="477">
        <v>36</v>
      </c>
      <c r="O999" s="477">
        <v>27468</v>
      </c>
      <c r="P999" s="500">
        <v>0.73469387755102045</v>
      </c>
      <c r="Q999" s="478">
        <v>763</v>
      </c>
    </row>
    <row r="1000" spans="1:17" ht="14.4" customHeight="1" x14ac:dyDescent="0.3">
      <c r="A1000" s="472" t="s">
        <v>1625</v>
      </c>
      <c r="B1000" s="473" t="s">
        <v>1424</v>
      </c>
      <c r="C1000" s="473" t="s">
        <v>1425</v>
      </c>
      <c r="D1000" s="473" t="s">
        <v>1520</v>
      </c>
      <c r="E1000" s="473" t="s">
        <v>1521</v>
      </c>
      <c r="F1000" s="477">
        <v>10</v>
      </c>
      <c r="G1000" s="477">
        <v>20720</v>
      </c>
      <c r="H1000" s="477">
        <v>1.2263257575757576</v>
      </c>
      <c r="I1000" s="477">
        <v>2072</v>
      </c>
      <c r="J1000" s="477">
        <v>8</v>
      </c>
      <c r="K1000" s="477">
        <v>16896</v>
      </c>
      <c r="L1000" s="477">
        <v>1</v>
      </c>
      <c r="M1000" s="477">
        <v>2112</v>
      </c>
      <c r="N1000" s="477">
        <v>2</v>
      </c>
      <c r="O1000" s="477">
        <v>4232</v>
      </c>
      <c r="P1000" s="500">
        <v>0.25047348484848486</v>
      </c>
      <c r="Q1000" s="478">
        <v>2116</v>
      </c>
    </row>
    <row r="1001" spans="1:17" ht="14.4" customHeight="1" x14ac:dyDescent="0.3">
      <c r="A1001" s="472" t="s">
        <v>1625</v>
      </c>
      <c r="B1001" s="473" t="s">
        <v>1424</v>
      </c>
      <c r="C1001" s="473" t="s">
        <v>1425</v>
      </c>
      <c r="D1001" s="473" t="s">
        <v>1522</v>
      </c>
      <c r="E1001" s="473" t="s">
        <v>1523</v>
      </c>
      <c r="F1001" s="477">
        <v>236</v>
      </c>
      <c r="G1001" s="477">
        <v>143488</v>
      </c>
      <c r="H1001" s="477">
        <v>1.0869479584879933</v>
      </c>
      <c r="I1001" s="477">
        <v>608</v>
      </c>
      <c r="J1001" s="477">
        <v>215</v>
      </c>
      <c r="K1001" s="477">
        <v>132010</v>
      </c>
      <c r="L1001" s="477">
        <v>1</v>
      </c>
      <c r="M1001" s="477">
        <v>614</v>
      </c>
      <c r="N1001" s="477">
        <v>196</v>
      </c>
      <c r="O1001" s="477">
        <v>119952</v>
      </c>
      <c r="P1001" s="500">
        <v>0.9086584349670479</v>
      </c>
      <c r="Q1001" s="478">
        <v>612</v>
      </c>
    </row>
    <row r="1002" spans="1:17" ht="14.4" customHeight="1" x14ac:dyDescent="0.3">
      <c r="A1002" s="472" t="s">
        <v>1625</v>
      </c>
      <c r="B1002" s="473" t="s">
        <v>1424</v>
      </c>
      <c r="C1002" s="473" t="s">
        <v>1425</v>
      </c>
      <c r="D1002" s="473" t="s">
        <v>1522</v>
      </c>
      <c r="E1002" s="473" t="s">
        <v>1524</v>
      </c>
      <c r="F1002" s="477">
        <v>156</v>
      </c>
      <c r="G1002" s="477">
        <v>94848</v>
      </c>
      <c r="H1002" s="477">
        <v>0.95355290143563765</v>
      </c>
      <c r="I1002" s="477">
        <v>608</v>
      </c>
      <c r="J1002" s="477">
        <v>162</v>
      </c>
      <c r="K1002" s="477">
        <v>99468</v>
      </c>
      <c r="L1002" s="477">
        <v>1</v>
      </c>
      <c r="M1002" s="477">
        <v>614</v>
      </c>
      <c r="N1002" s="477">
        <v>179</v>
      </c>
      <c r="O1002" s="477">
        <v>109548</v>
      </c>
      <c r="P1002" s="500">
        <v>1.1013391241404271</v>
      </c>
      <c r="Q1002" s="478">
        <v>612</v>
      </c>
    </row>
    <row r="1003" spans="1:17" ht="14.4" customHeight="1" x14ac:dyDescent="0.3">
      <c r="A1003" s="472" t="s">
        <v>1625</v>
      </c>
      <c r="B1003" s="473" t="s">
        <v>1424</v>
      </c>
      <c r="C1003" s="473" t="s">
        <v>1425</v>
      </c>
      <c r="D1003" s="473" t="s">
        <v>1525</v>
      </c>
      <c r="E1003" s="473" t="s">
        <v>1526</v>
      </c>
      <c r="F1003" s="477">
        <v>2</v>
      </c>
      <c r="G1003" s="477">
        <v>1924</v>
      </c>
      <c r="H1003" s="477"/>
      <c r="I1003" s="477">
        <v>962</v>
      </c>
      <c r="J1003" s="477"/>
      <c r="K1003" s="477"/>
      <c r="L1003" s="477"/>
      <c r="M1003" s="477"/>
      <c r="N1003" s="477"/>
      <c r="O1003" s="477"/>
      <c r="P1003" s="500"/>
      <c r="Q1003" s="478"/>
    </row>
    <row r="1004" spans="1:17" ht="14.4" customHeight="1" x14ac:dyDescent="0.3">
      <c r="A1004" s="472" t="s">
        <v>1625</v>
      </c>
      <c r="B1004" s="473" t="s">
        <v>1424</v>
      </c>
      <c r="C1004" s="473" t="s">
        <v>1425</v>
      </c>
      <c r="D1004" s="473" t="s">
        <v>1527</v>
      </c>
      <c r="E1004" s="473" t="s">
        <v>1528</v>
      </c>
      <c r="F1004" s="477">
        <v>26</v>
      </c>
      <c r="G1004" s="477">
        <v>13234</v>
      </c>
      <c r="H1004" s="477">
        <v>0.89129849137931039</v>
      </c>
      <c r="I1004" s="477">
        <v>509</v>
      </c>
      <c r="J1004" s="477">
        <v>29</v>
      </c>
      <c r="K1004" s="477">
        <v>14848</v>
      </c>
      <c r="L1004" s="477">
        <v>1</v>
      </c>
      <c r="M1004" s="477">
        <v>512</v>
      </c>
      <c r="N1004" s="477">
        <v>11</v>
      </c>
      <c r="O1004" s="477">
        <v>4741</v>
      </c>
      <c r="P1004" s="500">
        <v>0.31930226293103448</v>
      </c>
      <c r="Q1004" s="478">
        <v>431</v>
      </c>
    </row>
    <row r="1005" spans="1:17" ht="14.4" customHeight="1" x14ac:dyDescent="0.3">
      <c r="A1005" s="472" t="s">
        <v>1625</v>
      </c>
      <c r="B1005" s="473" t="s">
        <v>1424</v>
      </c>
      <c r="C1005" s="473" t="s">
        <v>1425</v>
      </c>
      <c r="D1005" s="473" t="s">
        <v>1535</v>
      </c>
      <c r="E1005" s="473" t="s">
        <v>1536</v>
      </c>
      <c r="F1005" s="477">
        <v>1</v>
      </c>
      <c r="G1005" s="477">
        <v>248</v>
      </c>
      <c r="H1005" s="477"/>
      <c r="I1005" s="477">
        <v>248</v>
      </c>
      <c r="J1005" s="477"/>
      <c r="K1005" s="477"/>
      <c r="L1005" s="477"/>
      <c r="M1005" s="477"/>
      <c r="N1005" s="477"/>
      <c r="O1005" s="477"/>
      <c r="P1005" s="500"/>
      <c r="Q1005" s="478"/>
    </row>
    <row r="1006" spans="1:17" ht="14.4" customHeight="1" x14ac:dyDescent="0.3">
      <c r="A1006" s="472" t="s">
        <v>1625</v>
      </c>
      <c r="B1006" s="473" t="s">
        <v>1424</v>
      </c>
      <c r="C1006" s="473" t="s">
        <v>1425</v>
      </c>
      <c r="D1006" s="473" t="s">
        <v>1541</v>
      </c>
      <c r="E1006" s="473" t="s">
        <v>1542</v>
      </c>
      <c r="F1006" s="477">
        <v>34</v>
      </c>
      <c r="G1006" s="477">
        <v>5168</v>
      </c>
      <c r="H1006" s="477"/>
      <c r="I1006" s="477">
        <v>152</v>
      </c>
      <c r="J1006" s="477"/>
      <c r="K1006" s="477"/>
      <c r="L1006" s="477"/>
      <c r="M1006" s="477"/>
      <c r="N1006" s="477"/>
      <c r="O1006" s="477"/>
      <c r="P1006" s="500"/>
      <c r="Q1006" s="478"/>
    </row>
    <row r="1007" spans="1:17" ht="14.4" customHeight="1" x14ac:dyDescent="0.3">
      <c r="A1007" s="472" t="s">
        <v>1625</v>
      </c>
      <c r="B1007" s="473" t="s">
        <v>1424</v>
      </c>
      <c r="C1007" s="473" t="s">
        <v>1425</v>
      </c>
      <c r="D1007" s="473" t="s">
        <v>1543</v>
      </c>
      <c r="E1007" s="473" t="s">
        <v>1544</v>
      </c>
      <c r="F1007" s="477">
        <v>2</v>
      </c>
      <c r="G1007" s="477">
        <v>54</v>
      </c>
      <c r="H1007" s="477">
        <v>0.66666666666666663</v>
      </c>
      <c r="I1007" s="477">
        <v>27</v>
      </c>
      <c r="J1007" s="477">
        <v>3</v>
      </c>
      <c r="K1007" s="477">
        <v>81</v>
      </c>
      <c r="L1007" s="477">
        <v>1</v>
      </c>
      <c r="M1007" s="477">
        <v>27</v>
      </c>
      <c r="N1007" s="477">
        <v>2</v>
      </c>
      <c r="O1007" s="477">
        <v>94</v>
      </c>
      <c r="P1007" s="500">
        <v>1.1604938271604939</v>
      </c>
      <c r="Q1007" s="478">
        <v>47</v>
      </c>
    </row>
    <row r="1008" spans="1:17" ht="14.4" customHeight="1" x14ac:dyDescent="0.3">
      <c r="A1008" s="472" t="s">
        <v>1625</v>
      </c>
      <c r="B1008" s="473" t="s">
        <v>1424</v>
      </c>
      <c r="C1008" s="473" t="s">
        <v>1425</v>
      </c>
      <c r="D1008" s="473" t="s">
        <v>1547</v>
      </c>
      <c r="E1008" s="473" t="s">
        <v>1548</v>
      </c>
      <c r="F1008" s="477">
        <v>6</v>
      </c>
      <c r="G1008" s="477">
        <v>1968</v>
      </c>
      <c r="H1008" s="477">
        <v>0.854537559704733</v>
      </c>
      <c r="I1008" s="477">
        <v>328</v>
      </c>
      <c r="J1008" s="477">
        <v>7</v>
      </c>
      <c r="K1008" s="477">
        <v>2303</v>
      </c>
      <c r="L1008" s="477">
        <v>1</v>
      </c>
      <c r="M1008" s="477">
        <v>329</v>
      </c>
      <c r="N1008" s="477">
        <v>15</v>
      </c>
      <c r="O1008" s="477">
        <v>5655</v>
      </c>
      <c r="P1008" s="500">
        <v>2.4554928354320453</v>
      </c>
      <c r="Q1008" s="478">
        <v>377</v>
      </c>
    </row>
    <row r="1009" spans="1:17" ht="14.4" customHeight="1" x14ac:dyDescent="0.3">
      <c r="A1009" s="472" t="s">
        <v>1625</v>
      </c>
      <c r="B1009" s="473" t="s">
        <v>1424</v>
      </c>
      <c r="C1009" s="473" t="s">
        <v>1425</v>
      </c>
      <c r="D1009" s="473" t="s">
        <v>1547</v>
      </c>
      <c r="E1009" s="473" t="s">
        <v>1549</v>
      </c>
      <c r="F1009" s="477">
        <v>4</v>
      </c>
      <c r="G1009" s="477">
        <v>1312</v>
      </c>
      <c r="H1009" s="477">
        <v>0.79756838905775074</v>
      </c>
      <c r="I1009" s="477">
        <v>328</v>
      </c>
      <c r="J1009" s="477">
        <v>5</v>
      </c>
      <c r="K1009" s="477">
        <v>1645</v>
      </c>
      <c r="L1009" s="477">
        <v>1</v>
      </c>
      <c r="M1009" s="477">
        <v>329</v>
      </c>
      <c r="N1009" s="477">
        <v>6</v>
      </c>
      <c r="O1009" s="477">
        <v>2262</v>
      </c>
      <c r="P1009" s="500">
        <v>1.3750759878419452</v>
      </c>
      <c r="Q1009" s="478">
        <v>377</v>
      </c>
    </row>
    <row r="1010" spans="1:17" ht="14.4" customHeight="1" x14ac:dyDescent="0.3">
      <c r="A1010" s="472" t="s">
        <v>1625</v>
      </c>
      <c r="B1010" s="473" t="s">
        <v>1424</v>
      </c>
      <c r="C1010" s="473" t="s">
        <v>1425</v>
      </c>
      <c r="D1010" s="473" t="s">
        <v>1550</v>
      </c>
      <c r="E1010" s="473" t="s">
        <v>1551</v>
      </c>
      <c r="F1010" s="477"/>
      <c r="G1010" s="477"/>
      <c r="H1010" s="477"/>
      <c r="I1010" s="477"/>
      <c r="J1010" s="477">
        <v>2</v>
      </c>
      <c r="K1010" s="477">
        <v>60</v>
      </c>
      <c r="L1010" s="477">
        <v>1</v>
      </c>
      <c r="M1010" s="477">
        <v>30</v>
      </c>
      <c r="N1010" s="477">
        <v>1</v>
      </c>
      <c r="O1010" s="477">
        <v>36</v>
      </c>
      <c r="P1010" s="500">
        <v>0.6</v>
      </c>
      <c r="Q1010" s="478">
        <v>36</v>
      </c>
    </row>
    <row r="1011" spans="1:17" ht="14.4" customHeight="1" x14ac:dyDescent="0.3">
      <c r="A1011" s="472" t="s">
        <v>1625</v>
      </c>
      <c r="B1011" s="473" t="s">
        <v>1424</v>
      </c>
      <c r="C1011" s="473" t="s">
        <v>1425</v>
      </c>
      <c r="D1011" s="473" t="s">
        <v>1556</v>
      </c>
      <c r="E1011" s="473"/>
      <c r="F1011" s="477"/>
      <c r="G1011" s="477"/>
      <c r="H1011" s="477"/>
      <c r="I1011" s="477"/>
      <c r="J1011" s="477"/>
      <c r="K1011" s="477"/>
      <c r="L1011" s="477"/>
      <c r="M1011" s="477"/>
      <c r="N1011" s="477">
        <v>121</v>
      </c>
      <c r="O1011" s="477">
        <v>180653</v>
      </c>
      <c r="P1011" s="500"/>
      <c r="Q1011" s="478">
        <v>1493</v>
      </c>
    </row>
    <row r="1012" spans="1:17" ht="14.4" customHeight="1" x14ac:dyDescent="0.3">
      <c r="A1012" s="472" t="s">
        <v>1625</v>
      </c>
      <c r="B1012" s="473" t="s">
        <v>1424</v>
      </c>
      <c r="C1012" s="473" t="s">
        <v>1425</v>
      </c>
      <c r="D1012" s="473" t="s">
        <v>1556</v>
      </c>
      <c r="E1012" s="473" t="s">
        <v>1557</v>
      </c>
      <c r="F1012" s="477"/>
      <c r="G1012" s="477"/>
      <c r="H1012" s="477"/>
      <c r="I1012" s="477"/>
      <c r="J1012" s="477"/>
      <c r="K1012" s="477"/>
      <c r="L1012" s="477"/>
      <c r="M1012" s="477"/>
      <c r="N1012" s="477">
        <v>38</v>
      </c>
      <c r="O1012" s="477">
        <v>56734</v>
      </c>
      <c r="P1012" s="500"/>
      <c r="Q1012" s="478">
        <v>1493</v>
      </c>
    </row>
    <row r="1013" spans="1:17" ht="14.4" customHeight="1" x14ac:dyDescent="0.3">
      <c r="A1013" s="472" t="s">
        <v>1625</v>
      </c>
      <c r="B1013" s="473" t="s">
        <v>1424</v>
      </c>
      <c r="C1013" s="473" t="s">
        <v>1425</v>
      </c>
      <c r="D1013" s="473" t="s">
        <v>1558</v>
      </c>
      <c r="E1013" s="473"/>
      <c r="F1013" s="477"/>
      <c r="G1013" s="477"/>
      <c r="H1013" s="477"/>
      <c r="I1013" s="477"/>
      <c r="J1013" s="477"/>
      <c r="K1013" s="477"/>
      <c r="L1013" s="477"/>
      <c r="M1013" s="477"/>
      <c r="N1013" s="477">
        <v>47</v>
      </c>
      <c r="O1013" s="477">
        <v>15369</v>
      </c>
      <c r="P1013" s="500"/>
      <c r="Q1013" s="478">
        <v>327</v>
      </c>
    </row>
    <row r="1014" spans="1:17" ht="14.4" customHeight="1" x14ac:dyDescent="0.3">
      <c r="A1014" s="472" t="s">
        <v>1625</v>
      </c>
      <c r="B1014" s="473" t="s">
        <v>1424</v>
      </c>
      <c r="C1014" s="473" t="s">
        <v>1425</v>
      </c>
      <c r="D1014" s="473" t="s">
        <v>1558</v>
      </c>
      <c r="E1014" s="473" t="s">
        <v>1559</v>
      </c>
      <c r="F1014" s="477"/>
      <c r="G1014" s="477"/>
      <c r="H1014" s="477"/>
      <c r="I1014" s="477"/>
      <c r="J1014" s="477"/>
      <c r="K1014" s="477"/>
      <c r="L1014" s="477"/>
      <c r="M1014" s="477"/>
      <c r="N1014" s="477">
        <v>281</v>
      </c>
      <c r="O1014" s="477">
        <v>91887</v>
      </c>
      <c r="P1014" s="500"/>
      <c r="Q1014" s="478">
        <v>327</v>
      </c>
    </row>
    <row r="1015" spans="1:17" ht="14.4" customHeight="1" x14ac:dyDescent="0.3">
      <c r="A1015" s="472" t="s">
        <v>1625</v>
      </c>
      <c r="B1015" s="473" t="s">
        <v>1424</v>
      </c>
      <c r="C1015" s="473" t="s">
        <v>1425</v>
      </c>
      <c r="D1015" s="473" t="s">
        <v>1560</v>
      </c>
      <c r="E1015" s="473"/>
      <c r="F1015" s="477"/>
      <c r="G1015" s="477"/>
      <c r="H1015" s="477"/>
      <c r="I1015" s="477"/>
      <c r="J1015" s="477"/>
      <c r="K1015" s="477"/>
      <c r="L1015" s="477"/>
      <c r="M1015" s="477"/>
      <c r="N1015" s="477">
        <v>45</v>
      </c>
      <c r="O1015" s="477">
        <v>39915</v>
      </c>
      <c r="P1015" s="500"/>
      <c r="Q1015" s="478">
        <v>887</v>
      </c>
    </row>
    <row r="1016" spans="1:17" ht="14.4" customHeight="1" x14ac:dyDescent="0.3">
      <c r="A1016" s="472" t="s">
        <v>1625</v>
      </c>
      <c r="B1016" s="473" t="s">
        <v>1424</v>
      </c>
      <c r="C1016" s="473" t="s">
        <v>1425</v>
      </c>
      <c r="D1016" s="473" t="s">
        <v>1560</v>
      </c>
      <c r="E1016" s="473" t="s">
        <v>1561</v>
      </c>
      <c r="F1016" s="477"/>
      <c r="G1016" s="477"/>
      <c r="H1016" s="477"/>
      <c r="I1016" s="477"/>
      <c r="J1016" s="477"/>
      <c r="K1016" s="477"/>
      <c r="L1016" s="477"/>
      <c r="M1016" s="477"/>
      <c r="N1016" s="477">
        <v>23</v>
      </c>
      <c r="O1016" s="477">
        <v>20401</v>
      </c>
      <c r="P1016" s="500"/>
      <c r="Q1016" s="478">
        <v>887</v>
      </c>
    </row>
    <row r="1017" spans="1:17" ht="14.4" customHeight="1" x14ac:dyDescent="0.3">
      <c r="A1017" s="472" t="s">
        <v>1625</v>
      </c>
      <c r="B1017" s="473" t="s">
        <v>1424</v>
      </c>
      <c r="C1017" s="473" t="s">
        <v>1425</v>
      </c>
      <c r="D1017" s="473" t="s">
        <v>1564</v>
      </c>
      <c r="E1017" s="473"/>
      <c r="F1017" s="477"/>
      <c r="G1017" s="477"/>
      <c r="H1017" s="477"/>
      <c r="I1017" s="477"/>
      <c r="J1017" s="477"/>
      <c r="K1017" s="477"/>
      <c r="L1017" s="477"/>
      <c r="M1017" s="477"/>
      <c r="N1017" s="477">
        <v>128</v>
      </c>
      <c r="O1017" s="477">
        <v>33280</v>
      </c>
      <c r="P1017" s="500"/>
      <c r="Q1017" s="478">
        <v>260</v>
      </c>
    </row>
    <row r="1018" spans="1:17" ht="14.4" customHeight="1" x14ac:dyDescent="0.3">
      <c r="A1018" s="472" t="s">
        <v>1625</v>
      </c>
      <c r="B1018" s="473" t="s">
        <v>1424</v>
      </c>
      <c r="C1018" s="473" t="s">
        <v>1425</v>
      </c>
      <c r="D1018" s="473" t="s">
        <v>1564</v>
      </c>
      <c r="E1018" s="473" t="s">
        <v>1565</v>
      </c>
      <c r="F1018" s="477"/>
      <c r="G1018" s="477"/>
      <c r="H1018" s="477"/>
      <c r="I1018" s="477"/>
      <c r="J1018" s="477"/>
      <c r="K1018" s="477"/>
      <c r="L1018" s="477"/>
      <c r="M1018" s="477"/>
      <c r="N1018" s="477">
        <v>1320</v>
      </c>
      <c r="O1018" s="477">
        <v>343200</v>
      </c>
      <c r="P1018" s="500"/>
      <c r="Q1018" s="478">
        <v>260</v>
      </c>
    </row>
    <row r="1019" spans="1:17" ht="14.4" customHeight="1" x14ac:dyDescent="0.3">
      <c r="A1019" s="472" t="s">
        <v>1625</v>
      </c>
      <c r="B1019" s="473" t="s">
        <v>1424</v>
      </c>
      <c r="C1019" s="473" t="s">
        <v>1425</v>
      </c>
      <c r="D1019" s="473" t="s">
        <v>1566</v>
      </c>
      <c r="E1019" s="473"/>
      <c r="F1019" s="477"/>
      <c r="G1019" s="477"/>
      <c r="H1019" s="477"/>
      <c r="I1019" s="477"/>
      <c r="J1019" s="477"/>
      <c r="K1019" s="477"/>
      <c r="L1019" s="477"/>
      <c r="M1019" s="477"/>
      <c r="N1019" s="477">
        <v>8</v>
      </c>
      <c r="O1019" s="477">
        <v>1320</v>
      </c>
      <c r="P1019" s="500"/>
      <c r="Q1019" s="478">
        <v>165</v>
      </c>
    </row>
    <row r="1020" spans="1:17" ht="14.4" customHeight="1" x14ac:dyDescent="0.3">
      <c r="A1020" s="472" t="s">
        <v>1625</v>
      </c>
      <c r="B1020" s="473" t="s">
        <v>1424</v>
      </c>
      <c r="C1020" s="473" t="s">
        <v>1425</v>
      </c>
      <c r="D1020" s="473" t="s">
        <v>1566</v>
      </c>
      <c r="E1020" s="473" t="s">
        <v>1567</v>
      </c>
      <c r="F1020" s="477"/>
      <c r="G1020" s="477"/>
      <c r="H1020" s="477"/>
      <c r="I1020" s="477"/>
      <c r="J1020" s="477"/>
      <c r="K1020" s="477"/>
      <c r="L1020" s="477"/>
      <c r="M1020" s="477"/>
      <c r="N1020" s="477">
        <v>76</v>
      </c>
      <c r="O1020" s="477">
        <v>12540</v>
      </c>
      <c r="P1020" s="500"/>
      <c r="Q1020" s="478">
        <v>165</v>
      </c>
    </row>
    <row r="1021" spans="1:17" ht="14.4" customHeight="1" x14ac:dyDescent="0.3">
      <c r="A1021" s="472" t="s">
        <v>1626</v>
      </c>
      <c r="B1021" s="473" t="s">
        <v>1424</v>
      </c>
      <c r="C1021" s="473" t="s">
        <v>1425</v>
      </c>
      <c r="D1021" s="473" t="s">
        <v>1426</v>
      </c>
      <c r="E1021" s="473" t="s">
        <v>1427</v>
      </c>
      <c r="F1021" s="477">
        <v>582</v>
      </c>
      <c r="G1021" s="477">
        <v>93702</v>
      </c>
      <c r="H1021" s="477">
        <v>0.90121473844171085</v>
      </c>
      <c r="I1021" s="477">
        <v>161</v>
      </c>
      <c r="J1021" s="477">
        <v>601</v>
      </c>
      <c r="K1021" s="477">
        <v>103973</v>
      </c>
      <c r="L1021" s="477">
        <v>1</v>
      </c>
      <c r="M1021" s="477">
        <v>173</v>
      </c>
      <c r="N1021" s="477">
        <v>598</v>
      </c>
      <c r="O1021" s="477">
        <v>103454</v>
      </c>
      <c r="P1021" s="500">
        <v>0.99500831946755408</v>
      </c>
      <c r="Q1021" s="478">
        <v>173</v>
      </c>
    </row>
    <row r="1022" spans="1:17" ht="14.4" customHeight="1" x14ac:dyDescent="0.3">
      <c r="A1022" s="472" t="s">
        <v>1626</v>
      </c>
      <c r="B1022" s="473" t="s">
        <v>1424</v>
      </c>
      <c r="C1022" s="473" t="s">
        <v>1425</v>
      </c>
      <c r="D1022" s="473" t="s">
        <v>1426</v>
      </c>
      <c r="E1022" s="473" t="s">
        <v>1428</v>
      </c>
      <c r="F1022" s="477">
        <v>369</v>
      </c>
      <c r="G1022" s="477">
        <v>59409</v>
      </c>
      <c r="H1022" s="477">
        <v>0.86499905359560869</v>
      </c>
      <c r="I1022" s="477">
        <v>161</v>
      </c>
      <c r="J1022" s="477">
        <v>397</v>
      </c>
      <c r="K1022" s="477">
        <v>68681</v>
      </c>
      <c r="L1022" s="477">
        <v>1</v>
      </c>
      <c r="M1022" s="477">
        <v>173</v>
      </c>
      <c r="N1022" s="477">
        <v>383</v>
      </c>
      <c r="O1022" s="477">
        <v>66259</v>
      </c>
      <c r="P1022" s="500">
        <v>0.96473551637279598</v>
      </c>
      <c r="Q1022" s="478">
        <v>173</v>
      </c>
    </row>
    <row r="1023" spans="1:17" ht="14.4" customHeight="1" x14ac:dyDescent="0.3">
      <c r="A1023" s="472" t="s">
        <v>1626</v>
      </c>
      <c r="B1023" s="473" t="s">
        <v>1424</v>
      </c>
      <c r="C1023" s="473" t="s">
        <v>1425</v>
      </c>
      <c r="D1023" s="473" t="s">
        <v>1441</v>
      </c>
      <c r="E1023" s="473" t="s">
        <v>1442</v>
      </c>
      <c r="F1023" s="477">
        <v>2</v>
      </c>
      <c r="G1023" s="477">
        <v>2338</v>
      </c>
      <c r="H1023" s="477">
        <v>0.66439329354930377</v>
      </c>
      <c r="I1023" s="477">
        <v>1169</v>
      </c>
      <c r="J1023" s="477">
        <v>3</v>
      </c>
      <c r="K1023" s="477">
        <v>3519</v>
      </c>
      <c r="L1023" s="477">
        <v>1</v>
      </c>
      <c r="M1023" s="477">
        <v>1173</v>
      </c>
      <c r="N1023" s="477"/>
      <c r="O1023" s="477"/>
      <c r="P1023" s="500"/>
      <c r="Q1023" s="478"/>
    </row>
    <row r="1024" spans="1:17" ht="14.4" customHeight="1" x14ac:dyDescent="0.3">
      <c r="A1024" s="472" t="s">
        <v>1626</v>
      </c>
      <c r="B1024" s="473" t="s">
        <v>1424</v>
      </c>
      <c r="C1024" s="473" t="s">
        <v>1425</v>
      </c>
      <c r="D1024" s="473" t="s">
        <v>1441</v>
      </c>
      <c r="E1024" s="473" t="s">
        <v>1443</v>
      </c>
      <c r="F1024" s="477">
        <v>5</v>
      </c>
      <c r="G1024" s="477">
        <v>5845</v>
      </c>
      <c r="H1024" s="477"/>
      <c r="I1024" s="477">
        <v>1169</v>
      </c>
      <c r="J1024" s="477"/>
      <c r="K1024" s="477"/>
      <c r="L1024" s="477"/>
      <c r="M1024" s="477"/>
      <c r="N1024" s="477"/>
      <c r="O1024" s="477"/>
      <c r="P1024" s="500"/>
      <c r="Q1024" s="478"/>
    </row>
    <row r="1025" spans="1:17" ht="14.4" customHeight="1" x14ac:dyDescent="0.3">
      <c r="A1025" s="472" t="s">
        <v>1626</v>
      </c>
      <c r="B1025" s="473" t="s">
        <v>1424</v>
      </c>
      <c r="C1025" s="473" t="s">
        <v>1425</v>
      </c>
      <c r="D1025" s="473" t="s">
        <v>1444</v>
      </c>
      <c r="E1025" s="473" t="s">
        <v>1445</v>
      </c>
      <c r="F1025" s="477">
        <v>65</v>
      </c>
      <c r="G1025" s="477">
        <v>2600</v>
      </c>
      <c r="H1025" s="477">
        <v>1.2682926829268293</v>
      </c>
      <c r="I1025" s="477">
        <v>40</v>
      </c>
      <c r="J1025" s="477">
        <v>50</v>
      </c>
      <c r="K1025" s="477">
        <v>2050</v>
      </c>
      <c r="L1025" s="477">
        <v>1</v>
      </c>
      <c r="M1025" s="477">
        <v>41</v>
      </c>
      <c r="N1025" s="477">
        <v>60</v>
      </c>
      <c r="O1025" s="477">
        <v>2760</v>
      </c>
      <c r="P1025" s="500">
        <v>1.3463414634146342</v>
      </c>
      <c r="Q1025" s="478">
        <v>46</v>
      </c>
    </row>
    <row r="1026" spans="1:17" ht="14.4" customHeight="1" x14ac:dyDescent="0.3">
      <c r="A1026" s="472" t="s">
        <v>1626</v>
      </c>
      <c r="B1026" s="473" t="s">
        <v>1424</v>
      </c>
      <c r="C1026" s="473" t="s">
        <v>1425</v>
      </c>
      <c r="D1026" s="473" t="s">
        <v>1446</v>
      </c>
      <c r="E1026" s="473" t="s">
        <v>1447</v>
      </c>
      <c r="F1026" s="477">
        <v>14</v>
      </c>
      <c r="G1026" s="477">
        <v>5362</v>
      </c>
      <c r="H1026" s="477">
        <v>1.2694128787878789</v>
      </c>
      <c r="I1026" s="477">
        <v>383</v>
      </c>
      <c r="J1026" s="477">
        <v>11</v>
      </c>
      <c r="K1026" s="477">
        <v>4224</v>
      </c>
      <c r="L1026" s="477">
        <v>1</v>
      </c>
      <c r="M1026" s="477">
        <v>384</v>
      </c>
      <c r="N1026" s="477">
        <v>36</v>
      </c>
      <c r="O1026" s="477">
        <v>12492</v>
      </c>
      <c r="P1026" s="500">
        <v>2.9573863636363638</v>
      </c>
      <c r="Q1026" s="478">
        <v>347</v>
      </c>
    </row>
    <row r="1027" spans="1:17" ht="14.4" customHeight="1" x14ac:dyDescent="0.3">
      <c r="A1027" s="472" t="s">
        <v>1626</v>
      </c>
      <c r="B1027" s="473" t="s">
        <v>1424</v>
      </c>
      <c r="C1027" s="473" t="s">
        <v>1425</v>
      </c>
      <c r="D1027" s="473" t="s">
        <v>1446</v>
      </c>
      <c r="E1027" s="473" t="s">
        <v>1448</v>
      </c>
      <c r="F1027" s="477">
        <v>6</v>
      </c>
      <c r="G1027" s="477">
        <v>2298</v>
      </c>
      <c r="H1027" s="477">
        <v>2.9921875</v>
      </c>
      <c r="I1027" s="477">
        <v>383</v>
      </c>
      <c r="J1027" s="477">
        <v>2</v>
      </c>
      <c r="K1027" s="477">
        <v>768</v>
      </c>
      <c r="L1027" s="477">
        <v>1</v>
      </c>
      <c r="M1027" s="477">
        <v>384</v>
      </c>
      <c r="N1027" s="477">
        <v>17</v>
      </c>
      <c r="O1027" s="477">
        <v>5899</v>
      </c>
      <c r="P1027" s="500">
        <v>7.680989583333333</v>
      </c>
      <c r="Q1027" s="478">
        <v>347</v>
      </c>
    </row>
    <row r="1028" spans="1:17" ht="14.4" customHeight="1" x14ac:dyDescent="0.3">
      <c r="A1028" s="472" t="s">
        <v>1626</v>
      </c>
      <c r="B1028" s="473" t="s">
        <v>1424</v>
      </c>
      <c r="C1028" s="473" t="s">
        <v>1425</v>
      </c>
      <c r="D1028" s="473" t="s">
        <v>1449</v>
      </c>
      <c r="E1028" s="473" t="s">
        <v>1450</v>
      </c>
      <c r="F1028" s="477"/>
      <c r="G1028" s="477"/>
      <c r="H1028" s="477"/>
      <c r="I1028" s="477"/>
      <c r="J1028" s="477"/>
      <c r="K1028" s="477"/>
      <c r="L1028" s="477"/>
      <c r="M1028" s="477"/>
      <c r="N1028" s="477">
        <v>10</v>
      </c>
      <c r="O1028" s="477">
        <v>510</v>
      </c>
      <c r="P1028" s="500"/>
      <c r="Q1028" s="478">
        <v>51</v>
      </c>
    </row>
    <row r="1029" spans="1:17" ht="14.4" customHeight="1" x14ac:dyDescent="0.3">
      <c r="A1029" s="472" t="s">
        <v>1626</v>
      </c>
      <c r="B1029" s="473" t="s">
        <v>1424</v>
      </c>
      <c r="C1029" s="473" t="s">
        <v>1425</v>
      </c>
      <c r="D1029" s="473" t="s">
        <v>1453</v>
      </c>
      <c r="E1029" s="473" t="s">
        <v>1454</v>
      </c>
      <c r="F1029" s="477">
        <v>3</v>
      </c>
      <c r="G1029" s="477">
        <v>1335</v>
      </c>
      <c r="H1029" s="477"/>
      <c r="I1029" s="477">
        <v>445</v>
      </c>
      <c r="J1029" s="477"/>
      <c r="K1029" s="477"/>
      <c r="L1029" s="477"/>
      <c r="M1029" s="477"/>
      <c r="N1029" s="477">
        <v>23</v>
      </c>
      <c r="O1029" s="477">
        <v>8671</v>
      </c>
      <c r="P1029" s="500"/>
      <c r="Q1029" s="478">
        <v>377</v>
      </c>
    </row>
    <row r="1030" spans="1:17" ht="14.4" customHeight="1" x14ac:dyDescent="0.3">
      <c r="A1030" s="472" t="s">
        <v>1626</v>
      </c>
      <c r="B1030" s="473" t="s">
        <v>1424</v>
      </c>
      <c r="C1030" s="473" t="s">
        <v>1425</v>
      </c>
      <c r="D1030" s="473" t="s">
        <v>1453</v>
      </c>
      <c r="E1030" s="473" t="s">
        <v>1455</v>
      </c>
      <c r="F1030" s="477">
        <v>0</v>
      </c>
      <c r="G1030" s="477">
        <v>0</v>
      </c>
      <c r="H1030" s="477"/>
      <c r="I1030" s="477"/>
      <c r="J1030" s="477"/>
      <c r="K1030" s="477"/>
      <c r="L1030" s="477"/>
      <c r="M1030" s="477"/>
      <c r="N1030" s="477">
        <v>32</v>
      </c>
      <c r="O1030" s="477">
        <v>12064</v>
      </c>
      <c r="P1030" s="500"/>
      <c r="Q1030" s="478">
        <v>377</v>
      </c>
    </row>
    <row r="1031" spans="1:17" ht="14.4" customHeight="1" x14ac:dyDescent="0.3">
      <c r="A1031" s="472" t="s">
        <v>1626</v>
      </c>
      <c r="B1031" s="473" t="s">
        <v>1424</v>
      </c>
      <c r="C1031" s="473" t="s">
        <v>1425</v>
      </c>
      <c r="D1031" s="473" t="s">
        <v>1456</v>
      </c>
      <c r="E1031" s="473" t="s">
        <v>1457</v>
      </c>
      <c r="F1031" s="477">
        <v>156</v>
      </c>
      <c r="G1031" s="477">
        <v>6396</v>
      </c>
      <c r="H1031" s="477">
        <v>5.4387755102040813</v>
      </c>
      <c r="I1031" s="477">
        <v>41</v>
      </c>
      <c r="J1031" s="477">
        <v>28</v>
      </c>
      <c r="K1031" s="477">
        <v>1176</v>
      </c>
      <c r="L1031" s="477">
        <v>1</v>
      </c>
      <c r="M1031" s="477">
        <v>42</v>
      </c>
      <c r="N1031" s="477">
        <v>19</v>
      </c>
      <c r="O1031" s="477">
        <v>646</v>
      </c>
      <c r="P1031" s="500">
        <v>0.54931972789115646</v>
      </c>
      <c r="Q1031" s="478">
        <v>34</v>
      </c>
    </row>
    <row r="1032" spans="1:17" ht="14.4" customHeight="1" x14ac:dyDescent="0.3">
      <c r="A1032" s="472" t="s">
        <v>1626</v>
      </c>
      <c r="B1032" s="473" t="s">
        <v>1424</v>
      </c>
      <c r="C1032" s="473" t="s">
        <v>1425</v>
      </c>
      <c r="D1032" s="473" t="s">
        <v>1458</v>
      </c>
      <c r="E1032" s="473" t="s">
        <v>1459</v>
      </c>
      <c r="F1032" s="477">
        <v>64</v>
      </c>
      <c r="G1032" s="477">
        <v>31424</v>
      </c>
      <c r="H1032" s="477">
        <v>3.0414246999612855</v>
      </c>
      <c r="I1032" s="477">
        <v>491</v>
      </c>
      <c r="J1032" s="477">
        <v>21</v>
      </c>
      <c r="K1032" s="477">
        <v>10332</v>
      </c>
      <c r="L1032" s="477">
        <v>1</v>
      </c>
      <c r="M1032" s="477">
        <v>492</v>
      </c>
      <c r="N1032" s="477">
        <v>4</v>
      </c>
      <c r="O1032" s="477">
        <v>2096</v>
      </c>
      <c r="P1032" s="500">
        <v>0.20286488579171505</v>
      </c>
      <c r="Q1032" s="478">
        <v>524</v>
      </c>
    </row>
    <row r="1033" spans="1:17" ht="14.4" customHeight="1" x14ac:dyDescent="0.3">
      <c r="A1033" s="472" t="s">
        <v>1626</v>
      </c>
      <c r="B1033" s="473" t="s">
        <v>1424</v>
      </c>
      <c r="C1033" s="473" t="s">
        <v>1425</v>
      </c>
      <c r="D1033" s="473" t="s">
        <v>1460</v>
      </c>
      <c r="E1033" s="473" t="s">
        <v>1461</v>
      </c>
      <c r="F1033" s="477">
        <v>6</v>
      </c>
      <c r="G1033" s="477">
        <v>186</v>
      </c>
      <c r="H1033" s="477">
        <v>0.27272727272727271</v>
      </c>
      <c r="I1033" s="477">
        <v>31</v>
      </c>
      <c r="J1033" s="477">
        <v>22</v>
      </c>
      <c r="K1033" s="477">
        <v>682</v>
      </c>
      <c r="L1033" s="477">
        <v>1</v>
      </c>
      <c r="M1033" s="477">
        <v>31</v>
      </c>
      <c r="N1033" s="477">
        <v>2</v>
      </c>
      <c r="O1033" s="477">
        <v>114</v>
      </c>
      <c r="P1033" s="500">
        <v>0.16715542521994134</v>
      </c>
      <c r="Q1033" s="478">
        <v>57</v>
      </c>
    </row>
    <row r="1034" spans="1:17" ht="14.4" customHeight="1" x14ac:dyDescent="0.3">
      <c r="A1034" s="472" t="s">
        <v>1626</v>
      </c>
      <c r="B1034" s="473" t="s">
        <v>1424</v>
      </c>
      <c r="C1034" s="473" t="s">
        <v>1425</v>
      </c>
      <c r="D1034" s="473" t="s">
        <v>1462</v>
      </c>
      <c r="E1034" s="473" t="s">
        <v>1463</v>
      </c>
      <c r="F1034" s="477"/>
      <c r="G1034" s="477"/>
      <c r="H1034" s="477"/>
      <c r="I1034" s="477"/>
      <c r="J1034" s="477"/>
      <c r="K1034" s="477"/>
      <c r="L1034" s="477"/>
      <c r="M1034" s="477"/>
      <c r="N1034" s="477">
        <v>1</v>
      </c>
      <c r="O1034" s="477">
        <v>224</v>
      </c>
      <c r="P1034" s="500"/>
      <c r="Q1034" s="478">
        <v>224</v>
      </c>
    </row>
    <row r="1035" spans="1:17" ht="14.4" customHeight="1" x14ac:dyDescent="0.3">
      <c r="A1035" s="472" t="s">
        <v>1626</v>
      </c>
      <c r="B1035" s="473" t="s">
        <v>1424</v>
      </c>
      <c r="C1035" s="473" t="s">
        <v>1425</v>
      </c>
      <c r="D1035" s="473" t="s">
        <v>1464</v>
      </c>
      <c r="E1035" s="473" t="s">
        <v>1466</v>
      </c>
      <c r="F1035" s="477"/>
      <c r="G1035" s="477"/>
      <c r="H1035" s="477"/>
      <c r="I1035" s="477"/>
      <c r="J1035" s="477"/>
      <c r="K1035" s="477"/>
      <c r="L1035" s="477"/>
      <c r="M1035" s="477"/>
      <c r="N1035" s="477">
        <v>1</v>
      </c>
      <c r="O1035" s="477">
        <v>553</v>
      </c>
      <c r="P1035" s="500"/>
      <c r="Q1035" s="478">
        <v>553</v>
      </c>
    </row>
    <row r="1036" spans="1:17" ht="14.4" customHeight="1" x14ac:dyDescent="0.3">
      <c r="A1036" s="472" t="s">
        <v>1626</v>
      </c>
      <c r="B1036" s="473" t="s">
        <v>1424</v>
      </c>
      <c r="C1036" s="473" t="s">
        <v>1425</v>
      </c>
      <c r="D1036" s="473" t="s">
        <v>1476</v>
      </c>
      <c r="E1036" s="473" t="s">
        <v>1477</v>
      </c>
      <c r="F1036" s="477">
        <v>324</v>
      </c>
      <c r="G1036" s="477">
        <v>5184</v>
      </c>
      <c r="H1036" s="477">
        <v>3.3145780051150897</v>
      </c>
      <c r="I1036" s="477">
        <v>16</v>
      </c>
      <c r="J1036" s="477">
        <v>92</v>
      </c>
      <c r="K1036" s="477">
        <v>1564</v>
      </c>
      <c r="L1036" s="477">
        <v>1</v>
      </c>
      <c r="M1036" s="477">
        <v>17</v>
      </c>
      <c r="N1036" s="477">
        <v>138</v>
      </c>
      <c r="O1036" s="477">
        <v>2346</v>
      </c>
      <c r="P1036" s="500">
        <v>1.5</v>
      </c>
      <c r="Q1036" s="478">
        <v>17</v>
      </c>
    </row>
    <row r="1037" spans="1:17" ht="14.4" customHeight="1" x14ac:dyDescent="0.3">
      <c r="A1037" s="472" t="s">
        <v>1626</v>
      </c>
      <c r="B1037" s="473" t="s">
        <v>1424</v>
      </c>
      <c r="C1037" s="473" t="s">
        <v>1425</v>
      </c>
      <c r="D1037" s="473" t="s">
        <v>1478</v>
      </c>
      <c r="E1037" s="473" t="s">
        <v>1479</v>
      </c>
      <c r="F1037" s="477">
        <v>4</v>
      </c>
      <c r="G1037" s="477">
        <v>544</v>
      </c>
      <c r="H1037" s="477"/>
      <c r="I1037" s="477">
        <v>136</v>
      </c>
      <c r="J1037" s="477"/>
      <c r="K1037" s="477"/>
      <c r="L1037" s="477"/>
      <c r="M1037" s="477"/>
      <c r="N1037" s="477"/>
      <c r="O1037" s="477"/>
      <c r="P1037" s="500"/>
      <c r="Q1037" s="478"/>
    </row>
    <row r="1038" spans="1:17" ht="14.4" customHeight="1" x14ac:dyDescent="0.3">
      <c r="A1038" s="472" t="s">
        <v>1626</v>
      </c>
      <c r="B1038" s="473" t="s">
        <v>1424</v>
      </c>
      <c r="C1038" s="473" t="s">
        <v>1425</v>
      </c>
      <c r="D1038" s="473" t="s">
        <v>1478</v>
      </c>
      <c r="E1038" s="473" t="s">
        <v>1480</v>
      </c>
      <c r="F1038" s="477"/>
      <c r="G1038" s="477"/>
      <c r="H1038" s="477"/>
      <c r="I1038" s="477"/>
      <c r="J1038" s="477"/>
      <c r="K1038" s="477"/>
      <c r="L1038" s="477"/>
      <c r="M1038" s="477"/>
      <c r="N1038" s="477">
        <v>2</v>
      </c>
      <c r="O1038" s="477">
        <v>286</v>
      </c>
      <c r="P1038" s="500"/>
      <c r="Q1038" s="478">
        <v>143</v>
      </c>
    </row>
    <row r="1039" spans="1:17" ht="14.4" customHeight="1" x14ac:dyDescent="0.3">
      <c r="A1039" s="472" t="s">
        <v>1626</v>
      </c>
      <c r="B1039" s="473" t="s">
        <v>1424</v>
      </c>
      <c r="C1039" s="473" t="s">
        <v>1425</v>
      </c>
      <c r="D1039" s="473" t="s">
        <v>1481</v>
      </c>
      <c r="E1039" s="473" t="s">
        <v>1482</v>
      </c>
      <c r="F1039" s="477">
        <v>36</v>
      </c>
      <c r="G1039" s="477">
        <v>3708</v>
      </c>
      <c r="H1039" s="477">
        <v>18</v>
      </c>
      <c r="I1039" s="477">
        <v>103</v>
      </c>
      <c r="J1039" s="477">
        <v>2</v>
      </c>
      <c r="K1039" s="477">
        <v>206</v>
      </c>
      <c r="L1039" s="477">
        <v>1</v>
      </c>
      <c r="M1039" s="477">
        <v>103</v>
      </c>
      <c r="N1039" s="477">
        <v>1</v>
      </c>
      <c r="O1039" s="477">
        <v>65</v>
      </c>
      <c r="P1039" s="500">
        <v>0.3155339805825243</v>
      </c>
      <c r="Q1039" s="478">
        <v>65</v>
      </c>
    </row>
    <row r="1040" spans="1:17" ht="14.4" customHeight="1" x14ac:dyDescent="0.3">
      <c r="A1040" s="472" t="s">
        <v>1626</v>
      </c>
      <c r="B1040" s="473" t="s">
        <v>1424</v>
      </c>
      <c r="C1040" s="473" t="s">
        <v>1425</v>
      </c>
      <c r="D1040" s="473" t="s">
        <v>1481</v>
      </c>
      <c r="E1040" s="473" t="s">
        <v>1483</v>
      </c>
      <c r="F1040" s="477"/>
      <c r="G1040" s="477"/>
      <c r="H1040" s="477"/>
      <c r="I1040" s="477"/>
      <c r="J1040" s="477">
        <v>5</v>
      </c>
      <c r="K1040" s="477">
        <v>515</v>
      </c>
      <c r="L1040" s="477">
        <v>1</v>
      </c>
      <c r="M1040" s="477">
        <v>103</v>
      </c>
      <c r="N1040" s="477">
        <v>4</v>
      </c>
      <c r="O1040" s="477">
        <v>260</v>
      </c>
      <c r="P1040" s="500">
        <v>0.50485436893203883</v>
      </c>
      <c r="Q1040" s="478">
        <v>65</v>
      </c>
    </row>
    <row r="1041" spans="1:17" ht="14.4" customHeight="1" x14ac:dyDescent="0.3">
      <c r="A1041" s="472" t="s">
        <v>1626</v>
      </c>
      <c r="B1041" s="473" t="s">
        <v>1424</v>
      </c>
      <c r="C1041" s="473" t="s">
        <v>1425</v>
      </c>
      <c r="D1041" s="473" t="s">
        <v>1488</v>
      </c>
      <c r="E1041" s="473" t="s">
        <v>1489</v>
      </c>
      <c r="F1041" s="477">
        <v>606</v>
      </c>
      <c r="G1041" s="477">
        <v>70296</v>
      </c>
      <c r="H1041" s="477">
        <v>1.0559235726195304</v>
      </c>
      <c r="I1041" s="477">
        <v>116</v>
      </c>
      <c r="J1041" s="477">
        <v>569</v>
      </c>
      <c r="K1041" s="477">
        <v>66573</v>
      </c>
      <c r="L1041" s="477">
        <v>1</v>
      </c>
      <c r="M1041" s="477">
        <v>117</v>
      </c>
      <c r="N1041" s="477">
        <v>541</v>
      </c>
      <c r="O1041" s="477">
        <v>73576</v>
      </c>
      <c r="P1041" s="500">
        <v>1.1051927958782088</v>
      </c>
      <c r="Q1041" s="478">
        <v>136</v>
      </c>
    </row>
    <row r="1042" spans="1:17" ht="14.4" customHeight="1" x14ac:dyDescent="0.3">
      <c r="A1042" s="472" t="s">
        <v>1626</v>
      </c>
      <c r="B1042" s="473" t="s">
        <v>1424</v>
      </c>
      <c r="C1042" s="473" t="s">
        <v>1425</v>
      </c>
      <c r="D1042" s="473" t="s">
        <v>1490</v>
      </c>
      <c r="E1042" s="473" t="s">
        <v>1491</v>
      </c>
      <c r="F1042" s="477">
        <v>193</v>
      </c>
      <c r="G1042" s="477">
        <v>16405</v>
      </c>
      <c r="H1042" s="477">
        <v>0.91976900650370041</v>
      </c>
      <c r="I1042" s="477">
        <v>85</v>
      </c>
      <c r="J1042" s="477">
        <v>196</v>
      </c>
      <c r="K1042" s="477">
        <v>17836</v>
      </c>
      <c r="L1042" s="477">
        <v>1</v>
      </c>
      <c r="M1042" s="477">
        <v>91</v>
      </c>
      <c r="N1042" s="477">
        <v>181</v>
      </c>
      <c r="O1042" s="477">
        <v>16471</v>
      </c>
      <c r="P1042" s="500">
        <v>0.92346938775510201</v>
      </c>
      <c r="Q1042" s="478">
        <v>91</v>
      </c>
    </row>
    <row r="1043" spans="1:17" ht="14.4" customHeight="1" x14ac:dyDescent="0.3">
      <c r="A1043" s="472" t="s">
        <v>1626</v>
      </c>
      <c r="B1043" s="473" t="s">
        <v>1424</v>
      </c>
      <c r="C1043" s="473" t="s">
        <v>1425</v>
      </c>
      <c r="D1043" s="473" t="s">
        <v>1492</v>
      </c>
      <c r="E1043" s="473" t="s">
        <v>1493</v>
      </c>
      <c r="F1043" s="477">
        <v>5</v>
      </c>
      <c r="G1043" s="477">
        <v>490</v>
      </c>
      <c r="H1043" s="477">
        <v>1.6498316498316499</v>
      </c>
      <c r="I1043" s="477">
        <v>98</v>
      </c>
      <c r="J1043" s="477">
        <v>3</v>
      </c>
      <c r="K1043" s="477">
        <v>297</v>
      </c>
      <c r="L1043" s="477">
        <v>1</v>
      </c>
      <c r="M1043" s="477">
        <v>99</v>
      </c>
      <c r="N1043" s="477">
        <v>7</v>
      </c>
      <c r="O1043" s="477">
        <v>959</v>
      </c>
      <c r="P1043" s="500">
        <v>3.2289562289562288</v>
      </c>
      <c r="Q1043" s="478">
        <v>137</v>
      </c>
    </row>
    <row r="1044" spans="1:17" ht="14.4" customHeight="1" x14ac:dyDescent="0.3">
      <c r="A1044" s="472" t="s">
        <v>1626</v>
      </c>
      <c r="B1044" s="473" t="s">
        <v>1424</v>
      </c>
      <c r="C1044" s="473" t="s">
        <v>1425</v>
      </c>
      <c r="D1044" s="473" t="s">
        <v>1494</v>
      </c>
      <c r="E1044" s="473" t="s">
        <v>1495</v>
      </c>
      <c r="F1044" s="477">
        <v>68</v>
      </c>
      <c r="G1044" s="477">
        <v>1428</v>
      </c>
      <c r="H1044" s="477">
        <v>1.7435897435897436</v>
      </c>
      <c r="I1044" s="477">
        <v>21</v>
      </c>
      <c r="J1044" s="477">
        <v>39</v>
      </c>
      <c r="K1044" s="477">
        <v>819</v>
      </c>
      <c r="L1044" s="477">
        <v>1</v>
      </c>
      <c r="M1044" s="477">
        <v>21</v>
      </c>
      <c r="N1044" s="477">
        <v>20</v>
      </c>
      <c r="O1044" s="477">
        <v>1320</v>
      </c>
      <c r="P1044" s="500">
        <v>1.6117216117216118</v>
      </c>
      <c r="Q1044" s="478">
        <v>66</v>
      </c>
    </row>
    <row r="1045" spans="1:17" ht="14.4" customHeight="1" x14ac:dyDescent="0.3">
      <c r="A1045" s="472" t="s">
        <v>1626</v>
      </c>
      <c r="B1045" s="473" t="s">
        <v>1424</v>
      </c>
      <c r="C1045" s="473" t="s">
        <v>1425</v>
      </c>
      <c r="D1045" s="473" t="s">
        <v>1496</v>
      </c>
      <c r="E1045" s="473" t="s">
        <v>1497</v>
      </c>
      <c r="F1045" s="477">
        <v>97</v>
      </c>
      <c r="G1045" s="477">
        <v>47239</v>
      </c>
      <c r="H1045" s="477">
        <v>2.4820828079024801</v>
      </c>
      <c r="I1045" s="477">
        <v>487</v>
      </c>
      <c r="J1045" s="477">
        <v>39</v>
      </c>
      <c r="K1045" s="477">
        <v>19032</v>
      </c>
      <c r="L1045" s="477">
        <v>1</v>
      </c>
      <c r="M1045" s="477">
        <v>488</v>
      </c>
      <c r="N1045" s="477">
        <v>31</v>
      </c>
      <c r="O1045" s="477">
        <v>10168</v>
      </c>
      <c r="P1045" s="500">
        <v>0.53425809163514082</v>
      </c>
      <c r="Q1045" s="478">
        <v>328</v>
      </c>
    </row>
    <row r="1046" spans="1:17" ht="14.4" customHeight="1" x14ac:dyDescent="0.3">
      <c r="A1046" s="472" t="s">
        <v>1626</v>
      </c>
      <c r="B1046" s="473" t="s">
        <v>1424</v>
      </c>
      <c r="C1046" s="473" t="s">
        <v>1425</v>
      </c>
      <c r="D1046" s="473" t="s">
        <v>1496</v>
      </c>
      <c r="E1046" s="473" t="s">
        <v>1498</v>
      </c>
      <c r="F1046" s="477">
        <v>13</v>
      </c>
      <c r="G1046" s="477">
        <v>6331</v>
      </c>
      <c r="H1046" s="477">
        <v>0.86489071038251364</v>
      </c>
      <c r="I1046" s="477">
        <v>487</v>
      </c>
      <c r="J1046" s="477">
        <v>15</v>
      </c>
      <c r="K1046" s="477">
        <v>7320</v>
      </c>
      <c r="L1046" s="477">
        <v>1</v>
      </c>
      <c r="M1046" s="477">
        <v>488</v>
      </c>
      <c r="N1046" s="477">
        <v>24</v>
      </c>
      <c r="O1046" s="477">
        <v>7872</v>
      </c>
      <c r="P1046" s="500">
        <v>1.0754098360655737</v>
      </c>
      <c r="Q1046" s="478">
        <v>328</v>
      </c>
    </row>
    <row r="1047" spans="1:17" ht="14.4" customHeight="1" x14ac:dyDescent="0.3">
      <c r="A1047" s="472" t="s">
        <v>1626</v>
      </c>
      <c r="B1047" s="473" t="s">
        <v>1424</v>
      </c>
      <c r="C1047" s="473" t="s">
        <v>1425</v>
      </c>
      <c r="D1047" s="473" t="s">
        <v>1506</v>
      </c>
      <c r="E1047" s="473" t="s">
        <v>1507</v>
      </c>
      <c r="F1047" s="477">
        <v>105</v>
      </c>
      <c r="G1047" s="477">
        <v>4305</v>
      </c>
      <c r="H1047" s="477">
        <v>1.2804878048780488</v>
      </c>
      <c r="I1047" s="477">
        <v>41</v>
      </c>
      <c r="J1047" s="477">
        <v>82</v>
      </c>
      <c r="K1047" s="477">
        <v>3362</v>
      </c>
      <c r="L1047" s="477">
        <v>1</v>
      </c>
      <c r="M1047" s="477">
        <v>41</v>
      </c>
      <c r="N1047" s="477">
        <v>73</v>
      </c>
      <c r="O1047" s="477">
        <v>3723</v>
      </c>
      <c r="P1047" s="500">
        <v>1.1073765615704938</v>
      </c>
      <c r="Q1047" s="478">
        <v>51</v>
      </c>
    </row>
    <row r="1048" spans="1:17" ht="14.4" customHeight="1" x14ac:dyDescent="0.3">
      <c r="A1048" s="472" t="s">
        <v>1626</v>
      </c>
      <c r="B1048" s="473" t="s">
        <v>1424</v>
      </c>
      <c r="C1048" s="473" t="s">
        <v>1425</v>
      </c>
      <c r="D1048" s="473" t="s">
        <v>1515</v>
      </c>
      <c r="E1048" s="473" t="s">
        <v>1516</v>
      </c>
      <c r="F1048" s="477">
        <v>1</v>
      </c>
      <c r="G1048" s="477">
        <v>219</v>
      </c>
      <c r="H1048" s="477">
        <v>0.98206278026905824</v>
      </c>
      <c r="I1048" s="477">
        <v>219</v>
      </c>
      <c r="J1048" s="477">
        <v>1</v>
      </c>
      <c r="K1048" s="477">
        <v>223</v>
      </c>
      <c r="L1048" s="477">
        <v>1</v>
      </c>
      <c r="M1048" s="477">
        <v>223</v>
      </c>
      <c r="N1048" s="477">
        <v>1</v>
      </c>
      <c r="O1048" s="477">
        <v>207</v>
      </c>
      <c r="P1048" s="500">
        <v>0.9282511210762332</v>
      </c>
      <c r="Q1048" s="478">
        <v>207</v>
      </c>
    </row>
    <row r="1049" spans="1:17" ht="14.4" customHeight="1" x14ac:dyDescent="0.3">
      <c r="A1049" s="472" t="s">
        <v>1626</v>
      </c>
      <c r="B1049" s="473" t="s">
        <v>1424</v>
      </c>
      <c r="C1049" s="473" t="s">
        <v>1425</v>
      </c>
      <c r="D1049" s="473" t="s">
        <v>1515</v>
      </c>
      <c r="E1049" s="473" t="s">
        <v>1517</v>
      </c>
      <c r="F1049" s="477">
        <v>1</v>
      </c>
      <c r="G1049" s="477">
        <v>219</v>
      </c>
      <c r="H1049" s="477">
        <v>0.49103139013452912</v>
      </c>
      <c r="I1049" s="477">
        <v>219</v>
      </c>
      <c r="J1049" s="477">
        <v>2</v>
      </c>
      <c r="K1049" s="477">
        <v>446</v>
      </c>
      <c r="L1049" s="477">
        <v>1</v>
      </c>
      <c r="M1049" s="477">
        <v>223</v>
      </c>
      <c r="N1049" s="477">
        <v>2</v>
      </c>
      <c r="O1049" s="477">
        <v>414</v>
      </c>
      <c r="P1049" s="500">
        <v>0.9282511210762332</v>
      </c>
      <c r="Q1049" s="478">
        <v>207</v>
      </c>
    </row>
    <row r="1050" spans="1:17" ht="14.4" customHeight="1" x14ac:dyDescent="0.3">
      <c r="A1050" s="472" t="s">
        <v>1626</v>
      </c>
      <c r="B1050" s="473" t="s">
        <v>1424</v>
      </c>
      <c r="C1050" s="473" t="s">
        <v>1425</v>
      </c>
      <c r="D1050" s="473" t="s">
        <v>1522</v>
      </c>
      <c r="E1050" s="473" t="s">
        <v>1523</v>
      </c>
      <c r="F1050" s="477">
        <v>6</v>
      </c>
      <c r="G1050" s="477">
        <v>3648</v>
      </c>
      <c r="H1050" s="477">
        <v>1.1882736156351792</v>
      </c>
      <c r="I1050" s="477">
        <v>608</v>
      </c>
      <c r="J1050" s="477">
        <v>5</v>
      </c>
      <c r="K1050" s="477">
        <v>3070</v>
      </c>
      <c r="L1050" s="477">
        <v>1</v>
      </c>
      <c r="M1050" s="477">
        <v>614</v>
      </c>
      <c r="N1050" s="477">
        <v>5</v>
      </c>
      <c r="O1050" s="477">
        <v>3060</v>
      </c>
      <c r="P1050" s="500">
        <v>0.99674267100977199</v>
      </c>
      <c r="Q1050" s="478">
        <v>612</v>
      </c>
    </row>
    <row r="1051" spans="1:17" ht="14.4" customHeight="1" x14ac:dyDescent="0.3">
      <c r="A1051" s="472" t="s">
        <v>1626</v>
      </c>
      <c r="B1051" s="473" t="s">
        <v>1424</v>
      </c>
      <c r="C1051" s="473" t="s">
        <v>1425</v>
      </c>
      <c r="D1051" s="473" t="s">
        <v>1522</v>
      </c>
      <c r="E1051" s="473" t="s">
        <v>1524</v>
      </c>
      <c r="F1051" s="477">
        <v>3</v>
      </c>
      <c r="G1051" s="477">
        <v>1824</v>
      </c>
      <c r="H1051" s="477">
        <v>1.4853420195439739</v>
      </c>
      <c r="I1051" s="477">
        <v>608</v>
      </c>
      <c r="J1051" s="477">
        <v>2</v>
      </c>
      <c r="K1051" s="477">
        <v>1228</v>
      </c>
      <c r="L1051" s="477">
        <v>1</v>
      </c>
      <c r="M1051" s="477">
        <v>614</v>
      </c>
      <c r="N1051" s="477"/>
      <c r="O1051" s="477"/>
      <c r="P1051" s="500"/>
      <c r="Q1051" s="478"/>
    </row>
    <row r="1052" spans="1:17" ht="14.4" customHeight="1" x14ac:dyDescent="0.3">
      <c r="A1052" s="472" t="s">
        <v>1626</v>
      </c>
      <c r="B1052" s="473" t="s">
        <v>1424</v>
      </c>
      <c r="C1052" s="473" t="s">
        <v>1425</v>
      </c>
      <c r="D1052" s="473" t="s">
        <v>1525</v>
      </c>
      <c r="E1052" s="473" t="s">
        <v>1526</v>
      </c>
      <c r="F1052" s="477">
        <v>1</v>
      </c>
      <c r="G1052" s="477">
        <v>962</v>
      </c>
      <c r="H1052" s="477">
        <v>0.99896157840083077</v>
      </c>
      <c r="I1052" s="477">
        <v>962</v>
      </c>
      <c r="J1052" s="477">
        <v>1</v>
      </c>
      <c r="K1052" s="477">
        <v>963</v>
      </c>
      <c r="L1052" s="477">
        <v>1</v>
      </c>
      <c r="M1052" s="477">
        <v>963</v>
      </c>
      <c r="N1052" s="477"/>
      <c r="O1052" s="477"/>
      <c r="P1052" s="500"/>
      <c r="Q1052" s="478"/>
    </row>
    <row r="1053" spans="1:17" ht="14.4" customHeight="1" x14ac:dyDescent="0.3">
      <c r="A1053" s="472" t="s">
        <v>1626</v>
      </c>
      <c r="B1053" s="473" t="s">
        <v>1424</v>
      </c>
      <c r="C1053" s="473" t="s">
        <v>1425</v>
      </c>
      <c r="D1053" s="473" t="s">
        <v>1527</v>
      </c>
      <c r="E1053" s="473" t="s">
        <v>1528</v>
      </c>
      <c r="F1053" s="477">
        <v>1</v>
      </c>
      <c r="G1053" s="477">
        <v>509</v>
      </c>
      <c r="H1053" s="477"/>
      <c r="I1053" s="477">
        <v>509</v>
      </c>
      <c r="J1053" s="477"/>
      <c r="K1053" s="477"/>
      <c r="L1053" s="477"/>
      <c r="M1053" s="477"/>
      <c r="N1053" s="477"/>
      <c r="O1053" s="477"/>
      <c r="P1053" s="500"/>
      <c r="Q1053" s="478"/>
    </row>
    <row r="1054" spans="1:17" ht="14.4" customHeight="1" x14ac:dyDescent="0.3">
      <c r="A1054" s="472" t="s">
        <v>1626</v>
      </c>
      <c r="B1054" s="473" t="s">
        <v>1424</v>
      </c>
      <c r="C1054" s="473" t="s">
        <v>1425</v>
      </c>
      <c r="D1054" s="473" t="s">
        <v>1564</v>
      </c>
      <c r="E1054" s="473"/>
      <c r="F1054" s="477"/>
      <c r="G1054" s="477"/>
      <c r="H1054" s="477"/>
      <c r="I1054" s="477"/>
      <c r="J1054" s="477"/>
      <c r="K1054" s="477"/>
      <c r="L1054" s="477"/>
      <c r="M1054" s="477"/>
      <c r="N1054" s="477">
        <v>3</v>
      </c>
      <c r="O1054" s="477">
        <v>780</v>
      </c>
      <c r="P1054" s="500"/>
      <c r="Q1054" s="478">
        <v>260</v>
      </c>
    </row>
    <row r="1055" spans="1:17" ht="14.4" customHeight="1" x14ac:dyDescent="0.3">
      <c r="A1055" s="472" t="s">
        <v>1626</v>
      </c>
      <c r="B1055" s="473" t="s">
        <v>1424</v>
      </c>
      <c r="C1055" s="473" t="s">
        <v>1425</v>
      </c>
      <c r="D1055" s="473" t="s">
        <v>1564</v>
      </c>
      <c r="E1055" s="473" t="s">
        <v>1565</v>
      </c>
      <c r="F1055" s="477"/>
      <c r="G1055" s="477"/>
      <c r="H1055" s="477"/>
      <c r="I1055" s="477"/>
      <c r="J1055" s="477"/>
      <c r="K1055" s="477"/>
      <c r="L1055" s="477"/>
      <c r="M1055" s="477"/>
      <c r="N1055" s="477">
        <v>146</v>
      </c>
      <c r="O1055" s="477">
        <v>37960</v>
      </c>
      <c r="P1055" s="500"/>
      <c r="Q1055" s="478">
        <v>260</v>
      </c>
    </row>
    <row r="1056" spans="1:17" ht="14.4" customHeight="1" x14ac:dyDescent="0.3">
      <c r="A1056" s="472" t="s">
        <v>1626</v>
      </c>
      <c r="B1056" s="473" t="s">
        <v>1424</v>
      </c>
      <c r="C1056" s="473" t="s">
        <v>1425</v>
      </c>
      <c r="D1056" s="473" t="s">
        <v>1566</v>
      </c>
      <c r="E1056" s="473" t="s">
        <v>1567</v>
      </c>
      <c r="F1056" s="477"/>
      <c r="G1056" s="477"/>
      <c r="H1056" s="477"/>
      <c r="I1056" s="477"/>
      <c r="J1056" s="477"/>
      <c r="K1056" s="477"/>
      <c r="L1056" s="477"/>
      <c r="M1056" s="477"/>
      <c r="N1056" s="477">
        <v>3</v>
      </c>
      <c r="O1056" s="477">
        <v>495</v>
      </c>
      <c r="P1056" s="500"/>
      <c r="Q1056" s="478">
        <v>165</v>
      </c>
    </row>
    <row r="1057" spans="1:17" ht="14.4" customHeight="1" x14ac:dyDescent="0.3">
      <c r="A1057" s="472" t="s">
        <v>1627</v>
      </c>
      <c r="B1057" s="473" t="s">
        <v>1424</v>
      </c>
      <c r="C1057" s="473" t="s">
        <v>1425</v>
      </c>
      <c r="D1057" s="473" t="s">
        <v>1426</v>
      </c>
      <c r="E1057" s="473" t="s">
        <v>1427</v>
      </c>
      <c r="F1057" s="477">
        <v>1318</v>
      </c>
      <c r="G1057" s="477">
        <v>212198</v>
      </c>
      <c r="H1057" s="477">
        <v>0.88561590951774793</v>
      </c>
      <c r="I1057" s="477">
        <v>161</v>
      </c>
      <c r="J1057" s="477">
        <v>1385</v>
      </c>
      <c r="K1057" s="477">
        <v>239605</v>
      </c>
      <c r="L1057" s="477">
        <v>1</v>
      </c>
      <c r="M1057" s="477">
        <v>173</v>
      </c>
      <c r="N1057" s="477">
        <v>1487</v>
      </c>
      <c r="O1057" s="477">
        <v>257251</v>
      </c>
      <c r="P1057" s="500">
        <v>1.0736462093862815</v>
      </c>
      <c r="Q1057" s="478">
        <v>173</v>
      </c>
    </row>
    <row r="1058" spans="1:17" ht="14.4" customHeight="1" x14ac:dyDescent="0.3">
      <c r="A1058" s="472" t="s">
        <v>1627</v>
      </c>
      <c r="B1058" s="473" t="s">
        <v>1424</v>
      </c>
      <c r="C1058" s="473" t="s">
        <v>1425</v>
      </c>
      <c r="D1058" s="473" t="s">
        <v>1426</v>
      </c>
      <c r="E1058" s="473" t="s">
        <v>1428</v>
      </c>
      <c r="F1058" s="477">
        <v>693</v>
      </c>
      <c r="G1058" s="477">
        <v>111573</v>
      </c>
      <c r="H1058" s="477">
        <v>0.88346662443582236</v>
      </c>
      <c r="I1058" s="477">
        <v>161</v>
      </c>
      <c r="J1058" s="477">
        <v>730</v>
      </c>
      <c r="K1058" s="477">
        <v>126290</v>
      </c>
      <c r="L1058" s="477">
        <v>1</v>
      </c>
      <c r="M1058" s="477">
        <v>173</v>
      </c>
      <c r="N1058" s="477">
        <v>618</v>
      </c>
      <c r="O1058" s="477">
        <v>106914</v>
      </c>
      <c r="P1058" s="500">
        <v>0.84657534246575339</v>
      </c>
      <c r="Q1058" s="478">
        <v>173</v>
      </c>
    </row>
    <row r="1059" spans="1:17" ht="14.4" customHeight="1" x14ac:dyDescent="0.3">
      <c r="A1059" s="472" t="s">
        <v>1627</v>
      </c>
      <c r="B1059" s="473" t="s">
        <v>1424</v>
      </c>
      <c r="C1059" s="473" t="s">
        <v>1425</v>
      </c>
      <c r="D1059" s="473" t="s">
        <v>1441</v>
      </c>
      <c r="E1059" s="473" t="s">
        <v>1442</v>
      </c>
      <c r="F1059" s="477">
        <v>3</v>
      </c>
      <c r="G1059" s="477">
        <v>3507</v>
      </c>
      <c r="H1059" s="477">
        <v>0.1423699914748508</v>
      </c>
      <c r="I1059" s="477">
        <v>1169</v>
      </c>
      <c r="J1059" s="477">
        <v>21</v>
      </c>
      <c r="K1059" s="477">
        <v>24633</v>
      </c>
      <c r="L1059" s="477">
        <v>1</v>
      </c>
      <c r="M1059" s="477">
        <v>1173</v>
      </c>
      <c r="N1059" s="477">
        <v>21</v>
      </c>
      <c r="O1059" s="477">
        <v>22470</v>
      </c>
      <c r="P1059" s="500">
        <v>0.91219096334185845</v>
      </c>
      <c r="Q1059" s="478">
        <v>1070</v>
      </c>
    </row>
    <row r="1060" spans="1:17" ht="14.4" customHeight="1" x14ac:dyDescent="0.3">
      <c r="A1060" s="472" t="s">
        <v>1627</v>
      </c>
      <c r="B1060" s="473" t="s">
        <v>1424</v>
      </c>
      <c r="C1060" s="473" t="s">
        <v>1425</v>
      </c>
      <c r="D1060" s="473" t="s">
        <v>1441</v>
      </c>
      <c r="E1060" s="473" t="s">
        <v>1443</v>
      </c>
      <c r="F1060" s="477">
        <v>22</v>
      </c>
      <c r="G1060" s="477">
        <v>25718</v>
      </c>
      <c r="H1060" s="477">
        <v>2.7406223358908779</v>
      </c>
      <c r="I1060" s="477">
        <v>1169</v>
      </c>
      <c r="J1060" s="477">
        <v>8</v>
      </c>
      <c r="K1060" s="477">
        <v>9384</v>
      </c>
      <c r="L1060" s="477">
        <v>1</v>
      </c>
      <c r="M1060" s="477">
        <v>1173</v>
      </c>
      <c r="N1060" s="477"/>
      <c r="O1060" s="477"/>
      <c r="P1060" s="500"/>
      <c r="Q1060" s="478"/>
    </row>
    <row r="1061" spans="1:17" ht="14.4" customHeight="1" x14ac:dyDescent="0.3">
      <c r="A1061" s="472" t="s">
        <v>1627</v>
      </c>
      <c r="B1061" s="473" t="s">
        <v>1424</v>
      </c>
      <c r="C1061" s="473" t="s">
        <v>1425</v>
      </c>
      <c r="D1061" s="473" t="s">
        <v>1444</v>
      </c>
      <c r="E1061" s="473" t="s">
        <v>1445</v>
      </c>
      <c r="F1061" s="477">
        <v>166</v>
      </c>
      <c r="G1061" s="477">
        <v>6640</v>
      </c>
      <c r="H1061" s="477">
        <v>1.4722838137472283</v>
      </c>
      <c r="I1061" s="477">
        <v>40</v>
      </c>
      <c r="J1061" s="477">
        <v>110</v>
      </c>
      <c r="K1061" s="477">
        <v>4510</v>
      </c>
      <c r="L1061" s="477">
        <v>1</v>
      </c>
      <c r="M1061" s="477">
        <v>41</v>
      </c>
      <c r="N1061" s="477">
        <v>157</v>
      </c>
      <c r="O1061" s="477">
        <v>7222</v>
      </c>
      <c r="P1061" s="500">
        <v>1.601330376940133</v>
      </c>
      <c r="Q1061" s="478">
        <v>46</v>
      </c>
    </row>
    <row r="1062" spans="1:17" ht="14.4" customHeight="1" x14ac:dyDescent="0.3">
      <c r="A1062" s="472" t="s">
        <v>1627</v>
      </c>
      <c r="B1062" s="473" t="s">
        <v>1424</v>
      </c>
      <c r="C1062" s="473" t="s">
        <v>1425</v>
      </c>
      <c r="D1062" s="473" t="s">
        <v>1446</v>
      </c>
      <c r="E1062" s="473" t="s">
        <v>1447</v>
      </c>
      <c r="F1062" s="477">
        <v>12</v>
      </c>
      <c r="G1062" s="477">
        <v>4596</v>
      </c>
      <c r="H1062" s="477">
        <v>1.49609375</v>
      </c>
      <c r="I1062" s="477">
        <v>383</v>
      </c>
      <c r="J1062" s="477">
        <v>8</v>
      </c>
      <c r="K1062" s="477">
        <v>3072</v>
      </c>
      <c r="L1062" s="477">
        <v>1</v>
      </c>
      <c r="M1062" s="477">
        <v>384</v>
      </c>
      <c r="N1062" s="477">
        <v>35</v>
      </c>
      <c r="O1062" s="477">
        <v>12145</v>
      </c>
      <c r="P1062" s="500">
        <v>3.9534505208333335</v>
      </c>
      <c r="Q1062" s="478">
        <v>347</v>
      </c>
    </row>
    <row r="1063" spans="1:17" ht="14.4" customHeight="1" x14ac:dyDescent="0.3">
      <c r="A1063" s="472" t="s">
        <v>1627</v>
      </c>
      <c r="B1063" s="473" t="s">
        <v>1424</v>
      </c>
      <c r="C1063" s="473" t="s">
        <v>1425</v>
      </c>
      <c r="D1063" s="473" t="s">
        <v>1446</v>
      </c>
      <c r="E1063" s="473" t="s">
        <v>1448</v>
      </c>
      <c r="F1063" s="477">
        <v>9</v>
      </c>
      <c r="G1063" s="477">
        <v>3447</v>
      </c>
      <c r="H1063" s="477">
        <v>0.99739583333333337</v>
      </c>
      <c r="I1063" s="477">
        <v>383</v>
      </c>
      <c r="J1063" s="477">
        <v>9</v>
      </c>
      <c r="K1063" s="477">
        <v>3456</v>
      </c>
      <c r="L1063" s="477">
        <v>1</v>
      </c>
      <c r="M1063" s="477">
        <v>384</v>
      </c>
      <c r="N1063" s="477"/>
      <c r="O1063" s="477"/>
      <c r="P1063" s="500"/>
      <c r="Q1063" s="478"/>
    </row>
    <row r="1064" spans="1:17" ht="14.4" customHeight="1" x14ac:dyDescent="0.3">
      <c r="A1064" s="472" t="s">
        <v>1627</v>
      </c>
      <c r="B1064" s="473" t="s">
        <v>1424</v>
      </c>
      <c r="C1064" s="473" t="s">
        <v>1425</v>
      </c>
      <c r="D1064" s="473" t="s">
        <v>1449</v>
      </c>
      <c r="E1064" s="473" t="s">
        <v>1450</v>
      </c>
      <c r="F1064" s="477">
        <v>79</v>
      </c>
      <c r="G1064" s="477">
        <v>2923</v>
      </c>
      <c r="H1064" s="477">
        <v>1.253968253968254</v>
      </c>
      <c r="I1064" s="477">
        <v>37</v>
      </c>
      <c r="J1064" s="477">
        <v>63</v>
      </c>
      <c r="K1064" s="477">
        <v>2331</v>
      </c>
      <c r="L1064" s="477">
        <v>1</v>
      </c>
      <c r="M1064" s="477">
        <v>37</v>
      </c>
      <c r="N1064" s="477">
        <v>28</v>
      </c>
      <c r="O1064" s="477">
        <v>1428</v>
      </c>
      <c r="P1064" s="500">
        <v>0.61261261261261257</v>
      </c>
      <c r="Q1064" s="478">
        <v>51</v>
      </c>
    </row>
    <row r="1065" spans="1:17" ht="14.4" customHeight="1" x14ac:dyDescent="0.3">
      <c r="A1065" s="472" t="s">
        <v>1627</v>
      </c>
      <c r="B1065" s="473" t="s">
        <v>1424</v>
      </c>
      <c r="C1065" s="473" t="s">
        <v>1425</v>
      </c>
      <c r="D1065" s="473" t="s">
        <v>1453</v>
      </c>
      <c r="E1065" s="473" t="s">
        <v>1454</v>
      </c>
      <c r="F1065" s="477">
        <v>9</v>
      </c>
      <c r="G1065" s="477">
        <v>4005</v>
      </c>
      <c r="H1065" s="477">
        <v>0.99775784753363228</v>
      </c>
      <c r="I1065" s="477">
        <v>445</v>
      </c>
      <c r="J1065" s="477">
        <v>9</v>
      </c>
      <c r="K1065" s="477">
        <v>4014</v>
      </c>
      <c r="L1065" s="477">
        <v>1</v>
      </c>
      <c r="M1065" s="477">
        <v>446</v>
      </c>
      <c r="N1065" s="477">
        <v>51</v>
      </c>
      <c r="O1065" s="477">
        <v>19227</v>
      </c>
      <c r="P1065" s="500">
        <v>4.789985052316891</v>
      </c>
      <c r="Q1065" s="478">
        <v>377</v>
      </c>
    </row>
    <row r="1066" spans="1:17" ht="14.4" customHeight="1" x14ac:dyDescent="0.3">
      <c r="A1066" s="472" t="s">
        <v>1627</v>
      </c>
      <c r="B1066" s="473" t="s">
        <v>1424</v>
      </c>
      <c r="C1066" s="473" t="s">
        <v>1425</v>
      </c>
      <c r="D1066" s="473" t="s">
        <v>1453</v>
      </c>
      <c r="E1066" s="473" t="s">
        <v>1455</v>
      </c>
      <c r="F1066" s="477">
        <v>6</v>
      </c>
      <c r="G1066" s="477">
        <v>2670</v>
      </c>
      <c r="H1066" s="477">
        <v>0.66517189835575485</v>
      </c>
      <c r="I1066" s="477">
        <v>445</v>
      </c>
      <c r="J1066" s="477">
        <v>9</v>
      </c>
      <c r="K1066" s="477">
        <v>4014</v>
      </c>
      <c r="L1066" s="477">
        <v>1</v>
      </c>
      <c r="M1066" s="477">
        <v>446</v>
      </c>
      <c r="N1066" s="477">
        <v>15</v>
      </c>
      <c r="O1066" s="477">
        <v>5655</v>
      </c>
      <c r="P1066" s="500">
        <v>1.4088191330343798</v>
      </c>
      <c r="Q1066" s="478">
        <v>377</v>
      </c>
    </row>
    <row r="1067" spans="1:17" ht="14.4" customHeight="1" x14ac:dyDescent="0.3">
      <c r="A1067" s="472" t="s">
        <v>1627</v>
      </c>
      <c r="B1067" s="473" t="s">
        <v>1424</v>
      </c>
      <c r="C1067" s="473" t="s">
        <v>1425</v>
      </c>
      <c r="D1067" s="473" t="s">
        <v>1456</v>
      </c>
      <c r="E1067" s="473" t="s">
        <v>1457</v>
      </c>
      <c r="F1067" s="477">
        <v>2</v>
      </c>
      <c r="G1067" s="477">
        <v>82</v>
      </c>
      <c r="H1067" s="477">
        <v>0.65079365079365081</v>
      </c>
      <c r="I1067" s="477">
        <v>41</v>
      </c>
      <c r="J1067" s="477">
        <v>3</v>
      </c>
      <c r="K1067" s="477">
        <v>126</v>
      </c>
      <c r="L1067" s="477">
        <v>1</v>
      </c>
      <c r="M1067" s="477">
        <v>42</v>
      </c>
      <c r="N1067" s="477">
        <v>1</v>
      </c>
      <c r="O1067" s="477">
        <v>34</v>
      </c>
      <c r="P1067" s="500">
        <v>0.26984126984126983</v>
      </c>
      <c r="Q1067" s="478">
        <v>34</v>
      </c>
    </row>
    <row r="1068" spans="1:17" ht="14.4" customHeight="1" x14ac:dyDescent="0.3">
      <c r="A1068" s="472" t="s">
        <v>1627</v>
      </c>
      <c r="B1068" s="473" t="s">
        <v>1424</v>
      </c>
      <c r="C1068" s="473" t="s">
        <v>1425</v>
      </c>
      <c r="D1068" s="473" t="s">
        <v>1458</v>
      </c>
      <c r="E1068" s="473" t="s">
        <v>1459</v>
      </c>
      <c r="F1068" s="477">
        <v>27</v>
      </c>
      <c r="G1068" s="477">
        <v>13257</v>
      </c>
      <c r="H1068" s="477">
        <v>0.81651884700665189</v>
      </c>
      <c r="I1068" s="477">
        <v>491</v>
      </c>
      <c r="J1068" s="477">
        <v>33</v>
      </c>
      <c r="K1068" s="477">
        <v>16236</v>
      </c>
      <c r="L1068" s="477">
        <v>1</v>
      </c>
      <c r="M1068" s="477">
        <v>492</v>
      </c>
      <c r="N1068" s="477">
        <v>35</v>
      </c>
      <c r="O1068" s="477">
        <v>18340</v>
      </c>
      <c r="P1068" s="500">
        <v>1.1295885686129588</v>
      </c>
      <c r="Q1068" s="478">
        <v>524</v>
      </c>
    </row>
    <row r="1069" spans="1:17" ht="14.4" customHeight="1" x14ac:dyDescent="0.3">
      <c r="A1069" s="472" t="s">
        <v>1627</v>
      </c>
      <c r="B1069" s="473" t="s">
        <v>1424</v>
      </c>
      <c r="C1069" s="473" t="s">
        <v>1425</v>
      </c>
      <c r="D1069" s="473" t="s">
        <v>1460</v>
      </c>
      <c r="E1069" s="473" t="s">
        <v>1461</v>
      </c>
      <c r="F1069" s="477">
        <v>28</v>
      </c>
      <c r="G1069" s="477">
        <v>868</v>
      </c>
      <c r="H1069" s="477">
        <v>1.2727272727272727</v>
      </c>
      <c r="I1069" s="477">
        <v>31</v>
      </c>
      <c r="J1069" s="477">
        <v>22</v>
      </c>
      <c r="K1069" s="477">
        <v>682</v>
      </c>
      <c r="L1069" s="477">
        <v>1</v>
      </c>
      <c r="M1069" s="477">
        <v>31</v>
      </c>
      <c r="N1069" s="477">
        <v>31</v>
      </c>
      <c r="O1069" s="477">
        <v>1767</v>
      </c>
      <c r="P1069" s="500">
        <v>2.5909090909090908</v>
      </c>
      <c r="Q1069" s="478">
        <v>57</v>
      </c>
    </row>
    <row r="1070" spans="1:17" ht="14.4" customHeight="1" x14ac:dyDescent="0.3">
      <c r="A1070" s="472" t="s">
        <v>1627</v>
      </c>
      <c r="B1070" s="473" t="s">
        <v>1424</v>
      </c>
      <c r="C1070" s="473" t="s">
        <v>1425</v>
      </c>
      <c r="D1070" s="473" t="s">
        <v>1462</v>
      </c>
      <c r="E1070" s="473" t="s">
        <v>1463</v>
      </c>
      <c r="F1070" s="477">
        <v>6</v>
      </c>
      <c r="G1070" s="477">
        <v>1242</v>
      </c>
      <c r="H1070" s="477">
        <v>0.99519230769230771</v>
      </c>
      <c r="I1070" s="477">
        <v>207</v>
      </c>
      <c r="J1070" s="477">
        <v>6</v>
      </c>
      <c r="K1070" s="477">
        <v>1248</v>
      </c>
      <c r="L1070" s="477">
        <v>1</v>
      </c>
      <c r="M1070" s="477">
        <v>208</v>
      </c>
      <c r="N1070" s="477">
        <v>4</v>
      </c>
      <c r="O1070" s="477">
        <v>896</v>
      </c>
      <c r="P1070" s="500">
        <v>0.71794871794871795</v>
      </c>
      <c r="Q1070" s="478">
        <v>224</v>
      </c>
    </row>
    <row r="1071" spans="1:17" ht="14.4" customHeight="1" x14ac:dyDescent="0.3">
      <c r="A1071" s="472" t="s">
        <v>1627</v>
      </c>
      <c r="B1071" s="473" t="s">
        <v>1424</v>
      </c>
      <c r="C1071" s="473" t="s">
        <v>1425</v>
      </c>
      <c r="D1071" s="473" t="s">
        <v>1464</v>
      </c>
      <c r="E1071" s="473" t="s">
        <v>1465</v>
      </c>
      <c r="F1071" s="477">
        <v>6</v>
      </c>
      <c r="G1071" s="477">
        <v>2280</v>
      </c>
      <c r="H1071" s="477">
        <v>1.9791666666666667</v>
      </c>
      <c r="I1071" s="477">
        <v>380</v>
      </c>
      <c r="J1071" s="477">
        <v>3</v>
      </c>
      <c r="K1071" s="477">
        <v>1152</v>
      </c>
      <c r="L1071" s="477">
        <v>1</v>
      </c>
      <c r="M1071" s="477">
        <v>384</v>
      </c>
      <c r="N1071" s="477">
        <v>2</v>
      </c>
      <c r="O1071" s="477">
        <v>1106</v>
      </c>
      <c r="P1071" s="500">
        <v>0.96006944444444442</v>
      </c>
      <c r="Q1071" s="478">
        <v>553</v>
      </c>
    </row>
    <row r="1072" spans="1:17" ht="14.4" customHeight="1" x14ac:dyDescent="0.3">
      <c r="A1072" s="472" t="s">
        <v>1627</v>
      </c>
      <c r="B1072" s="473" t="s">
        <v>1424</v>
      </c>
      <c r="C1072" s="473" t="s">
        <v>1425</v>
      </c>
      <c r="D1072" s="473" t="s">
        <v>1464</v>
      </c>
      <c r="E1072" s="473" t="s">
        <v>1466</v>
      </c>
      <c r="F1072" s="477"/>
      <c r="G1072" s="477"/>
      <c r="H1072" s="477"/>
      <c r="I1072" s="477"/>
      <c r="J1072" s="477">
        <v>3</v>
      </c>
      <c r="K1072" s="477">
        <v>1152</v>
      </c>
      <c r="L1072" s="477">
        <v>1</v>
      </c>
      <c r="M1072" s="477">
        <v>384</v>
      </c>
      <c r="N1072" s="477">
        <v>2</v>
      </c>
      <c r="O1072" s="477">
        <v>1106</v>
      </c>
      <c r="P1072" s="500">
        <v>0.96006944444444442</v>
      </c>
      <c r="Q1072" s="478">
        <v>553</v>
      </c>
    </row>
    <row r="1073" spans="1:17" ht="14.4" customHeight="1" x14ac:dyDescent="0.3">
      <c r="A1073" s="472" t="s">
        <v>1627</v>
      </c>
      <c r="B1073" s="473" t="s">
        <v>1424</v>
      </c>
      <c r="C1073" s="473" t="s">
        <v>1425</v>
      </c>
      <c r="D1073" s="473" t="s">
        <v>1467</v>
      </c>
      <c r="E1073" s="473" t="s">
        <v>1468</v>
      </c>
      <c r="F1073" s="477">
        <v>2</v>
      </c>
      <c r="G1073" s="477">
        <v>468</v>
      </c>
      <c r="H1073" s="477"/>
      <c r="I1073" s="477">
        <v>234</v>
      </c>
      <c r="J1073" s="477"/>
      <c r="K1073" s="477"/>
      <c r="L1073" s="477"/>
      <c r="M1073" s="477"/>
      <c r="N1073" s="477"/>
      <c r="O1073" s="477"/>
      <c r="P1073" s="500"/>
      <c r="Q1073" s="478"/>
    </row>
    <row r="1074" spans="1:17" ht="14.4" customHeight="1" x14ac:dyDescent="0.3">
      <c r="A1074" s="472" t="s">
        <v>1627</v>
      </c>
      <c r="B1074" s="473" t="s">
        <v>1424</v>
      </c>
      <c r="C1074" s="473" t="s">
        <v>1425</v>
      </c>
      <c r="D1074" s="473" t="s">
        <v>1476</v>
      </c>
      <c r="E1074" s="473" t="s">
        <v>1477</v>
      </c>
      <c r="F1074" s="477">
        <v>131</v>
      </c>
      <c r="G1074" s="477">
        <v>2096</v>
      </c>
      <c r="H1074" s="477">
        <v>1.0023912003825921</v>
      </c>
      <c r="I1074" s="477">
        <v>16</v>
      </c>
      <c r="J1074" s="477">
        <v>123</v>
      </c>
      <c r="K1074" s="477">
        <v>2091</v>
      </c>
      <c r="L1074" s="477">
        <v>1</v>
      </c>
      <c r="M1074" s="477">
        <v>17</v>
      </c>
      <c r="N1074" s="477">
        <v>115</v>
      </c>
      <c r="O1074" s="477">
        <v>1955</v>
      </c>
      <c r="P1074" s="500">
        <v>0.93495934959349591</v>
      </c>
      <c r="Q1074" s="478">
        <v>17</v>
      </c>
    </row>
    <row r="1075" spans="1:17" ht="14.4" customHeight="1" x14ac:dyDescent="0.3">
      <c r="A1075" s="472" t="s">
        <v>1627</v>
      </c>
      <c r="B1075" s="473" t="s">
        <v>1424</v>
      </c>
      <c r="C1075" s="473" t="s">
        <v>1425</v>
      </c>
      <c r="D1075" s="473" t="s">
        <v>1478</v>
      </c>
      <c r="E1075" s="473" t="s">
        <v>1479</v>
      </c>
      <c r="F1075" s="477">
        <v>4</v>
      </c>
      <c r="G1075" s="477">
        <v>544</v>
      </c>
      <c r="H1075" s="477">
        <v>0.97841726618705038</v>
      </c>
      <c r="I1075" s="477">
        <v>136</v>
      </c>
      <c r="J1075" s="477">
        <v>4</v>
      </c>
      <c r="K1075" s="477">
        <v>556</v>
      </c>
      <c r="L1075" s="477">
        <v>1</v>
      </c>
      <c r="M1075" s="477">
        <v>139</v>
      </c>
      <c r="N1075" s="477">
        <v>5</v>
      </c>
      <c r="O1075" s="477">
        <v>715</v>
      </c>
      <c r="P1075" s="500">
        <v>1.2859712230215827</v>
      </c>
      <c r="Q1075" s="478">
        <v>143</v>
      </c>
    </row>
    <row r="1076" spans="1:17" ht="14.4" customHeight="1" x14ac:dyDescent="0.3">
      <c r="A1076" s="472" t="s">
        <v>1627</v>
      </c>
      <c r="B1076" s="473" t="s">
        <v>1424</v>
      </c>
      <c r="C1076" s="473" t="s">
        <v>1425</v>
      </c>
      <c r="D1076" s="473" t="s">
        <v>1478</v>
      </c>
      <c r="E1076" s="473" t="s">
        <v>1480</v>
      </c>
      <c r="F1076" s="477">
        <v>1</v>
      </c>
      <c r="G1076" s="477">
        <v>136</v>
      </c>
      <c r="H1076" s="477">
        <v>0.19568345323741007</v>
      </c>
      <c r="I1076" s="477">
        <v>136</v>
      </c>
      <c r="J1076" s="477">
        <v>5</v>
      </c>
      <c r="K1076" s="477">
        <v>695</v>
      </c>
      <c r="L1076" s="477">
        <v>1</v>
      </c>
      <c r="M1076" s="477">
        <v>139</v>
      </c>
      <c r="N1076" s="477">
        <v>3</v>
      </c>
      <c r="O1076" s="477">
        <v>429</v>
      </c>
      <c r="P1076" s="500">
        <v>0.61726618705035974</v>
      </c>
      <c r="Q1076" s="478">
        <v>143</v>
      </c>
    </row>
    <row r="1077" spans="1:17" ht="14.4" customHeight="1" x14ac:dyDescent="0.3">
      <c r="A1077" s="472" t="s">
        <v>1627</v>
      </c>
      <c r="B1077" s="473" t="s">
        <v>1424</v>
      </c>
      <c r="C1077" s="473" t="s">
        <v>1425</v>
      </c>
      <c r="D1077" s="473" t="s">
        <v>1481</v>
      </c>
      <c r="E1077" s="473" t="s">
        <v>1482</v>
      </c>
      <c r="F1077" s="477">
        <v>101</v>
      </c>
      <c r="G1077" s="477">
        <v>10403</v>
      </c>
      <c r="H1077" s="477">
        <v>4.5909090909090908</v>
      </c>
      <c r="I1077" s="477">
        <v>103</v>
      </c>
      <c r="J1077" s="477">
        <v>22</v>
      </c>
      <c r="K1077" s="477">
        <v>2266</v>
      </c>
      <c r="L1077" s="477">
        <v>1</v>
      </c>
      <c r="M1077" s="477">
        <v>103</v>
      </c>
      <c r="N1077" s="477">
        <v>35</v>
      </c>
      <c r="O1077" s="477">
        <v>2275</v>
      </c>
      <c r="P1077" s="500">
        <v>1.0039717563989408</v>
      </c>
      <c r="Q1077" s="478">
        <v>65</v>
      </c>
    </row>
    <row r="1078" spans="1:17" ht="14.4" customHeight="1" x14ac:dyDescent="0.3">
      <c r="A1078" s="472" t="s">
        <v>1627</v>
      </c>
      <c r="B1078" s="473" t="s">
        <v>1424</v>
      </c>
      <c r="C1078" s="473" t="s">
        <v>1425</v>
      </c>
      <c r="D1078" s="473" t="s">
        <v>1481</v>
      </c>
      <c r="E1078" s="473" t="s">
        <v>1483</v>
      </c>
      <c r="F1078" s="477">
        <v>16</v>
      </c>
      <c r="G1078" s="477">
        <v>1648</v>
      </c>
      <c r="H1078" s="477">
        <v>0.8</v>
      </c>
      <c r="I1078" s="477">
        <v>103</v>
      </c>
      <c r="J1078" s="477">
        <v>20</v>
      </c>
      <c r="K1078" s="477">
        <v>2060</v>
      </c>
      <c r="L1078" s="477">
        <v>1</v>
      </c>
      <c r="M1078" s="477">
        <v>103</v>
      </c>
      <c r="N1078" s="477">
        <v>10</v>
      </c>
      <c r="O1078" s="477">
        <v>650</v>
      </c>
      <c r="P1078" s="500">
        <v>0.3155339805825243</v>
      </c>
      <c r="Q1078" s="478">
        <v>65</v>
      </c>
    </row>
    <row r="1079" spans="1:17" ht="14.4" customHeight="1" x14ac:dyDescent="0.3">
      <c r="A1079" s="472" t="s">
        <v>1627</v>
      </c>
      <c r="B1079" s="473" t="s">
        <v>1424</v>
      </c>
      <c r="C1079" s="473" t="s">
        <v>1425</v>
      </c>
      <c r="D1079" s="473" t="s">
        <v>1488</v>
      </c>
      <c r="E1079" s="473" t="s">
        <v>1489</v>
      </c>
      <c r="F1079" s="477">
        <v>1431</v>
      </c>
      <c r="G1079" s="477">
        <v>165996</v>
      </c>
      <c r="H1079" s="477">
        <v>0.95733416381189662</v>
      </c>
      <c r="I1079" s="477">
        <v>116</v>
      </c>
      <c r="J1079" s="477">
        <v>1482</v>
      </c>
      <c r="K1079" s="477">
        <v>173394</v>
      </c>
      <c r="L1079" s="477">
        <v>1</v>
      </c>
      <c r="M1079" s="477">
        <v>117</v>
      </c>
      <c r="N1079" s="477">
        <v>1674</v>
      </c>
      <c r="O1079" s="477">
        <v>227664</v>
      </c>
      <c r="P1079" s="500">
        <v>1.3129866085331672</v>
      </c>
      <c r="Q1079" s="478">
        <v>136</v>
      </c>
    </row>
    <row r="1080" spans="1:17" ht="14.4" customHeight="1" x14ac:dyDescent="0.3">
      <c r="A1080" s="472" t="s">
        <v>1627</v>
      </c>
      <c r="B1080" s="473" t="s">
        <v>1424</v>
      </c>
      <c r="C1080" s="473" t="s">
        <v>1425</v>
      </c>
      <c r="D1080" s="473" t="s">
        <v>1490</v>
      </c>
      <c r="E1080" s="473" t="s">
        <v>1491</v>
      </c>
      <c r="F1080" s="477">
        <v>839</v>
      </c>
      <c r="G1080" s="477">
        <v>71315</v>
      </c>
      <c r="H1080" s="477">
        <v>0.91658633763896924</v>
      </c>
      <c r="I1080" s="477">
        <v>85</v>
      </c>
      <c r="J1080" s="477">
        <v>855</v>
      </c>
      <c r="K1080" s="477">
        <v>77805</v>
      </c>
      <c r="L1080" s="477">
        <v>1</v>
      </c>
      <c r="M1080" s="477">
        <v>91</v>
      </c>
      <c r="N1080" s="477">
        <v>910</v>
      </c>
      <c r="O1080" s="477">
        <v>82810</v>
      </c>
      <c r="P1080" s="500">
        <v>1.064327485380117</v>
      </c>
      <c r="Q1080" s="478">
        <v>91</v>
      </c>
    </row>
    <row r="1081" spans="1:17" ht="14.4" customHeight="1" x14ac:dyDescent="0.3">
      <c r="A1081" s="472" t="s">
        <v>1627</v>
      </c>
      <c r="B1081" s="473" t="s">
        <v>1424</v>
      </c>
      <c r="C1081" s="473" t="s">
        <v>1425</v>
      </c>
      <c r="D1081" s="473" t="s">
        <v>1492</v>
      </c>
      <c r="E1081" s="473" t="s">
        <v>1493</v>
      </c>
      <c r="F1081" s="477">
        <v>6</v>
      </c>
      <c r="G1081" s="477">
        <v>588</v>
      </c>
      <c r="H1081" s="477">
        <v>2.9696969696969697</v>
      </c>
      <c r="I1081" s="477">
        <v>98</v>
      </c>
      <c r="J1081" s="477">
        <v>2</v>
      </c>
      <c r="K1081" s="477">
        <v>198</v>
      </c>
      <c r="L1081" s="477">
        <v>1</v>
      </c>
      <c r="M1081" s="477">
        <v>99</v>
      </c>
      <c r="N1081" s="477">
        <v>7</v>
      </c>
      <c r="O1081" s="477">
        <v>959</v>
      </c>
      <c r="P1081" s="500">
        <v>4.8434343434343434</v>
      </c>
      <c r="Q1081" s="478">
        <v>137</v>
      </c>
    </row>
    <row r="1082" spans="1:17" ht="14.4" customHeight="1" x14ac:dyDescent="0.3">
      <c r="A1082" s="472" t="s">
        <v>1627</v>
      </c>
      <c r="B1082" s="473" t="s">
        <v>1424</v>
      </c>
      <c r="C1082" s="473" t="s">
        <v>1425</v>
      </c>
      <c r="D1082" s="473" t="s">
        <v>1494</v>
      </c>
      <c r="E1082" s="473" t="s">
        <v>1495</v>
      </c>
      <c r="F1082" s="477">
        <v>202</v>
      </c>
      <c r="G1082" s="477">
        <v>4242</v>
      </c>
      <c r="H1082" s="477">
        <v>2.1956521739130435</v>
      </c>
      <c r="I1082" s="477">
        <v>21</v>
      </c>
      <c r="J1082" s="477">
        <v>92</v>
      </c>
      <c r="K1082" s="477">
        <v>1932</v>
      </c>
      <c r="L1082" s="477">
        <v>1</v>
      </c>
      <c r="M1082" s="477">
        <v>21</v>
      </c>
      <c r="N1082" s="477">
        <v>133</v>
      </c>
      <c r="O1082" s="477">
        <v>8778</v>
      </c>
      <c r="P1082" s="500">
        <v>4.5434782608695654</v>
      </c>
      <c r="Q1082" s="478">
        <v>66</v>
      </c>
    </row>
    <row r="1083" spans="1:17" ht="14.4" customHeight="1" x14ac:dyDescent="0.3">
      <c r="A1083" s="472" t="s">
        <v>1627</v>
      </c>
      <c r="B1083" s="473" t="s">
        <v>1424</v>
      </c>
      <c r="C1083" s="473" t="s">
        <v>1425</v>
      </c>
      <c r="D1083" s="473" t="s">
        <v>1496</v>
      </c>
      <c r="E1083" s="473" t="s">
        <v>1497</v>
      </c>
      <c r="F1083" s="477">
        <v>93</v>
      </c>
      <c r="G1083" s="477">
        <v>45291</v>
      </c>
      <c r="H1083" s="477">
        <v>0.74247540983606553</v>
      </c>
      <c r="I1083" s="477">
        <v>487</v>
      </c>
      <c r="J1083" s="477">
        <v>125</v>
      </c>
      <c r="K1083" s="477">
        <v>61000</v>
      </c>
      <c r="L1083" s="477">
        <v>1</v>
      </c>
      <c r="M1083" s="477">
        <v>488</v>
      </c>
      <c r="N1083" s="477">
        <v>82</v>
      </c>
      <c r="O1083" s="477">
        <v>26896</v>
      </c>
      <c r="P1083" s="500">
        <v>0.44091803278688524</v>
      </c>
      <c r="Q1083" s="478">
        <v>328</v>
      </c>
    </row>
    <row r="1084" spans="1:17" ht="14.4" customHeight="1" x14ac:dyDescent="0.3">
      <c r="A1084" s="472" t="s">
        <v>1627</v>
      </c>
      <c r="B1084" s="473" t="s">
        <v>1424</v>
      </c>
      <c r="C1084" s="473" t="s">
        <v>1425</v>
      </c>
      <c r="D1084" s="473" t="s">
        <v>1496</v>
      </c>
      <c r="E1084" s="473" t="s">
        <v>1498</v>
      </c>
      <c r="F1084" s="477">
        <v>73</v>
      </c>
      <c r="G1084" s="477">
        <v>35551</v>
      </c>
      <c r="H1084" s="477">
        <v>4.5531506147540988</v>
      </c>
      <c r="I1084" s="477">
        <v>487</v>
      </c>
      <c r="J1084" s="477">
        <v>16</v>
      </c>
      <c r="K1084" s="477">
        <v>7808</v>
      </c>
      <c r="L1084" s="477">
        <v>1</v>
      </c>
      <c r="M1084" s="477">
        <v>488</v>
      </c>
      <c r="N1084" s="477">
        <v>18</v>
      </c>
      <c r="O1084" s="477">
        <v>5904</v>
      </c>
      <c r="P1084" s="500">
        <v>0.75614754098360659</v>
      </c>
      <c r="Q1084" s="478">
        <v>328</v>
      </c>
    </row>
    <row r="1085" spans="1:17" ht="14.4" customHeight="1" x14ac:dyDescent="0.3">
      <c r="A1085" s="472" t="s">
        <v>1627</v>
      </c>
      <c r="B1085" s="473" t="s">
        <v>1424</v>
      </c>
      <c r="C1085" s="473" t="s">
        <v>1425</v>
      </c>
      <c r="D1085" s="473" t="s">
        <v>1506</v>
      </c>
      <c r="E1085" s="473" t="s">
        <v>1507</v>
      </c>
      <c r="F1085" s="477">
        <v>258</v>
      </c>
      <c r="G1085" s="477">
        <v>10578</v>
      </c>
      <c r="H1085" s="477">
        <v>1.4333333333333333</v>
      </c>
      <c r="I1085" s="477">
        <v>41</v>
      </c>
      <c r="J1085" s="477">
        <v>180</v>
      </c>
      <c r="K1085" s="477">
        <v>7380</v>
      </c>
      <c r="L1085" s="477">
        <v>1</v>
      </c>
      <c r="M1085" s="477">
        <v>41</v>
      </c>
      <c r="N1085" s="477">
        <v>163</v>
      </c>
      <c r="O1085" s="477">
        <v>8313</v>
      </c>
      <c r="P1085" s="500">
        <v>1.1264227642276423</v>
      </c>
      <c r="Q1085" s="478">
        <v>51</v>
      </c>
    </row>
    <row r="1086" spans="1:17" ht="14.4" customHeight="1" x14ac:dyDescent="0.3">
      <c r="A1086" s="472" t="s">
        <v>1627</v>
      </c>
      <c r="B1086" s="473" t="s">
        <v>1424</v>
      </c>
      <c r="C1086" s="473" t="s">
        <v>1425</v>
      </c>
      <c r="D1086" s="473" t="s">
        <v>1515</v>
      </c>
      <c r="E1086" s="473" t="s">
        <v>1516</v>
      </c>
      <c r="F1086" s="477">
        <v>4</v>
      </c>
      <c r="G1086" s="477">
        <v>876</v>
      </c>
      <c r="H1086" s="477">
        <v>0.43647234678624813</v>
      </c>
      <c r="I1086" s="477">
        <v>219</v>
      </c>
      <c r="J1086" s="477">
        <v>9</v>
      </c>
      <c r="K1086" s="477">
        <v>2007</v>
      </c>
      <c r="L1086" s="477">
        <v>1</v>
      </c>
      <c r="M1086" s="477">
        <v>223</v>
      </c>
      <c r="N1086" s="477">
        <v>5</v>
      </c>
      <c r="O1086" s="477">
        <v>1035</v>
      </c>
      <c r="P1086" s="500">
        <v>0.51569506726457404</v>
      </c>
      <c r="Q1086" s="478">
        <v>207</v>
      </c>
    </row>
    <row r="1087" spans="1:17" ht="14.4" customHeight="1" x14ac:dyDescent="0.3">
      <c r="A1087" s="472" t="s">
        <v>1627</v>
      </c>
      <c r="B1087" s="473" t="s">
        <v>1424</v>
      </c>
      <c r="C1087" s="473" t="s">
        <v>1425</v>
      </c>
      <c r="D1087" s="473" t="s">
        <v>1515</v>
      </c>
      <c r="E1087" s="473" t="s">
        <v>1517</v>
      </c>
      <c r="F1087" s="477"/>
      <c r="G1087" s="477"/>
      <c r="H1087" s="477"/>
      <c r="I1087" s="477"/>
      <c r="J1087" s="477">
        <v>3</v>
      </c>
      <c r="K1087" s="477">
        <v>669</v>
      </c>
      <c r="L1087" s="477">
        <v>1</v>
      </c>
      <c r="M1087" s="477">
        <v>223</v>
      </c>
      <c r="N1087" s="477">
        <v>1</v>
      </c>
      <c r="O1087" s="477">
        <v>207</v>
      </c>
      <c r="P1087" s="500">
        <v>0.3094170403587444</v>
      </c>
      <c r="Q1087" s="478">
        <v>207</v>
      </c>
    </row>
    <row r="1088" spans="1:17" ht="14.4" customHeight="1" x14ac:dyDescent="0.3">
      <c r="A1088" s="472" t="s">
        <v>1627</v>
      </c>
      <c r="B1088" s="473" t="s">
        <v>1424</v>
      </c>
      <c r="C1088" s="473" t="s">
        <v>1425</v>
      </c>
      <c r="D1088" s="473" t="s">
        <v>1520</v>
      </c>
      <c r="E1088" s="473" t="s">
        <v>1521</v>
      </c>
      <c r="F1088" s="477">
        <v>1</v>
      </c>
      <c r="G1088" s="477">
        <v>2072</v>
      </c>
      <c r="H1088" s="477">
        <v>0.98106060606060608</v>
      </c>
      <c r="I1088" s="477">
        <v>2072</v>
      </c>
      <c r="J1088" s="477">
        <v>1</v>
      </c>
      <c r="K1088" s="477">
        <v>2112</v>
      </c>
      <c r="L1088" s="477">
        <v>1</v>
      </c>
      <c r="M1088" s="477">
        <v>2112</v>
      </c>
      <c r="N1088" s="477"/>
      <c r="O1088" s="477"/>
      <c r="P1088" s="500"/>
      <c r="Q1088" s="478"/>
    </row>
    <row r="1089" spans="1:17" ht="14.4" customHeight="1" x14ac:dyDescent="0.3">
      <c r="A1089" s="472" t="s">
        <v>1627</v>
      </c>
      <c r="B1089" s="473" t="s">
        <v>1424</v>
      </c>
      <c r="C1089" s="473" t="s">
        <v>1425</v>
      </c>
      <c r="D1089" s="473" t="s">
        <v>1522</v>
      </c>
      <c r="E1089" s="473" t="s">
        <v>1523</v>
      </c>
      <c r="F1089" s="477">
        <v>20</v>
      </c>
      <c r="G1089" s="477">
        <v>12160</v>
      </c>
      <c r="H1089" s="477">
        <v>0.99022801302931596</v>
      </c>
      <c r="I1089" s="477">
        <v>608</v>
      </c>
      <c r="J1089" s="477">
        <v>20</v>
      </c>
      <c r="K1089" s="477">
        <v>12280</v>
      </c>
      <c r="L1089" s="477">
        <v>1</v>
      </c>
      <c r="M1089" s="477">
        <v>614</v>
      </c>
      <c r="N1089" s="477">
        <v>24</v>
      </c>
      <c r="O1089" s="477">
        <v>14688</v>
      </c>
      <c r="P1089" s="500">
        <v>1.1960912052117263</v>
      </c>
      <c r="Q1089" s="478">
        <v>612</v>
      </c>
    </row>
    <row r="1090" spans="1:17" ht="14.4" customHeight="1" x14ac:dyDescent="0.3">
      <c r="A1090" s="472" t="s">
        <v>1627</v>
      </c>
      <c r="B1090" s="473" t="s">
        <v>1424</v>
      </c>
      <c r="C1090" s="473" t="s">
        <v>1425</v>
      </c>
      <c r="D1090" s="473" t="s">
        <v>1522</v>
      </c>
      <c r="E1090" s="473" t="s">
        <v>1524</v>
      </c>
      <c r="F1090" s="477">
        <v>6</v>
      </c>
      <c r="G1090" s="477">
        <v>3648</v>
      </c>
      <c r="H1090" s="477">
        <v>1.9804560260586319</v>
      </c>
      <c r="I1090" s="477">
        <v>608</v>
      </c>
      <c r="J1090" s="477">
        <v>3</v>
      </c>
      <c r="K1090" s="477">
        <v>1842</v>
      </c>
      <c r="L1090" s="477">
        <v>1</v>
      </c>
      <c r="M1090" s="477">
        <v>614</v>
      </c>
      <c r="N1090" s="477">
        <v>7</v>
      </c>
      <c r="O1090" s="477">
        <v>4284</v>
      </c>
      <c r="P1090" s="500">
        <v>2.3257328990228014</v>
      </c>
      <c r="Q1090" s="478">
        <v>612</v>
      </c>
    </row>
    <row r="1091" spans="1:17" ht="14.4" customHeight="1" x14ac:dyDescent="0.3">
      <c r="A1091" s="472" t="s">
        <v>1627</v>
      </c>
      <c r="B1091" s="473" t="s">
        <v>1424</v>
      </c>
      <c r="C1091" s="473" t="s">
        <v>1425</v>
      </c>
      <c r="D1091" s="473" t="s">
        <v>1525</v>
      </c>
      <c r="E1091" s="473" t="s">
        <v>1526</v>
      </c>
      <c r="F1091" s="477">
        <v>2</v>
      </c>
      <c r="G1091" s="477">
        <v>1924</v>
      </c>
      <c r="H1091" s="477"/>
      <c r="I1091" s="477">
        <v>962</v>
      </c>
      <c r="J1091" s="477"/>
      <c r="K1091" s="477"/>
      <c r="L1091" s="477"/>
      <c r="M1091" s="477"/>
      <c r="N1091" s="477"/>
      <c r="O1091" s="477"/>
      <c r="P1091" s="500"/>
      <c r="Q1091" s="478"/>
    </row>
    <row r="1092" spans="1:17" ht="14.4" customHeight="1" x14ac:dyDescent="0.3">
      <c r="A1092" s="472" t="s">
        <v>1627</v>
      </c>
      <c r="B1092" s="473" t="s">
        <v>1424</v>
      </c>
      <c r="C1092" s="473" t="s">
        <v>1425</v>
      </c>
      <c r="D1092" s="473" t="s">
        <v>1527</v>
      </c>
      <c r="E1092" s="473" t="s">
        <v>1528</v>
      </c>
      <c r="F1092" s="477">
        <v>2</v>
      </c>
      <c r="G1092" s="477">
        <v>1018</v>
      </c>
      <c r="H1092" s="477"/>
      <c r="I1092" s="477">
        <v>509</v>
      </c>
      <c r="J1092" s="477"/>
      <c r="K1092" s="477"/>
      <c r="L1092" s="477"/>
      <c r="M1092" s="477"/>
      <c r="N1092" s="477"/>
      <c r="O1092" s="477"/>
      <c r="P1092" s="500"/>
      <c r="Q1092" s="478"/>
    </row>
    <row r="1093" spans="1:17" ht="14.4" customHeight="1" x14ac:dyDescent="0.3">
      <c r="A1093" s="472" t="s">
        <v>1627</v>
      </c>
      <c r="B1093" s="473" t="s">
        <v>1424</v>
      </c>
      <c r="C1093" s="473" t="s">
        <v>1425</v>
      </c>
      <c r="D1093" s="473" t="s">
        <v>1529</v>
      </c>
      <c r="E1093" s="473" t="s">
        <v>1530</v>
      </c>
      <c r="F1093" s="477"/>
      <c r="G1093" s="477"/>
      <c r="H1093" s="477"/>
      <c r="I1093" s="477"/>
      <c r="J1093" s="477">
        <v>2</v>
      </c>
      <c r="K1093" s="477">
        <v>3520</v>
      </c>
      <c r="L1093" s="477">
        <v>1</v>
      </c>
      <c r="M1093" s="477">
        <v>1760</v>
      </c>
      <c r="N1093" s="477"/>
      <c r="O1093" s="477"/>
      <c r="P1093" s="500"/>
      <c r="Q1093" s="478"/>
    </row>
    <row r="1094" spans="1:17" ht="14.4" customHeight="1" x14ac:dyDescent="0.3">
      <c r="A1094" s="472" t="s">
        <v>1627</v>
      </c>
      <c r="B1094" s="473" t="s">
        <v>1424</v>
      </c>
      <c r="C1094" s="473" t="s">
        <v>1425</v>
      </c>
      <c r="D1094" s="473" t="s">
        <v>1535</v>
      </c>
      <c r="E1094" s="473" t="s">
        <v>1536</v>
      </c>
      <c r="F1094" s="477">
        <v>2</v>
      </c>
      <c r="G1094" s="477">
        <v>496</v>
      </c>
      <c r="H1094" s="477"/>
      <c r="I1094" s="477">
        <v>248</v>
      </c>
      <c r="J1094" s="477"/>
      <c r="K1094" s="477"/>
      <c r="L1094" s="477"/>
      <c r="M1094" s="477"/>
      <c r="N1094" s="477"/>
      <c r="O1094" s="477"/>
      <c r="P1094" s="500"/>
      <c r="Q1094" s="478"/>
    </row>
    <row r="1095" spans="1:17" ht="14.4" customHeight="1" x14ac:dyDescent="0.3">
      <c r="A1095" s="472" t="s">
        <v>1627</v>
      </c>
      <c r="B1095" s="473" t="s">
        <v>1424</v>
      </c>
      <c r="C1095" s="473" t="s">
        <v>1425</v>
      </c>
      <c r="D1095" s="473" t="s">
        <v>1543</v>
      </c>
      <c r="E1095" s="473" t="s">
        <v>1544</v>
      </c>
      <c r="F1095" s="477">
        <v>1</v>
      </c>
      <c r="G1095" s="477">
        <v>27</v>
      </c>
      <c r="H1095" s="477"/>
      <c r="I1095" s="477">
        <v>27</v>
      </c>
      <c r="J1095" s="477"/>
      <c r="K1095" s="477"/>
      <c r="L1095" s="477"/>
      <c r="M1095" s="477"/>
      <c r="N1095" s="477"/>
      <c r="O1095" s="477"/>
      <c r="P1095" s="500"/>
      <c r="Q1095" s="478"/>
    </row>
    <row r="1096" spans="1:17" ht="14.4" customHeight="1" x14ac:dyDescent="0.3">
      <c r="A1096" s="472" t="s">
        <v>1627</v>
      </c>
      <c r="B1096" s="473" t="s">
        <v>1424</v>
      </c>
      <c r="C1096" s="473" t="s">
        <v>1425</v>
      </c>
      <c r="D1096" s="473" t="s">
        <v>1547</v>
      </c>
      <c r="E1096" s="473" t="s">
        <v>1548</v>
      </c>
      <c r="F1096" s="477">
        <v>1</v>
      </c>
      <c r="G1096" s="477">
        <v>328</v>
      </c>
      <c r="H1096" s="477">
        <v>0.24924012158054712</v>
      </c>
      <c r="I1096" s="477">
        <v>328</v>
      </c>
      <c r="J1096" s="477">
        <v>4</v>
      </c>
      <c r="K1096" s="477">
        <v>1316</v>
      </c>
      <c r="L1096" s="477">
        <v>1</v>
      </c>
      <c r="M1096" s="477">
        <v>329</v>
      </c>
      <c r="N1096" s="477"/>
      <c r="O1096" s="477"/>
      <c r="P1096" s="500"/>
      <c r="Q1096" s="478"/>
    </row>
    <row r="1097" spans="1:17" ht="14.4" customHeight="1" x14ac:dyDescent="0.3">
      <c r="A1097" s="472" t="s">
        <v>1627</v>
      </c>
      <c r="B1097" s="473" t="s">
        <v>1424</v>
      </c>
      <c r="C1097" s="473" t="s">
        <v>1425</v>
      </c>
      <c r="D1097" s="473" t="s">
        <v>1547</v>
      </c>
      <c r="E1097" s="473" t="s">
        <v>1549</v>
      </c>
      <c r="F1097" s="477"/>
      <c r="G1097" s="477"/>
      <c r="H1097" s="477"/>
      <c r="I1097" s="477"/>
      <c r="J1097" s="477">
        <v>1</v>
      </c>
      <c r="K1097" s="477">
        <v>329</v>
      </c>
      <c r="L1097" s="477">
        <v>1</v>
      </c>
      <c r="M1097" s="477">
        <v>329</v>
      </c>
      <c r="N1097" s="477"/>
      <c r="O1097" s="477"/>
      <c r="P1097" s="500"/>
      <c r="Q1097" s="478"/>
    </row>
    <row r="1098" spans="1:17" ht="14.4" customHeight="1" x14ac:dyDescent="0.3">
      <c r="A1098" s="472" t="s">
        <v>1627</v>
      </c>
      <c r="B1098" s="473" t="s">
        <v>1424</v>
      </c>
      <c r="C1098" s="473" t="s">
        <v>1425</v>
      </c>
      <c r="D1098" s="473" t="s">
        <v>1552</v>
      </c>
      <c r="E1098" s="473" t="s">
        <v>1553</v>
      </c>
      <c r="F1098" s="477"/>
      <c r="G1098" s="477"/>
      <c r="H1098" s="477"/>
      <c r="I1098" s="477"/>
      <c r="J1098" s="477"/>
      <c r="K1098" s="477"/>
      <c r="L1098" s="477"/>
      <c r="M1098" s="477"/>
      <c r="N1098" s="477">
        <v>1</v>
      </c>
      <c r="O1098" s="477">
        <v>242</v>
      </c>
      <c r="P1098" s="500"/>
      <c r="Q1098" s="478">
        <v>242</v>
      </c>
    </row>
    <row r="1099" spans="1:17" ht="14.4" customHeight="1" x14ac:dyDescent="0.3">
      <c r="A1099" s="472" t="s">
        <v>1627</v>
      </c>
      <c r="B1099" s="473" t="s">
        <v>1424</v>
      </c>
      <c r="C1099" s="473" t="s">
        <v>1425</v>
      </c>
      <c r="D1099" s="473" t="s">
        <v>1556</v>
      </c>
      <c r="E1099" s="473" t="s">
        <v>1557</v>
      </c>
      <c r="F1099" s="477"/>
      <c r="G1099" s="477"/>
      <c r="H1099" s="477"/>
      <c r="I1099" s="477"/>
      <c r="J1099" s="477"/>
      <c r="K1099" s="477"/>
      <c r="L1099" s="477"/>
      <c r="M1099" s="477"/>
      <c r="N1099" s="477">
        <v>2</v>
      </c>
      <c r="O1099" s="477">
        <v>2986</v>
      </c>
      <c r="P1099" s="500"/>
      <c r="Q1099" s="478">
        <v>1493</v>
      </c>
    </row>
    <row r="1100" spans="1:17" ht="14.4" customHeight="1" x14ac:dyDescent="0.3">
      <c r="A1100" s="472" t="s">
        <v>1627</v>
      </c>
      <c r="B1100" s="473" t="s">
        <v>1424</v>
      </c>
      <c r="C1100" s="473" t="s">
        <v>1425</v>
      </c>
      <c r="D1100" s="473" t="s">
        <v>1558</v>
      </c>
      <c r="E1100" s="473" t="s">
        <v>1559</v>
      </c>
      <c r="F1100" s="477"/>
      <c r="G1100" s="477"/>
      <c r="H1100" s="477"/>
      <c r="I1100" s="477"/>
      <c r="J1100" s="477"/>
      <c r="K1100" s="477"/>
      <c r="L1100" s="477"/>
      <c r="M1100" s="477"/>
      <c r="N1100" s="477">
        <v>1</v>
      </c>
      <c r="O1100" s="477">
        <v>327</v>
      </c>
      <c r="P1100" s="500"/>
      <c r="Q1100" s="478">
        <v>327</v>
      </c>
    </row>
    <row r="1101" spans="1:17" ht="14.4" customHeight="1" x14ac:dyDescent="0.3">
      <c r="A1101" s="472" t="s">
        <v>1627</v>
      </c>
      <c r="B1101" s="473" t="s">
        <v>1424</v>
      </c>
      <c r="C1101" s="473" t="s">
        <v>1425</v>
      </c>
      <c r="D1101" s="473" t="s">
        <v>1564</v>
      </c>
      <c r="E1101" s="473"/>
      <c r="F1101" s="477"/>
      <c r="G1101" s="477"/>
      <c r="H1101" s="477"/>
      <c r="I1101" s="477"/>
      <c r="J1101" s="477"/>
      <c r="K1101" s="477"/>
      <c r="L1101" s="477"/>
      <c r="M1101" s="477"/>
      <c r="N1101" s="477">
        <v>68</v>
      </c>
      <c r="O1101" s="477">
        <v>17680</v>
      </c>
      <c r="P1101" s="500"/>
      <c r="Q1101" s="478">
        <v>260</v>
      </c>
    </row>
    <row r="1102" spans="1:17" ht="14.4" customHeight="1" x14ac:dyDescent="0.3">
      <c r="A1102" s="472" t="s">
        <v>1627</v>
      </c>
      <c r="B1102" s="473" t="s">
        <v>1424</v>
      </c>
      <c r="C1102" s="473" t="s">
        <v>1425</v>
      </c>
      <c r="D1102" s="473" t="s">
        <v>1564</v>
      </c>
      <c r="E1102" s="473" t="s">
        <v>1565</v>
      </c>
      <c r="F1102" s="477"/>
      <c r="G1102" s="477"/>
      <c r="H1102" s="477"/>
      <c r="I1102" s="477"/>
      <c r="J1102" s="477"/>
      <c r="K1102" s="477"/>
      <c r="L1102" s="477"/>
      <c r="M1102" s="477"/>
      <c r="N1102" s="477">
        <v>286</v>
      </c>
      <c r="O1102" s="477">
        <v>74360</v>
      </c>
      <c r="P1102" s="500"/>
      <c r="Q1102" s="478">
        <v>260</v>
      </c>
    </row>
    <row r="1103" spans="1:17" ht="14.4" customHeight="1" x14ac:dyDescent="0.3">
      <c r="A1103" s="472" t="s">
        <v>1627</v>
      </c>
      <c r="B1103" s="473" t="s">
        <v>1424</v>
      </c>
      <c r="C1103" s="473" t="s">
        <v>1425</v>
      </c>
      <c r="D1103" s="473" t="s">
        <v>1566</v>
      </c>
      <c r="E1103" s="473"/>
      <c r="F1103" s="477"/>
      <c r="G1103" s="477"/>
      <c r="H1103" s="477"/>
      <c r="I1103" s="477"/>
      <c r="J1103" s="477"/>
      <c r="K1103" s="477"/>
      <c r="L1103" s="477"/>
      <c r="M1103" s="477"/>
      <c r="N1103" s="477">
        <v>1</v>
      </c>
      <c r="O1103" s="477">
        <v>165</v>
      </c>
      <c r="P1103" s="500"/>
      <c r="Q1103" s="478">
        <v>165</v>
      </c>
    </row>
    <row r="1104" spans="1:17" ht="14.4" customHeight="1" thickBot="1" x14ac:dyDescent="0.35">
      <c r="A1104" s="479" t="s">
        <v>1627</v>
      </c>
      <c r="B1104" s="480" t="s">
        <v>1424</v>
      </c>
      <c r="C1104" s="480" t="s">
        <v>1425</v>
      </c>
      <c r="D1104" s="480" t="s">
        <v>1566</v>
      </c>
      <c r="E1104" s="480" t="s">
        <v>1567</v>
      </c>
      <c r="F1104" s="484"/>
      <c r="G1104" s="484"/>
      <c r="H1104" s="484"/>
      <c r="I1104" s="484"/>
      <c r="J1104" s="484"/>
      <c r="K1104" s="484"/>
      <c r="L1104" s="484"/>
      <c r="M1104" s="484"/>
      <c r="N1104" s="484">
        <v>14</v>
      </c>
      <c r="O1104" s="484">
        <v>2310</v>
      </c>
      <c r="P1104" s="492"/>
      <c r="Q1104" s="485">
        <v>165</v>
      </c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RowHeight="14.4" customHeight="1" outlineLevelCol="1" x14ac:dyDescent="0.3"/>
  <cols>
    <col min="1" max="1" width="34.21875" style="115" bestFit="1" customWidth="1"/>
    <col min="2" max="2" width="9.5546875" style="115" hidden="1" customWidth="1" outlineLevel="1"/>
    <col min="3" max="3" width="9.5546875" style="115" customWidth="1" collapsed="1"/>
    <col min="4" max="4" width="2.21875" style="115" customWidth="1"/>
    <col min="5" max="8" width="9.5546875" style="115" customWidth="1"/>
    <col min="9" max="10" width="9.77734375" style="115" hidden="1" customWidth="1" outlineLevel="1"/>
    <col min="11" max="11" width="8.88671875" style="115" collapsed="1"/>
    <col min="12" max="16384" width="8.88671875" style="115"/>
  </cols>
  <sheetData>
    <row r="1" spans="1:10" ht="18.600000000000001" customHeight="1" thickBot="1" x14ac:dyDescent="0.4">
      <c r="A1" s="320" t="s">
        <v>121</v>
      </c>
      <c r="B1" s="320"/>
      <c r="C1" s="320"/>
      <c r="D1" s="320"/>
      <c r="E1" s="320"/>
      <c r="F1" s="320"/>
      <c r="G1" s="320"/>
      <c r="H1" s="320"/>
      <c r="I1" s="320"/>
      <c r="J1" s="320"/>
    </row>
    <row r="2" spans="1:10" ht="14.4" customHeight="1" thickBot="1" x14ac:dyDescent="0.35">
      <c r="A2" s="212" t="s">
        <v>248</v>
      </c>
      <c r="B2" s="97"/>
      <c r="C2" s="97"/>
      <c r="D2" s="97"/>
      <c r="E2" s="97"/>
      <c r="F2" s="97"/>
    </row>
    <row r="3" spans="1:10" ht="14.4" customHeight="1" x14ac:dyDescent="0.3">
      <c r="A3" s="311"/>
      <c r="B3" s="93">
        <v>2015</v>
      </c>
      <c r="C3" s="40">
        <v>2016</v>
      </c>
      <c r="D3" s="7"/>
      <c r="E3" s="315">
        <v>2017</v>
      </c>
      <c r="F3" s="316"/>
      <c r="G3" s="316"/>
      <c r="H3" s="317"/>
      <c r="I3" s="318">
        <v>2017</v>
      </c>
      <c r="J3" s="319"/>
    </row>
    <row r="4" spans="1:10" ht="14.4" customHeight="1" thickBot="1" x14ac:dyDescent="0.35">
      <c r="A4" s="312"/>
      <c r="B4" s="313" t="s">
        <v>59</v>
      </c>
      <c r="C4" s="314"/>
      <c r="D4" s="7"/>
      <c r="E4" s="114" t="s">
        <v>59</v>
      </c>
      <c r="F4" s="95" t="s">
        <v>60</v>
      </c>
      <c r="G4" s="95" t="s">
        <v>54</v>
      </c>
      <c r="H4" s="96" t="s">
        <v>61</v>
      </c>
      <c r="I4" s="248" t="s">
        <v>213</v>
      </c>
      <c r="J4" s="249" t="s">
        <v>214</v>
      </c>
    </row>
    <row r="5" spans="1:10" ht="14.4" customHeight="1" x14ac:dyDescent="0.3">
      <c r="A5" s="98" t="str">
        <f>HYPERLINK("#'Léky Žádanky'!A1","Léky (Kč)")</f>
        <v>Léky (Kč)</v>
      </c>
      <c r="B5" s="27">
        <v>35.842089999999999</v>
      </c>
      <c r="C5" s="29">
        <v>39.91554</v>
      </c>
      <c r="D5" s="8"/>
      <c r="E5" s="103">
        <v>30.543230000000005</v>
      </c>
      <c r="F5" s="28">
        <v>49.500001953125</v>
      </c>
      <c r="G5" s="102">
        <f>E5-F5</f>
        <v>-18.956771953124996</v>
      </c>
      <c r="H5" s="108">
        <f>IF(F5&lt;0.00000001,"",E5/F5)</f>
        <v>0.61703492514855895</v>
      </c>
    </row>
    <row r="6" spans="1:10" ht="14.4" customHeight="1" x14ac:dyDescent="0.3">
      <c r="A6" s="98" t="str">
        <f>HYPERLINK("#'Materiál Žádanky'!A1","Materiál - SZM (Kč)")</f>
        <v>Materiál - SZM (Kč)</v>
      </c>
      <c r="B6" s="10">
        <v>16998.829180000001</v>
      </c>
      <c r="C6" s="31">
        <v>19165.081839999992</v>
      </c>
      <c r="D6" s="8"/>
      <c r="E6" s="104">
        <v>20985.064019999991</v>
      </c>
      <c r="F6" s="30">
        <v>21029.301971374513</v>
      </c>
      <c r="G6" s="105">
        <f>E6-F6</f>
        <v>-44.237951374521799</v>
      </c>
      <c r="H6" s="109">
        <f>IF(F6&lt;0.00000001,"",E6/F6)</f>
        <v>0.99789636615448585</v>
      </c>
    </row>
    <row r="7" spans="1:10" ht="14.4" customHeight="1" x14ac:dyDescent="0.3">
      <c r="A7" s="98" t="str">
        <f>HYPERLINK("#'Osobní náklady'!A1","Osobní náklady (Kč) *")</f>
        <v>Osobní náklady (Kč) *</v>
      </c>
      <c r="B7" s="10">
        <v>17237.405700000003</v>
      </c>
      <c r="C7" s="31">
        <v>18022.54478</v>
      </c>
      <c r="D7" s="8"/>
      <c r="E7" s="104">
        <v>20033.381570000001</v>
      </c>
      <c r="F7" s="30">
        <v>18110.582976562499</v>
      </c>
      <c r="G7" s="105">
        <f>E7-F7</f>
        <v>1922.7985934375029</v>
      </c>
      <c r="H7" s="109">
        <f>IF(F7&lt;0.00000001,"",E7/F7)</f>
        <v>1.1061698895019481</v>
      </c>
    </row>
    <row r="8" spans="1:10" ht="14.4" customHeight="1" thickBot="1" x14ac:dyDescent="0.35">
      <c r="A8" s="1" t="s">
        <v>62</v>
      </c>
      <c r="B8" s="11">
        <v>2205.9254900000014</v>
      </c>
      <c r="C8" s="33">
        <v>2793.2358300000014</v>
      </c>
      <c r="D8" s="8"/>
      <c r="E8" s="106">
        <v>2936.4030899999998</v>
      </c>
      <c r="F8" s="32">
        <v>2717.3386974296554</v>
      </c>
      <c r="G8" s="107">
        <f>E8-F8</f>
        <v>219.06439257034435</v>
      </c>
      <c r="H8" s="110">
        <f>IF(F8&lt;0.00000001,"",E8/F8)</f>
        <v>1.0806172571632526</v>
      </c>
    </row>
    <row r="9" spans="1:10" ht="14.4" customHeight="1" thickBot="1" x14ac:dyDescent="0.35">
      <c r="A9" s="2" t="s">
        <v>63</v>
      </c>
      <c r="B9" s="3">
        <v>36478.002460000003</v>
      </c>
      <c r="C9" s="35">
        <v>40020.777990000002</v>
      </c>
      <c r="D9" s="8"/>
      <c r="E9" s="3">
        <v>43985.391909999991</v>
      </c>
      <c r="F9" s="34">
        <v>41906.723647319799</v>
      </c>
      <c r="G9" s="34">
        <f>E9-F9</f>
        <v>2078.6682626801921</v>
      </c>
      <c r="H9" s="111">
        <f>IF(F9&lt;0.00000001,"",E9/F9)</f>
        <v>1.0496022614455363</v>
      </c>
    </row>
    <row r="10" spans="1:10" ht="14.4" customHeight="1" thickBot="1" x14ac:dyDescent="0.35">
      <c r="A10" s="12"/>
      <c r="B10" s="12"/>
      <c r="C10" s="94"/>
      <c r="D10" s="8"/>
      <c r="E10" s="12"/>
      <c r="F10" s="13"/>
    </row>
    <row r="11" spans="1:10" ht="14.4" customHeight="1" x14ac:dyDescent="0.3">
      <c r="A11" s="118" t="str">
        <f>HYPERLINK("#'ZV Vykáz.-A'!A1","Ambulance *")</f>
        <v>Ambulance *</v>
      </c>
      <c r="B11" s="9">
        <f>IF(ISERROR(VLOOKUP("Celkem:",'ZV Vykáz.-A'!A:H,2,0)),0,VLOOKUP("Celkem:",'ZV Vykáz.-A'!A:H,2,0)/1000)</f>
        <v>32446.458999999999</v>
      </c>
      <c r="C11" s="29">
        <f>IF(ISERROR(VLOOKUP("Celkem:",'ZV Vykáz.-A'!A:H,5,0)),0,VLOOKUP("Celkem:",'ZV Vykáz.-A'!A:H,5,0)/1000)</f>
        <v>38935.565999999999</v>
      </c>
      <c r="D11" s="8"/>
      <c r="E11" s="103">
        <f>IF(ISERROR(VLOOKUP("Celkem:",'ZV Vykáz.-A'!A:H,8,0)),0,VLOOKUP("Celkem:",'ZV Vykáz.-A'!A:H,8,0)/1000)</f>
        <v>34801.764000000003</v>
      </c>
      <c r="F11" s="28">
        <f>C11</f>
        <v>38935.565999999999</v>
      </c>
      <c r="G11" s="102">
        <f>E11-F11</f>
        <v>-4133.801999999996</v>
      </c>
      <c r="H11" s="108">
        <f>IF(F11&lt;0.00000001,"",E11/F11)</f>
        <v>0.89382966719939305</v>
      </c>
      <c r="I11" s="102">
        <f>E11-B11</f>
        <v>2355.3050000000039</v>
      </c>
      <c r="J11" s="108">
        <f>IF(B11&lt;0.00000001,"",E11/B11)</f>
        <v>1.0725905097995441</v>
      </c>
    </row>
    <row r="12" spans="1:10" ht="14.4" customHeight="1" thickBot="1" x14ac:dyDescent="0.35">
      <c r="A12" s="119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106">
        <f>IF(ISERROR(VLOOKUP("Celkem",#REF!,4,0)),0,VLOOKUP("Celkem",#REF!,4,0)*30)</f>
        <v>0</v>
      </c>
      <c r="F12" s="32">
        <f>C12</f>
        <v>0</v>
      </c>
      <c r="G12" s="107">
        <f>E12-F12</f>
        <v>0</v>
      </c>
      <c r="H12" s="110" t="str">
        <f>IF(F12&lt;0.00000001,"",E12/F12)</f>
        <v/>
      </c>
      <c r="I12" s="107">
        <f>E12-B12</f>
        <v>0</v>
      </c>
      <c r="J12" s="110" t="str">
        <f>IF(B12&lt;0.00000001,"",E12/B12)</f>
        <v/>
      </c>
    </row>
    <row r="13" spans="1:10" ht="14.4" customHeight="1" thickBot="1" x14ac:dyDescent="0.35">
      <c r="A13" s="4" t="s">
        <v>66</v>
      </c>
      <c r="B13" s="5">
        <f>SUM(B11:B12)</f>
        <v>32446.458999999999</v>
      </c>
      <c r="C13" s="37">
        <f>SUM(C11:C12)</f>
        <v>38935.565999999999</v>
      </c>
      <c r="D13" s="8"/>
      <c r="E13" s="5">
        <f>SUM(E11:E12)</f>
        <v>34801.764000000003</v>
      </c>
      <c r="F13" s="36">
        <f>SUM(F11:F12)</f>
        <v>38935.565999999999</v>
      </c>
      <c r="G13" s="36">
        <f>E13-F13</f>
        <v>-4133.801999999996</v>
      </c>
      <c r="H13" s="112">
        <f>IF(F13&lt;0.00000001,"",E13/F13)</f>
        <v>0.89382966719939305</v>
      </c>
      <c r="I13" s="36">
        <f>SUM(I11:I12)</f>
        <v>2355.3050000000039</v>
      </c>
      <c r="J13" s="112">
        <f>IF(B13&lt;0.00000001,"",E13/B13)</f>
        <v>1.0725905097995441</v>
      </c>
    </row>
    <row r="14" spans="1:10" ht="14.4" customHeight="1" thickBot="1" x14ac:dyDescent="0.35">
      <c r="A14" s="12"/>
      <c r="B14" s="12"/>
      <c r="C14" s="94"/>
      <c r="D14" s="8"/>
      <c r="E14" s="12"/>
      <c r="F14" s="13"/>
    </row>
    <row r="15" spans="1:10" ht="14.4" customHeight="1" thickBot="1" x14ac:dyDescent="0.35">
      <c r="A15" s="120" t="str">
        <f>HYPERLINK("#'HI Graf'!A1","Hospodářský index (Výnosy / Náklady) *")</f>
        <v>Hospodářský index (Výnosy / Náklady) *</v>
      </c>
      <c r="B15" s="6">
        <f>IF(B9=0,"",B13/B9)</f>
        <v>0.88948014726352409</v>
      </c>
      <c r="C15" s="39">
        <f>IF(C9=0,"",C13/C9)</f>
        <v>0.97288378576070744</v>
      </c>
      <c r="D15" s="8"/>
      <c r="E15" s="6">
        <f>IF(E9=0,"",E13/E9)</f>
        <v>0.79121186577600755</v>
      </c>
      <c r="F15" s="38">
        <f>IF(F9=0,"",F13/F9)</f>
        <v>0.92910069342751345</v>
      </c>
      <c r="G15" s="38">
        <f>IF(ISERROR(F15-E15),"",E15-F15)</f>
        <v>-0.1378888276515059</v>
      </c>
      <c r="H15" s="113">
        <f>IF(ISERROR(F15-E15),"",IF(F15&lt;0.00000001,"",E15/F15))</f>
        <v>0.8515889304281703</v>
      </c>
    </row>
    <row r="17" spans="1:8" ht="14.4" customHeight="1" x14ac:dyDescent="0.3">
      <c r="A17" s="99" t="s">
        <v>138</v>
      </c>
    </row>
    <row r="18" spans="1:8" ht="14.4" customHeight="1" x14ac:dyDescent="0.3">
      <c r="A18" s="215" t="s">
        <v>165</v>
      </c>
      <c r="B18" s="216"/>
      <c r="C18" s="216"/>
      <c r="D18" s="216"/>
      <c r="E18" s="216"/>
      <c r="F18" s="216"/>
      <c r="G18" s="216"/>
      <c r="H18" s="216"/>
    </row>
    <row r="19" spans="1:8" x14ac:dyDescent="0.3">
      <c r="A19" s="214" t="s">
        <v>164</v>
      </c>
      <c r="B19" s="216"/>
      <c r="C19" s="216"/>
      <c r="D19" s="216"/>
      <c r="E19" s="216"/>
      <c r="F19" s="216"/>
      <c r="G19" s="216"/>
      <c r="H19" s="216"/>
    </row>
    <row r="20" spans="1:8" ht="14.4" customHeight="1" x14ac:dyDescent="0.3">
      <c r="A20" s="100" t="s">
        <v>184</v>
      </c>
    </row>
    <row r="21" spans="1:8" ht="14.4" customHeight="1" x14ac:dyDescent="0.3">
      <c r="A21" s="100" t="s">
        <v>139</v>
      </c>
    </row>
    <row r="22" spans="1:8" ht="14.4" customHeight="1" x14ac:dyDescent="0.3">
      <c r="A22" s="101" t="s">
        <v>212</v>
      </c>
    </row>
    <row r="23" spans="1:8" ht="14.4" customHeight="1" x14ac:dyDescent="0.3">
      <c r="A23" s="101" t="s">
        <v>140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45" priority="8" operator="greaterThan">
      <formula>0</formula>
    </cfRule>
  </conditionalFormatting>
  <conditionalFormatting sqref="G11:G13 G15">
    <cfRule type="cellIs" dxfId="44" priority="7" operator="lessThan">
      <formula>0</formula>
    </cfRule>
  </conditionalFormatting>
  <conditionalFormatting sqref="H5:H9">
    <cfRule type="cellIs" dxfId="43" priority="6" operator="greaterThan">
      <formula>1</formula>
    </cfRule>
  </conditionalFormatting>
  <conditionalFormatting sqref="H11:H13 H15">
    <cfRule type="cellIs" dxfId="42" priority="5" operator="lessThan">
      <formula>1</formula>
    </cfRule>
  </conditionalFormatting>
  <conditionalFormatting sqref="I11:I13">
    <cfRule type="cellIs" dxfId="41" priority="4" operator="lessThan">
      <formula>0</formula>
    </cfRule>
  </conditionalFormatting>
  <conditionalFormatting sqref="J11:J13">
    <cfRule type="cellIs" dxfId="40" priority="3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15"/>
    <col min="2" max="13" width="8.88671875" style="115" customWidth="1"/>
    <col min="14" max="16384" width="8.88671875" style="115"/>
  </cols>
  <sheetData>
    <row r="1" spans="1:13" ht="18.600000000000001" customHeight="1" thickBot="1" x14ac:dyDescent="0.4">
      <c r="A1" s="309" t="s">
        <v>90</v>
      </c>
      <c r="B1" s="309"/>
      <c r="C1" s="309"/>
      <c r="D1" s="309"/>
      <c r="E1" s="309"/>
      <c r="F1" s="309"/>
      <c r="G1" s="309"/>
      <c r="H1" s="309"/>
      <c r="I1" s="309"/>
      <c r="J1" s="309"/>
      <c r="K1" s="309"/>
      <c r="L1" s="309"/>
      <c r="M1" s="309"/>
    </row>
    <row r="2" spans="1:13" ht="14.4" customHeight="1" x14ac:dyDescent="0.3">
      <c r="A2" s="212" t="s">
        <v>248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</row>
    <row r="3" spans="1:13" ht="14.4" customHeight="1" x14ac:dyDescent="0.3">
      <c r="A3" s="182"/>
      <c r="B3" s="183" t="s">
        <v>68</v>
      </c>
      <c r="C3" s="184" t="s">
        <v>69</v>
      </c>
      <c r="D3" s="184" t="s">
        <v>70</v>
      </c>
      <c r="E3" s="183" t="s">
        <v>71</v>
      </c>
      <c r="F3" s="184" t="s">
        <v>72</v>
      </c>
      <c r="G3" s="184" t="s">
        <v>73</v>
      </c>
      <c r="H3" s="184" t="s">
        <v>74</v>
      </c>
      <c r="I3" s="184" t="s">
        <v>75</v>
      </c>
      <c r="J3" s="184" t="s">
        <v>76</v>
      </c>
      <c r="K3" s="184" t="s">
        <v>77</v>
      </c>
      <c r="L3" s="184" t="s">
        <v>78</v>
      </c>
      <c r="M3" s="184" t="s">
        <v>79</v>
      </c>
    </row>
    <row r="4" spans="1:13" ht="14.4" customHeight="1" x14ac:dyDescent="0.3">
      <c r="A4" s="182" t="s">
        <v>67</v>
      </c>
      <c r="B4" s="185">
        <f>(B10+B8)/B6</f>
        <v>0.77426692989338564</v>
      </c>
      <c r="C4" s="185">
        <f t="shared" ref="C4:M4" si="0">(C10+C8)/C6</f>
        <v>0.80674342248490516</v>
      </c>
      <c r="D4" s="185">
        <f t="shared" si="0"/>
        <v>0.80155575426737968</v>
      </c>
      <c r="E4" s="185">
        <f t="shared" si="0"/>
        <v>0.79513572286286083</v>
      </c>
      <c r="F4" s="185">
        <f t="shared" si="0"/>
        <v>0.80917067043893309</v>
      </c>
      <c r="G4" s="185">
        <f t="shared" si="0"/>
        <v>0.81437796259281769</v>
      </c>
      <c r="H4" s="185">
        <f t="shared" si="0"/>
        <v>0.79062729671042686</v>
      </c>
      <c r="I4" s="185">
        <f t="shared" si="0"/>
        <v>0.79470550623312519</v>
      </c>
      <c r="J4" s="185">
        <f t="shared" si="0"/>
        <v>0.80718680979827562</v>
      </c>
      <c r="K4" s="185">
        <f t="shared" si="0"/>
        <v>0.81703293122145526</v>
      </c>
      <c r="L4" s="185">
        <f t="shared" si="0"/>
        <v>0.79121186577600711</v>
      </c>
      <c r="M4" s="185">
        <f t="shared" si="0"/>
        <v>0.79121186577600711</v>
      </c>
    </row>
    <row r="5" spans="1:13" ht="14.4" customHeight="1" x14ac:dyDescent="0.3">
      <c r="A5" s="186" t="s">
        <v>40</v>
      </c>
      <c r="B5" s="185">
        <f>IF(ISERROR(VLOOKUP($A5,'Man Tab'!$A:$Q,COLUMN()+2,0)),0,VLOOKUP($A5,'Man Tab'!$A:$Q,COLUMN()+2,0))</f>
        <v>4285.0209299999997</v>
      </c>
      <c r="C5" s="185">
        <f>IF(ISERROR(VLOOKUP($A5,'Man Tab'!$A:$Q,COLUMN()+2,0)),0,VLOOKUP($A5,'Man Tab'!$A:$Q,COLUMN()+2,0))</f>
        <v>3845.2257100000002</v>
      </c>
      <c r="D5" s="185">
        <f>IF(ISERROR(VLOOKUP($A5,'Man Tab'!$A:$Q,COLUMN()+2,0)),0,VLOOKUP($A5,'Man Tab'!$A:$Q,COLUMN()+2,0))</f>
        <v>4243.5738300000103</v>
      </c>
      <c r="E5" s="185">
        <f>IF(ISERROR(VLOOKUP($A5,'Man Tab'!$A:$Q,COLUMN()+2,0)),0,VLOOKUP($A5,'Man Tab'!$A:$Q,COLUMN()+2,0))</f>
        <v>3605.1358700000001</v>
      </c>
      <c r="F5" s="185">
        <f>IF(ISERROR(VLOOKUP($A5,'Man Tab'!$A:$Q,COLUMN()+2,0)),0,VLOOKUP($A5,'Man Tab'!$A:$Q,COLUMN()+2,0))</f>
        <v>3673.6578500000001</v>
      </c>
      <c r="G5" s="185">
        <f>IF(ISERROR(VLOOKUP($A5,'Man Tab'!$A:$Q,COLUMN()+2,0)),0,VLOOKUP($A5,'Man Tab'!$A:$Q,COLUMN()+2,0))</f>
        <v>3935.62356</v>
      </c>
      <c r="H5" s="185">
        <f>IF(ISERROR(VLOOKUP($A5,'Man Tab'!$A:$Q,COLUMN()+2,0)),0,VLOOKUP($A5,'Man Tab'!$A:$Q,COLUMN()+2,0))</f>
        <v>3794.0915599999998</v>
      </c>
      <c r="I5" s="185">
        <f>IF(ISERROR(VLOOKUP($A5,'Man Tab'!$A:$Q,COLUMN()+2,0)),0,VLOOKUP($A5,'Man Tab'!$A:$Q,COLUMN()+2,0))</f>
        <v>3706.34040000001</v>
      </c>
      <c r="J5" s="185">
        <f>IF(ISERROR(VLOOKUP($A5,'Man Tab'!$A:$Q,COLUMN()+2,0)),0,VLOOKUP($A5,'Man Tab'!$A:$Q,COLUMN()+2,0))</f>
        <v>3065.5888399999999</v>
      </c>
      <c r="K5" s="185">
        <f>IF(ISERROR(VLOOKUP($A5,'Man Tab'!$A:$Q,COLUMN()+2,0)),0,VLOOKUP($A5,'Man Tab'!$A:$Q,COLUMN()+2,0))</f>
        <v>4845.7251500000002</v>
      </c>
      <c r="L5" s="185">
        <f>IF(ISERROR(VLOOKUP($A5,'Man Tab'!$A:$Q,COLUMN()+2,0)),0,VLOOKUP($A5,'Man Tab'!$A:$Q,COLUMN()+2,0))</f>
        <v>4985.4082099999896</v>
      </c>
      <c r="M5" s="185">
        <f>IF(ISERROR(VLOOKUP($A5,'Man Tab'!$A:$Q,COLUMN()+2,0)),0,VLOOKUP($A5,'Man Tab'!$A:$Q,COLUMN()+2,0))</f>
        <v>0</v>
      </c>
    </row>
    <row r="6" spans="1:13" ht="14.4" customHeight="1" x14ac:dyDescent="0.3">
      <c r="A6" s="186" t="s">
        <v>63</v>
      </c>
      <c r="B6" s="187">
        <f>B5</f>
        <v>4285.0209299999997</v>
      </c>
      <c r="C6" s="187">
        <f t="shared" ref="C6:M6" si="1">C5+B6</f>
        <v>8130.2466399999994</v>
      </c>
      <c r="D6" s="187">
        <f t="shared" si="1"/>
        <v>12373.82047000001</v>
      </c>
      <c r="E6" s="187">
        <f t="shared" si="1"/>
        <v>15978.95634000001</v>
      </c>
      <c r="F6" s="187">
        <f t="shared" si="1"/>
        <v>19652.614190000011</v>
      </c>
      <c r="G6" s="187">
        <f t="shared" si="1"/>
        <v>23588.237750000011</v>
      </c>
      <c r="H6" s="187">
        <f t="shared" si="1"/>
        <v>27382.329310000012</v>
      </c>
      <c r="I6" s="187">
        <f t="shared" si="1"/>
        <v>31088.669710000024</v>
      </c>
      <c r="J6" s="187">
        <f t="shared" si="1"/>
        <v>34154.25855000002</v>
      </c>
      <c r="K6" s="187">
        <f t="shared" si="1"/>
        <v>38999.983700000019</v>
      </c>
      <c r="L6" s="187">
        <f t="shared" si="1"/>
        <v>43985.391910000006</v>
      </c>
      <c r="M6" s="187">
        <f t="shared" si="1"/>
        <v>43985.391910000006</v>
      </c>
    </row>
    <row r="7" spans="1:13" ht="14.4" customHeight="1" x14ac:dyDescent="0.3">
      <c r="A7" s="186" t="s">
        <v>88</v>
      </c>
      <c r="B7" s="186"/>
      <c r="C7" s="186"/>
      <c r="D7" s="186"/>
      <c r="E7" s="186"/>
      <c r="F7" s="186"/>
      <c r="G7" s="186"/>
      <c r="H7" s="186"/>
      <c r="I7" s="186"/>
      <c r="J7" s="186"/>
      <c r="K7" s="186"/>
      <c r="L7" s="186"/>
      <c r="M7" s="186"/>
    </row>
    <row r="8" spans="1:13" ht="14.4" customHeight="1" x14ac:dyDescent="0.3">
      <c r="A8" s="186" t="s">
        <v>64</v>
      </c>
      <c r="B8" s="187">
        <f>B7*30</f>
        <v>0</v>
      </c>
      <c r="C8" s="187">
        <f t="shared" ref="C8:M8" si="2">C7*30</f>
        <v>0</v>
      </c>
      <c r="D8" s="187">
        <f t="shared" si="2"/>
        <v>0</v>
      </c>
      <c r="E8" s="187">
        <f t="shared" si="2"/>
        <v>0</v>
      </c>
      <c r="F8" s="187">
        <f t="shared" si="2"/>
        <v>0</v>
      </c>
      <c r="G8" s="187">
        <f t="shared" si="2"/>
        <v>0</v>
      </c>
      <c r="H8" s="187">
        <f t="shared" si="2"/>
        <v>0</v>
      </c>
      <c r="I8" s="187">
        <f t="shared" si="2"/>
        <v>0</v>
      </c>
      <c r="J8" s="187">
        <f t="shared" si="2"/>
        <v>0</v>
      </c>
      <c r="K8" s="187">
        <f t="shared" si="2"/>
        <v>0</v>
      </c>
      <c r="L8" s="187">
        <f t="shared" si="2"/>
        <v>0</v>
      </c>
      <c r="M8" s="187">
        <f t="shared" si="2"/>
        <v>0</v>
      </c>
    </row>
    <row r="9" spans="1:13" ht="14.4" customHeight="1" x14ac:dyDescent="0.3">
      <c r="A9" s="186" t="s">
        <v>89</v>
      </c>
      <c r="B9" s="186">
        <v>3317750</v>
      </c>
      <c r="C9" s="186">
        <v>3241273</v>
      </c>
      <c r="D9" s="186">
        <v>3359284</v>
      </c>
      <c r="E9" s="186">
        <v>2787132</v>
      </c>
      <c r="F9" s="186">
        <v>3196880</v>
      </c>
      <c r="G9" s="186">
        <v>3307422</v>
      </c>
      <c r="H9" s="186">
        <v>2439476</v>
      </c>
      <c r="I9" s="186">
        <v>3057120</v>
      </c>
      <c r="J9" s="186">
        <v>2862530</v>
      </c>
      <c r="K9" s="186">
        <v>4295404</v>
      </c>
      <c r="L9" s="186">
        <v>2937493</v>
      </c>
      <c r="M9" s="186">
        <v>0</v>
      </c>
    </row>
    <row r="10" spans="1:13" ht="14.4" customHeight="1" x14ac:dyDescent="0.3">
      <c r="A10" s="186" t="s">
        <v>65</v>
      </c>
      <c r="B10" s="187">
        <f>B9/1000</f>
        <v>3317.75</v>
      </c>
      <c r="C10" s="187">
        <f t="shared" ref="C10:M10" si="3">C9/1000+B10</f>
        <v>6559.0230000000001</v>
      </c>
      <c r="D10" s="187">
        <f t="shared" si="3"/>
        <v>9918.3070000000007</v>
      </c>
      <c r="E10" s="187">
        <f t="shared" si="3"/>
        <v>12705.439</v>
      </c>
      <c r="F10" s="187">
        <f t="shared" si="3"/>
        <v>15902.319</v>
      </c>
      <c r="G10" s="187">
        <f t="shared" si="3"/>
        <v>19209.740999999998</v>
      </c>
      <c r="H10" s="187">
        <f t="shared" si="3"/>
        <v>21649.216999999997</v>
      </c>
      <c r="I10" s="187">
        <f t="shared" si="3"/>
        <v>24706.336999999996</v>
      </c>
      <c r="J10" s="187">
        <f t="shared" si="3"/>
        <v>27568.866999999995</v>
      </c>
      <c r="K10" s="187">
        <f t="shared" si="3"/>
        <v>31864.270999999993</v>
      </c>
      <c r="L10" s="187">
        <f t="shared" si="3"/>
        <v>34801.763999999996</v>
      </c>
      <c r="M10" s="187">
        <f t="shared" si="3"/>
        <v>34801.763999999996</v>
      </c>
    </row>
    <row r="11" spans="1:13" ht="14.4" customHeight="1" x14ac:dyDescent="0.3">
      <c r="A11" s="182"/>
      <c r="B11" s="182" t="s">
        <v>80</v>
      </c>
      <c r="C11" s="182">
        <f ca="1">IF(MONTH(TODAY())=1,12,MONTH(TODAY())-1)</f>
        <v>11</v>
      </c>
      <c r="D11" s="182"/>
      <c r="E11" s="182"/>
      <c r="F11" s="182"/>
      <c r="G11" s="182"/>
      <c r="H11" s="182"/>
      <c r="I11" s="182"/>
      <c r="J11" s="182"/>
      <c r="K11" s="182"/>
      <c r="L11" s="182"/>
      <c r="M11" s="182"/>
    </row>
    <row r="12" spans="1:13" ht="14.4" customHeight="1" x14ac:dyDescent="0.3">
      <c r="A12" s="182">
        <v>0</v>
      </c>
      <c r="B12" s="185">
        <f>IF(ISERROR(HI!F15),#REF!,HI!F15)</f>
        <v>0.92910069342751345</v>
      </c>
      <c r="C12" s="182"/>
      <c r="D12" s="182"/>
      <c r="E12" s="182"/>
      <c r="F12" s="182"/>
      <c r="G12" s="182"/>
      <c r="H12" s="182"/>
      <c r="I12" s="182"/>
      <c r="J12" s="182"/>
      <c r="K12" s="182"/>
      <c r="L12" s="182"/>
      <c r="M12" s="182"/>
    </row>
    <row r="13" spans="1:13" ht="14.4" customHeight="1" x14ac:dyDescent="0.3">
      <c r="A13" s="182">
        <v>1</v>
      </c>
      <c r="B13" s="185">
        <f>IF(ISERROR(HI!F15),#REF!,HI!F15)</f>
        <v>0.92910069342751345</v>
      </c>
      <c r="C13" s="182"/>
      <c r="D13" s="182"/>
      <c r="E13" s="182"/>
      <c r="F13" s="182"/>
      <c r="G13" s="182"/>
      <c r="H13" s="182"/>
      <c r="I13" s="182"/>
      <c r="J13" s="182"/>
      <c r="K13" s="182"/>
      <c r="L13" s="182"/>
      <c r="M13" s="182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15" bestFit="1" customWidth="1"/>
    <col min="2" max="2" width="12.77734375" style="115" bestFit="1" customWidth="1"/>
    <col min="3" max="3" width="13.6640625" style="115" bestFit="1" customWidth="1"/>
    <col min="4" max="15" width="7.77734375" style="115" bestFit="1" customWidth="1"/>
    <col min="16" max="16" width="8.88671875" style="115" customWidth="1"/>
    <col min="17" max="17" width="6.6640625" style="115" bestFit="1" customWidth="1"/>
    <col min="18" max="16384" width="8.88671875" style="115"/>
  </cols>
  <sheetData>
    <row r="1" spans="1:17" s="188" customFormat="1" ht="18.600000000000001" customHeight="1" thickBot="1" x14ac:dyDescent="0.4">
      <c r="A1" s="321" t="s">
        <v>250</v>
      </c>
      <c r="B1" s="321"/>
      <c r="C1" s="321"/>
      <c r="D1" s="321"/>
      <c r="E1" s="321"/>
      <c r="F1" s="321"/>
      <c r="G1" s="321"/>
      <c r="H1" s="309"/>
      <c r="I1" s="309"/>
      <c r="J1" s="309"/>
      <c r="K1" s="309"/>
      <c r="L1" s="309"/>
      <c r="M1" s="309"/>
      <c r="N1" s="309"/>
      <c r="O1" s="309"/>
      <c r="P1" s="309"/>
      <c r="Q1" s="309"/>
    </row>
    <row r="2" spans="1:17" s="188" customFormat="1" ht="14.4" customHeight="1" thickBot="1" x14ac:dyDescent="0.3">
      <c r="A2" s="212" t="s">
        <v>248</v>
      </c>
      <c r="B2" s="189"/>
      <c r="C2" s="189"/>
      <c r="D2" s="189"/>
      <c r="E2" s="189"/>
      <c r="F2" s="189"/>
      <c r="G2" s="189"/>
      <c r="H2" s="189"/>
      <c r="I2" s="189"/>
      <c r="J2" s="189"/>
      <c r="K2" s="189"/>
      <c r="L2" s="189"/>
      <c r="M2" s="189"/>
      <c r="N2" s="189"/>
      <c r="O2" s="189"/>
      <c r="P2" s="189"/>
      <c r="Q2" s="189"/>
    </row>
    <row r="3" spans="1:17" ht="14.4" customHeight="1" x14ac:dyDescent="0.3">
      <c r="A3" s="68"/>
      <c r="B3" s="322" t="s">
        <v>16</v>
      </c>
      <c r="C3" s="323"/>
      <c r="D3" s="323"/>
      <c r="E3" s="323"/>
      <c r="F3" s="323"/>
      <c r="G3" s="323"/>
      <c r="H3" s="323"/>
      <c r="I3" s="323"/>
      <c r="J3" s="323"/>
      <c r="K3" s="323"/>
      <c r="L3" s="323"/>
      <c r="M3" s="323"/>
      <c r="N3" s="323"/>
      <c r="O3" s="323"/>
      <c r="P3" s="123"/>
      <c r="Q3" s="125"/>
    </row>
    <row r="4" spans="1:17" ht="14.4" customHeight="1" x14ac:dyDescent="0.3">
      <c r="A4" s="69"/>
      <c r="B4" s="20">
        <v>2017</v>
      </c>
      <c r="C4" s="124" t="s">
        <v>17</v>
      </c>
      <c r="D4" s="242" t="s">
        <v>188</v>
      </c>
      <c r="E4" s="242" t="s">
        <v>189</v>
      </c>
      <c r="F4" s="242" t="s">
        <v>190</v>
      </c>
      <c r="G4" s="242" t="s">
        <v>191</v>
      </c>
      <c r="H4" s="242" t="s">
        <v>192</v>
      </c>
      <c r="I4" s="242" t="s">
        <v>193</v>
      </c>
      <c r="J4" s="242" t="s">
        <v>194</v>
      </c>
      <c r="K4" s="242" t="s">
        <v>195</v>
      </c>
      <c r="L4" s="242" t="s">
        <v>196</v>
      </c>
      <c r="M4" s="242" t="s">
        <v>197</v>
      </c>
      <c r="N4" s="242" t="s">
        <v>198</v>
      </c>
      <c r="O4" s="242" t="s">
        <v>199</v>
      </c>
      <c r="P4" s="324" t="s">
        <v>3</v>
      </c>
      <c r="Q4" s="325"/>
    </row>
    <row r="5" spans="1:17" ht="14.4" customHeight="1" thickBot="1" x14ac:dyDescent="0.35">
      <c r="A5" s="70"/>
      <c r="B5" s="21" t="s">
        <v>18</v>
      </c>
      <c r="C5" s="22" t="s">
        <v>18</v>
      </c>
      <c r="D5" s="22" t="s">
        <v>19</v>
      </c>
      <c r="E5" s="22" t="s">
        <v>19</v>
      </c>
      <c r="F5" s="22" t="s">
        <v>19</v>
      </c>
      <c r="G5" s="22" t="s">
        <v>19</v>
      </c>
      <c r="H5" s="22" t="s">
        <v>19</v>
      </c>
      <c r="I5" s="22" t="s">
        <v>19</v>
      </c>
      <c r="J5" s="22" t="s">
        <v>19</v>
      </c>
      <c r="K5" s="22" t="s">
        <v>19</v>
      </c>
      <c r="L5" s="22" t="s">
        <v>19</v>
      </c>
      <c r="M5" s="22" t="s">
        <v>19</v>
      </c>
      <c r="N5" s="22" t="s">
        <v>19</v>
      </c>
      <c r="O5" s="22" t="s">
        <v>19</v>
      </c>
      <c r="P5" s="22" t="s">
        <v>19</v>
      </c>
      <c r="Q5" s="23" t="s">
        <v>20</v>
      </c>
    </row>
    <row r="6" spans="1:17" ht="14.4" customHeight="1" x14ac:dyDescent="0.3">
      <c r="A6" s="14" t="s">
        <v>21</v>
      </c>
      <c r="B6" s="48">
        <v>0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0</v>
      </c>
      <c r="O6" s="49">
        <v>0</v>
      </c>
      <c r="P6" s="50">
        <v>0</v>
      </c>
      <c r="Q6" s="80" t="s">
        <v>249</v>
      </c>
    </row>
    <row r="7" spans="1:17" ht="14.4" customHeight="1" x14ac:dyDescent="0.3">
      <c r="A7" s="15" t="s">
        <v>22</v>
      </c>
      <c r="B7" s="51">
        <v>54</v>
      </c>
      <c r="C7" s="52">
        <v>4.5</v>
      </c>
      <c r="D7" s="52">
        <v>3.1358799999999998</v>
      </c>
      <c r="E7" s="52">
        <v>1.91788</v>
      </c>
      <c r="F7" s="52">
        <v>1.92072</v>
      </c>
      <c r="G7" s="52">
        <v>1.4470799999999999</v>
      </c>
      <c r="H7" s="52">
        <v>4.4307499999999997</v>
      </c>
      <c r="I7" s="52">
        <v>3.21469</v>
      </c>
      <c r="J7" s="52">
        <v>1.60931</v>
      </c>
      <c r="K7" s="52">
        <v>1.4327300000000001</v>
      </c>
      <c r="L7" s="52">
        <v>3.2309199999999998</v>
      </c>
      <c r="M7" s="52">
        <v>4.8317800000000002</v>
      </c>
      <c r="N7" s="52">
        <v>3.371489999999</v>
      </c>
      <c r="O7" s="52">
        <v>0</v>
      </c>
      <c r="P7" s="53">
        <v>30.543230000000001</v>
      </c>
      <c r="Q7" s="81">
        <v>0.61703494949399995</v>
      </c>
    </row>
    <row r="8" spans="1:17" ht="14.4" customHeight="1" x14ac:dyDescent="0.3">
      <c r="A8" s="15" t="s">
        <v>23</v>
      </c>
      <c r="B8" s="51">
        <v>0</v>
      </c>
      <c r="C8" s="52">
        <v>0</v>
      </c>
      <c r="D8" s="52">
        <v>0</v>
      </c>
      <c r="E8" s="52">
        <v>0</v>
      </c>
      <c r="F8" s="52">
        <v>0</v>
      </c>
      <c r="G8" s="52">
        <v>0</v>
      </c>
      <c r="H8" s="52">
        <v>0</v>
      </c>
      <c r="I8" s="52">
        <v>0</v>
      </c>
      <c r="J8" s="52">
        <v>0</v>
      </c>
      <c r="K8" s="52">
        <v>0</v>
      </c>
      <c r="L8" s="52">
        <v>0</v>
      </c>
      <c r="M8" s="52">
        <v>0</v>
      </c>
      <c r="N8" s="52">
        <v>0</v>
      </c>
      <c r="O8" s="52">
        <v>0</v>
      </c>
      <c r="P8" s="53">
        <v>0</v>
      </c>
      <c r="Q8" s="81" t="s">
        <v>249</v>
      </c>
    </row>
    <row r="9" spans="1:17" ht="14.4" customHeight="1" x14ac:dyDescent="0.3">
      <c r="A9" s="15" t="s">
        <v>24</v>
      </c>
      <c r="B9" s="51">
        <v>22941.056685252799</v>
      </c>
      <c r="C9" s="52">
        <v>1911.7547237710701</v>
      </c>
      <c r="D9" s="52">
        <v>2219.85439</v>
      </c>
      <c r="E9" s="52">
        <v>1994.60942</v>
      </c>
      <c r="F9" s="52">
        <v>2251.9940000000001</v>
      </c>
      <c r="G9" s="52">
        <v>1606.8331599999999</v>
      </c>
      <c r="H9" s="52">
        <v>1710.21893</v>
      </c>
      <c r="I9" s="52">
        <v>2039.8478399999999</v>
      </c>
      <c r="J9" s="52">
        <v>1327.50929</v>
      </c>
      <c r="K9" s="52">
        <v>1726.0519300000001</v>
      </c>
      <c r="L9" s="52">
        <v>1186.94427</v>
      </c>
      <c r="M9" s="52">
        <v>2773.7599</v>
      </c>
      <c r="N9" s="52">
        <v>2147.4408899999999</v>
      </c>
      <c r="O9" s="52">
        <v>0</v>
      </c>
      <c r="P9" s="53">
        <v>20985.064020000002</v>
      </c>
      <c r="Q9" s="81">
        <v>0.99789636662299996</v>
      </c>
    </row>
    <row r="10" spans="1:17" ht="14.4" customHeight="1" x14ac:dyDescent="0.3">
      <c r="A10" s="15" t="s">
        <v>25</v>
      </c>
      <c r="B10" s="51">
        <v>0</v>
      </c>
      <c r="C10" s="52">
        <v>0</v>
      </c>
      <c r="D10" s="52">
        <v>0</v>
      </c>
      <c r="E10" s="52">
        <v>0</v>
      </c>
      <c r="F10" s="52">
        <v>0</v>
      </c>
      <c r="G10" s="52">
        <v>0</v>
      </c>
      <c r="H10" s="52">
        <v>0</v>
      </c>
      <c r="I10" s="52">
        <v>0</v>
      </c>
      <c r="J10" s="52">
        <v>0</v>
      </c>
      <c r="K10" s="52">
        <v>0</v>
      </c>
      <c r="L10" s="52">
        <v>0</v>
      </c>
      <c r="M10" s="52">
        <v>0</v>
      </c>
      <c r="N10" s="52">
        <v>0</v>
      </c>
      <c r="O10" s="52">
        <v>0</v>
      </c>
      <c r="P10" s="53">
        <v>0</v>
      </c>
      <c r="Q10" s="81" t="s">
        <v>249</v>
      </c>
    </row>
    <row r="11" spans="1:17" ht="14.4" customHeight="1" x14ac:dyDescent="0.3">
      <c r="A11" s="15" t="s">
        <v>26</v>
      </c>
      <c r="B11" s="51">
        <v>180.71306446244199</v>
      </c>
      <c r="C11" s="52">
        <v>15.059422038536001</v>
      </c>
      <c r="D11" s="52">
        <v>14.84896</v>
      </c>
      <c r="E11" s="52">
        <v>11.4816</v>
      </c>
      <c r="F11" s="52">
        <v>22.948650000000001</v>
      </c>
      <c r="G11" s="52">
        <v>12.69495</v>
      </c>
      <c r="H11" s="52">
        <v>20.482530000000001</v>
      </c>
      <c r="I11" s="52">
        <v>23.244050000000001</v>
      </c>
      <c r="J11" s="52">
        <v>10.32419</v>
      </c>
      <c r="K11" s="52">
        <v>16.625800000000002</v>
      </c>
      <c r="L11" s="52">
        <v>16.129529999999999</v>
      </c>
      <c r="M11" s="52">
        <v>28.30753</v>
      </c>
      <c r="N11" s="52">
        <v>23.137799999999999</v>
      </c>
      <c r="O11" s="52">
        <v>0</v>
      </c>
      <c r="P11" s="53">
        <v>200.22559000000001</v>
      </c>
      <c r="Q11" s="81">
        <v>1.208700195602</v>
      </c>
    </row>
    <row r="12" spans="1:17" ht="14.4" customHeight="1" x14ac:dyDescent="0.3">
      <c r="A12" s="15" t="s">
        <v>27</v>
      </c>
      <c r="B12" s="51">
        <v>0</v>
      </c>
      <c r="C12" s="52">
        <v>0</v>
      </c>
      <c r="D12" s="52">
        <v>0</v>
      </c>
      <c r="E12" s="52">
        <v>0</v>
      </c>
      <c r="F12" s="52">
        <v>0</v>
      </c>
      <c r="G12" s="52">
        <v>0</v>
      </c>
      <c r="H12" s="52">
        <v>0</v>
      </c>
      <c r="I12" s="52">
        <v>0</v>
      </c>
      <c r="J12" s="52">
        <v>0</v>
      </c>
      <c r="K12" s="52">
        <v>0</v>
      </c>
      <c r="L12" s="52">
        <v>0</v>
      </c>
      <c r="M12" s="52">
        <v>0</v>
      </c>
      <c r="N12" s="52">
        <v>0</v>
      </c>
      <c r="O12" s="52">
        <v>0</v>
      </c>
      <c r="P12" s="53">
        <v>0</v>
      </c>
      <c r="Q12" s="81" t="s">
        <v>249</v>
      </c>
    </row>
    <row r="13" spans="1:17" ht="14.4" customHeight="1" x14ac:dyDescent="0.3">
      <c r="A13" s="15" t="s">
        <v>28</v>
      </c>
      <c r="B13" s="51">
        <v>17.311544556655001</v>
      </c>
      <c r="C13" s="52">
        <v>1.4426287130540001</v>
      </c>
      <c r="D13" s="52">
        <v>0.89900999999999998</v>
      </c>
      <c r="E13" s="52">
        <v>2.2246600000000001</v>
      </c>
      <c r="F13" s="52">
        <v>3.0697100000000002</v>
      </c>
      <c r="G13" s="52">
        <v>1.13053</v>
      </c>
      <c r="H13" s="52">
        <v>0.93045999999999995</v>
      </c>
      <c r="I13" s="52">
        <v>2.7497699999999998</v>
      </c>
      <c r="J13" s="52">
        <v>1.23414</v>
      </c>
      <c r="K13" s="52">
        <v>0.74424999999999997</v>
      </c>
      <c r="L13" s="52">
        <v>2.4552800000000001</v>
      </c>
      <c r="M13" s="52">
        <v>1.0739000000000001</v>
      </c>
      <c r="N13" s="52">
        <v>2.4029199999999999</v>
      </c>
      <c r="O13" s="52">
        <v>0</v>
      </c>
      <c r="P13" s="53">
        <v>18.914629999999999</v>
      </c>
      <c r="Q13" s="81">
        <v>1.191929567616</v>
      </c>
    </row>
    <row r="14" spans="1:17" ht="14.4" customHeight="1" x14ac:dyDescent="0.3">
      <c r="A14" s="15" t="s">
        <v>29</v>
      </c>
      <c r="B14" s="51">
        <v>0</v>
      </c>
      <c r="C14" s="52">
        <v>0</v>
      </c>
      <c r="D14" s="52">
        <v>0</v>
      </c>
      <c r="E14" s="52">
        <v>0</v>
      </c>
      <c r="F14" s="52">
        <v>0</v>
      </c>
      <c r="G14" s="52">
        <v>0</v>
      </c>
      <c r="H14" s="52">
        <v>0</v>
      </c>
      <c r="I14" s="52">
        <v>0</v>
      </c>
      <c r="J14" s="52">
        <v>0</v>
      </c>
      <c r="K14" s="52">
        <v>0</v>
      </c>
      <c r="L14" s="52">
        <v>0</v>
      </c>
      <c r="M14" s="52">
        <v>0</v>
      </c>
      <c r="N14" s="52">
        <v>0</v>
      </c>
      <c r="O14" s="52">
        <v>0</v>
      </c>
      <c r="P14" s="53">
        <v>0</v>
      </c>
      <c r="Q14" s="81" t="s">
        <v>249</v>
      </c>
    </row>
    <row r="15" spans="1:17" ht="14.4" customHeight="1" x14ac:dyDescent="0.3">
      <c r="A15" s="15" t="s">
        <v>30</v>
      </c>
      <c r="B15" s="51">
        <v>0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3">
        <v>0</v>
      </c>
      <c r="Q15" s="81" t="s">
        <v>249</v>
      </c>
    </row>
    <row r="16" spans="1:17" ht="14.4" customHeight="1" x14ac:dyDescent="0.3">
      <c r="A16" s="15" t="s">
        <v>31</v>
      </c>
      <c r="B16" s="51">
        <v>0</v>
      </c>
      <c r="C16" s="52">
        <v>0</v>
      </c>
      <c r="D16" s="52">
        <v>0</v>
      </c>
      <c r="E16" s="52">
        <v>0</v>
      </c>
      <c r="F16" s="52">
        <v>0</v>
      </c>
      <c r="G16" s="52">
        <v>0</v>
      </c>
      <c r="H16" s="52">
        <v>0</v>
      </c>
      <c r="I16" s="52">
        <v>0</v>
      </c>
      <c r="J16" s="52">
        <v>0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53">
        <v>0</v>
      </c>
      <c r="Q16" s="81" t="s">
        <v>249</v>
      </c>
    </row>
    <row r="17" spans="1:17" ht="14.4" customHeight="1" x14ac:dyDescent="0.3">
      <c r="A17" s="15" t="s">
        <v>32</v>
      </c>
      <c r="B17" s="51">
        <v>8.0756647642019992</v>
      </c>
      <c r="C17" s="52">
        <v>0.672972063683</v>
      </c>
      <c r="D17" s="52">
        <v>85.860500000000002</v>
      </c>
      <c r="E17" s="52">
        <v>0</v>
      </c>
      <c r="F17" s="52">
        <v>0.13456000000000001</v>
      </c>
      <c r="G17" s="52">
        <v>0</v>
      </c>
      <c r="H17" s="52">
        <v>3.0009999999999999</v>
      </c>
      <c r="I17" s="52">
        <v>0</v>
      </c>
      <c r="J17" s="52">
        <v>0.27045999999999998</v>
      </c>
      <c r="K17" s="52">
        <v>0</v>
      </c>
      <c r="L17" s="52">
        <v>17.748000000000001</v>
      </c>
      <c r="M17" s="52">
        <v>0</v>
      </c>
      <c r="N17" s="52">
        <v>6.9272499999989998</v>
      </c>
      <c r="O17" s="52">
        <v>0</v>
      </c>
      <c r="P17" s="53">
        <v>113.94177000000001</v>
      </c>
      <c r="Q17" s="81">
        <v>15.391935692806999</v>
      </c>
    </row>
    <row r="18" spans="1:17" ht="14.4" customHeight="1" x14ac:dyDescent="0.3">
      <c r="A18" s="15" t="s">
        <v>33</v>
      </c>
      <c r="B18" s="51">
        <v>0</v>
      </c>
      <c r="C18" s="52">
        <v>0</v>
      </c>
      <c r="D18" s="52">
        <v>5.58</v>
      </c>
      <c r="E18" s="52">
        <v>0</v>
      </c>
      <c r="F18" s="52">
        <v>1.254</v>
      </c>
      <c r="G18" s="52">
        <v>2.3479999999999999</v>
      </c>
      <c r="H18" s="52">
        <v>1.4350000000000001</v>
      </c>
      <c r="I18" s="52">
        <v>4.4379999999999997</v>
      </c>
      <c r="J18" s="52">
        <v>0</v>
      </c>
      <c r="K18" s="52">
        <v>0</v>
      </c>
      <c r="L18" s="52">
        <v>4.133</v>
      </c>
      <c r="M18" s="52">
        <v>5.532</v>
      </c>
      <c r="N18" s="52">
        <v>1.5569999999999999</v>
      </c>
      <c r="O18" s="52">
        <v>0</v>
      </c>
      <c r="P18" s="53">
        <v>26.277000000000001</v>
      </c>
      <c r="Q18" s="81" t="s">
        <v>249</v>
      </c>
    </row>
    <row r="19" spans="1:17" ht="14.4" customHeight="1" x14ac:dyDescent="0.3">
      <c r="A19" s="15" t="s">
        <v>34</v>
      </c>
      <c r="B19" s="51">
        <v>800.26932501252804</v>
      </c>
      <c r="C19" s="52">
        <v>66.689110417709998</v>
      </c>
      <c r="D19" s="52">
        <v>62.01538</v>
      </c>
      <c r="E19" s="52">
        <v>20.801279999999998</v>
      </c>
      <c r="F19" s="52">
        <v>128.00479999999999</v>
      </c>
      <c r="G19" s="52">
        <v>13.883800000000001</v>
      </c>
      <c r="H19" s="52">
        <v>46.218000000000004</v>
      </c>
      <c r="I19" s="52">
        <v>43.087479999999999</v>
      </c>
      <c r="J19" s="52">
        <v>29.659459999999999</v>
      </c>
      <c r="K19" s="52">
        <v>95.448650000000001</v>
      </c>
      <c r="L19" s="52">
        <v>-27.618369999999999</v>
      </c>
      <c r="M19" s="52">
        <v>42.555819999999997</v>
      </c>
      <c r="N19" s="52">
        <v>88.524729999998996</v>
      </c>
      <c r="O19" s="52">
        <v>0</v>
      </c>
      <c r="P19" s="53">
        <v>542.58103000000006</v>
      </c>
      <c r="Q19" s="81">
        <v>0.73963422023199998</v>
      </c>
    </row>
    <row r="20" spans="1:17" ht="14.4" customHeight="1" x14ac:dyDescent="0.3">
      <c r="A20" s="15" t="s">
        <v>35</v>
      </c>
      <c r="B20" s="51">
        <v>19757</v>
      </c>
      <c r="C20" s="52">
        <v>1646.4166666666699</v>
      </c>
      <c r="D20" s="52">
        <v>1703.26541</v>
      </c>
      <c r="E20" s="52">
        <v>1610.4443699999999</v>
      </c>
      <c r="F20" s="52">
        <v>1634.10139</v>
      </c>
      <c r="G20" s="52">
        <v>1766.10265</v>
      </c>
      <c r="H20" s="52">
        <v>1678.9708800000001</v>
      </c>
      <c r="I20" s="52">
        <v>1611.3907300000001</v>
      </c>
      <c r="J20" s="52">
        <v>2283.77637</v>
      </c>
      <c r="K20" s="52">
        <v>1736.5581</v>
      </c>
      <c r="L20" s="52">
        <v>1682.17515</v>
      </c>
      <c r="M20" s="52">
        <v>1796.2409399999999</v>
      </c>
      <c r="N20" s="52">
        <v>2530.3555799999999</v>
      </c>
      <c r="O20" s="52">
        <v>0</v>
      </c>
      <c r="P20" s="53">
        <v>20033.381570000001</v>
      </c>
      <c r="Q20" s="81">
        <v>1.10616986771</v>
      </c>
    </row>
    <row r="21" spans="1:17" ht="14.4" customHeight="1" x14ac:dyDescent="0.3">
      <c r="A21" s="16" t="s">
        <v>36</v>
      </c>
      <c r="B21" s="51">
        <v>1953</v>
      </c>
      <c r="C21" s="52">
        <v>162.75</v>
      </c>
      <c r="D21" s="52">
        <v>187.411</v>
      </c>
      <c r="E21" s="52">
        <v>203.74700000000001</v>
      </c>
      <c r="F21" s="52">
        <v>199.696</v>
      </c>
      <c r="G21" s="52">
        <v>199.696</v>
      </c>
      <c r="H21" s="52">
        <v>207.27099999999999</v>
      </c>
      <c r="I21" s="52">
        <v>201.71700000000001</v>
      </c>
      <c r="J21" s="52">
        <v>129.47900000000001</v>
      </c>
      <c r="K21" s="52">
        <v>129.47900000000001</v>
      </c>
      <c r="L21" s="52">
        <v>178.64099999999999</v>
      </c>
      <c r="M21" s="52">
        <v>179.68899999999999</v>
      </c>
      <c r="N21" s="52">
        <v>179.69</v>
      </c>
      <c r="O21" s="52">
        <v>0</v>
      </c>
      <c r="P21" s="53">
        <v>1996.5160000000001</v>
      </c>
      <c r="Q21" s="81">
        <v>1.115216310571</v>
      </c>
    </row>
    <row r="22" spans="1:17" ht="14.4" customHeight="1" x14ac:dyDescent="0.3">
      <c r="A22" s="15" t="s">
        <v>37</v>
      </c>
      <c r="B22" s="51">
        <v>5</v>
      </c>
      <c r="C22" s="52">
        <v>0.416666666666</v>
      </c>
      <c r="D22" s="52">
        <v>0</v>
      </c>
      <c r="E22" s="52">
        <v>0</v>
      </c>
      <c r="F22" s="52">
        <v>0</v>
      </c>
      <c r="G22" s="52">
        <v>0</v>
      </c>
      <c r="H22" s="52">
        <v>0</v>
      </c>
      <c r="I22" s="52">
        <v>0</v>
      </c>
      <c r="J22" s="52">
        <v>10.229340000000001</v>
      </c>
      <c r="K22" s="52">
        <v>0</v>
      </c>
      <c r="L22" s="52">
        <v>0</v>
      </c>
      <c r="M22" s="52">
        <v>6.5339999999999998</v>
      </c>
      <c r="N22" s="52">
        <v>0</v>
      </c>
      <c r="O22" s="52">
        <v>0</v>
      </c>
      <c r="P22" s="53">
        <v>16.763339999999999</v>
      </c>
      <c r="Q22" s="81">
        <v>3.6574559999999998</v>
      </c>
    </row>
    <row r="23" spans="1:17" ht="14.4" customHeight="1" x14ac:dyDescent="0.3">
      <c r="A23" s="16" t="s">
        <v>38</v>
      </c>
      <c r="B23" s="51">
        <v>0</v>
      </c>
      <c r="C23" s="52">
        <v>0</v>
      </c>
      <c r="D23" s="52">
        <v>0</v>
      </c>
      <c r="E23" s="52">
        <v>0</v>
      </c>
      <c r="F23" s="52">
        <v>0</v>
      </c>
      <c r="G23" s="52">
        <v>0</v>
      </c>
      <c r="H23" s="52">
        <v>0</v>
      </c>
      <c r="I23" s="52">
        <v>0</v>
      </c>
      <c r="J23" s="52">
        <v>0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P23" s="53">
        <v>0</v>
      </c>
      <c r="Q23" s="81" t="s">
        <v>249</v>
      </c>
    </row>
    <row r="24" spans="1:17" ht="14.4" customHeight="1" x14ac:dyDescent="0.3">
      <c r="A24" s="16" t="s">
        <v>39</v>
      </c>
      <c r="B24" s="51">
        <v>7.2759576141834308E-12</v>
      </c>
      <c r="C24" s="52">
        <v>-4.5474735088646402E-13</v>
      </c>
      <c r="D24" s="52">
        <v>2.1503999999999999</v>
      </c>
      <c r="E24" s="52">
        <v>-5.0000000000000001E-4</v>
      </c>
      <c r="F24" s="52">
        <v>0.45</v>
      </c>
      <c r="G24" s="52">
        <v>0.99970000000000003</v>
      </c>
      <c r="H24" s="52">
        <v>0.69929999999900005</v>
      </c>
      <c r="I24" s="52">
        <v>5.9339999999990001</v>
      </c>
      <c r="J24" s="52">
        <v>4.5474735088646402E-13</v>
      </c>
      <c r="K24" s="52">
        <v>-6.0000000758009298E-5</v>
      </c>
      <c r="L24" s="52">
        <v>1.7500599999999999</v>
      </c>
      <c r="M24" s="52">
        <v>7.2002799999990001</v>
      </c>
      <c r="N24" s="52">
        <v>2.0005500000010001</v>
      </c>
      <c r="O24" s="52">
        <v>0</v>
      </c>
      <c r="P24" s="53">
        <v>21.183730000000001</v>
      </c>
      <c r="Q24" s="81"/>
    </row>
    <row r="25" spans="1:17" ht="14.4" customHeight="1" x14ac:dyDescent="0.3">
      <c r="A25" s="17" t="s">
        <v>40</v>
      </c>
      <c r="B25" s="54">
        <v>45716.426284048597</v>
      </c>
      <c r="C25" s="55">
        <v>3809.7021903373802</v>
      </c>
      <c r="D25" s="55">
        <v>4285.0209299999997</v>
      </c>
      <c r="E25" s="55">
        <v>3845.2257100000002</v>
      </c>
      <c r="F25" s="55">
        <v>4243.5738300000103</v>
      </c>
      <c r="G25" s="55">
        <v>3605.1358700000001</v>
      </c>
      <c r="H25" s="55">
        <v>3673.6578500000001</v>
      </c>
      <c r="I25" s="55">
        <v>3935.62356</v>
      </c>
      <c r="J25" s="55">
        <v>3794.0915599999998</v>
      </c>
      <c r="K25" s="55">
        <v>3706.34040000001</v>
      </c>
      <c r="L25" s="55">
        <v>3065.5888399999999</v>
      </c>
      <c r="M25" s="55">
        <v>4845.7251500000002</v>
      </c>
      <c r="N25" s="55">
        <v>4985.4082099999896</v>
      </c>
      <c r="O25" s="55">
        <v>0</v>
      </c>
      <c r="P25" s="56">
        <v>43985.391909999998</v>
      </c>
      <c r="Q25" s="82">
        <v>1.049602250265</v>
      </c>
    </row>
    <row r="26" spans="1:17" ht="14.4" customHeight="1" x14ac:dyDescent="0.3">
      <c r="A26" s="15" t="s">
        <v>41</v>
      </c>
      <c r="B26" s="51">
        <v>3349.8169135683102</v>
      </c>
      <c r="C26" s="52">
        <v>279.15140946402602</v>
      </c>
      <c r="D26" s="52">
        <v>237.63179</v>
      </c>
      <c r="E26" s="52">
        <v>223.61448999999999</v>
      </c>
      <c r="F26" s="52">
        <v>278.20785000000001</v>
      </c>
      <c r="G26" s="52">
        <v>277.15929</v>
      </c>
      <c r="H26" s="52">
        <v>276.34447</v>
      </c>
      <c r="I26" s="52">
        <v>298.98934000000003</v>
      </c>
      <c r="J26" s="52">
        <v>320.56315999999998</v>
      </c>
      <c r="K26" s="52">
        <v>486.77057000000002</v>
      </c>
      <c r="L26" s="52">
        <v>263.56191000000001</v>
      </c>
      <c r="M26" s="52">
        <v>350.52785999999998</v>
      </c>
      <c r="N26" s="52">
        <v>370.74473</v>
      </c>
      <c r="O26" s="52">
        <v>0</v>
      </c>
      <c r="P26" s="53">
        <v>3384.11546</v>
      </c>
      <c r="Q26" s="81">
        <v>1.102078834531</v>
      </c>
    </row>
    <row r="27" spans="1:17" ht="14.4" customHeight="1" x14ac:dyDescent="0.3">
      <c r="A27" s="18" t="s">
        <v>42</v>
      </c>
      <c r="B27" s="54">
        <v>49066.243197616903</v>
      </c>
      <c r="C27" s="55">
        <v>4088.8535998014099</v>
      </c>
      <c r="D27" s="55">
        <v>4522.65272</v>
      </c>
      <c r="E27" s="55">
        <v>4068.8402000000001</v>
      </c>
      <c r="F27" s="55">
        <v>4521.7816800000101</v>
      </c>
      <c r="G27" s="55">
        <v>3882.2951600000001</v>
      </c>
      <c r="H27" s="55">
        <v>3950.0023200000001</v>
      </c>
      <c r="I27" s="55">
        <v>4234.6129000000001</v>
      </c>
      <c r="J27" s="55">
        <v>4114.6547200000005</v>
      </c>
      <c r="K27" s="55">
        <v>4193.1109700000097</v>
      </c>
      <c r="L27" s="55">
        <v>3329.1507499999998</v>
      </c>
      <c r="M27" s="55">
        <v>5196.2530100000004</v>
      </c>
      <c r="N27" s="55">
        <v>5356.1529399999899</v>
      </c>
      <c r="O27" s="55">
        <v>0</v>
      </c>
      <c r="P27" s="56">
        <v>47369.507369999999</v>
      </c>
      <c r="Q27" s="82">
        <v>1.0531848956450001</v>
      </c>
    </row>
    <row r="28" spans="1:17" ht="14.4" customHeight="1" x14ac:dyDescent="0.3">
      <c r="A28" s="16" t="s">
        <v>43</v>
      </c>
      <c r="B28" s="51">
        <v>530</v>
      </c>
      <c r="C28" s="52">
        <v>44.166666666666003</v>
      </c>
      <c r="D28" s="52">
        <v>55.648380000000003</v>
      </c>
      <c r="E28" s="52">
        <v>53.64282</v>
      </c>
      <c r="F28" s="52">
        <v>21.247240000000001</v>
      </c>
      <c r="G28" s="52">
        <v>41.648760000000003</v>
      </c>
      <c r="H28" s="52">
        <v>65.812160000000006</v>
      </c>
      <c r="I28" s="52">
        <v>71.51876</v>
      </c>
      <c r="J28" s="52">
        <v>33.009599999999999</v>
      </c>
      <c r="K28" s="52">
        <v>51.709099999999999</v>
      </c>
      <c r="L28" s="52">
        <v>60.054400000000001</v>
      </c>
      <c r="M28" s="52">
        <v>83.873500000000007</v>
      </c>
      <c r="N28" s="52">
        <v>273.10012</v>
      </c>
      <c r="O28" s="52">
        <v>0</v>
      </c>
      <c r="P28" s="53">
        <v>811.26484000000005</v>
      </c>
      <c r="Q28" s="81">
        <v>1.669841866209</v>
      </c>
    </row>
    <row r="29" spans="1:17" ht="14.4" customHeight="1" x14ac:dyDescent="0.3">
      <c r="A29" s="16" t="s">
        <v>44</v>
      </c>
      <c r="B29" s="51">
        <v>0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3">
        <v>0</v>
      </c>
      <c r="Q29" s="81" t="s">
        <v>249</v>
      </c>
    </row>
    <row r="30" spans="1:17" ht="14.4" customHeight="1" x14ac:dyDescent="0.3">
      <c r="A30" s="16" t="s">
        <v>45</v>
      </c>
      <c r="B30" s="51">
        <v>0</v>
      </c>
      <c r="C30" s="52">
        <v>0</v>
      </c>
      <c r="D30" s="52">
        <v>0</v>
      </c>
      <c r="E30" s="52">
        <v>0</v>
      </c>
      <c r="F30" s="52">
        <v>0</v>
      </c>
      <c r="G30" s="52">
        <v>0</v>
      </c>
      <c r="H30" s="52">
        <v>0</v>
      </c>
      <c r="I30" s="52">
        <v>0</v>
      </c>
      <c r="J30" s="52">
        <v>0</v>
      </c>
      <c r="K30" s="52">
        <v>0</v>
      </c>
      <c r="L30" s="52">
        <v>0</v>
      </c>
      <c r="M30" s="52">
        <v>0</v>
      </c>
      <c r="N30" s="52">
        <v>0</v>
      </c>
      <c r="O30" s="52">
        <v>0</v>
      </c>
      <c r="P30" s="53">
        <v>0</v>
      </c>
      <c r="Q30" s="81">
        <v>0</v>
      </c>
    </row>
    <row r="31" spans="1:17" ht="14.4" customHeight="1" thickBot="1" x14ac:dyDescent="0.35">
      <c r="A31" s="19" t="s">
        <v>46</v>
      </c>
      <c r="B31" s="57">
        <v>0</v>
      </c>
      <c r="C31" s="58">
        <v>0</v>
      </c>
      <c r="D31" s="58">
        <v>0</v>
      </c>
      <c r="E31" s="58">
        <v>0</v>
      </c>
      <c r="F31" s="58">
        <v>0</v>
      </c>
      <c r="G31" s="58">
        <v>0</v>
      </c>
      <c r="H31" s="58">
        <v>0</v>
      </c>
      <c r="I31" s="58">
        <v>0</v>
      </c>
      <c r="J31" s="58">
        <v>0</v>
      </c>
      <c r="K31" s="58">
        <v>0</v>
      </c>
      <c r="L31" s="58">
        <v>0</v>
      </c>
      <c r="M31" s="58">
        <v>0</v>
      </c>
      <c r="N31" s="58">
        <v>0</v>
      </c>
      <c r="O31" s="58">
        <v>0</v>
      </c>
      <c r="P31" s="59">
        <v>0</v>
      </c>
      <c r="Q31" s="83" t="s">
        <v>249</v>
      </c>
    </row>
    <row r="32" spans="1:17" ht="14.4" customHeight="1" x14ac:dyDescent="0.3">
      <c r="B32" s="116"/>
      <c r="C32" s="116"/>
      <c r="D32" s="116"/>
      <c r="E32" s="116"/>
      <c r="F32" s="116"/>
      <c r="G32" s="116"/>
      <c r="H32" s="116"/>
      <c r="I32" s="116"/>
      <c r="J32" s="116"/>
      <c r="K32" s="116"/>
      <c r="L32" s="116"/>
      <c r="M32" s="116"/>
      <c r="N32" s="116"/>
      <c r="O32" s="116"/>
      <c r="P32" s="116"/>
      <c r="Q32" s="116"/>
    </row>
    <row r="33" spans="1:17" ht="14.4" customHeight="1" x14ac:dyDescent="0.3">
      <c r="A33" s="99" t="s">
        <v>138</v>
      </c>
      <c r="B33" s="117"/>
      <c r="C33" s="117"/>
      <c r="D33" s="117"/>
      <c r="E33" s="117"/>
      <c r="F33" s="117"/>
      <c r="G33" s="117"/>
      <c r="H33" s="117"/>
      <c r="I33" s="117"/>
      <c r="J33" s="117"/>
      <c r="K33" s="117"/>
      <c r="L33" s="117"/>
      <c r="M33" s="117"/>
      <c r="N33" s="117"/>
      <c r="O33" s="117"/>
      <c r="P33" s="117"/>
      <c r="Q33" s="117"/>
    </row>
    <row r="34" spans="1:17" ht="14.4" customHeight="1" x14ac:dyDescent="0.3">
      <c r="A34" s="121" t="s">
        <v>200</v>
      </c>
      <c r="B34" s="117"/>
      <c r="C34" s="117"/>
      <c r="D34" s="117"/>
      <c r="E34" s="117"/>
      <c r="F34" s="117"/>
      <c r="G34" s="117"/>
      <c r="H34" s="117"/>
      <c r="I34" s="117"/>
      <c r="J34" s="117"/>
      <c r="K34" s="117"/>
      <c r="L34" s="117"/>
      <c r="M34" s="117"/>
      <c r="N34" s="117"/>
      <c r="O34" s="117"/>
      <c r="P34" s="117"/>
      <c r="Q34" s="117"/>
    </row>
    <row r="35" spans="1:17" ht="14.4" customHeight="1" x14ac:dyDescent="0.3">
      <c r="A35" s="122" t="s">
        <v>47</v>
      </c>
      <c r="B35" s="117"/>
      <c r="C35" s="117"/>
      <c r="D35" s="117"/>
      <c r="E35" s="117"/>
      <c r="F35" s="117"/>
      <c r="G35" s="117"/>
      <c r="H35" s="117"/>
      <c r="I35" s="117"/>
      <c r="J35" s="117"/>
      <c r="K35" s="117"/>
      <c r="L35" s="117"/>
      <c r="M35" s="117"/>
      <c r="N35" s="117"/>
      <c r="O35" s="117"/>
      <c r="P35" s="117"/>
      <c r="Q35" s="117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170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15" customWidth="1"/>
    <col min="2" max="11" width="10" style="115" customWidth="1"/>
    <col min="12" max="16384" width="8.88671875" style="115"/>
  </cols>
  <sheetData>
    <row r="1" spans="1:11" s="60" customFormat="1" ht="18.600000000000001" customHeight="1" thickBot="1" x14ac:dyDescent="0.4">
      <c r="A1" s="321" t="s">
        <v>48</v>
      </c>
      <c r="B1" s="321"/>
      <c r="C1" s="321"/>
      <c r="D1" s="321"/>
      <c r="E1" s="321"/>
      <c r="F1" s="321"/>
      <c r="G1" s="321"/>
      <c r="H1" s="326"/>
      <c r="I1" s="326"/>
      <c r="J1" s="326"/>
      <c r="K1" s="326"/>
    </row>
    <row r="2" spans="1:11" s="60" customFormat="1" ht="14.4" customHeight="1" thickBot="1" x14ac:dyDescent="0.35">
      <c r="A2" s="212" t="s">
        <v>248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1" ht="14.4" customHeight="1" x14ac:dyDescent="0.3">
      <c r="A3" s="68"/>
      <c r="B3" s="322" t="s">
        <v>49</v>
      </c>
      <c r="C3" s="323"/>
      <c r="D3" s="323"/>
      <c r="E3" s="323"/>
      <c r="F3" s="329" t="s">
        <v>50</v>
      </c>
      <c r="G3" s="323"/>
      <c r="H3" s="323"/>
      <c r="I3" s="323"/>
      <c r="J3" s="323"/>
      <c r="K3" s="330"/>
    </row>
    <row r="4" spans="1:11" ht="14.4" customHeight="1" x14ac:dyDescent="0.3">
      <c r="A4" s="69"/>
      <c r="B4" s="327"/>
      <c r="C4" s="328"/>
      <c r="D4" s="328"/>
      <c r="E4" s="328"/>
      <c r="F4" s="331" t="s">
        <v>201</v>
      </c>
      <c r="G4" s="333" t="s">
        <v>51</v>
      </c>
      <c r="H4" s="126" t="s">
        <v>125</v>
      </c>
      <c r="I4" s="331" t="s">
        <v>52</v>
      </c>
      <c r="J4" s="333" t="s">
        <v>208</v>
      </c>
      <c r="K4" s="334" t="s">
        <v>202</v>
      </c>
    </row>
    <row r="5" spans="1:11" ht="42" thickBot="1" x14ac:dyDescent="0.35">
      <c r="A5" s="70"/>
      <c r="B5" s="24" t="s">
        <v>204</v>
      </c>
      <c r="C5" s="25" t="s">
        <v>205</v>
      </c>
      <c r="D5" s="26" t="s">
        <v>206</v>
      </c>
      <c r="E5" s="26" t="s">
        <v>207</v>
      </c>
      <c r="F5" s="332"/>
      <c r="G5" s="332"/>
      <c r="H5" s="25" t="s">
        <v>203</v>
      </c>
      <c r="I5" s="332"/>
      <c r="J5" s="332"/>
      <c r="K5" s="335"/>
    </row>
    <row r="6" spans="1:11" ht="14.4" customHeight="1" thickBot="1" x14ac:dyDescent="0.35">
      <c r="A6" s="442" t="s">
        <v>251</v>
      </c>
      <c r="B6" s="424">
        <v>41830.941044323197</v>
      </c>
      <c r="C6" s="424">
        <v>43957.475769999997</v>
      </c>
      <c r="D6" s="425">
        <v>2126.53472567687</v>
      </c>
      <c r="E6" s="426">
        <v>1.0508364065589999</v>
      </c>
      <c r="F6" s="424">
        <v>45716.426284048597</v>
      </c>
      <c r="G6" s="425">
        <v>41906.7240937112</v>
      </c>
      <c r="H6" s="427">
        <v>4985.4082099999896</v>
      </c>
      <c r="I6" s="424">
        <v>43985.391909999998</v>
      </c>
      <c r="J6" s="425">
        <v>2078.6678162887802</v>
      </c>
      <c r="K6" s="428">
        <v>0.96213539607599996</v>
      </c>
    </row>
    <row r="7" spans="1:11" ht="14.4" customHeight="1" thickBot="1" x14ac:dyDescent="0.35">
      <c r="A7" s="443" t="s">
        <v>252</v>
      </c>
      <c r="B7" s="424">
        <v>21276.004630489799</v>
      </c>
      <c r="C7" s="424">
        <v>21038.935539999999</v>
      </c>
      <c r="D7" s="425">
        <v>-237.06909048976399</v>
      </c>
      <c r="E7" s="426">
        <v>0.98885744318000002</v>
      </c>
      <c r="F7" s="424">
        <v>23193.081294271899</v>
      </c>
      <c r="G7" s="425">
        <v>21260.3245197492</v>
      </c>
      <c r="H7" s="427">
        <v>2176.35365</v>
      </c>
      <c r="I7" s="424">
        <v>21234.747200000002</v>
      </c>
      <c r="J7" s="425">
        <v>-25.577319749209</v>
      </c>
      <c r="K7" s="428">
        <v>0.91556386711000004</v>
      </c>
    </row>
    <row r="8" spans="1:11" ht="14.4" customHeight="1" thickBot="1" x14ac:dyDescent="0.35">
      <c r="A8" s="444" t="s">
        <v>253</v>
      </c>
      <c r="B8" s="424">
        <v>21276.004630489799</v>
      </c>
      <c r="C8" s="424">
        <v>21038.935539999999</v>
      </c>
      <c r="D8" s="425">
        <v>-237.06909048976399</v>
      </c>
      <c r="E8" s="426">
        <v>0.98885744318000002</v>
      </c>
      <c r="F8" s="424">
        <v>23193.081294271899</v>
      </c>
      <c r="G8" s="425">
        <v>21260.3245197492</v>
      </c>
      <c r="H8" s="427">
        <v>2176.35365</v>
      </c>
      <c r="I8" s="424">
        <v>21234.747200000002</v>
      </c>
      <c r="J8" s="425">
        <v>-25.577319749209</v>
      </c>
      <c r="K8" s="428">
        <v>0.91556386711000004</v>
      </c>
    </row>
    <row r="9" spans="1:11" ht="14.4" customHeight="1" thickBot="1" x14ac:dyDescent="0.35">
      <c r="A9" s="445" t="s">
        <v>254</v>
      </c>
      <c r="B9" s="429">
        <v>0</v>
      </c>
      <c r="C9" s="429">
        <v>2.8999999900000001E-4</v>
      </c>
      <c r="D9" s="430">
        <v>2.8999999900000001E-4</v>
      </c>
      <c r="E9" s="431" t="s">
        <v>249</v>
      </c>
      <c r="F9" s="429">
        <v>0</v>
      </c>
      <c r="G9" s="430">
        <v>0</v>
      </c>
      <c r="H9" s="432">
        <v>5.4999999900000004E-4</v>
      </c>
      <c r="I9" s="429">
        <v>-2.7E-4</v>
      </c>
      <c r="J9" s="430">
        <v>-2.7E-4</v>
      </c>
      <c r="K9" s="433" t="s">
        <v>249</v>
      </c>
    </row>
    <row r="10" spans="1:11" ht="14.4" customHeight="1" thickBot="1" x14ac:dyDescent="0.35">
      <c r="A10" s="446" t="s">
        <v>255</v>
      </c>
      <c r="B10" s="424">
        <v>0</v>
      </c>
      <c r="C10" s="424">
        <v>2.8999999900000001E-4</v>
      </c>
      <c r="D10" s="425">
        <v>2.8999999900000001E-4</v>
      </c>
      <c r="E10" s="434" t="s">
        <v>249</v>
      </c>
      <c r="F10" s="424">
        <v>0</v>
      </c>
      <c r="G10" s="425">
        <v>0</v>
      </c>
      <c r="H10" s="427">
        <v>5.4999999900000004E-4</v>
      </c>
      <c r="I10" s="424">
        <v>-2.7E-4</v>
      </c>
      <c r="J10" s="425">
        <v>-2.7E-4</v>
      </c>
      <c r="K10" s="435" t="s">
        <v>249</v>
      </c>
    </row>
    <row r="11" spans="1:11" ht="14.4" customHeight="1" thickBot="1" x14ac:dyDescent="0.35">
      <c r="A11" s="445" t="s">
        <v>256</v>
      </c>
      <c r="B11" s="429">
        <v>59.943805411695003</v>
      </c>
      <c r="C11" s="429">
        <v>41.435319999999997</v>
      </c>
      <c r="D11" s="430">
        <v>-18.508485411694998</v>
      </c>
      <c r="E11" s="436">
        <v>0.69123606209800004</v>
      </c>
      <c r="F11" s="429">
        <v>54</v>
      </c>
      <c r="G11" s="430">
        <v>49.5</v>
      </c>
      <c r="H11" s="432">
        <v>3.371489999999</v>
      </c>
      <c r="I11" s="429">
        <v>30.543230000000001</v>
      </c>
      <c r="J11" s="430">
        <v>-18.956769999999999</v>
      </c>
      <c r="K11" s="437">
        <v>0.56561537036999998</v>
      </c>
    </row>
    <row r="12" spans="1:11" ht="14.4" customHeight="1" thickBot="1" x14ac:dyDescent="0.35">
      <c r="A12" s="446" t="s">
        <v>257</v>
      </c>
      <c r="B12" s="424">
        <v>37.000003340340001</v>
      </c>
      <c r="C12" s="424">
        <v>27.018599999999999</v>
      </c>
      <c r="D12" s="425">
        <v>-9.98140334034</v>
      </c>
      <c r="E12" s="426">
        <v>0.73023236650699996</v>
      </c>
      <c r="F12" s="424">
        <v>32</v>
      </c>
      <c r="G12" s="425">
        <v>29.333333333333002</v>
      </c>
      <c r="H12" s="427">
        <v>3.2248099999990001</v>
      </c>
      <c r="I12" s="424">
        <v>28.90391</v>
      </c>
      <c r="J12" s="425">
        <v>-0.42942333333299998</v>
      </c>
      <c r="K12" s="428">
        <v>0.90324718749999999</v>
      </c>
    </row>
    <row r="13" spans="1:11" ht="14.4" customHeight="1" thickBot="1" x14ac:dyDescent="0.35">
      <c r="A13" s="446" t="s">
        <v>258</v>
      </c>
      <c r="B13" s="424">
        <v>22.000001986148</v>
      </c>
      <c r="C13" s="424">
        <v>14.41672</v>
      </c>
      <c r="D13" s="425">
        <v>-7.5832819861480001</v>
      </c>
      <c r="E13" s="426">
        <v>0.65530539538400001</v>
      </c>
      <c r="F13" s="424">
        <v>22</v>
      </c>
      <c r="G13" s="425">
        <v>20.166666666666</v>
      </c>
      <c r="H13" s="427">
        <v>0.14668</v>
      </c>
      <c r="I13" s="424">
        <v>1.58283</v>
      </c>
      <c r="J13" s="425">
        <v>-18.583836666665999</v>
      </c>
      <c r="K13" s="428">
        <v>7.1946818181000002E-2</v>
      </c>
    </row>
    <row r="14" spans="1:11" ht="14.4" customHeight="1" thickBot="1" x14ac:dyDescent="0.35">
      <c r="A14" s="446" t="s">
        <v>259</v>
      </c>
      <c r="B14" s="424">
        <v>0</v>
      </c>
      <c r="C14" s="424">
        <v>0</v>
      </c>
      <c r="D14" s="425">
        <v>0</v>
      </c>
      <c r="E14" s="426">
        <v>1</v>
      </c>
      <c r="F14" s="424">
        <v>0</v>
      </c>
      <c r="G14" s="425">
        <v>0</v>
      </c>
      <c r="H14" s="427">
        <v>0</v>
      </c>
      <c r="I14" s="424">
        <v>5.6489999999999999E-2</v>
      </c>
      <c r="J14" s="425">
        <v>5.6489999999999999E-2</v>
      </c>
      <c r="K14" s="435" t="s">
        <v>260</v>
      </c>
    </row>
    <row r="15" spans="1:11" ht="14.4" customHeight="1" thickBot="1" x14ac:dyDescent="0.35">
      <c r="A15" s="446" t="s">
        <v>261</v>
      </c>
      <c r="B15" s="424">
        <v>0.94380008520500003</v>
      </c>
      <c r="C15" s="424">
        <v>0</v>
      </c>
      <c r="D15" s="425">
        <v>-0.94380008520500003</v>
      </c>
      <c r="E15" s="426">
        <v>0</v>
      </c>
      <c r="F15" s="424">
        <v>0</v>
      </c>
      <c r="G15" s="425">
        <v>0</v>
      </c>
      <c r="H15" s="427">
        <v>0</v>
      </c>
      <c r="I15" s="424">
        <v>0</v>
      </c>
      <c r="J15" s="425">
        <v>0</v>
      </c>
      <c r="K15" s="428">
        <v>0</v>
      </c>
    </row>
    <row r="16" spans="1:11" ht="14.4" customHeight="1" thickBot="1" x14ac:dyDescent="0.35">
      <c r="A16" s="445" t="s">
        <v>262</v>
      </c>
      <c r="B16" s="429">
        <v>20998.175277886501</v>
      </c>
      <c r="C16" s="429">
        <v>20727.983120000001</v>
      </c>
      <c r="D16" s="430">
        <v>-270.19215788650001</v>
      </c>
      <c r="E16" s="436">
        <v>0.98713258869800002</v>
      </c>
      <c r="F16" s="429">
        <v>22941.056685252799</v>
      </c>
      <c r="G16" s="430">
        <v>21029.301961481699</v>
      </c>
      <c r="H16" s="432">
        <v>2147.4408899999999</v>
      </c>
      <c r="I16" s="429">
        <v>20985.064020000002</v>
      </c>
      <c r="J16" s="430">
        <v>-44.237941481710997</v>
      </c>
      <c r="K16" s="437">
        <v>0.91473833607099997</v>
      </c>
    </row>
    <row r="17" spans="1:11" ht="14.4" customHeight="1" thickBot="1" x14ac:dyDescent="0.35">
      <c r="A17" s="446" t="s">
        <v>263</v>
      </c>
      <c r="B17" s="424">
        <v>20700.001688226399</v>
      </c>
      <c r="C17" s="424">
        <v>20469.068589999999</v>
      </c>
      <c r="D17" s="425">
        <v>-230.93309822634899</v>
      </c>
      <c r="E17" s="426">
        <v>0.988843812589</v>
      </c>
      <c r="F17" s="424">
        <v>22590</v>
      </c>
      <c r="G17" s="425">
        <v>20707.5</v>
      </c>
      <c r="H17" s="427">
        <v>2108.5960399999999</v>
      </c>
      <c r="I17" s="424">
        <v>20654.929550000001</v>
      </c>
      <c r="J17" s="425">
        <v>-52.570449999992</v>
      </c>
      <c r="K17" s="428">
        <v>0.91433951084499998</v>
      </c>
    </row>
    <row r="18" spans="1:11" ht="14.4" customHeight="1" thickBot="1" x14ac:dyDescent="0.35">
      <c r="A18" s="446" t="s">
        <v>264</v>
      </c>
      <c r="B18" s="424">
        <v>129.71225379648001</v>
      </c>
      <c r="C18" s="424">
        <v>139.25720000000001</v>
      </c>
      <c r="D18" s="425">
        <v>9.5449462035200003</v>
      </c>
      <c r="E18" s="426">
        <v>1.0735855397159999</v>
      </c>
      <c r="F18" s="424">
        <v>207.96184138523</v>
      </c>
      <c r="G18" s="425">
        <v>190.63168793646099</v>
      </c>
      <c r="H18" s="427">
        <v>22.39141</v>
      </c>
      <c r="I18" s="424">
        <v>202.73791</v>
      </c>
      <c r="J18" s="425">
        <v>12.106222063539001</v>
      </c>
      <c r="K18" s="428">
        <v>0.97488033693800002</v>
      </c>
    </row>
    <row r="19" spans="1:11" ht="14.4" customHeight="1" thickBot="1" x14ac:dyDescent="0.35">
      <c r="A19" s="446" t="s">
        <v>265</v>
      </c>
      <c r="B19" s="424">
        <v>19.964250360605998</v>
      </c>
      <c r="C19" s="424">
        <v>14.167149999999999</v>
      </c>
      <c r="D19" s="425">
        <v>-5.7971003606059996</v>
      </c>
      <c r="E19" s="426">
        <v>0.709625943579</v>
      </c>
      <c r="F19" s="424">
        <v>20</v>
      </c>
      <c r="G19" s="425">
        <v>18.333333333333002</v>
      </c>
      <c r="H19" s="427">
        <v>1.1801999999999999</v>
      </c>
      <c r="I19" s="424">
        <v>12.853540000000001</v>
      </c>
      <c r="J19" s="425">
        <v>-5.4797933333330002</v>
      </c>
      <c r="K19" s="428">
        <v>0.64267700000000005</v>
      </c>
    </row>
    <row r="20" spans="1:11" ht="14.4" customHeight="1" thickBot="1" x14ac:dyDescent="0.35">
      <c r="A20" s="446" t="s">
        <v>266</v>
      </c>
      <c r="B20" s="424">
        <v>116.76953946995</v>
      </c>
      <c r="C20" s="424">
        <v>86.407179999999997</v>
      </c>
      <c r="D20" s="425">
        <v>-30.362359469948998</v>
      </c>
      <c r="E20" s="426">
        <v>0.73998048114399995</v>
      </c>
      <c r="F20" s="424">
        <v>102.094843867552</v>
      </c>
      <c r="G20" s="425">
        <v>93.586940211921998</v>
      </c>
      <c r="H20" s="427">
        <v>12.68224</v>
      </c>
      <c r="I20" s="424">
        <v>92.532020000000003</v>
      </c>
      <c r="J20" s="425">
        <v>-1.054920211922</v>
      </c>
      <c r="K20" s="428">
        <v>0.90633391946800002</v>
      </c>
    </row>
    <row r="21" spans="1:11" ht="14.4" customHeight="1" thickBot="1" x14ac:dyDescent="0.35">
      <c r="A21" s="446" t="s">
        <v>267</v>
      </c>
      <c r="B21" s="424">
        <v>1.0000000902790001</v>
      </c>
      <c r="C21" s="424">
        <v>1.4370000000000001</v>
      </c>
      <c r="D21" s="425">
        <v>0.43699990972000002</v>
      </c>
      <c r="E21" s="426">
        <v>1.436999870268</v>
      </c>
      <c r="F21" s="424">
        <v>1</v>
      </c>
      <c r="G21" s="425">
        <v>0.91666666666600005</v>
      </c>
      <c r="H21" s="427">
        <v>0.107</v>
      </c>
      <c r="I21" s="424">
        <v>1.0509999999999999</v>
      </c>
      <c r="J21" s="425">
        <v>0.13433333333299999</v>
      </c>
      <c r="K21" s="428">
        <v>1.0509999999999999</v>
      </c>
    </row>
    <row r="22" spans="1:11" ht="14.4" customHeight="1" thickBot="1" x14ac:dyDescent="0.35">
      <c r="A22" s="446" t="s">
        <v>268</v>
      </c>
      <c r="B22" s="424">
        <v>30.727545942833</v>
      </c>
      <c r="C22" s="424">
        <v>17.646000000000001</v>
      </c>
      <c r="D22" s="425">
        <v>-13.081545942832999</v>
      </c>
      <c r="E22" s="426">
        <v>0.57427300028499995</v>
      </c>
      <c r="F22" s="424">
        <v>20</v>
      </c>
      <c r="G22" s="425">
        <v>18.333333333333002</v>
      </c>
      <c r="H22" s="427">
        <v>2.484</v>
      </c>
      <c r="I22" s="424">
        <v>20.96</v>
      </c>
      <c r="J22" s="425">
        <v>2.6266666666659999</v>
      </c>
      <c r="K22" s="428">
        <v>1.048</v>
      </c>
    </row>
    <row r="23" spans="1:11" ht="14.4" customHeight="1" thickBot="1" x14ac:dyDescent="0.35">
      <c r="A23" s="445" t="s">
        <v>269</v>
      </c>
      <c r="B23" s="429">
        <v>213.671911650917</v>
      </c>
      <c r="C23" s="429">
        <v>252.56702999999999</v>
      </c>
      <c r="D23" s="430">
        <v>38.895118349082999</v>
      </c>
      <c r="E23" s="436">
        <v>1.182031966899</v>
      </c>
      <c r="F23" s="429">
        <v>180.71306446244199</v>
      </c>
      <c r="G23" s="430">
        <v>165.65364242390601</v>
      </c>
      <c r="H23" s="432">
        <v>23.137799999999999</v>
      </c>
      <c r="I23" s="429">
        <v>200.22559000000001</v>
      </c>
      <c r="J23" s="430">
        <v>34.571947576093997</v>
      </c>
      <c r="K23" s="437">
        <v>1.1079751793020001</v>
      </c>
    </row>
    <row r="24" spans="1:11" ht="14.4" customHeight="1" thickBot="1" x14ac:dyDescent="0.35">
      <c r="A24" s="446" t="s">
        <v>270</v>
      </c>
      <c r="B24" s="424">
        <v>2.246395742432</v>
      </c>
      <c r="C24" s="424">
        <v>3.9889999999999999</v>
      </c>
      <c r="D24" s="425">
        <v>1.742604257567</v>
      </c>
      <c r="E24" s="426">
        <v>1.7757334225000001</v>
      </c>
      <c r="F24" s="424">
        <v>0</v>
      </c>
      <c r="G24" s="425">
        <v>0</v>
      </c>
      <c r="H24" s="427">
        <v>0</v>
      </c>
      <c r="I24" s="424">
        <v>0</v>
      </c>
      <c r="J24" s="425">
        <v>0</v>
      </c>
      <c r="K24" s="435" t="s">
        <v>249</v>
      </c>
    </row>
    <row r="25" spans="1:11" ht="14.4" customHeight="1" thickBot="1" x14ac:dyDescent="0.35">
      <c r="A25" s="446" t="s">
        <v>271</v>
      </c>
      <c r="B25" s="424">
        <v>8.7394249604330003</v>
      </c>
      <c r="C25" s="424">
        <v>3.3332000000000002</v>
      </c>
      <c r="D25" s="425">
        <v>-5.4062249604329997</v>
      </c>
      <c r="E25" s="426">
        <v>0.38139809141699998</v>
      </c>
      <c r="F25" s="424">
        <v>5</v>
      </c>
      <c r="G25" s="425">
        <v>4.583333333333</v>
      </c>
      <c r="H25" s="427">
        <v>5.0779999999E-2</v>
      </c>
      <c r="I25" s="424">
        <v>2.1697700000000002</v>
      </c>
      <c r="J25" s="425">
        <v>-2.4135633333330002</v>
      </c>
      <c r="K25" s="428">
        <v>0.43395400000000001</v>
      </c>
    </row>
    <row r="26" spans="1:11" ht="14.4" customHeight="1" thickBot="1" x14ac:dyDescent="0.35">
      <c r="A26" s="446" t="s">
        <v>272</v>
      </c>
      <c r="B26" s="424">
        <v>26.634703401917999</v>
      </c>
      <c r="C26" s="424">
        <v>25.612469999999998</v>
      </c>
      <c r="D26" s="425">
        <v>-1.0222334019179999</v>
      </c>
      <c r="E26" s="426">
        <v>0.96162024459200002</v>
      </c>
      <c r="F26" s="424">
        <v>24.673071006122001</v>
      </c>
      <c r="G26" s="425">
        <v>22.616981755611</v>
      </c>
      <c r="H26" s="427">
        <v>1.8187500000000001</v>
      </c>
      <c r="I26" s="424">
        <v>31.305199999999999</v>
      </c>
      <c r="J26" s="425">
        <v>8.6882182443880005</v>
      </c>
      <c r="K26" s="428">
        <v>1.2688003042760001</v>
      </c>
    </row>
    <row r="27" spans="1:11" ht="14.4" customHeight="1" thickBot="1" x14ac:dyDescent="0.35">
      <c r="A27" s="446" t="s">
        <v>273</v>
      </c>
      <c r="B27" s="424">
        <v>50.865209842178999</v>
      </c>
      <c r="C27" s="424">
        <v>53.766449999999999</v>
      </c>
      <c r="D27" s="425">
        <v>2.9012401578200002</v>
      </c>
      <c r="E27" s="426">
        <v>1.0570378096699999</v>
      </c>
      <c r="F27" s="424">
        <v>62.405123756743997</v>
      </c>
      <c r="G27" s="425">
        <v>57.204696777015997</v>
      </c>
      <c r="H27" s="427">
        <v>4.5064899999990002</v>
      </c>
      <c r="I27" s="424">
        <v>47.66639</v>
      </c>
      <c r="J27" s="425">
        <v>-9.5383067770160004</v>
      </c>
      <c r="K27" s="428">
        <v>0.76382173658999997</v>
      </c>
    </row>
    <row r="28" spans="1:11" ht="14.4" customHeight="1" thickBot="1" x14ac:dyDescent="0.35">
      <c r="A28" s="446" t="s">
        <v>274</v>
      </c>
      <c r="B28" s="424">
        <v>0</v>
      </c>
      <c r="C28" s="424">
        <v>0</v>
      </c>
      <c r="D28" s="425">
        <v>0</v>
      </c>
      <c r="E28" s="426">
        <v>1</v>
      </c>
      <c r="F28" s="424">
        <v>0</v>
      </c>
      <c r="G28" s="425">
        <v>0</v>
      </c>
      <c r="H28" s="427">
        <v>0</v>
      </c>
      <c r="I28" s="424">
        <v>9.196E-2</v>
      </c>
      <c r="J28" s="425">
        <v>9.196E-2</v>
      </c>
      <c r="K28" s="435" t="s">
        <v>260</v>
      </c>
    </row>
    <row r="29" spans="1:11" ht="14.4" customHeight="1" thickBot="1" x14ac:dyDescent="0.35">
      <c r="A29" s="446" t="s">
        <v>275</v>
      </c>
      <c r="B29" s="424">
        <v>6.6508381158710002</v>
      </c>
      <c r="C29" s="424">
        <v>7.3901899999999996</v>
      </c>
      <c r="D29" s="425">
        <v>0.73935188412800001</v>
      </c>
      <c r="E29" s="426">
        <v>1.1111667238389999</v>
      </c>
      <c r="F29" s="424">
        <v>7</v>
      </c>
      <c r="G29" s="425">
        <v>6.4166666666659999</v>
      </c>
      <c r="H29" s="427">
        <v>0.79833999999899996</v>
      </c>
      <c r="I29" s="424">
        <v>7.0211699999999997</v>
      </c>
      <c r="J29" s="425">
        <v>0.60450333333299999</v>
      </c>
      <c r="K29" s="428">
        <v>1.0030242857139999</v>
      </c>
    </row>
    <row r="30" spans="1:11" ht="14.4" customHeight="1" thickBot="1" x14ac:dyDescent="0.35">
      <c r="A30" s="446" t="s">
        <v>276</v>
      </c>
      <c r="B30" s="424">
        <v>4.5816384097049996</v>
      </c>
      <c r="C30" s="424">
        <v>4.1394099999999998</v>
      </c>
      <c r="D30" s="425">
        <v>-0.44222840970499999</v>
      </c>
      <c r="E30" s="426">
        <v>0.903478107576</v>
      </c>
      <c r="F30" s="424">
        <v>4.5039484761589996</v>
      </c>
      <c r="G30" s="425">
        <v>4.1286194364790001</v>
      </c>
      <c r="H30" s="427">
        <v>0.19117999999999999</v>
      </c>
      <c r="I30" s="424">
        <v>3.3538299999999999</v>
      </c>
      <c r="J30" s="425">
        <v>-0.774789436479</v>
      </c>
      <c r="K30" s="428">
        <v>0.74464217735899996</v>
      </c>
    </row>
    <row r="31" spans="1:11" ht="14.4" customHeight="1" thickBot="1" x14ac:dyDescent="0.35">
      <c r="A31" s="446" t="s">
        <v>277</v>
      </c>
      <c r="B31" s="424">
        <v>0</v>
      </c>
      <c r="C31" s="424">
        <v>3.5468000000000002</v>
      </c>
      <c r="D31" s="425">
        <v>3.5468000000000002</v>
      </c>
      <c r="E31" s="434" t="s">
        <v>260</v>
      </c>
      <c r="F31" s="424">
        <v>0</v>
      </c>
      <c r="G31" s="425">
        <v>0</v>
      </c>
      <c r="H31" s="427">
        <v>4.1099999999990002</v>
      </c>
      <c r="I31" s="424">
        <v>16.06617</v>
      </c>
      <c r="J31" s="425">
        <v>16.06617</v>
      </c>
      <c r="K31" s="435" t="s">
        <v>249</v>
      </c>
    </row>
    <row r="32" spans="1:11" ht="14.4" customHeight="1" thickBot="1" x14ac:dyDescent="0.35">
      <c r="A32" s="446" t="s">
        <v>278</v>
      </c>
      <c r="B32" s="424">
        <v>0</v>
      </c>
      <c r="C32" s="424">
        <v>0</v>
      </c>
      <c r="D32" s="425">
        <v>0</v>
      </c>
      <c r="E32" s="426">
        <v>1</v>
      </c>
      <c r="F32" s="424">
        <v>0</v>
      </c>
      <c r="G32" s="425">
        <v>0</v>
      </c>
      <c r="H32" s="427">
        <v>0</v>
      </c>
      <c r="I32" s="424">
        <v>4.6109200000000001</v>
      </c>
      <c r="J32" s="425">
        <v>4.6109200000000001</v>
      </c>
      <c r="K32" s="435" t="s">
        <v>260</v>
      </c>
    </row>
    <row r="33" spans="1:11" ht="14.4" customHeight="1" thickBot="1" x14ac:dyDescent="0.35">
      <c r="A33" s="446" t="s">
        <v>279</v>
      </c>
      <c r="B33" s="424">
        <v>21.128812463397999</v>
      </c>
      <c r="C33" s="424">
        <v>25.990310000000001</v>
      </c>
      <c r="D33" s="425">
        <v>4.861497536601</v>
      </c>
      <c r="E33" s="426">
        <v>1.2300885364480001</v>
      </c>
      <c r="F33" s="424">
        <v>32.130921223416003</v>
      </c>
      <c r="G33" s="425">
        <v>29.453344454798</v>
      </c>
      <c r="H33" s="427">
        <v>1.5224599999999999</v>
      </c>
      <c r="I33" s="424">
        <v>26.53218</v>
      </c>
      <c r="J33" s="425">
        <v>-2.9211644547979998</v>
      </c>
      <c r="K33" s="428">
        <v>0.82575223460000002</v>
      </c>
    </row>
    <row r="34" spans="1:11" ht="14.4" customHeight="1" thickBot="1" x14ac:dyDescent="0.35">
      <c r="A34" s="446" t="s">
        <v>280</v>
      </c>
      <c r="B34" s="424">
        <v>92.824888714977007</v>
      </c>
      <c r="C34" s="424">
        <v>123.9885</v>
      </c>
      <c r="D34" s="425">
        <v>31.163611285022</v>
      </c>
      <c r="E34" s="426">
        <v>1.33572473629</v>
      </c>
      <c r="F34" s="424">
        <v>45</v>
      </c>
      <c r="G34" s="425">
        <v>41.25</v>
      </c>
      <c r="H34" s="427">
        <v>10.139799999999999</v>
      </c>
      <c r="I34" s="424">
        <v>61.408000000000001</v>
      </c>
      <c r="J34" s="425">
        <v>20.157999999998999</v>
      </c>
      <c r="K34" s="428">
        <v>1.3646222222219999</v>
      </c>
    </row>
    <row r="35" spans="1:11" ht="14.4" customHeight="1" thickBot="1" x14ac:dyDescent="0.35">
      <c r="A35" s="446" t="s">
        <v>281</v>
      </c>
      <c r="B35" s="424">
        <v>0</v>
      </c>
      <c r="C35" s="424">
        <v>0.81069999999999998</v>
      </c>
      <c r="D35" s="425">
        <v>0.81069999999999998</v>
      </c>
      <c r="E35" s="434" t="s">
        <v>260</v>
      </c>
      <c r="F35" s="424">
        <v>0</v>
      </c>
      <c r="G35" s="425">
        <v>0</v>
      </c>
      <c r="H35" s="427">
        <v>0</v>
      </c>
      <c r="I35" s="424">
        <v>0</v>
      </c>
      <c r="J35" s="425">
        <v>0</v>
      </c>
      <c r="K35" s="435" t="s">
        <v>249</v>
      </c>
    </row>
    <row r="36" spans="1:11" ht="14.4" customHeight="1" thickBot="1" x14ac:dyDescent="0.35">
      <c r="A36" s="445" t="s">
        <v>282</v>
      </c>
      <c r="B36" s="429">
        <v>0.435697506904</v>
      </c>
      <c r="C36" s="429">
        <v>0</v>
      </c>
      <c r="D36" s="430">
        <v>-0.435697506904</v>
      </c>
      <c r="E36" s="436">
        <v>0</v>
      </c>
      <c r="F36" s="429">
        <v>0</v>
      </c>
      <c r="G36" s="430">
        <v>0</v>
      </c>
      <c r="H36" s="432">
        <v>0</v>
      </c>
      <c r="I36" s="429">
        <v>0</v>
      </c>
      <c r="J36" s="430">
        <v>0</v>
      </c>
      <c r="K36" s="437">
        <v>0</v>
      </c>
    </row>
    <row r="37" spans="1:11" ht="14.4" customHeight="1" thickBot="1" x14ac:dyDescent="0.35">
      <c r="A37" s="446" t="s">
        <v>283</v>
      </c>
      <c r="B37" s="424">
        <v>0.435697506904</v>
      </c>
      <c r="C37" s="424">
        <v>0</v>
      </c>
      <c r="D37" s="425">
        <v>-0.435697506904</v>
      </c>
      <c r="E37" s="426">
        <v>0</v>
      </c>
      <c r="F37" s="424">
        <v>0</v>
      </c>
      <c r="G37" s="425">
        <v>0</v>
      </c>
      <c r="H37" s="427">
        <v>0</v>
      </c>
      <c r="I37" s="424">
        <v>0</v>
      </c>
      <c r="J37" s="425">
        <v>0</v>
      </c>
      <c r="K37" s="428">
        <v>0</v>
      </c>
    </row>
    <row r="38" spans="1:11" ht="14.4" customHeight="1" thickBot="1" x14ac:dyDescent="0.35">
      <c r="A38" s="445" t="s">
        <v>284</v>
      </c>
      <c r="B38" s="429">
        <v>3.777938033746</v>
      </c>
      <c r="C38" s="429">
        <v>16.949780000000001</v>
      </c>
      <c r="D38" s="430">
        <v>13.171841966253</v>
      </c>
      <c r="E38" s="436">
        <v>4.4865161494430001</v>
      </c>
      <c r="F38" s="429">
        <v>17.311544556655001</v>
      </c>
      <c r="G38" s="430">
        <v>15.8689158436</v>
      </c>
      <c r="H38" s="432">
        <v>2.4029199999999999</v>
      </c>
      <c r="I38" s="429">
        <v>18.914629999999999</v>
      </c>
      <c r="J38" s="430">
        <v>3.0457141563989998</v>
      </c>
      <c r="K38" s="437">
        <v>1.092602103648</v>
      </c>
    </row>
    <row r="39" spans="1:11" ht="14.4" customHeight="1" thickBot="1" x14ac:dyDescent="0.35">
      <c r="A39" s="446" t="s">
        <v>285</v>
      </c>
      <c r="B39" s="424">
        <v>0</v>
      </c>
      <c r="C39" s="424">
        <v>12.99062</v>
      </c>
      <c r="D39" s="425">
        <v>12.99062</v>
      </c>
      <c r="E39" s="434" t="s">
        <v>249</v>
      </c>
      <c r="F39" s="424">
        <v>14</v>
      </c>
      <c r="G39" s="425">
        <v>12.833333333333</v>
      </c>
      <c r="H39" s="427">
        <v>1.7023200000000001</v>
      </c>
      <c r="I39" s="424">
        <v>14.720879999999999</v>
      </c>
      <c r="J39" s="425">
        <v>1.8875466666659999</v>
      </c>
      <c r="K39" s="428">
        <v>1.051491428571</v>
      </c>
    </row>
    <row r="40" spans="1:11" ht="14.4" customHeight="1" thickBot="1" x14ac:dyDescent="0.35">
      <c r="A40" s="446" t="s">
        <v>286</v>
      </c>
      <c r="B40" s="424">
        <v>0.29614412028499998</v>
      </c>
      <c r="C40" s="424">
        <v>0.34306999999999999</v>
      </c>
      <c r="D40" s="425">
        <v>4.6925879714000002E-2</v>
      </c>
      <c r="E40" s="426">
        <v>1.158456226207</v>
      </c>
      <c r="F40" s="424">
        <v>0.251011990124</v>
      </c>
      <c r="G40" s="425">
        <v>0.23009432428099999</v>
      </c>
      <c r="H40" s="427">
        <v>0</v>
      </c>
      <c r="I40" s="424">
        <v>0.19095999999999999</v>
      </c>
      <c r="J40" s="425">
        <v>-3.9134324280999999E-2</v>
      </c>
      <c r="K40" s="428">
        <v>0.76076047166100003</v>
      </c>
    </row>
    <row r="41" spans="1:11" ht="14.4" customHeight="1" thickBot="1" x14ac:dyDescent="0.35">
      <c r="A41" s="446" t="s">
        <v>287</v>
      </c>
      <c r="B41" s="424">
        <v>3.4508882549409998</v>
      </c>
      <c r="C41" s="424">
        <v>3.4255100000000001</v>
      </c>
      <c r="D41" s="425">
        <v>-2.5378254941E-2</v>
      </c>
      <c r="E41" s="426">
        <v>0.992645877505</v>
      </c>
      <c r="F41" s="424">
        <v>3</v>
      </c>
      <c r="G41" s="425">
        <v>2.75</v>
      </c>
      <c r="H41" s="427">
        <v>0</v>
      </c>
      <c r="I41" s="424">
        <v>2.5610599999999999</v>
      </c>
      <c r="J41" s="425">
        <v>-0.18894</v>
      </c>
      <c r="K41" s="428">
        <v>0.85368666666600002</v>
      </c>
    </row>
    <row r="42" spans="1:11" ht="14.4" customHeight="1" thickBot="1" x14ac:dyDescent="0.35">
      <c r="A42" s="446" t="s">
        <v>288</v>
      </c>
      <c r="B42" s="424">
        <v>3.0905658518E-2</v>
      </c>
      <c r="C42" s="424">
        <v>0.19058</v>
      </c>
      <c r="D42" s="425">
        <v>0.15967434148099999</v>
      </c>
      <c r="E42" s="426">
        <v>6.1665083073679998</v>
      </c>
      <c r="F42" s="424">
        <v>6.0532566529999998E-2</v>
      </c>
      <c r="G42" s="425">
        <v>5.5488185985999999E-2</v>
      </c>
      <c r="H42" s="427">
        <v>0.70059999999900002</v>
      </c>
      <c r="I42" s="424">
        <v>1.44173</v>
      </c>
      <c r="J42" s="425">
        <v>1.386241814013</v>
      </c>
      <c r="K42" s="428">
        <v>23.817427256744001</v>
      </c>
    </row>
    <row r="43" spans="1:11" ht="14.4" customHeight="1" thickBot="1" x14ac:dyDescent="0.35">
      <c r="A43" s="447" t="s">
        <v>289</v>
      </c>
      <c r="B43" s="429">
        <v>578.93067226211303</v>
      </c>
      <c r="C43" s="429">
        <v>722.56596000000002</v>
      </c>
      <c r="D43" s="430">
        <v>143.63528773788701</v>
      </c>
      <c r="E43" s="436">
        <v>1.248104470223</v>
      </c>
      <c r="F43" s="429">
        <v>808.34498977673002</v>
      </c>
      <c r="G43" s="430">
        <v>740.98290729533596</v>
      </c>
      <c r="H43" s="432">
        <v>97.008979999998999</v>
      </c>
      <c r="I43" s="429">
        <v>682.7998</v>
      </c>
      <c r="J43" s="430">
        <v>-58.183107295336001</v>
      </c>
      <c r="K43" s="437">
        <v>0.844688602806</v>
      </c>
    </row>
    <row r="44" spans="1:11" ht="14.4" customHeight="1" thickBot="1" x14ac:dyDescent="0.35">
      <c r="A44" s="444" t="s">
        <v>32</v>
      </c>
      <c r="B44" s="424">
        <v>36.245180572568003</v>
      </c>
      <c r="C44" s="424">
        <v>7.7651700000000003</v>
      </c>
      <c r="D44" s="425">
        <v>-28.480010572567998</v>
      </c>
      <c r="E44" s="426">
        <v>0.214240069364</v>
      </c>
      <c r="F44" s="424">
        <v>8.0756647642019992</v>
      </c>
      <c r="G44" s="425">
        <v>7.4026927005180001</v>
      </c>
      <c r="H44" s="427">
        <v>6.9272499999989998</v>
      </c>
      <c r="I44" s="424">
        <v>113.94177000000001</v>
      </c>
      <c r="J44" s="425">
        <v>106.53907729948099</v>
      </c>
      <c r="K44" s="428">
        <v>14.109274385073</v>
      </c>
    </row>
    <row r="45" spans="1:11" ht="14.4" customHeight="1" thickBot="1" x14ac:dyDescent="0.35">
      <c r="A45" s="448" t="s">
        <v>290</v>
      </c>
      <c r="B45" s="424">
        <v>36.245180572568003</v>
      </c>
      <c r="C45" s="424">
        <v>7.7651700000000003</v>
      </c>
      <c r="D45" s="425">
        <v>-28.480010572567998</v>
      </c>
      <c r="E45" s="426">
        <v>0.214240069364</v>
      </c>
      <c r="F45" s="424">
        <v>8.0756647642019992</v>
      </c>
      <c r="G45" s="425">
        <v>7.4026927005180001</v>
      </c>
      <c r="H45" s="427">
        <v>6.9272499999989998</v>
      </c>
      <c r="I45" s="424">
        <v>113.94177000000001</v>
      </c>
      <c r="J45" s="425">
        <v>106.53907729948099</v>
      </c>
      <c r="K45" s="428">
        <v>14.109274385073</v>
      </c>
    </row>
    <row r="46" spans="1:11" ht="14.4" customHeight="1" thickBot="1" x14ac:dyDescent="0.35">
      <c r="A46" s="446" t="s">
        <v>291</v>
      </c>
      <c r="B46" s="424">
        <v>33.099117420966003</v>
      </c>
      <c r="C46" s="424">
        <v>7.0305</v>
      </c>
      <c r="D46" s="425">
        <v>-26.068617420966</v>
      </c>
      <c r="E46" s="426">
        <v>0.21240747632500001</v>
      </c>
      <c r="F46" s="424">
        <v>7.0756647642020001</v>
      </c>
      <c r="G46" s="425">
        <v>6.4860260338520002</v>
      </c>
      <c r="H46" s="427">
        <v>6.9272499999989998</v>
      </c>
      <c r="I46" s="424">
        <v>112.37625</v>
      </c>
      <c r="J46" s="425">
        <v>105.890223966148</v>
      </c>
      <c r="K46" s="428">
        <v>15.882076630954</v>
      </c>
    </row>
    <row r="47" spans="1:11" ht="14.4" customHeight="1" thickBot="1" x14ac:dyDescent="0.35">
      <c r="A47" s="446" t="s">
        <v>292</v>
      </c>
      <c r="B47" s="424">
        <v>2.4330105093030001</v>
      </c>
      <c r="C47" s="424">
        <v>0</v>
      </c>
      <c r="D47" s="425">
        <v>-2.4330105093030001</v>
      </c>
      <c r="E47" s="426">
        <v>0</v>
      </c>
      <c r="F47" s="424">
        <v>0</v>
      </c>
      <c r="G47" s="425">
        <v>0</v>
      </c>
      <c r="H47" s="427">
        <v>0</v>
      </c>
      <c r="I47" s="424">
        <v>0.40501999999999999</v>
      </c>
      <c r="J47" s="425">
        <v>0.40501999999999999</v>
      </c>
      <c r="K47" s="435" t="s">
        <v>260</v>
      </c>
    </row>
    <row r="48" spans="1:11" ht="14.4" customHeight="1" thickBot="1" x14ac:dyDescent="0.35">
      <c r="A48" s="446" t="s">
        <v>293</v>
      </c>
      <c r="B48" s="424">
        <v>0.71305264229800003</v>
      </c>
      <c r="C48" s="424">
        <v>0.73467000000000005</v>
      </c>
      <c r="D48" s="425">
        <v>2.1617357701000001E-2</v>
      </c>
      <c r="E48" s="426">
        <v>1.030316636414</v>
      </c>
      <c r="F48" s="424">
        <v>0.99999999999900002</v>
      </c>
      <c r="G48" s="425">
        <v>0.91666666666600005</v>
      </c>
      <c r="H48" s="427">
        <v>0</v>
      </c>
      <c r="I48" s="424">
        <v>1.1605000000000001</v>
      </c>
      <c r="J48" s="425">
        <v>0.243833333333</v>
      </c>
      <c r="K48" s="428">
        <v>1.1605000000000001</v>
      </c>
    </row>
    <row r="49" spans="1:11" ht="14.4" customHeight="1" thickBot="1" x14ac:dyDescent="0.35">
      <c r="A49" s="449" t="s">
        <v>33</v>
      </c>
      <c r="B49" s="429">
        <v>0</v>
      </c>
      <c r="C49" s="429">
        <v>24.806000000000001</v>
      </c>
      <c r="D49" s="430">
        <v>24.806000000000001</v>
      </c>
      <c r="E49" s="431" t="s">
        <v>249</v>
      </c>
      <c r="F49" s="429">
        <v>0</v>
      </c>
      <c r="G49" s="430">
        <v>0</v>
      </c>
      <c r="H49" s="432">
        <v>1.5569999999999999</v>
      </c>
      <c r="I49" s="429">
        <v>26.277000000000001</v>
      </c>
      <c r="J49" s="430">
        <v>26.277000000000001</v>
      </c>
      <c r="K49" s="433" t="s">
        <v>249</v>
      </c>
    </row>
    <row r="50" spans="1:11" ht="14.4" customHeight="1" thickBot="1" x14ac:dyDescent="0.35">
      <c r="A50" s="445" t="s">
        <v>294</v>
      </c>
      <c r="B50" s="429">
        <v>0</v>
      </c>
      <c r="C50" s="429">
        <v>24.806000000000001</v>
      </c>
      <c r="D50" s="430">
        <v>24.806000000000001</v>
      </c>
      <c r="E50" s="431" t="s">
        <v>249</v>
      </c>
      <c r="F50" s="429">
        <v>0</v>
      </c>
      <c r="G50" s="430">
        <v>0</v>
      </c>
      <c r="H50" s="432">
        <v>1.5569999999999999</v>
      </c>
      <c r="I50" s="429">
        <v>26.277000000000001</v>
      </c>
      <c r="J50" s="430">
        <v>26.277000000000001</v>
      </c>
      <c r="K50" s="433" t="s">
        <v>249</v>
      </c>
    </row>
    <row r="51" spans="1:11" ht="14.4" customHeight="1" thickBot="1" x14ac:dyDescent="0.35">
      <c r="A51" s="446" t="s">
        <v>295</v>
      </c>
      <c r="B51" s="424">
        <v>0</v>
      </c>
      <c r="C51" s="424">
        <v>20.655999999999999</v>
      </c>
      <c r="D51" s="425">
        <v>20.655999999999999</v>
      </c>
      <c r="E51" s="434" t="s">
        <v>249</v>
      </c>
      <c r="F51" s="424">
        <v>0</v>
      </c>
      <c r="G51" s="425">
        <v>0</v>
      </c>
      <c r="H51" s="427">
        <v>1.5569999999999999</v>
      </c>
      <c r="I51" s="424">
        <v>23.417999999999999</v>
      </c>
      <c r="J51" s="425">
        <v>23.417999999999999</v>
      </c>
      <c r="K51" s="435" t="s">
        <v>249</v>
      </c>
    </row>
    <row r="52" spans="1:11" ht="14.4" customHeight="1" thickBot="1" x14ac:dyDescent="0.35">
      <c r="A52" s="446" t="s">
        <v>296</v>
      </c>
      <c r="B52" s="424">
        <v>0</v>
      </c>
      <c r="C52" s="424">
        <v>4.1500000000000004</v>
      </c>
      <c r="D52" s="425">
        <v>4.1500000000000004</v>
      </c>
      <c r="E52" s="434" t="s">
        <v>249</v>
      </c>
      <c r="F52" s="424">
        <v>0</v>
      </c>
      <c r="G52" s="425">
        <v>0</v>
      </c>
      <c r="H52" s="427">
        <v>0</v>
      </c>
      <c r="I52" s="424">
        <v>2.859</v>
      </c>
      <c r="J52" s="425">
        <v>2.859</v>
      </c>
      <c r="K52" s="435" t="s">
        <v>249</v>
      </c>
    </row>
    <row r="53" spans="1:11" ht="14.4" customHeight="1" thickBot="1" x14ac:dyDescent="0.35">
      <c r="A53" s="444" t="s">
        <v>34</v>
      </c>
      <c r="B53" s="424">
        <v>542.68549168954496</v>
      </c>
      <c r="C53" s="424">
        <v>689.99478999999997</v>
      </c>
      <c r="D53" s="425">
        <v>147.30929831045501</v>
      </c>
      <c r="E53" s="426">
        <v>1.271445064528</v>
      </c>
      <c r="F53" s="424">
        <v>800.26932501252804</v>
      </c>
      <c r="G53" s="425">
        <v>733.58021459481802</v>
      </c>
      <c r="H53" s="427">
        <v>88.524729999998996</v>
      </c>
      <c r="I53" s="424">
        <v>542.58103000000006</v>
      </c>
      <c r="J53" s="425">
        <v>-190.999184594817</v>
      </c>
      <c r="K53" s="428">
        <v>0.67799803521299995</v>
      </c>
    </row>
    <row r="54" spans="1:11" ht="14.4" customHeight="1" thickBot="1" x14ac:dyDescent="0.35">
      <c r="A54" s="445" t="s">
        <v>297</v>
      </c>
      <c r="B54" s="429">
        <v>0</v>
      </c>
      <c r="C54" s="429">
        <v>5.4329700000000001</v>
      </c>
      <c r="D54" s="430">
        <v>5.4329700000000001</v>
      </c>
      <c r="E54" s="431" t="s">
        <v>260</v>
      </c>
      <c r="F54" s="429">
        <v>6.0290111002250004</v>
      </c>
      <c r="G54" s="430">
        <v>5.5265935085400004</v>
      </c>
      <c r="H54" s="432">
        <v>0</v>
      </c>
      <c r="I54" s="429">
        <v>0</v>
      </c>
      <c r="J54" s="430">
        <v>-5.5265935085400004</v>
      </c>
      <c r="K54" s="437">
        <v>0</v>
      </c>
    </row>
    <row r="55" spans="1:11" ht="14.4" customHeight="1" thickBot="1" x14ac:dyDescent="0.35">
      <c r="A55" s="446" t="s">
        <v>298</v>
      </c>
      <c r="B55" s="424">
        <v>0</v>
      </c>
      <c r="C55" s="424">
        <v>5.4329700000000001</v>
      </c>
      <c r="D55" s="425">
        <v>5.4329700000000001</v>
      </c>
      <c r="E55" s="434" t="s">
        <v>260</v>
      </c>
      <c r="F55" s="424">
        <v>6.0290111002250004</v>
      </c>
      <c r="G55" s="425">
        <v>5.5265935085400004</v>
      </c>
      <c r="H55" s="427">
        <v>0</v>
      </c>
      <c r="I55" s="424">
        <v>0</v>
      </c>
      <c r="J55" s="425">
        <v>-5.5265935085400004</v>
      </c>
      <c r="K55" s="428">
        <v>0</v>
      </c>
    </row>
    <row r="56" spans="1:11" ht="14.4" customHeight="1" thickBot="1" x14ac:dyDescent="0.35">
      <c r="A56" s="445" t="s">
        <v>299</v>
      </c>
      <c r="B56" s="429">
        <v>16.788461891922999</v>
      </c>
      <c r="C56" s="429">
        <v>14.33184</v>
      </c>
      <c r="D56" s="430">
        <v>-2.4566218919230001</v>
      </c>
      <c r="E56" s="436">
        <v>0.85367200951800004</v>
      </c>
      <c r="F56" s="429">
        <v>15.505849656019</v>
      </c>
      <c r="G56" s="430">
        <v>14.213695518016999</v>
      </c>
      <c r="H56" s="432">
        <v>1.52064</v>
      </c>
      <c r="I56" s="429">
        <v>13.56324</v>
      </c>
      <c r="J56" s="430">
        <v>-0.65045551801699997</v>
      </c>
      <c r="K56" s="437">
        <v>0.87471762598500002</v>
      </c>
    </row>
    <row r="57" spans="1:11" ht="14.4" customHeight="1" thickBot="1" x14ac:dyDescent="0.35">
      <c r="A57" s="446" t="s">
        <v>300</v>
      </c>
      <c r="B57" s="424">
        <v>3.4050166997379998</v>
      </c>
      <c r="C57" s="424">
        <v>5.0511999999999997</v>
      </c>
      <c r="D57" s="425">
        <v>1.646183300261</v>
      </c>
      <c r="E57" s="426">
        <v>1.483458216339</v>
      </c>
      <c r="F57" s="424">
        <v>4.9223028396109996</v>
      </c>
      <c r="G57" s="425">
        <v>4.51211093631</v>
      </c>
      <c r="H57" s="427">
        <v>0.746199999999</v>
      </c>
      <c r="I57" s="424">
        <v>4.7519</v>
      </c>
      <c r="J57" s="425">
        <v>0.23978906368899999</v>
      </c>
      <c r="K57" s="428">
        <v>0.96538147993599999</v>
      </c>
    </row>
    <row r="58" spans="1:11" ht="14.4" customHeight="1" thickBot="1" x14ac:dyDescent="0.35">
      <c r="A58" s="446" t="s">
        <v>301</v>
      </c>
      <c r="B58" s="424">
        <v>13.383445192184</v>
      </c>
      <c r="C58" s="424">
        <v>9.28064</v>
      </c>
      <c r="D58" s="425">
        <v>-4.1028051921840003</v>
      </c>
      <c r="E58" s="426">
        <v>0.69344177576999999</v>
      </c>
      <c r="F58" s="424">
        <v>10.583546816408001</v>
      </c>
      <c r="G58" s="425">
        <v>9.7015845817069994</v>
      </c>
      <c r="H58" s="427">
        <v>0.77443999999900004</v>
      </c>
      <c r="I58" s="424">
        <v>8.8113399999999995</v>
      </c>
      <c r="J58" s="425">
        <v>-0.89024458170700005</v>
      </c>
      <c r="K58" s="428">
        <v>0.83255076514899995</v>
      </c>
    </row>
    <row r="59" spans="1:11" ht="14.4" customHeight="1" thickBot="1" x14ac:dyDescent="0.35">
      <c r="A59" s="445" t="s">
        <v>302</v>
      </c>
      <c r="B59" s="429">
        <v>40.435461879633998</v>
      </c>
      <c r="C59" s="429">
        <v>-33.298839999999998</v>
      </c>
      <c r="D59" s="430">
        <v>-73.734301879634003</v>
      </c>
      <c r="E59" s="436">
        <v>-0.82350586470599996</v>
      </c>
      <c r="F59" s="429">
        <v>45</v>
      </c>
      <c r="G59" s="430">
        <v>41.25</v>
      </c>
      <c r="H59" s="432">
        <v>2.7035399999990002</v>
      </c>
      <c r="I59" s="429">
        <v>28.213570000000001</v>
      </c>
      <c r="J59" s="430">
        <v>-13.036429999999999</v>
      </c>
      <c r="K59" s="437">
        <v>0.62696822222199999</v>
      </c>
    </row>
    <row r="60" spans="1:11" ht="14.4" customHeight="1" thickBot="1" x14ac:dyDescent="0.35">
      <c r="A60" s="446" t="s">
        <v>303</v>
      </c>
      <c r="B60" s="424">
        <v>40.435461879633998</v>
      </c>
      <c r="C60" s="424">
        <v>-33.298839999999998</v>
      </c>
      <c r="D60" s="425">
        <v>-73.734301879634003</v>
      </c>
      <c r="E60" s="426">
        <v>-0.82350586470599996</v>
      </c>
      <c r="F60" s="424">
        <v>45</v>
      </c>
      <c r="G60" s="425">
        <v>41.25</v>
      </c>
      <c r="H60" s="427">
        <v>2.7035399999990002</v>
      </c>
      <c r="I60" s="424">
        <v>28.213570000000001</v>
      </c>
      <c r="J60" s="425">
        <v>-13.036429999999999</v>
      </c>
      <c r="K60" s="428">
        <v>0.62696822222199999</v>
      </c>
    </row>
    <row r="61" spans="1:11" ht="14.4" customHeight="1" thickBot="1" x14ac:dyDescent="0.35">
      <c r="A61" s="445" t="s">
        <v>304</v>
      </c>
      <c r="B61" s="429">
        <v>114.403815136723</v>
      </c>
      <c r="C61" s="429">
        <v>113.70558</v>
      </c>
      <c r="D61" s="430">
        <v>-0.69823513672299997</v>
      </c>
      <c r="E61" s="436">
        <v>0.99389674954499996</v>
      </c>
      <c r="F61" s="429">
        <v>141.82167728289599</v>
      </c>
      <c r="G61" s="430">
        <v>130.003204175988</v>
      </c>
      <c r="H61" s="432">
        <v>11.07835</v>
      </c>
      <c r="I61" s="429">
        <v>113.01375</v>
      </c>
      <c r="J61" s="430">
        <v>-16.989454175988001</v>
      </c>
      <c r="K61" s="437">
        <v>0.79687218600900001</v>
      </c>
    </row>
    <row r="62" spans="1:11" ht="14.4" customHeight="1" thickBot="1" x14ac:dyDescent="0.35">
      <c r="A62" s="446" t="s">
        <v>305</v>
      </c>
      <c r="B62" s="424">
        <v>0.41070779633799998</v>
      </c>
      <c r="C62" s="424">
        <v>0</v>
      </c>
      <c r="D62" s="425">
        <v>-0.41070779633799998</v>
      </c>
      <c r="E62" s="426">
        <v>0</v>
      </c>
      <c r="F62" s="424">
        <v>0</v>
      </c>
      <c r="G62" s="425">
        <v>0</v>
      </c>
      <c r="H62" s="427">
        <v>0</v>
      </c>
      <c r="I62" s="424">
        <v>0</v>
      </c>
      <c r="J62" s="425">
        <v>0</v>
      </c>
      <c r="K62" s="428">
        <v>11</v>
      </c>
    </row>
    <row r="63" spans="1:11" ht="14.4" customHeight="1" thickBot="1" x14ac:dyDescent="0.35">
      <c r="A63" s="446" t="s">
        <v>306</v>
      </c>
      <c r="B63" s="424">
        <v>113.993107340385</v>
      </c>
      <c r="C63" s="424">
        <v>113.70558</v>
      </c>
      <c r="D63" s="425">
        <v>-0.287527340385</v>
      </c>
      <c r="E63" s="426">
        <v>0.99747767784300001</v>
      </c>
      <c r="F63" s="424">
        <v>141.82167728289599</v>
      </c>
      <c r="G63" s="425">
        <v>130.003204175988</v>
      </c>
      <c r="H63" s="427">
        <v>11.07835</v>
      </c>
      <c r="I63" s="424">
        <v>113.01375</v>
      </c>
      <c r="J63" s="425">
        <v>-16.989454175988001</v>
      </c>
      <c r="K63" s="428">
        <v>0.79687218600900001</v>
      </c>
    </row>
    <row r="64" spans="1:11" ht="14.4" customHeight="1" thickBot="1" x14ac:dyDescent="0.35">
      <c r="A64" s="445" t="s">
        <v>307</v>
      </c>
      <c r="B64" s="429">
        <v>81.848263479739998</v>
      </c>
      <c r="C64" s="429">
        <v>350.39753999999999</v>
      </c>
      <c r="D64" s="430">
        <v>268.54927652025998</v>
      </c>
      <c r="E64" s="436">
        <v>4.2810626041770004</v>
      </c>
      <c r="F64" s="429">
        <v>411.76458063832803</v>
      </c>
      <c r="G64" s="430">
        <v>377.45086558513401</v>
      </c>
      <c r="H64" s="432">
        <v>27.658199999998999</v>
      </c>
      <c r="I64" s="429">
        <v>275.73757000000001</v>
      </c>
      <c r="J64" s="430">
        <v>-101.71329558513401</v>
      </c>
      <c r="K64" s="437">
        <v>0.66964858796799998</v>
      </c>
    </row>
    <row r="65" spans="1:11" ht="14.4" customHeight="1" thickBot="1" x14ac:dyDescent="0.35">
      <c r="A65" s="446" t="s">
        <v>308</v>
      </c>
      <c r="B65" s="424">
        <v>64.567858537674994</v>
      </c>
      <c r="C65" s="424">
        <v>277.08303999999998</v>
      </c>
      <c r="D65" s="425">
        <v>212.51518146232499</v>
      </c>
      <c r="E65" s="426">
        <v>4.291346287074</v>
      </c>
      <c r="F65" s="424">
        <v>323.66523318435497</v>
      </c>
      <c r="G65" s="425">
        <v>296.69313041899198</v>
      </c>
      <c r="H65" s="427">
        <v>4.7429999999990002</v>
      </c>
      <c r="I65" s="424">
        <v>108.38672</v>
      </c>
      <c r="J65" s="425">
        <v>-188.30641041899199</v>
      </c>
      <c r="K65" s="428">
        <v>0.33487291462699997</v>
      </c>
    </row>
    <row r="66" spans="1:11" ht="14.4" customHeight="1" thickBot="1" x14ac:dyDescent="0.35">
      <c r="A66" s="446" t="s">
        <v>309</v>
      </c>
      <c r="B66" s="424">
        <v>17.280404942065001</v>
      </c>
      <c r="C66" s="424">
        <v>59.09205</v>
      </c>
      <c r="D66" s="425">
        <v>41.811645057934001</v>
      </c>
      <c r="E66" s="426">
        <v>3.4195986840649999</v>
      </c>
      <c r="F66" s="424">
        <v>66.435343722491993</v>
      </c>
      <c r="G66" s="425">
        <v>60.899065078950997</v>
      </c>
      <c r="H66" s="427">
        <v>2.4741999999990001</v>
      </c>
      <c r="I66" s="424">
        <v>12.15255</v>
      </c>
      <c r="J66" s="425">
        <v>-48.746515078950999</v>
      </c>
      <c r="K66" s="428">
        <v>0.182922964179</v>
      </c>
    </row>
    <row r="67" spans="1:11" ht="14.4" customHeight="1" thickBot="1" x14ac:dyDescent="0.35">
      <c r="A67" s="446" t="s">
        <v>310</v>
      </c>
      <c r="B67" s="424">
        <v>0</v>
      </c>
      <c r="C67" s="424">
        <v>14.22245</v>
      </c>
      <c r="D67" s="425">
        <v>14.22245</v>
      </c>
      <c r="E67" s="434" t="s">
        <v>260</v>
      </c>
      <c r="F67" s="424">
        <v>21.664003731480999</v>
      </c>
      <c r="G67" s="425">
        <v>19.858670087191001</v>
      </c>
      <c r="H67" s="427">
        <v>20.440999999999999</v>
      </c>
      <c r="I67" s="424">
        <v>153.80799999999999</v>
      </c>
      <c r="J67" s="425">
        <v>133.94932991280899</v>
      </c>
      <c r="K67" s="428">
        <v>7.0997033561479999</v>
      </c>
    </row>
    <row r="68" spans="1:11" ht="14.4" customHeight="1" thickBot="1" x14ac:dyDescent="0.35">
      <c r="A68" s="446" t="s">
        <v>311</v>
      </c>
      <c r="B68" s="424">
        <v>0</v>
      </c>
      <c r="C68" s="424">
        <v>0</v>
      </c>
      <c r="D68" s="425">
        <v>0</v>
      </c>
      <c r="E68" s="426">
        <v>1</v>
      </c>
      <c r="F68" s="424">
        <v>0</v>
      </c>
      <c r="G68" s="425">
        <v>0</v>
      </c>
      <c r="H68" s="427">
        <v>0</v>
      </c>
      <c r="I68" s="424">
        <v>1.3903000000000001</v>
      </c>
      <c r="J68" s="425">
        <v>1.3903000000000001</v>
      </c>
      <c r="K68" s="435" t="s">
        <v>260</v>
      </c>
    </row>
    <row r="69" spans="1:11" ht="14.4" customHeight="1" thickBot="1" x14ac:dyDescent="0.35">
      <c r="A69" s="445" t="s">
        <v>312</v>
      </c>
      <c r="B69" s="429">
        <v>289.209489301524</v>
      </c>
      <c r="C69" s="429">
        <v>239.42570000000001</v>
      </c>
      <c r="D69" s="430">
        <v>-49.783789301523001</v>
      </c>
      <c r="E69" s="436">
        <v>0.82786253168299995</v>
      </c>
      <c r="F69" s="429">
        <v>180.148206335059</v>
      </c>
      <c r="G69" s="430">
        <v>165.13585580713701</v>
      </c>
      <c r="H69" s="432">
        <v>45.563999999998998</v>
      </c>
      <c r="I69" s="429">
        <v>112.05289999999999</v>
      </c>
      <c r="J69" s="430">
        <v>-53.082955807136997</v>
      </c>
      <c r="K69" s="437">
        <v>0.62200397261499996</v>
      </c>
    </row>
    <row r="70" spans="1:11" ht="14.4" customHeight="1" thickBot="1" x14ac:dyDescent="0.35">
      <c r="A70" s="446" t="s">
        <v>313</v>
      </c>
      <c r="B70" s="424">
        <v>30.613485633524</v>
      </c>
      <c r="C70" s="424">
        <v>6.9359999999999999</v>
      </c>
      <c r="D70" s="425">
        <v>-23.677485633524</v>
      </c>
      <c r="E70" s="426">
        <v>0.22656681708900001</v>
      </c>
      <c r="F70" s="424">
        <v>10.148206335057999</v>
      </c>
      <c r="G70" s="425">
        <v>9.3025224738030001</v>
      </c>
      <c r="H70" s="427">
        <v>0</v>
      </c>
      <c r="I70" s="424">
        <v>0</v>
      </c>
      <c r="J70" s="425">
        <v>-9.3025224738030001</v>
      </c>
      <c r="K70" s="428">
        <v>0</v>
      </c>
    </row>
    <row r="71" spans="1:11" ht="14.4" customHeight="1" thickBot="1" x14ac:dyDescent="0.35">
      <c r="A71" s="446" t="s">
        <v>314</v>
      </c>
      <c r="B71" s="424">
        <v>83.596282186712997</v>
      </c>
      <c r="C71" s="424">
        <v>63.225700000000003</v>
      </c>
      <c r="D71" s="425">
        <v>-20.370582186713001</v>
      </c>
      <c r="E71" s="426">
        <v>0.75632191224400003</v>
      </c>
      <c r="F71" s="424">
        <v>70</v>
      </c>
      <c r="G71" s="425">
        <v>64.166666666666003</v>
      </c>
      <c r="H71" s="427">
        <v>0.37199999999900002</v>
      </c>
      <c r="I71" s="424">
        <v>66.860900000000001</v>
      </c>
      <c r="J71" s="425">
        <v>2.694233333333</v>
      </c>
      <c r="K71" s="428">
        <v>0.95515571428500001</v>
      </c>
    </row>
    <row r="72" spans="1:11" ht="14.4" customHeight="1" thickBot="1" x14ac:dyDescent="0.35">
      <c r="A72" s="446" t="s">
        <v>315</v>
      </c>
      <c r="B72" s="424">
        <v>174.999721481286</v>
      </c>
      <c r="C72" s="424">
        <v>169.26400000000001</v>
      </c>
      <c r="D72" s="425">
        <v>-5.7357214812850001</v>
      </c>
      <c r="E72" s="426">
        <v>0.96722439651400005</v>
      </c>
      <c r="F72" s="424">
        <v>100</v>
      </c>
      <c r="G72" s="425">
        <v>91.666666666666003</v>
      </c>
      <c r="H72" s="427">
        <v>45.191999999998998</v>
      </c>
      <c r="I72" s="424">
        <v>45.191999999998998</v>
      </c>
      <c r="J72" s="425">
        <v>-46.474666666666003</v>
      </c>
      <c r="K72" s="428">
        <v>0.45191999999900001</v>
      </c>
    </row>
    <row r="73" spans="1:11" ht="14.4" customHeight="1" thickBot="1" x14ac:dyDescent="0.35">
      <c r="A73" s="443" t="s">
        <v>35</v>
      </c>
      <c r="B73" s="424">
        <v>18195.001642635401</v>
      </c>
      <c r="C73" s="424">
        <v>20076.69224</v>
      </c>
      <c r="D73" s="425">
        <v>1881.6905973646201</v>
      </c>
      <c r="E73" s="426">
        <v>1.1034179954650001</v>
      </c>
      <c r="F73" s="424">
        <v>19757</v>
      </c>
      <c r="G73" s="425">
        <v>18110.583333333299</v>
      </c>
      <c r="H73" s="427">
        <v>2530.3555799999999</v>
      </c>
      <c r="I73" s="424">
        <v>20033.381570000001</v>
      </c>
      <c r="J73" s="425">
        <v>1922.7982366666699</v>
      </c>
      <c r="K73" s="428">
        <v>1.0139890454010001</v>
      </c>
    </row>
    <row r="74" spans="1:11" ht="14.4" customHeight="1" thickBot="1" x14ac:dyDescent="0.35">
      <c r="A74" s="449" t="s">
        <v>316</v>
      </c>
      <c r="B74" s="429">
        <v>13438.001213175799</v>
      </c>
      <c r="C74" s="429">
        <v>14821.021000000001</v>
      </c>
      <c r="D74" s="430">
        <v>1383.0197868241701</v>
      </c>
      <c r="E74" s="436">
        <v>1.1029185639200001</v>
      </c>
      <c r="F74" s="429">
        <v>14538</v>
      </c>
      <c r="G74" s="430">
        <v>13326.5</v>
      </c>
      <c r="H74" s="432">
        <v>1862.422</v>
      </c>
      <c r="I74" s="429">
        <v>14741.540999999999</v>
      </c>
      <c r="J74" s="430">
        <v>1415.0409999999899</v>
      </c>
      <c r="K74" s="437">
        <v>1.0140006190669999</v>
      </c>
    </row>
    <row r="75" spans="1:11" ht="14.4" customHeight="1" thickBot="1" x14ac:dyDescent="0.35">
      <c r="A75" s="445" t="s">
        <v>317</v>
      </c>
      <c r="B75" s="429">
        <v>13400.0012097452</v>
      </c>
      <c r="C75" s="429">
        <v>14784.626</v>
      </c>
      <c r="D75" s="430">
        <v>1384.62479025479</v>
      </c>
      <c r="E75" s="436">
        <v>1.1033301988990001</v>
      </c>
      <c r="F75" s="429">
        <v>14498</v>
      </c>
      <c r="G75" s="430">
        <v>13289.833333333299</v>
      </c>
      <c r="H75" s="432">
        <v>1850.2460000000001</v>
      </c>
      <c r="I75" s="429">
        <v>14670.297</v>
      </c>
      <c r="J75" s="430">
        <v>1380.4636666666599</v>
      </c>
      <c r="K75" s="437">
        <v>1.011884190922</v>
      </c>
    </row>
    <row r="76" spans="1:11" ht="14.4" customHeight="1" thickBot="1" x14ac:dyDescent="0.35">
      <c r="A76" s="446" t="s">
        <v>318</v>
      </c>
      <c r="B76" s="424">
        <v>13400.0012097452</v>
      </c>
      <c r="C76" s="424">
        <v>14784.626</v>
      </c>
      <c r="D76" s="425">
        <v>1384.62479025479</v>
      </c>
      <c r="E76" s="426">
        <v>1.1033301988990001</v>
      </c>
      <c r="F76" s="424">
        <v>14498</v>
      </c>
      <c r="G76" s="425">
        <v>13289.833333333299</v>
      </c>
      <c r="H76" s="427">
        <v>1850.2460000000001</v>
      </c>
      <c r="I76" s="424">
        <v>14670.297</v>
      </c>
      <c r="J76" s="425">
        <v>1380.4636666666599</v>
      </c>
      <c r="K76" s="428">
        <v>1.011884190922</v>
      </c>
    </row>
    <row r="77" spans="1:11" ht="14.4" customHeight="1" thickBot="1" x14ac:dyDescent="0.35">
      <c r="A77" s="445" t="s">
        <v>319</v>
      </c>
      <c r="B77" s="429">
        <v>0</v>
      </c>
      <c r="C77" s="429">
        <v>20.3</v>
      </c>
      <c r="D77" s="430">
        <v>20.3</v>
      </c>
      <c r="E77" s="431" t="s">
        <v>249</v>
      </c>
      <c r="F77" s="429">
        <v>0</v>
      </c>
      <c r="G77" s="430">
        <v>0</v>
      </c>
      <c r="H77" s="432">
        <v>0</v>
      </c>
      <c r="I77" s="429">
        <v>17</v>
      </c>
      <c r="J77" s="430">
        <v>17</v>
      </c>
      <c r="K77" s="433" t="s">
        <v>249</v>
      </c>
    </row>
    <row r="78" spans="1:11" ht="14.4" customHeight="1" thickBot="1" x14ac:dyDescent="0.35">
      <c r="A78" s="446" t="s">
        <v>320</v>
      </c>
      <c r="B78" s="424">
        <v>0</v>
      </c>
      <c r="C78" s="424">
        <v>20.3</v>
      </c>
      <c r="D78" s="425">
        <v>20.3</v>
      </c>
      <c r="E78" s="434" t="s">
        <v>249</v>
      </c>
      <c r="F78" s="424">
        <v>0</v>
      </c>
      <c r="G78" s="425">
        <v>0</v>
      </c>
      <c r="H78" s="427">
        <v>0</v>
      </c>
      <c r="I78" s="424">
        <v>17</v>
      </c>
      <c r="J78" s="425">
        <v>17</v>
      </c>
      <c r="K78" s="435" t="s">
        <v>249</v>
      </c>
    </row>
    <row r="79" spans="1:11" ht="14.4" customHeight="1" thickBot="1" x14ac:dyDescent="0.35">
      <c r="A79" s="445" t="s">
        <v>321</v>
      </c>
      <c r="B79" s="429">
        <v>38.000003430619998</v>
      </c>
      <c r="C79" s="429">
        <v>16.094999999999999</v>
      </c>
      <c r="D79" s="430">
        <v>-21.905003430619999</v>
      </c>
      <c r="E79" s="436">
        <v>0.42355259334000001</v>
      </c>
      <c r="F79" s="429">
        <v>40</v>
      </c>
      <c r="G79" s="430">
        <v>36.666666666666003</v>
      </c>
      <c r="H79" s="432">
        <v>7.1759999999990001</v>
      </c>
      <c r="I79" s="429">
        <v>42.744</v>
      </c>
      <c r="J79" s="430">
        <v>6.0773333333329997</v>
      </c>
      <c r="K79" s="437">
        <v>1.0686</v>
      </c>
    </row>
    <row r="80" spans="1:11" ht="14.4" customHeight="1" thickBot="1" x14ac:dyDescent="0.35">
      <c r="A80" s="446" t="s">
        <v>322</v>
      </c>
      <c r="B80" s="424">
        <v>38.000003430619998</v>
      </c>
      <c r="C80" s="424">
        <v>16.094999999999999</v>
      </c>
      <c r="D80" s="425">
        <v>-21.905003430619999</v>
      </c>
      <c r="E80" s="426">
        <v>0.42355259334000001</v>
      </c>
      <c r="F80" s="424">
        <v>40</v>
      </c>
      <c r="G80" s="425">
        <v>36.666666666666003</v>
      </c>
      <c r="H80" s="427">
        <v>7.1759999999990001</v>
      </c>
      <c r="I80" s="424">
        <v>42.744</v>
      </c>
      <c r="J80" s="425">
        <v>6.0773333333329997</v>
      </c>
      <c r="K80" s="428">
        <v>1.0686</v>
      </c>
    </row>
    <row r="81" spans="1:11" ht="14.4" customHeight="1" thickBot="1" x14ac:dyDescent="0.35">
      <c r="A81" s="448" t="s">
        <v>323</v>
      </c>
      <c r="B81" s="424">
        <v>0</v>
      </c>
      <c r="C81" s="424">
        <v>0</v>
      </c>
      <c r="D81" s="425">
        <v>0</v>
      </c>
      <c r="E81" s="426">
        <v>1</v>
      </c>
      <c r="F81" s="424">
        <v>0</v>
      </c>
      <c r="G81" s="425">
        <v>0</v>
      </c>
      <c r="H81" s="427">
        <v>4.9999999999989999</v>
      </c>
      <c r="I81" s="424">
        <v>11.5</v>
      </c>
      <c r="J81" s="425">
        <v>11.5</v>
      </c>
      <c r="K81" s="435" t="s">
        <v>260</v>
      </c>
    </row>
    <row r="82" spans="1:11" ht="14.4" customHeight="1" thickBot="1" x14ac:dyDescent="0.35">
      <c r="A82" s="446" t="s">
        <v>324</v>
      </c>
      <c r="B82" s="424">
        <v>0</v>
      </c>
      <c r="C82" s="424">
        <v>0</v>
      </c>
      <c r="D82" s="425">
        <v>0</v>
      </c>
      <c r="E82" s="426">
        <v>1</v>
      </c>
      <c r="F82" s="424">
        <v>0</v>
      </c>
      <c r="G82" s="425">
        <v>0</v>
      </c>
      <c r="H82" s="427">
        <v>4.9999999999989999</v>
      </c>
      <c r="I82" s="424">
        <v>11.5</v>
      </c>
      <c r="J82" s="425">
        <v>11.5</v>
      </c>
      <c r="K82" s="435" t="s">
        <v>260</v>
      </c>
    </row>
    <row r="83" spans="1:11" ht="14.4" customHeight="1" thickBot="1" x14ac:dyDescent="0.35">
      <c r="A83" s="444" t="s">
        <v>325</v>
      </c>
      <c r="B83" s="424">
        <v>4556.00041131337</v>
      </c>
      <c r="C83" s="424">
        <v>5033.66507</v>
      </c>
      <c r="D83" s="425">
        <v>477.66465868662999</v>
      </c>
      <c r="E83" s="426">
        <v>1.104842979711</v>
      </c>
      <c r="F83" s="424">
        <v>4928.99999999999</v>
      </c>
      <c r="G83" s="425">
        <v>4518.24999999999</v>
      </c>
      <c r="H83" s="427">
        <v>630.78555999999901</v>
      </c>
      <c r="I83" s="424">
        <v>4997.5784299999996</v>
      </c>
      <c r="J83" s="425">
        <v>479.32843000000599</v>
      </c>
      <c r="K83" s="428">
        <v>1.0139132542089999</v>
      </c>
    </row>
    <row r="84" spans="1:11" ht="14.4" customHeight="1" thickBot="1" x14ac:dyDescent="0.35">
      <c r="A84" s="445" t="s">
        <v>326</v>
      </c>
      <c r="B84" s="429">
        <v>1206.00010887707</v>
      </c>
      <c r="C84" s="429">
        <v>1332.43361</v>
      </c>
      <c r="D84" s="430">
        <v>126.43350112293101</v>
      </c>
      <c r="E84" s="436">
        <v>1.1048370561430001</v>
      </c>
      <c r="F84" s="429">
        <v>1304.99999999999</v>
      </c>
      <c r="G84" s="430">
        <v>1196.25</v>
      </c>
      <c r="H84" s="432">
        <v>166.97407999999999</v>
      </c>
      <c r="I84" s="429">
        <v>1322.8791900000001</v>
      </c>
      <c r="J84" s="430">
        <v>126.629190000005</v>
      </c>
      <c r="K84" s="437">
        <v>1.0137005287350001</v>
      </c>
    </row>
    <row r="85" spans="1:11" ht="14.4" customHeight="1" thickBot="1" x14ac:dyDescent="0.35">
      <c r="A85" s="446" t="s">
        <v>327</v>
      </c>
      <c r="B85" s="424">
        <v>1206.00010887707</v>
      </c>
      <c r="C85" s="424">
        <v>1332.43361</v>
      </c>
      <c r="D85" s="425">
        <v>126.43350112293101</v>
      </c>
      <c r="E85" s="426">
        <v>1.1048370561430001</v>
      </c>
      <c r="F85" s="424">
        <v>1304.99999999999</v>
      </c>
      <c r="G85" s="425">
        <v>1196.25</v>
      </c>
      <c r="H85" s="427">
        <v>166.97407999999999</v>
      </c>
      <c r="I85" s="424">
        <v>1322.8791900000001</v>
      </c>
      <c r="J85" s="425">
        <v>126.629190000005</v>
      </c>
      <c r="K85" s="428">
        <v>1.0137005287350001</v>
      </c>
    </row>
    <row r="86" spans="1:11" ht="14.4" customHeight="1" thickBot="1" x14ac:dyDescent="0.35">
      <c r="A86" s="445" t="s">
        <v>328</v>
      </c>
      <c r="B86" s="429">
        <v>3350.0003024363</v>
      </c>
      <c r="C86" s="429">
        <v>3701.23146</v>
      </c>
      <c r="D86" s="430">
        <v>351.23115756369799</v>
      </c>
      <c r="E86" s="436">
        <v>1.104845112195</v>
      </c>
      <c r="F86" s="429">
        <v>3624</v>
      </c>
      <c r="G86" s="430">
        <v>3322</v>
      </c>
      <c r="H86" s="432">
        <v>463.81147999999899</v>
      </c>
      <c r="I86" s="429">
        <v>3674.6992399999999</v>
      </c>
      <c r="J86" s="430">
        <v>352.699240000001</v>
      </c>
      <c r="K86" s="437">
        <v>1.013989856512</v>
      </c>
    </row>
    <row r="87" spans="1:11" ht="14.4" customHeight="1" thickBot="1" x14ac:dyDescent="0.35">
      <c r="A87" s="446" t="s">
        <v>329</v>
      </c>
      <c r="B87" s="424">
        <v>3350.0003024363</v>
      </c>
      <c r="C87" s="424">
        <v>3701.23146</v>
      </c>
      <c r="D87" s="425">
        <v>351.23115756369799</v>
      </c>
      <c r="E87" s="426">
        <v>1.104845112195</v>
      </c>
      <c r="F87" s="424">
        <v>3624</v>
      </c>
      <c r="G87" s="425">
        <v>3322</v>
      </c>
      <c r="H87" s="427">
        <v>463.81147999999899</v>
      </c>
      <c r="I87" s="424">
        <v>3674.6992399999999</v>
      </c>
      <c r="J87" s="425">
        <v>352.699240000001</v>
      </c>
      <c r="K87" s="428">
        <v>1.013989856512</v>
      </c>
    </row>
    <row r="88" spans="1:11" ht="14.4" customHeight="1" thickBot="1" x14ac:dyDescent="0.35">
      <c r="A88" s="444" t="s">
        <v>330</v>
      </c>
      <c r="B88" s="424">
        <v>201.00001814617801</v>
      </c>
      <c r="C88" s="424">
        <v>222.00617</v>
      </c>
      <c r="D88" s="425">
        <v>21.006151853820999</v>
      </c>
      <c r="E88" s="426">
        <v>1.104508208743</v>
      </c>
      <c r="F88" s="424">
        <v>290</v>
      </c>
      <c r="G88" s="425">
        <v>265.833333333334</v>
      </c>
      <c r="H88" s="427">
        <v>37.148019999999001</v>
      </c>
      <c r="I88" s="424">
        <v>294.26213999999999</v>
      </c>
      <c r="J88" s="425">
        <v>28.428806666665999</v>
      </c>
      <c r="K88" s="428">
        <v>1.0146970344820001</v>
      </c>
    </row>
    <row r="89" spans="1:11" ht="14.4" customHeight="1" thickBot="1" x14ac:dyDescent="0.35">
      <c r="A89" s="445" t="s">
        <v>331</v>
      </c>
      <c r="B89" s="429">
        <v>201.00001814617801</v>
      </c>
      <c r="C89" s="429">
        <v>222.00617</v>
      </c>
      <c r="D89" s="430">
        <v>21.006151853820999</v>
      </c>
      <c r="E89" s="436">
        <v>1.104508208743</v>
      </c>
      <c r="F89" s="429">
        <v>290</v>
      </c>
      <c r="G89" s="430">
        <v>265.833333333334</v>
      </c>
      <c r="H89" s="432">
        <v>37.148019999999001</v>
      </c>
      <c r="I89" s="429">
        <v>294.26213999999999</v>
      </c>
      <c r="J89" s="430">
        <v>28.428806666665999</v>
      </c>
      <c r="K89" s="437">
        <v>1.0146970344820001</v>
      </c>
    </row>
    <row r="90" spans="1:11" ht="14.4" customHeight="1" thickBot="1" x14ac:dyDescent="0.35">
      <c r="A90" s="446" t="s">
        <v>332</v>
      </c>
      <c r="B90" s="424">
        <v>201.00001814617801</v>
      </c>
      <c r="C90" s="424">
        <v>222.00617</v>
      </c>
      <c r="D90" s="425">
        <v>21.006151853820999</v>
      </c>
      <c r="E90" s="426">
        <v>1.104508208743</v>
      </c>
      <c r="F90" s="424">
        <v>290</v>
      </c>
      <c r="G90" s="425">
        <v>265.833333333334</v>
      </c>
      <c r="H90" s="427">
        <v>37.148019999999001</v>
      </c>
      <c r="I90" s="424">
        <v>294.26213999999999</v>
      </c>
      <c r="J90" s="425">
        <v>28.428806666665999</v>
      </c>
      <c r="K90" s="428">
        <v>1.0146970344820001</v>
      </c>
    </row>
    <row r="91" spans="1:11" ht="14.4" customHeight="1" thickBot="1" x14ac:dyDescent="0.35">
      <c r="A91" s="443" t="s">
        <v>333</v>
      </c>
      <c r="B91" s="424">
        <v>0</v>
      </c>
      <c r="C91" s="424">
        <v>38.119500000000002</v>
      </c>
      <c r="D91" s="425">
        <v>38.119500000000002</v>
      </c>
      <c r="E91" s="434" t="s">
        <v>249</v>
      </c>
      <c r="F91" s="424">
        <v>0</v>
      </c>
      <c r="G91" s="425">
        <v>0</v>
      </c>
      <c r="H91" s="427">
        <v>2</v>
      </c>
      <c r="I91" s="424">
        <v>21.184000000000001</v>
      </c>
      <c r="J91" s="425">
        <v>21.184000000000001</v>
      </c>
      <c r="K91" s="435" t="s">
        <v>249</v>
      </c>
    </row>
    <row r="92" spans="1:11" ht="14.4" customHeight="1" thickBot="1" x14ac:dyDescent="0.35">
      <c r="A92" s="444" t="s">
        <v>334</v>
      </c>
      <c r="B92" s="424">
        <v>0</v>
      </c>
      <c r="C92" s="424">
        <v>38.119500000000002</v>
      </c>
      <c r="D92" s="425">
        <v>38.119500000000002</v>
      </c>
      <c r="E92" s="434" t="s">
        <v>249</v>
      </c>
      <c r="F92" s="424">
        <v>0</v>
      </c>
      <c r="G92" s="425">
        <v>0</v>
      </c>
      <c r="H92" s="427">
        <v>2</v>
      </c>
      <c r="I92" s="424">
        <v>21.184000000000001</v>
      </c>
      <c r="J92" s="425">
        <v>21.184000000000001</v>
      </c>
      <c r="K92" s="435" t="s">
        <v>249</v>
      </c>
    </row>
    <row r="93" spans="1:11" ht="14.4" customHeight="1" thickBot="1" x14ac:dyDescent="0.35">
      <c r="A93" s="445" t="s">
        <v>335</v>
      </c>
      <c r="B93" s="429">
        <v>0</v>
      </c>
      <c r="C93" s="429">
        <v>36.719499999999996</v>
      </c>
      <c r="D93" s="430">
        <v>36.719499999999996</v>
      </c>
      <c r="E93" s="431" t="s">
        <v>249</v>
      </c>
      <c r="F93" s="429">
        <v>0</v>
      </c>
      <c r="G93" s="430">
        <v>0</v>
      </c>
      <c r="H93" s="432">
        <v>0</v>
      </c>
      <c r="I93" s="429">
        <v>14.584</v>
      </c>
      <c r="J93" s="430">
        <v>14.584</v>
      </c>
      <c r="K93" s="433" t="s">
        <v>249</v>
      </c>
    </row>
    <row r="94" spans="1:11" ht="14.4" customHeight="1" thickBot="1" x14ac:dyDescent="0.35">
      <c r="A94" s="446" t="s">
        <v>336</v>
      </c>
      <c r="B94" s="424">
        <v>0</v>
      </c>
      <c r="C94" s="424">
        <v>14</v>
      </c>
      <c r="D94" s="425">
        <v>14</v>
      </c>
      <c r="E94" s="434" t="s">
        <v>249</v>
      </c>
      <c r="F94" s="424">
        <v>0</v>
      </c>
      <c r="G94" s="425">
        <v>0</v>
      </c>
      <c r="H94" s="427">
        <v>0</v>
      </c>
      <c r="I94" s="424">
        <v>1.2</v>
      </c>
      <c r="J94" s="425">
        <v>1.2</v>
      </c>
      <c r="K94" s="435" t="s">
        <v>249</v>
      </c>
    </row>
    <row r="95" spans="1:11" ht="14.4" customHeight="1" thickBot="1" x14ac:dyDescent="0.35">
      <c r="A95" s="446" t="s">
        <v>337</v>
      </c>
      <c r="B95" s="424">
        <v>0</v>
      </c>
      <c r="C95" s="424">
        <v>22.417000000000002</v>
      </c>
      <c r="D95" s="425">
        <v>22.417000000000002</v>
      </c>
      <c r="E95" s="434" t="s">
        <v>249</v>
      </c>
      <c r="F95" s="424">
        <v>0</v>
      </c>
      <c r="G95" s="425">
        <v>0</v>
      </c>
      <c r="H95" s="427">
        <v>0</v>
      </c>
      <c r="I95" s="424">
        <v>13.384</v>
      </c>
      <c r="J95" s="425">
        <v>13.384</v>
      </c>
      <c r="K95" s="435" t="s">
        <v>249</v>
      </c>
    </row>
    <row r="96" spans="1:11" ht="14.4" customHeight="1" thickBot="1" x14ac:dyDescent="0.35">
      <c r="A96" s="446" t="s">
        <v>338</v>
      </c>
      <c r="B96" s="424">
        <v>0</v>
      </c>
      <c r="C96" s="424">
        <v>0.30249999999999999</v>
      </c>
      <c r="D96" s="425">
        <v>0.30249999999999999</v>
      </c>
      <c r="E96" s="434" t="s">
        <v>249</v>
      </c>
      <c r="F96" s="424">
        <v>0</v>
      </c>
      <c r="G96" s="425">
        <v>0</v>
      </c>
      <c r="H96" s="427">
        <v>0</v>
      </c>
      <c r="I96" s="424">
        <v>0</v>
      </c>
      <c r="J96" s="425">
        <v>0</v>
      </c>
      <c r="K96" s="435" t="s">
        <v>249</v>
      </c>
    </row>
    <row r="97" spans="1:11" ht="14.4" customHeight="1" thickBot="1" x14ac:dyDescent="0.35">
      <c r="A97" s="448" t="s">
        <v>339</v>
      </c>
      <c r="B97" s="424">
        <v>0</v>
      </c>
      <c r="C97" s="424">
        <v>1.4</v>
      </c>
      <c r="D97" s="425">
        <v>1.4</v>
      </c>
      <c r="E97" s="434" t="s">
        <v>249</v>
      </c>
      <c r="F97" s="424">
        <v>0</v>
      </c>
      <c r="G97" s="425">
        <v>0</v>
      </c>
      <c r="H97" s="427">
        <v>2</v>
      </c>
      <c r="I97" s="424">
        <v>2.7</v>
      </c>
      <c r="J97" s="425">
        <v>2.7</v>
      </c>
      <c r="K97" s="435" t="s">
        <v>249</v>
      </c>
    </row>
    <row r="98" spans="1:11" ht="14.4" customHeight="1" thickBot="1" x14ac:dyDescent="0.35">
      <c r="A98" s="446" t="s">
        <v>340</v>
      </c>
      <c r="B98" s="424">
        <v>0</v>
      </c>
      <c r="C98" s="424">
        <v>1.4</v>
      </c>
      <c r="D98" s="425">
        <v>1.4</v>
      </c>
      <c r="E98" s="434" t="s">
        <v>249</v>
      </c>
      <c r="F98" s="424">
        <v>0</v>
      </c>
      <c r="G98" s="425">
        <v>0</v>
      </c>
      <c r="H98" s="427">
        <v>2</v>
      </c>
      <c r="I98" s="424">
        <v>2.7</v>
      </c>
      <c r="J98" s="425">
        <v>2.7</v>
      </c>
      <c r="K98" s="435" t="s">
        <v>249</v>
      </c>
    </row>
    <row r="99" spans="1:11" ht="14.4" customHeight="1" thickBot="1" x14ac:dyDescent="0.35">
      <c r="A99" s="448" t="s">
        <v>341</v>
      </c>
      <c r="B99" s="424">
        <v>0</v>
      </c>
      <c r="C99" s="424">
        <v>0</v>
      </c>
      <c r="D99" s="425">
        <v>0</v>
      </c>
      <c r="E99" s="434" t="s">
        <v>249</v>
      </c>
      <c r="F99" s="424">
        <v>0</v>
      </c>
      <c r="G99" s="425">
        <v>0</v>
      </c>
      <c r="H99" s="427">
        <v>0</v>
      </c>
      <c r="I99" s="424">
        <v>3.9</v>
      </c>
      <c r="J99" s="425">
        <v>3.9</v>
      </c>
      <c r="K99" s="435" t="s">
        <v>260</v>
      </c>
    </row>
    <row r="100" spans="1:11" ht="14.4" customHeight="1" thickBot="1" x14ac:dyDescent="0.35">
      <c r="A100" s="446" t="s">
        <v>342</v>
      </c>
      <c r="B100" s="424">
        <v>0</v>
      </c>
      <c r="C100" s="424">
        <v>0</v>
      </c>
      <c r="D100" s="425">
        <v>0</v>
      </c>
      <c r="E100" s="434" t="s">
        <v>249</v>
      </c>
      <c r="F100" s="424">
        <v>0</v>
      </c>
      <c r="G100" s="425">
        <v>0</v>
      </c>
      <c r="H100" s="427">
        <v>0</v>
      </c>
      <c r="I100" s="424">
        <v>3.9</v>
      </c>
      <c r="J100" s="425">
        <v>3.9</v>
      </c>
      <c r="K100" s="435" t="s">
        <v>260</v>
      </c>
    </row>
    <row r="101" spans="1:11" ht="14.4" customHeight="1" thickBot="1" x14ac:dyDescent="0.35">
      <c r="A101" s="443" t="s">
        <v>343</v>
      </c>
      <c r="B101" s="424">
        <v>1781.0040989358899</v>
      </c>
      <c r="C101" s="424">
        <v>2081.1625300000001</v>
      </c>
      <c r="D101" s="425">
        <v>300.15843106411501</v>
      </c>
      <c r="E101" s="426">
        <v>1.1685332623560001</v>
      </c>
      <c r="F101" s="424">
        <v>1958</v>
      </c>
      <c r="G101" s="425">
        <v>1794.8333333333401</v>
      </c>
      <c r="H101" s="427">
        <v>179.69</v>
      </c>
      <c r="I101" s="424">
        <v>2013.27934</v>
      </c>
      <c r="J101" s="425">
        <v>218.446006666664</v>
      </c>
      <c r="K101" s="428">
        <v>1.028232553626</v>
      </c>
    </row>
    <row r="102" spans="1:11" ht="14.4" customHeight="1" thickBot="1" x14ac:dyDescent="0.35">
      <c r="A102" s="444" t="s">
        <v>344</v>
      </c>
      <c r="B102" s="424">
        <v>1775.0040989358899</v>
      </c>
      <c r="C102" s="424">
        <v>2029.846</v>
      </c>
      <c r="D102" s="425">
        <v>254.84190106411501</v>
      </c>
      <c r="E102" s="426">
        <v>1.143572570461</v>
      </c>
      <c r="F102" s="424">
        <v>1953</v>
      </c>
      <c r="G102" s="425">
        <v>1790.25</v>
      </c>
      <c r="H102" s="427">
        <v>179.69</v>
      </c>
      <c r="I102" s="424">
        <v>1996.5160000000001</v>
      </c>
      <c r="J102" s="425">
        <v>206.26599999999701</v>
      </c>
      <c r="K102" s="428">
        <v>1.0222816180230001</v>
      </c>
    </row>
    <row r="103" spans="1:11" ht="14.4" customHeight="1" thickBot="1" x14ac:dyDescent="0.35">
      <c r="A103" s="445" t="s">
        <v>345</v>
      </c>
      <c r="B103" s="429">
        <v>1775.0040989358899</v>
      </c>
      <c r="C103" s="429">
        <v>2022.296</v>
      </c>
      <c r="D103" s="430">
        <v>247.291901064115</v>
      </c>
      <c r="E103" s="436">
        <v>1.1393190591569999</v>
      </c>
      <c r="F103" s="429">
        <v>1953</v>
      </c>
      <c r="G103" s="430">
        <v>1790.25</v>
      </c>
      <c r="H103" s="432">
        <v>179.69</v>
      </c>
      <c r="I103" s="429">
        <v>1990.962</v>
      </c>
      <c r="J103" s="430">
        <v>200.711999999997</v>
      </c>
      <c r="K103" s="437">
        <v>1.0194377880179999</v>
      </c>
    </row>
    <row r="104" spans="1:11" ht="14.4" customHeight="1" thickBot="1" x14ac:dyDescent="0.35">
      <c r="A104" s="446" t="s">
        <v>346</v>
      </c>
      <c r="B104" s="424">
        <v>343.00079207606097</v>
      </c>
      <c r="C104" s="424">
        <v>575.33900000000006</v>
      </c>
      <c r="D104" s="425">
        <v>232.338207923939</v>
      </c>
      <c r="E104" s="426">
        <v>1.6773693043610001</v>
      </c>
      <c r="F104" s="424">
        <v>511.00000000000102</v>
      </c>
      <c r="G104" s="425">
        <v>468.41666666666703</v>
      </c>
      <c r="H104" s="427">
        <v>8.9609999999990002</v>
      </c>
      <c r="I104" s="424">
        <v>506.22199999999998</v>
      </c>
      <c r="J104" s="425">
        <v>37.805333333332001</v>
      </c>
      <c r="K104" s="428">
        <v>0.99064970645700001</v>
      </c>
    </row>
    <row r="105" spans="1:11" ht="14.4" customHeight="1" thickBot="1" x14ac:dyDescent="0.35">
      <c r="A105" s="446" t="s">
        <v>347</v>
      </c>
      <c r="B105" s="424">
        <v>8.0000184740770006</v>
      </c>
      <c r="C105" s="424">
        <v>8.66</v>
      </c>
      <c r="D105" s="425">
        <v>0.65998152592199999</v>
      </c>
      <c r="E105" s="426">
        <v>1.0824975002320001</v>
      </c>
      <c r="F105" s="424">
        <v>9</v>
      </c>
      <c r="G105" s="425">
        <v>8.25</v>
      </c>
      <c r="H105" s="427">
        <v>0.76899999999900004</v>
      </c>
      <c r="I105" s="424">
        <v>8.4380000000000006</v>
      </c>
      <c r="J105" s="425">
        <v>0.18799999999899999</v>
      </c>
      <c r="K105" s="428">
        <v>0.93755555555500003</v>
      </c>
    </row>
    <row r="106" spans="1:11" ht="14.4" customHeight="1" thickBot="1" x14ac:dyDescent="0.35">
      <c r="A106" s="446" t="s">
        <v>348</v>
      </c>
      <c r="B106" s="424">
        <v>1416.00326991167</v>
      </c>
      <c r="C106" s="424">
        <v>1417.6110000000001</v>
      </c>
      <c r="D106" s="425">
        <v>1.6077300883300001</v>
      </c>
      <c r="E106" s="426">
        <v>1.0011353999820001</v>
      </c>
      <c r="F106" s="424">
        <v>1412</v>
      </c>
      <c r="G106" s="425">
        <v>1294.3333333333401</v>
      </c>
      <c r="H106" s="427">
        <v>167.18799999999999</v>
      </c>
      <c r="I106" s="424">
        <v>1453.645</v>
      </c>
      <c r="J106" s="425">
        <v>159.311666666664</v>
      </c>
      <c r="K106" s="428">
        <v>1.029493626062</v>
      </c>
    </row>
    <row r="107" spans="1:11" ht="14.4" customHeight="1" thickBot="1" x14ac:dyDescent="0.35">
      <c r="A107" s="446" t="s">
        <v>349</v>
      </c>
      <c r="B107" s="424">
        <v>5.0000115462980004</v>
      </c>
      <c r="C107" s="424">
        <v>17.692</v>
      </c>
      <c r="D107" s="425">
        <v>12.691988453701001</v>
      </c>
      <c r="E107" s="426">
        <v>3.5383918289339999</v>
      </c>
      <c r="F107" s="424">
        <v>18</v>
      </c>
      <c r="G107" s="425">
        <v>16.5</v>
      </c>
      <c r="H107" s="427">
        <v>2.5179999999990001</v>
      </c>
      <c r="I107" s="424">
        <v>19.866</v>
      </c>
      <c r="J107" s="425">
        <v>3.365999999999</v>
      </c>
      <c r="K107" s="428">
        <v>1.103666666666</v>
      </c>
    </row>
    <row r="108" spans="1:11" ht="14.4" customHeight="1" thickBot="1" x14ac:dyDescent="0.35">
      <c r="A108" s="446" t="s">
        <v>350</v>
      </c>
      <c r="B108" s="424">
        <v>3.0000069277780002</v>
      </c>
      <c r="C108" s="424">
        <v>2.9940000000000002</v>
      </c>
      <c r="D108" s="425">
        <v>-6.0069277779999999E-3</v>
      </c>
      <c r="E108" s="426">
        <v>0.99799769536399996</v>
      </c>
      <c r="F108" s="424">
        <v>3</v>
      </c>
      <c r="G108" s="425">
        <v>2.75</v>
      </c>
      <c r="H108" s="427">
        <v>0.254</v>
      </c>
      <c r="I108" s="424">
        <v>2.7909999999999999</v>
      </c>
      <c r="J108" s="425">
        <v>4.0999999999000003E-2</v>
      </c>
      <c r="K108" s="428">
        <v>0.93033333333299995</v>
      </c>
    </row>
    <row r="109" spans="1:11" ht="14.4" customHeight="1" thickBot="1" x14ac:dyDescent="0.35">
      <c r="A109" s="445" t="s">
        <v>351</v>
      </c>
      <c r="B109" s="429">
        <v>0</v>
      </c>
      <c r="C109" s="429">
        <v>7.55</v>
      </c>
      <c r="D109" s="430">
        <v>7.55</v>
      </c>
      <c r="E109" s="431" t="s">
        <v>260</v>
      </c>
      <c r="F109" s="429">
        <v>0</v>
      </c>
      <c r="G109" s="430">
        <v>0</v>
      </c>
      <c r="H109" s="432">
        <v>0</v>
      </c>
      <c r="I109" s="429">
        <v>5.5540000000000003</v>
      </c>
      <c r="J109" s="430">
        <v>5.5540000000000003</v>
      </c>
      <c r="K109" s="433" t="s">
        <v>249</v>
      </c>
    </row>
    <row r="110" spans="1:11" ht="14.4" customHeight="1" thickBot="1" x14ac:dyDescent="0.35">
      <c r="A110" s="446" t="s">
        <v>352</v>
      </c>
      <c r="B110" s="424">
        <v>0</v>
      </c>
      <c r="C110" s="424">
        <v>7.55</v>
      </c>
      <c r="D110" s="425">
        <v>7.55</v>
      </c>
      <c r="E110" s="434" t="s">
        <v>260</v>
      </c>
      <c r="F110" s="424">
        <v>0</v>
      </c>
      <c r="G110" s="425">
        <v>0</v>
      </c>
      <c r="H110" s="427">
        <v>0</v>
      </c>
      <c r="I110" s="424">
        <v>5.5540000000000003</v>
      </c>
      <c r="J110" s="425">
        <v>5.5540000000000003</v>
      </c>
      <c r="K110" s="435" t="s">
        <v>249</v>
      </c>
    </row>
    <row r="111" spans="1:11" ht="14.4" customHeight="1" thickBot="1" x14ac:dyDescent="0.35">
      <c r="A111" s="444" t="s">
        <v>353</v>
      </c>
      <c r="B111" s="424">
        <v>6</v>
      </c>
      <c r="C111" s="424">
        <v>51.31653</v>
      </c>
      <c r="D111" s="425">
        <v>45.31653</v>
      </c>
      <c r="E111" s="426">
        <v>8.5527549999999994</v>
      </c>
      <c r="F111" s="424">
        <v>5</v>
      </c>
      <c r="G111" s="425">
        <v>4.583333333333</v>
      </c>
      <c r="H111" s="427">
        <v>0</v>
      </c>
      <c r="I111" s="424">
        <v>16.763339999999999</v>
      </c>
      <c r="J111" s="425">
        <v>12.180006666665999</v>
      </c>
      <c r="K111" s="428">
        <v>3.352668</v>
      </c>
    </row>
    <row r="112" spans="1:11" ht="14.4" customHeight="1" thickBot="1" x14ac:dyDescent="0.35">
      <c r="A112" s="445" t="s">
        <v>354</v>
      </c>
      <c r="B112" s="429">
        <v>6</v>
      </c>
      <c r="C112" s="429">
        <v>51.31653</v>
      </c>
      <c r="D112" s="430">
        <v>45.31653</v>
      </c>
      <c r="E112" s="436">
        <v>8.5527549999999994</v>
      </c>
      <c r="F112" s="429">
        <v>5</v>
      </c>
      <c r="G112" s="430">
        <v>4.583333333333</v>
      </c>
      <c r="H112" s="432">
        <v>0</v>
      </c>
      <c r="I112" s="429">
        <v>16.763339999999999</v>
      </c>
      <c r="J112" s="430">
        <v>12.180006666665999</v>
      </c>
      <c r="K112" s="437">
        <v>3.352668</v>
      </c>
    </row>
    <row r="113" spans="1:11" ht="14.4" customHeight="1" thickBot="1" x14ac:dyDescent="0.35">
      <c r="A113" s="446" t="s">
        <v>355</v>
      </c>
      <c r="B113" s="424">
        <v>6</v>
      </c>
      <c r="C113" s="424">
        <v>51.31653</v>
      </c>
      <c r="D113" s="425">
        <v>45.31653</v>
      </c>
      <c r="E113" s="426">
        <v>8.5527549999999994</v>
      </c>
      <c r="F113" s="424">
        <v>5</v>
      </c>
      <c r="G113" s="425">
        <v>4.583333333333</v>
      </c>
      <c r="H113" s="427">
        <v>0</v>
      </c>
      <c r="I113" s="424">
        <v>16.763339999999999</v>
      </c>
      <c r="J113" s="425">
        <v>12.180006666665999</v>
      </c>
      <c r="K113" s="428">
        <v>3.352668</v>
      </c>
    </row>
    <row r="114" spans="1:11" ht="14.4" customHeight="1" thickBot="1" x14ac:dyDescent="0.35">
      <c r="A114" s="442" t="s">
        <v>356</v>
      </c>
      <c r="B114" s="424">
        <v>73818.701445480096</v>
      </c>
      <c r="C114" s="424">
        <v>81236.079450000005</v>
      </c>
      <c r="D114" s="425">
        <v>7417.3780045199201</v>
      </c>
      <c r="E114" s="426">
        <v>1.100481014421</v>
      </c>
      <c r="F114" s="424">
        <v>79275.965272888498</v>
      </c>
      <c r="G114" s="425">
        <v>72669.634833481105</v>
      </c>
      <c r="H114" s="427">
        <v>6831.9613800000097</v>
      </c>
      <c r="I114" s="424">
        <v>76000.237680000006</v>
      </c>
      <c r="J114" s="425">
        <v>3330.6028465188901</v>
      </c>
      <c r="K114" s="428">
        <v>0.95867943604799999</v>
      </c>
    </row>
    <row r="115" spans="1:11" ht="14.4" customHeight="1" thickBot="1" x14ac:dyDescent="0.35">
      <c r="A115" s="443" t="s">
        <v>357</v>
      </c>
      <c r="B115" s="424">
        <v>73790.726691591495</v>
      </c>
      <c r="C115" s="424">
        <v>81214.428039999999</v>
      </c>
      <c r="D115" s="425">
        <v>7423.70134840847</v>
      </c>
      <c r="E115" s="426">
        <v>1.1006048006469999</v>
      </c>
      <c r="F115" s="424">
        <v>79256</v>
      </c>
      <c r="G115" s="425">
        <v>72651.333333333299</v>
      </c>
      <c r="H115" s="427">
        <v>6826.9610500000099</v>
      </c>
      <c r="I115" s="424">
        <v>75950.405589999995</v>
      </c>
      <c r="J115" s="425">
        <v>3299.07225666667</v>
      </c>
      <c r="K115" s="428">
        <v>0.95829218721599996</v>
      </c>
    </row>
    <row r="116" spans="1:11" ht="14.4" customHeight="1" thickBot="1" x14ac:dyDescent="0.35">
      <c r="A116" s="444" t="s">
        <v>358</v>
      </c>
      <c r="B116" s="424">
        <v>73790.726691591495</v>
      </c>
      <c r="C116" s="424">
        <v>81214.428039999999</v>
      </c>
      <c r="D116" s="425">
        <v>7423.70134840847</v>
      </c>
      <c r="E116" s="426">
        <v>1.1006048006469999</v>
      </c>
      <c r="F116" s="424">
        <v>79256</v>
      </c>
      <c r="G116" s="425">
        <v>72651.333333333299</v>
      </c>
      <c r="H116" s="427">
        <v>6826.9610500000099</v>
      </c>
      <c r="I116" s="424">
        <v>75950.405589999995</v>
      </c>
      <c r="J116" s="425">
        <v>3299.07225666667</v>
      </c>
      <c r="K116" s="428">
        <v>0.95829218721599996</v>
      </c>
    </row>
    <row r="117" spans="1:11" ht="14.4" customHeight="1" thickBot="1" x14ac:dyDescent="0.35">
      <c r="A117" s="445" t="s">
        <v>359</v>
      </c>
      <c r="B117" s="429">
        <v>508.01466284533302</v>
      </c>
      <c r="C117" s="429">
        <v>527.10654</v>
      </c>
      <c r="D117" s="430">
        <v>19.091877154666001</v>
      </c>
      <c r="E117" s="436">
        <v>1.0375813506</v>
      </c>
      <c r="F117" s="429">
        <v>530</v>
      </c>
      <c r="G117" s="430">
        <v>485.83333333333297</v>
      </c>
      <c r="H117" s="432">
        <v>273.10012</v>
      </c>
      <c r="I117" s="429">
        <v>811.26484000000005</v>
      </c>
      <c r="J117" s="430">
        <v>325.43150666666702</v>
      </c>
      <c r="K117" s="437">
        <v>1.530688377358</v>
      </c>
    </row>
    <row r="118" spans="1:11" ht="14.4" customHeight="1" thickBot="1" x14ac:dyDescent="0.35">
      <c r="A118" s="446" t="s">
        <v>360</v>
      </c>
      <c r="B118" s="424">
        <v>345.88301037053299</v>
      </c>
      <c r="C118" s="424">
        <v>361.12759999999997</v>
      </c>
      <c r="D118" s="425">
        <v>15.244589629467001</v>
      </c>
      <c r="E118" s="426">
        <v>1.0440744100529999</v>
      </c>
      <c r="F118" s="424">
        <v>365</v>
      </c>
      <c r="G118" s="425">
        <v>334.58333333333297</v>
      </c>
      <c r="H118" s="427">
        <v>228.988</v>
      </c>
      <c r="I118" s="424">
        <v>625.37968000000001</v>
      </c>
      <c r="J118" s="425">
        <v>290.79634666666698</v>
      </c>
      <c r="K118" s="428">
        <v>1.713368986301</v>
      </c>
    </row>
    <row r="119" spans="1:11" ht="14.4" customHeight="1" thickBot="1" x14ac:dyDescent="0.35">
      <c r="A119" s="446" t="s">
        <v>361</v>
      </c>
      <c r="B119" s="424">
        <v>54.095319286303003</v>
      </c>
      <c r="C119" s="424">
        <v>10.1599</v>
      </c>
      <c r="D119" s="425">
        <v>-43.935419286303002</v>
      </c>
      <c r="E119" s="426">
        <v>0.187814770927</v>
      </c>
      <c r="F119" s="424">
        <v>10</v>
      </c>
      <c r="G119" s="425">
        <v>9.1666666666659999</v>
      </c>
      <c r="H119" s="427">
        <v>0</v>
      </c>
      <c r="I119" s="424">
        <v>0</v>
      </c>
      <c r="J119" s="425">
        <v>-9.1666666666659999</v>
      </c>
      <c r="K119" s="428">
        <v>0</v>
      </c>
    </row>
    <row r="120" spans="1:11" ht="14.4" customHeight="1" thickBot="1" x14ac:dyDescent="0.35">
      <c r="A120" s="446" t="s">
        <v>362</v>
      </c>
      <c r="B120" s="424">
        <v>101.427207576642</v>
      </c>
      <c r="C120" s="424">
        <v>145.47301999999999</v>
      </c>
      <c r="D120" s="425">
        <v>44.045812423356999</v>
      </c>
      <c r="E120" s="426">
        <v>1.4342603279299999</v>
      </c>
      <c r="F120" s="424">
        <v>145</v>
      </c>
      <c r="G120" s="425">
        <v>132.916666666667</v>
      </c>
      <c r="H120" s="427">
        <v>27.78612</v>
      </c>
      <c r="I120" s="424">
        <v>168.03756000000001</v>
      </c>
      <c r="J120" s="425">
        <v>35.120893333333001</v>
      </c>
      <c r="K120" s="428">
        <v>1.1588797241369999</v>
      </c>
    </row>
    <row r="121" spans="1:11" ht="14.4" customHeight="1" thickBot="1" x14ac:dyDescent="0.35">
      <c r="A121" s="446" t="s">
        <v>363</v>
      </c>
      <c r="B121" s="424">
        <v>6.6091256118550001</v>
      </c>
      <c r="C121" s="424">
        <v>10.346019999999999</v>
      </c>
      <c r="D121" s="425">
        <v>3.736894388144</v>
      </c>
      <c r="E121" s="426">
        <v>1.565414338841</v>
      </c>
      <c r="F121" s="424">
        <v>10</v>
      </c>
      <c r="G121" s="425">
        <v>9.1666666666659999</v>
      </c>
      <c r="H121" s="427">
        <v>16.326000000000001</v>
      </c>
      <c r="I121" s="424">
        <v>17.8476</v>
      </c>
      <c r="J121" s="425">
        <v>8.6809333333329999</v>
      </c>
      <c r="K121" s="428">
        <v>1.7847599999999999</v>
      </c>
    </row>
    <row r="122" spans="1:11" ht="14.4" customHeight="1" thickBot="1" x14ac:dyDescent="0.35">
      <c r="A122" s="445" t="s">
        <v>364</v>
      </c>
      <c r="B122" s="429">
        <v>97.763167697317002</v>
      </c>
      <c r="C122" s="429">
        <v>220.56743</v>
      </c>
      <c r="D122" s="430">
        <v>122.804262302683</v>
      </c>
      <c r="E122" s="436">
        <v>2.2561403767399999</v>
      </c>
      <c r="F122" s="429">
        <v>155</v>
      </c>
      <c r="G122" s="430">
        <v>142.083333333333</v>
      </c>
      <c r="H122" s="432">
        <v>2.8274400000000002</v>
      </c>
      <c r="I122" s="429">
        <v>200.88706999999999</v>
      </c>
      <c r="J122" s="430">
        <v>58.803736666665998</v>
      </c>
      <c r="K122" s="437">
        <v>1.296045612903</v>
      </c>
    </row>
    <row r="123" spans="1:11" ht="14.4" customHeight="1" thickBot="1" x14ac:dyDescent="0.35">
      <c r="A123" s="446" t="s">
        <v>365</v>
      </c>
      <c r="B123" s="424">
        <v>85.000008522835003</v>
      </c>
      <c r="C123" s="424">
        <v>216.27303000000001</v>
      </c>
      <c r="D123" s="425">
        <v>131.27302147716401</v>
      </c>
      <c r="E123" s="426">
        <v>2.5443883331119999</v>
      </c>
      <c r="F123" s="424">
        <v>147</v>
      </c>
      <c r="G123" s="425">
        <v>134.75</v>
      </c>
      <c r="H123" s="427">
        <v>2.8274400000000002</v>
      </c>
      <c r="I123" s="424">
        <v>184.69506999999999</v>
      </c>
      <c r="J123" s="425">
        <v>49.945070000000001</v>
      </c>
      <c r="K123" s="428">
        <v>1.2564290476190001</v>
      </c>
    </row>
    <row r="124" spans="1:11" ht="14.4" customHeight="1" thickBot="1" x14ac:dyDescent="0.35">
      <c r="A124" s="446" t="s">
        <v>366</v>
      </c>
      <c r="B124" s="424">
        <v>12.763159174481</v>
      </c>
      <c r="C124" s="424">
        <v>4.2944000000000004</v>
      </c>
      <c r="D124" s="425">
        <v>-8.4687591744810007</v>
      </c>
      <c r="E124" s="426">
        <v>0.33646841987100001</v>
      </c>
      <c r="F124" s="424">
        <v>8</v>
      </c>
      <c r="G124" s="425">
        <v>7.333333333333</v>
      </c>
      <c r="H124" s="427">
        <v>0</v>
      </c>
      <c r="I124" s="424">
        <v>16.192</v>
      </c>
      <c r="J124" s="425">
        <v>8.8586666666660001</v>
      </c>
      <c r="K124" s="428">
        <v>2.024</v>
      </c>
    </row>
    <row r="125" spans="1:11" ht="14.4" customHeight="1" thickBot="1" x14ac:dyDescent="0.35">
      <c r="A125" s="445" t="s">
        <v>367</v>
      </c>
      <c r="B125" s="429">
        <v>89.980570954320001</v>
      </c>
      <c r="C125" s="429">
        <v>91.544269999999997</v>
      </c>
      <c r="D125" s="430">
        <v>1.5636990456790001</v>
      </c>
      <c r="E125" s="436">
        <v>1.017378185413</v>
      </c>
      <c r="F125" s="429">
        <v>131</v>
      </c>
      <c r="G125" s="430">
        <v>120.083333333333</v>
      </c>
      <c r="H125" s="432">
        <v>5.76912</v>
      </c>
      <c r="I125" s="429">
        <v>92.005269999999996</v>
      </c>
      <c r="J125" s="430">
        <v>-28.078063333332999</v>
      </c>
      <c r="K125" s="437">
        <v>0.70233030534300001</v>
      </c>
    </row>
    <row r="126" spans="1:11" ht="14.4" customHeight="1" thickBot="1" x14ac:dyDescent="0.35">
      <c r="A126" s="446" t="s">
        <v>368</v>
      </c>
      <c r="B126" s="424">
        <v>13.980563333901999</v>
      </c>
      <c r="C126" s="424">
        <v>23.573930000000001</v>
      </c>
      <c r="D126" s="425">
        <v>9.5933666660969994</v>
      </c>
      <c r="E126" s="426">
        <v>1.6861931409319999</v>
      </c>
      <c r="F126" s="424">
        <v>21</v>
      </c>
      <c r="G126" s="425">
        <v>19.25</v>
      </c>
      <c r="H126" s="427">
        <v>0</v>
      </c>
      <c r="I126" s="424">
        <v>2.9542099999999998</v>
      </c>
      <c r="J126" s="425">
        <v>-16.29579</v>
      </c>
      <c r="K126" s="428">
        <v>0.14067666666600001</v>
      </c>
    </row>
    <row r="127" spans="1:11" ht="14.4" customHeight="1" thickBot="1" x14ac:dyDescent="0.35">
      <c r="A127" s="446" t="s">
        <v>369</v>
      </c>
      <c r="B127" s="424">
        <v>76.000007620416994</v>
      </c>
      <c r="C127" s="424">
        <v>67.970339999999993</v>
      </c>
      <c r="D127" s="425">
        <v>-8.0296676204169994</v>
      </c>
      <c r="E127" s="426">
        <v>0.894346489272</v>
      </c>
      <c r="F127" s="424">
        <v>110</v>
      </c>
      <c r="G127" s="425">
        <v>100.833333333333</v>
      </c>
      <c r="H127" s="427">
        <v>5.76912</v>
      </c>
      <c r="I127" s="424">
        <v>89.051060000000007</v>
      </c>
      <c r="J127" s="425">
        <v>-11.782273333333</v>
      </c>
      <c r="K127" s="428">
        <v>0.80955509090900002</v>
      </c>
    </row>
    <row r="128" spans="1:11" ht="14.4" customHeight="1" thickBot="1" x14ac:dyDescent="0.35">
      <c r="A128" s="445" t="s">
        <v>370</v>
      </c>
      <c r="B128" s="429">
        <v>960.96105731522596</v>
      </c>
      <c r="C128" s="429">
        <v>892.3886</v>
      </c>
      <c r="D128" s="430">
        <v>-68.572457315226004</v>
      </c>
      <c r="E128" s="436">
        <v>0.92864179376099998</v>
      </c>
      <c r="F128" s="429">
        <v>798</v>
      </c>
      <c r="G128" s="430">
        <v>731.5</v>
      </c>
      <c r="H128" s="432">
        <v>96.668620000000004</v>
      </c>
      <c r="I128" s="429">
        <v>1147.8202000000001</v>
      </c>
      <c r="J128" s="430">
        <v>416.3202</v>
      </c>
      <c r="K128" s="437">
        <v>1.438371177944</v>
      </c>
    </row>
    <row r="129" spans="1:11" ht="14.4" customHeight="1" thickBot="1" x14ac:dyDescent="0.35">
      <c r="A129" s="446" t="s">
        <v>371</v>
      </c>
      <c r="B129" s="424">
        <v>960.96105731522596</v>
      </c>
      <c r="C129" s="424">
        <v>892.3886</v>
      </c>
      <c r="D129" s="425">
        <v>-68.572457315226004</v>
      </c>
      <c r="E129" s="426">
        <v>0.92864179376099998</v>
      </c>
      <c r="F129" s="424">
        <v>798</v>
      </c>
      <c r="G129" s="425">
        <v>731.5</v>
      </c>
      <c r="H129" s="427">
        <v>96.668620000000004</v>
      </c>
      <c r="I129" s="424">
        <v>1147.8202000000001</v>
      </c>
      <c r="J129" s="425">
        <v>416.3202</v>
      </c>
      <c r="K129" s="428">
        <v>1.438371177944</v>
      </c>
    </row>
    <row r="130" spans="1:11" ht="14.4" customHeight="1" thickBot="1" x14ac:dyDescent="0.35">
      <c r="A130" s="445" t="s">
        <v>372</v>
      </c>
      <c r="B130" s="429">
        <v>72134.007232779302</v>
      </c>
      <c r="C130" s="429">
        <v>74884.556030000007</v>
      </c>
      <c r="D130" s="430">
        <v>2750.5487972206802</v>
      </c>
      <c r="E130" s="436">
        <v>1.0381310965899999</v>
      </c>
      <c r="F130" s="429">
        <v>77642</v>
      </c>
      <c r="G130" s="430">
        <v>71171.833333333299</v>
      </c>
      <c r="H130" s="432">
        <v>6291.1661100000101</v>
      </c>
      <c r="I130" s="429">
        <v>71569.273190000007</v>
      </c>
      <c r="J130" s="430">
        <v>397.43985666666401</v>
      </c>
      <c r="K130" s="437">
        <v>0.92178554377699995</v>
      </c>
    </row>
    <row r="131" spans="1:11" ht="14.4" customHeight="1" thickBot="1" x14ac:dyDescent="0.35">
      <c r="A131" s="446" t="s">
        <v>373</v>
      </c>
      <c r="B131" s="424">
        <v>28608.002868485699</v>
      </c>
      <c r="C131" s="424">
        <v>26969.775600000001</v>
      </c>
      <c r="D131" s="425">
        <v>-1638.2272684857401</v>
      </c>
      <c r="E131" s="426">
        <v>0.942735350104</v>
      </c>
      <c r="F131" s="424">
        <v>30224</v>
      </c>
      <c r="G131" s="425">
        <v>27705.333333333299</v>
      </c>
      <c r="H131" s="427">
        <v>2148.5208200000002</v>
      </c>
      <c r="I131" s="424">
        <v>26328.0016</v>
      </c>
      <c r="J131" s="425">
        <v>-1377.33173333333</v>
      </c>
      <c r="K131" s="428">
        <v>0.87109587083100004</v>
      </c>
    </row>
    <row r="132" spans="1:11" ht="14.4" customHeight="1" thickBot="1" x14ac:dyDescent="0.35">
      <c r="A132" s="446" t="s">
        <v>374</v>
      </c>
      <c r="B132" s="424">
        <v>43526.0043642936</v>
      </c>
      <c r="C132" s="424">
        <v>47914.780429999999</v>
      </c>
      <c r="D132" s="425">
        <v>4388.77606570641</v>
      </c>
      <c r="E132" s="426">
        <v>1.1008311268119999</v>
      </c>
      <c r="F132" s="424">
        <v>47418</v>
      </c>
      <c r="G132" s="425">
        <v>43466.5</v>
      </c>
      <c r="H132" s="427">
        <v>4142.6452900000004</v>
      </c>
      <c r="I132" s="424">
        <v>45241.271589999997</v>
      </c>
      <c r="J132" s="425">
        <v>1774.7715900000001</v>
      </c>
      <c r="K132" s="428">
        <v>0.954094892024</v>
      </c>
    </row>
    <row r="133" spans="1:11" ht="14.4" customHeight="1" thickBot="1" x14ac:dyDescent="0.35">
      <c r="A133" s="445" t="s">
        <v>375</v>
      </c>
      <c r="B133" s="429">
        <v>0</v>
      </c>
      <c r="C133" s="429">
        <v>4598.2651699999997</v>
      </c>
      <c r="D133" s="430">
        <v>4598.2651699999997</v>
      </c>
      <c r="E133" s="431" t="s">
        <v>249</v>
      </c>
      <c r="F133" s="429">
        <v>0</v>
      </c>
      <c r="G133" s="430">
        <v>0</v>
      </c>
      <c r="H133" s="432">
        <v>157.42964000000001</v>
      </c>
      <c r="I133" s="429">
        <v>2129.1550200000001</v>
      </c>
      <c r="J133" s="430">
        <v>2129.1550200000001</v>
      </c>
      <c r="K133" s="433" t="s">
        <v>249</v>
      </c>
    </row>
    <row r="134" spans="1:11" ht="14.4" customHeight="1" thickBot="1" x14ac:dyDescent="0.35">
      <c r="A134" s="446" t="s">
        <v>376</v>
      </c>
      <c r="B134" s="424">
        <v>0</v>
      </c>
      <c r="C134" s="424">
        <v>454.67532</v>
      </c>
      <c r="D134" s="425">
        <v>454.67532</v>
      </c>
      <c r="E134" s="434" t="s">
        <v>249</v>
      </c>
      <c r="F134" s="424">
        <v>0</v>
      </c>
      <c r="G134" s="425">
        <v>0</v>
      </c>
      <c r="H134" s="427">
        <v>0</v>
      </c>
      <c r="I134" s="424">
        <v>1508.5467100000001</v>
      </c>
      <c r="J134" s="425">
        <v>1508.5467100000001</v>
      </c>
      <c r="K134" s="435" t="s">
        <v>249</v>
      </c>
    </row>
    <row r="135" spans="1:11" ht="14.4" customHeight="1" thickBot="1" x14ac:dyDescent="0.35">
      <c r="A135" s="446" t="s">
        <v>377</v>
      </c>
      <c r="B135" s="424">
        <v>0</v>
      </c>
      <c r="C135" s="424">
        <v>4143.5898500000003</v>
      </c>
      <c r="D135" s="425">
        <v>4143.5898500000003</v>
      </c>
      <c r="E135" s="434" t="s">
        <v>249</v>
      </c>
      <c r="F135" s="424">
        <v>0</v>
      </c>
      <c r="G135" s="425">
        <v>0</v>
      </c>
      <c r="H135" s="427">
        <v>157.42964000000001</v>
      </c>
      <c r="I135" s="424">
        <v>620.60830999999996</v>
      </c>
      <c r="J135" s="425">
        <v>620.60830999999996</v>
      </c>
      <c r="K135" s="435" t="s">
        <v>249</v>
      </c>
    </row>
    <row r="136" spans="1:11" ht="14.4" customHeight="1" thickBot="1" x14ac:dyDescent="0.35">
      <c r="A136" s="443" t="s">
        <v>378</v>
      </c>
      <c r="B136" s="424">
        <v>27.974753888555998</v>
      </c>
      <c r="C136" s="424">
        <v>21.651409999999998</v>
      </c>
      <c r="D136" s="425">
        <v>-6.3233438885559998</v>
      </c>
      <c r="E136" s="426">
        <v>0.77396248368200005</v>
      </c>
      <c r="F136" s="424">
        <v>19.96527288851</v>
      </c>
      <c r="G136" s="425">
        <v>18.301500147801001</v>
      </c>
      <c r="H136" s="427">
        <v>5.0003299999999999</v>
      </c>
      <c r="I136" s="424">
        <v>49.832090000000001</v>
      </c>
      <c r="J136" s="425">
        <v>31.530589852197998</v>
      </c>
      <c r="K136" s="428">
        <v>2.495938336444</v>
      </c>
    </row>
    <row r="137" spans="1:11" ht="14.4" customHeight="1" thickBot="1" x14ac:dyDescent="0.35">
      <c r="A137" s="444" t="s">
        <v>379</v>
      </c>
      <c r="B137" s="424">
        <v>0</v>
      </c>
      <c r="C137" s="424">
        <v>0</v>
      </c>
      <c r="D137" s="425">
        <v>0</v>
      </c>
      <c r="E137" s="434" t="s">
        <v>249</v>
      </c>
      <c r="F137" s="424">
        <v>0</v>
      </c>
      <c r="G137" s="425">
        <v>0</v>
      </c>
      <c r="H137" s="427">
        <v>5</v>
      </c>
      <c r="I137" s="424">
        <v>11.5</v>
      </c>
      <c r="J137" s="425">
        <v>11.5</v>
      </c>
      <c r="K137" s="435" t="s">
        <v>260</v>
      </c>
    </row>
    <row r="138" spans="1:11" ht="14.4" customHeight="1" thickBot="1" x14ac:dyDescent="0.35">
      <c r="A138" s="445" t="s">
        <v>380</v>
      </c>
      <c r="B138" s="429">
        <v>0</v>
      </c>
      <c r="C138" s="429">
        <v>0</v>
      </c>
      <c r="D138" s="430">
        <v>0</v>
      </c>
      <c r="E138" s="436">
        <v>1</v>
      </c>
      <c r="F138" s="429">
        <v>0</v>
      </c>
      <c r="G138" s="430">
        <v>0</v>
      </c>
      <c r="H138" s="432">
        <v>5</v>
      </c>
      <c r="I138" s="429">
        <v>11.5</v>
      </c>
      <c r="J138" s="430">
        <v>11.5</v>
      </c>
      <c r="K138" s="433" t="s">
        <v>260</v>
      </c>
    </row>
    <row r="139" spans="1:11" ht="14.4" customHeight="1" thickBot="1" x14ac:dyDescent="0.35">
      <c r="A139" s="446" t="s">
        <v>381</v>
      </c>
      <c r="B139" s="424">
        <v>0</v>
      </c>
      <c r="C139" s="424">
        <v>0</v>
      </c>
      <c r="D139" s="425">
        <v>0</v>
      </c>
      <c r="E139" s="426">
        <v>1</v>
      </c>
      <c r="F139" s="424">
        <v>0</v>
      </c>
      <c r="G139" s="425">
        <v>0</v>
      </c>
      <c r="H139" s="427">
        <v>5</v>
      </c>
      <c r="I139" s="424">
        <v>11.5</v>
      </c>
      <c r="J139" s="425">
        <v>11.5</v>
      </c>
      <c r="K139" s="435" t="s">
        <v>260</v>
      </c>
    </row>
    <row r="140" spans="1:11" ht="14.4" customHeight="1" thickBot="1" x14ac:dyDescent="0.35">
      <c r="A140" s="449" t="s">
        <v>382</v>
      </c>
      <c r="B140" s="429">
        <v>27.974753888555998</v>
      </c>
      <c r="C140" s="429">
        <v>21.651409999999998</v>
      </c>
      <c r="D140" s="430">
        <v>-6.3233438885559998</v>
      </c>
      <c r="E140" s="436">
        <v>0.77396248368200005</v>
      </c>
      <c r="F140" s="429">
        <v>19.96527288851</v>
      </c>
      <c r="G140" s="430">
        <v>18.301500147801001</v>
      </c>
      <c r="H140" s="432">
        <v>3.3E-4</v>
      </c>
      <c r="I140" s="429">
        <v>38.332090000000001</v>
      </c>
      <c r="J140" s="430">
        <v>20.030589852197998</v>
      </c>
      <c r="K140" s="437">
        <v>1.9199381953879999</v>
      </c>
    </row>
    <row r="141" spans="1:11" ht="14.4" customHeight="1" thickBot="1" x14ac:dyDescent="0.35">
      <c r="A141" s="445" t="s">
        <v>383</v>
      </c>
      <c r="B141" s="429">
        <v>0</v>
      </c>
      <c r="C141" s="429">
        <v>-1.23E-3</v>
      </c>
      <c r="D141" s="430">
        <v>-1.23E-3</v>
      </c>
      <c r="E141" s="431" t="s">
        <v>249</v>
      </c>
      <c r="F141" s="429">
        <v>0</v>
      </c>
      <c r="G141" s="430">
        <v>0</v>
      </c>
      <c r="H141" s="432">
        <v>3.3E-4</v>
      </c>
      <c r="I141" s="429">
        <v>1.49E-3</v>
      </c>
      <c r="J141" s="430">
        <v>1.49E-3</v>
      </c>
      <c r="K141" s="433" t="s">
        <v>249</v>
      </c>
    </row>
    <row r="142" spans="1:11" ht="14.4" customHeight="1" thickBot="1" x14ac:dyDescent="0.35">
      <c r="A142" s="446" t="s">
        <v>384</v>
      </c>
      <c r="B142" s="424">
        <v>0</v>
      </c>
      <c r="C142" s="424">
        <v>-1.23E-3</v>
      </c>
      <c r="D142" s="425">
        <v>-1.23E-3</v>
      </c>
      <c r="E142" s="434" t="s">
        <v>249</v>
      </c>
      <c r="F142" s="424">
        <v>0</v>
      </c>
      <c r="G142" s="425">
        <v>0</v>
      </c>
      <c r="H142" s="427">
        <v>3.3E-4</v>
      </c>
      <c r="I142" s="424">
        <v>1.49E-3</v>
      </c>
      <c r="J142" s="425">
        <v>1.49E-3</v>
      </c>
      <c r="K142" s="435" t="s">
        <v>249</v>
      </c>
    </row>
    <row r="143" spans="1:11" ht="14.4" customHeight="1" thickBot="1" x14ac:dyDescent="0.35">
      <c r="A143" s="445" t="s">
        <v>385</v>
      </c>
      <c r="B143" s="429">
        <v>27.974753888555998</v>
      </c>
      <c r="C143" s="429">
        <v>21.652640000000002</v>
      </c>
      <c r="D143" s="430">
        <v>-6.3221138885560002</v>
      </c>
      <c r="E143" s="436">
        <v>0.77400645189700001</v>
      </c>
      <c r="F143" s="429">
        <v>19.96527288851</v>
      </c>
      <c r="G143" s="430">
        <v>18.301500147801001</v>
      </c>
      <c r="H143" s="432">
        <v>0</v>
      </c>
      <c r="I143" s="429">
        <v>38.330599999999997</v>
      </c>
      <c r="J143" s="430">
        <v>20.029099852198001</v>
      </c>
      <c r="K143" s="437">
        <v>1.919863565804</v>
      </c>
    </row>
    <row r="144" spans="1:11" ht="14.4" customHeight="1" thickBot="1" x14ac:dyDescent="0.35">
      <c r="A144" s="446" t="s">
        <v>386</v>
      </c>
      <c r="B144" s="424">
        <v>27.974753888555998</v>
      </c>
      <c r="C144" s="424">
        <v>21.652640000000002</v>
      </c>
      <c r="D144" s="425">
        <v>-6.3221138885560002</v>
      </c>
      <c r="E144" s="426">
        <v>0.77400645189700001</v>
      </c>
      <c r="F144" s="424">
        <v>19.96527288851</v>
      </c>
      <c r="G144" s="425">
        <v>18.301500147801001</v>
      </c>
      <c r="H144" s="427">
        <v>0</v>
      </c>
      <c r="I144" s="424">
        <v>38.330599999999997</v>
      </c>
      <c r="J144" s="425">
        <v>20.029099852198001</v>
      </c>
      <c r="K144" s="428">
        <v>1.919863565804</v>
      </c>
    </row>
    <row r="145" spans="1:11" ht="14.4" customHeight="1" thickBot="1" x14ac:dyDescent="0.35">
      <c r="A145" s="442" t="s">
        <v>387</v>
      </c>
      <c r="B145" s="424">
        <v>3024.02521590266</v>
      </c>
      <c r="C145" s="424">
        <v>3000.36843</v>
      </c>
      <c r="D145" s="425">
        <v>-23.656785902664001</v>
      </c>
      <c r="E145" s="426">
        <v>0.99217705402099998</v>
      </c>
      <c r="F145" s="424">
        <v>3349.8169135683102</v>
      </c>
      <c r="G145" s="425">
        <v>3070.66550410428</v>
      </c>
      <c r="H145" s="427">
        <v>370.74473</v>
      </c>
      <c r="I145" s="424">
        <v>3384.11546</v>
      </c>
      <c r="J145" s="425">
        <v>313.44995589571801</v>
      </c>
      <c r="K145" s="428">
        <v>1.0102389316539999</v>
      </c>
    </row>
    <row r="146" spans="1:11" ht="14.4" customHeight="1" thickBot="1" x14ac:dyDescent="0.35">
      <c r="A146" s="447" t="s">
        <v>388</v>
      </c>
      <c r="B146" s="429">
        <v>3024.02521590266</v>
      </c>
      <c r="C146" s="429">
        <v>3000.36843</v>
      </c>
      <c r="D146" s="430">
        <v>-23.656785902664001</v>
      </c>
      <c r="E146" s="436">
        <v>0.99217705402099998</v>
      </c>
      <c r="F146" s="429">
        <v>3349.8169135683102</v>
      </c>
      <c r="G146" s="430">
        <v>3070.66550410428</v>
      </c>
      <c r="H146" s="432">
        <v>370.74473</v>
      </c>
      <c r="I146" s="429">
        <v>3384.11546</v>
      </c>
      <c r="J146" s="430">
        <v>313.44995589571801</v>
      </c>
      <c r="K146" s="437">
        <v>1.0102389316539999</v>
      </c>
    </row>
    <row r="147" spans="1:11" ht="14.4" customHeight="1" thickBot="1" x14ac:dyDescent="0.35">
      <c r="A147" s="449" t="s">
        <v>41</v>
      </c>
      <c r="B147" s="429">
        <v>3024.02521590266</v>
      </c>
      <c r="C147" s="429">
        <v>3000.36843</v>
      </c>
      <c r="D147" s="430">
        <v>-23.656785902664001</v>
      </c>
      <c r="E147" s="436">
        <v>0.99217705402099998</v>
      </c>
      <c r="F147" s="429">
        <v>3349.8169135683102</v>
      </c>
      <c r="G147" s="430">
        <v>3070.66550410428</v>
      </c>
      <c r="H147" s="432">
        <v>370.74473</v>
      </c>
      <c r="I147" s="429">
        <v>3384.11546</v>
      </c>
      <c r="J147" s="430">
        <v>313.44995589571801</v>
      </c>
      <c r="K147" s="437">
        <v>1.0102389316539999</v>
      </c>
    </row>
    <row r="148" spans="1:11" ht="14.4" customHeight="1" thickBot="1" x14ac:dyDescent="0.35">
      <c r="A148" s="448" t="s">
        <v>389</v>
      </c>
      <c r="B148" s="424">
        <v>0</v>
      </c>
      <c r="C148" s="424">
        <v>0</v>
      </c>
      <c r="D148" s="425">
        <v>0</v>
      </c>
      <c r="E148" s="426">
        <v>1</v>
      </c>
      <c r="F148" s="424">
        <v>0.64583491920500002</v>
      </c>
      <c r="G148" s="425">
        <v>0.59201534260499999</v>
      </c>
      <c r="H148" s="427">
        <v>2.98E-2</v>
      </c>
      <c r="I148" s="424">
        <v>0.38205</v>
      </c>
      <c r="J148" s="425">
        <v>-0.20996534260499999</v>
      </c>
      <c r="K148" s="428">
        <v>0.59155983771999998</v>
      </c>
    </row>
    <row r="149" spans="1:11" ht="14.4" customHeight="1" thickBot="1" x14ac:dyDescent="0.35">
      <c r="A149" s="446" t="s">
        <v>390</v>
      </c>
      <c r="B149" s="424">
        <v>0</v>
      </c>
      <c r="C149" s="424">
        <v>0</v>
      </c>
      <c r="D149" s="425">
        <v>0</v>
      </c>
      <c r="E149" s="426">
        <v>1</v>
      </c>
      <c r="F149" s="424">
        <v>0.64583491920500002</v>
      </c>
      <c r="G149" s="425">
        <v>0.59201534260499999</v>
      </c>
      <c r="H149" s="427">
        <v>2.98E-2</v>
      </c>
      <c r="I149" s="424">
        <v>0.38205</v>
      </c>
      <c r="J149" s="425">
        <v>-0.20996534260499999</v>
      </c>
      <c r="K149" s="428">
        <v>0.59155983771999998</v>
      </c>
    </row>
    <row r="150" spans="1:11" ht="14.4" customHeight="1" thickBot="1" x14ac:dyDescent="0.35">
      <c r="A150" s="445" t="s">
        <v>391</v>
      </c>
      <c r="B150" s="429">
        <v>70.220120224297006</v>
      </c>
      <c r="C150" s="429">
        <v>31.527339999999999</v>
      </c>
      <c r="D150" s="430">
        <v>-38.692780224297003</v>
      </c>
      <c r="E150" s="436">
        <v>0.448978724321</v>
      </c>
      <c r="F150" s="429">
        <v>44.844801527561003</v>
      </c>
      <c r="G150" s="430">
        <v>41.107734733598001</v>
      </c>
      <c r="H150" s="432">
        <v>2.79704</v>
      </c>
      <c r="I150" s="429">
        <v>13.0876</v>
      </c>
      <c r="J150" s="430">
        <v>-28.020134733597999</v>
      </c>
      <c r="K150" s="437">
        <v>0.29184207654299998</v>
      </c>
    </row>
    <row r="151" spans="1:11" ht="14.4" customHeight="1" thickBot="1" x14ac:dyDescent="0.35">
      <c r="A151" s="446" t="s">
        <v>392</v>
      </c>
      <c r="B151" s="424">
        <v>0.95173613292699999</v>
      </c>
      <c r="C151" s="424">
        <v>4.1100000000000003</v>
      </c>
      <c r="D151" s="425">
        <v>3.1582638670719998</v>
      </c>
      <c r="E151" s="426">
        <v>4.3184238338789998</v>
      </c>
      <c r="F151" s="424">
        <v>4.8002268016169998</v>
      </c>
      <c r="G151" s="425">
        <v>4.4002079014820001</v>
      </c>
      <c r="H151" s="427">
        <v>0.96799999999999997</v>
      </c>
      <c r="I151" s="424">
        <v>1.1659999999999999</v>
      </c>
      <c r="J151" s="425">
        <v>-3.2342079014820002</v>
      </c>
      <c r="K151" s="428">
        <v>0.24290518931399999</v>
      </c>
    </row>
    <row r="152" spans="1:11" ht="14.4" customHeight="1" thickBot="1" x14ac:dyDescent="0.35">
      <c r="A152" s="446" t="s">
        <v>393</v>
      </c>
      <c r="B152" s="424">
        <v>39.418304728041001</v>
      </c>
      <c r="C152" s="424">
        <v>13.786099999999999</v>
      </c>
      <c r="D152" s="425">
        <v>-25.632204728041</v>
      </c>
      <c r="E152" s="426">
        <v>0.34973853125100002</v>
      </c>
      <c r="F152" s="424">
        <v>25.450591746467001</v>
      </c>
      <c r="G152" s="425">
        <v>23.329709100928</v>
      </c>
      <c r="H152" s="427">
        <v>1.2675000000000001</v>
      </c>
      <c r="I152" s="424">
        <v>6.9676999999999998</v>
      </c>
      <c r="J152" s="425">
        <v>-16.362009100927999</v>
      </c>
      <c r="K152" s="428">
        <v>0.27377359510499999</v>
      </c>
    </row>
    <row r="153" spans="1:11" ht="14.4" customHeight="1" thickBot="1" x14ac:dyDescent="0.35">
      <c r="A153" s="446" t="s">
        <v>394</v>
      </c>
      <c r="B153" s="424">
        <v>29.850079363328</v>
      </c>
      <c r="C153" s="424">
        <v>13.63124</v>
      </c>
      <c r="D153" s="425">
        <v>-16.218839363328001</v>
      </c>
      <c r="E153" s="426">
        <v>0.45665674231800002</v>
      </c>
      <c r="F153" s="424">
        <v>14.593982979475999</v>
      </c>
      <c r="G153" s="425">
        <v>13.377817731185999</v>
      </c>
      <c r="H153" s="427">
        <v>0.56154000000000004</v>
      </c>
      <c r="I153" s="424">
        <v>4.9539</v>
      </c>
      <c r="J153" s="425">
        <v>-8.4239177311860001</v>
      </c>
      <c r="K153" s="428">
        <v>0.33944811412800002</v>
      </c>
    </row>
    <row r="154" spans="1:11" ht="14.4" customHeight="1" thickBot="1" x14ac:dyDescent="0.35">
      <c r="A154" s="445" t="s">
        <v>395</v>
      </c>
      <c r="B154" s="429">
        <v>40.141520262036998</v>
      </c>
      <c r="C154" s="429">
        <v>39.272799999999997</v>
      </c>
      <c r="D154" s="430">
        <v>-0.86872026203700003</v>
      </c>
      <c r="E154" s="436">
        <v>0.97835856100200003</v>
      </c>
      <c r="F154" s="429">
        <v>38.429344406928003</v>
      </c>
      <c r="G154" s="430">
        <v>35.226899039684</v>
      </c>
      <c r="H154" s="432">
        <v>3.5969000000000002</v>
      </c>
      <c r="I154" s="429">
        <v>37.698999999999998</v>
      </c>
      <c r="J154" s="430">
        <v>2.4721009603150002</v>
      </c>
      <c r="K154" s="437">
        <v>0.98099513748599998</v>
      </c>
    </row>
    <row r="155" spans="1:11" ht="14.4" customHeight="1" thickBot="1" x14ac:dyDescent="0.35">
      <c r="A155" s="446" t="s">
        <v>396</v>
      </c>
      <c r="B155" s="424">
        <v>40.141520262036998</v>
      </c>
      <c r="C155" s="424">
        <v>39.272799999999997</v>
      </c>
      <c r="D155" s="425">
        <v>-0.86872026203700003</v>
      </c>
      <c r="E155" s="426">
        <v>0.97835856100200003</v>
      </c>
      <c r="F155" s="424">
        <v>38.429344406928003</v>
      </c>
      <c r="G155" s="425">
        <v>35.226899039684</v>
      </c>
      <c r="H155" s="427">
        <v>3.5969000000000002</v>
      </c>
      <c r="I155" s="424">
        <v>37.698999999999998</v>
      </c>
      <c r="J155" s="425">
        <v>2.4721009603150002</v>
      </c>
      <c r="K155" s="428">
        <v>0.98099513748599998</v>
      </c>
    </row>
    <row r="156" spans="1:11" ht="14.4" customHeight="1" thickBot="1" x14ac:dyDescent="0.35">
      <c r="A156" s="445" t="s">
        <v>397</v>
      </c>
      <c r="B156" s="429">
        <v>893.04118137365504</v>
      </c>
      <c r="C156" s="429">
        <v>854.45095000000003</v>
      </c>
      <c r="D156" s="430">
        <v>-38.590231373653999</v>
      </c>
      <c r="E156" s="436">
        <v>0.95678784788500004</v>
      </c>
      <c r="F156" s="429">
        <v>1363.12154574539</v>
      </c>
      <c r="G156" s="430">
        <v>1249.5280835999399</v>
      </c>
      <c r="H156" s="432">
        <v>161.94645</v>
      </c>
      <c r="I156" s="429">
        <v>1320.82456</v>
      </c>
      <c r="J156" s="430">
        <v>71.296476400057998</v>
      </c>
      <c r="K156" s="437">
        <v>0.96897049578700001</v>
      </c>
    </row>
    <row r="157" spans="1:11" ht="14.4" customHeight="1" thickBot="1" x14ac:dyDescent="0.35">
      <c r="A157" s="446" t="s">
        <v>398</v>
      </c>
      <c r="B157" s="424">
        <v>893.04118137365504</v>
      </c>
      <c r="C157" s="424">
        <v>854.45095000000003</v>
      </c>
      <c r="D157" s="425">
        <v>-38.590231373653999</v>
      </c>
      <c r="E157" s="426">
        <v>0.95678784788500004</v>
      </c>
      <c r="F157" s="424">
        <v>1363.12154574539</v>
      </c>
      <c r="G157" s="425">
        <v>1249.5280835999399</v>
      </c>
      <c r="H157" s="427">
        <v>161.94645</v>
      </c>
      <c r="I157" s="424">
        <v>1320.82456</v>
      </c>
      <c r="J157" s="425">
        <v>71.296476400057998</v>
      </c>
      <c r="K157" s="428">
        <v>0.96897049578700001</v>
      </c>
    </row>
    <row r="158" spans="1:11" ht="14.4" customHeight="1" thickBot="1" x14ac:dyDescent="0.35">
      <c r="A158" s="445" t="s">
        <v>399</v>
      </c>
      <c r="B158" s="429">
        <v>0</v>
      </c>
      <c r="C158" s="429">
        <v>14.595000000000001</v>
      </c>
      <c r="D158" s="430">
        <v>14.595000000000001</v>
      </c>
      <c r="E158" s="431" t="s">
        <v>260</v>
      </c>
      <c r="F158" s="429">
        <v>0</v>
      </c>
      <c r="G158" s="430">
        <v>0</v>
      </c>
      <c r="H158" s="432">
        <v>0</v>
      </c>
      <c r="I158" s="429">
        <v>0</v>
      </c>
      <c r="J158" s="430">
        <v>0</v>
      </c>
      <c r="K158" s="437">
        <v>0</v>
      </c>
    </row>
    <row r="159" spans="1:11" ht="14.4" customHeight="1" thickBot="1" x14ac:dyDescent="0.35">
      <c r="A159" s="446" t="s">
        <v>400</v>
      </c>
      <c r="B159" s="424">
        <v>0</v>
      </c>
      <c r="C159" s="424">
        <v>14.595000000000001</v>
      </c>
      <c r="D159" s="425">
        <v>14.595000000000001</v>
      </c>
      <c r="E159" s="434" t="s">
        <v>260</v>
      </c>
      <c r="F159" s="424">
        <v>0</v>
      </c>
      <c r="G159" s="425">
        <v>0</v>
      </c>
      <c r="H159" s="427">
        <v>0</v>
      </c>
      <c r="I159" s="424">
        <v>0</v>
      </c>
      <c r="J159" s="425">
        <v>0</v>
      </c>
      <c r="K159" s="428">
        <v>0</v>
      </c>
    </row>
    <row r="160" spans="1:11" ht="14.4" customHeight="1" thickBot="1" x14ac:dyDescent="0.35">
      <c r="A160" s="445" t="s">
        <v>401</v>
      </c>
      <c r="B160" s="429">
        <v>2020.6223940426701</v>
      </c>
      <c r="C160" s="429">
        <v>2060.52234</v>
      </c>
      <c r="D160" s="430">
        <v>39.899945957325997</v>
      </c>
      <c r="E160" s="436">
        <v>1.019746364325</v>
      </c>
      <c r="F160" s="429">
        <v>1902.7753869692201</v>
      </c>
      <c r="G160" s="430">
        <v>1744.21077138845</v>
      </c>
      <c r="H160" s="432">
        <v>202.37454</v>
      </c>
      <c r="I160" s="429">
        <v>2012.1222499999999</v>
      </c>
      <c r="J160" s="430">
        <v>267.911478611549</v>
      </c>
      <c r="K160" s="437">
        <v>1.0574670367179999</v>
      </c>
    </row>
    <row r="161" spans="1:11" ht="14.4" customHeight="1" thickBot="1" x14ac:dyDescent="0.35">
      <c r="A161" s="446" t="s">
        <v>402</v>
      </c>
      <c r="B161" s="424">
        <v>2020.6223940426701</v>
      </c>
      <c r="C161" s="424">
        <v>2060.52234</v>
      </c>
      <c r="D161" s="425">
        <v>39.899945957325997</v>
      </c>
      <c r="E161" s="426">
        <v>1.019746364325</v>
      </c>
      <c r="F161" s="424">
        <v>1902.7753869692201</v>
      </c>
      <c r="G161" s="425">
        <v>1744.21077138845</v>
      </c>
      <c r="H161" s="427">
        <v>202.37454</v>
      </c>
      <c r="I161" s="424">
        <v>2012.1222499999999</v>
      </c>
      <c r="J161" s="425">
        <v>267.911478611549</v>
      </c>
      <c r="K161" s="428">
        <v>1.0574670367179999</v>
      </c>
    </row>
    <row r="162" spans="1:11" ht="14.4" customHeight="1" thickBot="1" x14ac:dyDescent="0.35">
      <c r="A162" s="442" t="s">
        <v>403</v>
      </c>
      <c r="B162" s="424">
        <v>0</v>
      </c>
      <c r="C162" s="424">
        <v>16908.213070000002</v>
      </c>
      <c r="D162" s="425">
        <v>16908.213070000002</v>
      </c>
      <c r="E162" s="434" t="s">
        <v>260</v>
      </c>
      <c r="F162" s="424">
        <v>0</v>
      </c>
      <c r="G162" s="425">
        <v>0</v>
      </c>
      <c r="H162" s="427">
        <v>1001.79094</v>
      </c>
      <c r="I162" s="424">
        <v>16737.127629999999</v>
      </c>
      <c r="J162" s="425">
        <v>16737.127629999999</v>
      </c>
      <c r="K162" s="435" t="s">
        <v>260</v>
      </c>
    </row>
    <row r="163" spans="1:11" ht="14.4" customHeight="1" thickBot="1" x14ac:dyDescent="0.35">
      <c r="A163" s="447" t="s">
        <v>404</v>
      </c>
      <c r="B163" s="429">
        <v>0</v>
      </c>
      <c r="C163" s="429">
        <v>16908.213070000002</v>
      </c>
      <c r="D163" s="430">
        <v>16908.213070000002</v>
      </c>
      <c r="E163" s="431" t="s">
        <v>260</v>
      </c>
      <c r="F163" s="429">
        <v>0</v>
      </c>
      <c r="G163" s="430">
        <v>0</v>
      </c>
      <c r="H163" s="432">
        <v>1001.79094</v>
      </c>
      <c r="I163" s="429">
        <v>16737.127629999999</v>
      </c>
      <c r="J163" s="430">
        <v>16737.127629999999</v>
      </c>
      <c r="K163" s="433" t="s">
        <v>260</v>
      </c>
    </row>
    <row r="164" spans="1:11" ht="14.4" customHeight="1" thickBot="1" x14ac:dyDescent="0.35">
      <c r="A164" s="449" t="s">
        <v>405</v>
      </c>
      <c r="B164" s="429">
        <v>0</v>
      </c>
      <c r="C164" s="429">
        <v>16908.213070000002</v>
      </c>
      <c r="D164" s="430">
        <v>16908.213070000002</v>
      </c>
      <c r="E164" s="431" t="s">
        <v>260</v>
      </c>
      <c r="F164" s="429">
        <v>0</v>
      </c>
      <c r="G164" s="430">
        <v>0</v>
      </c>
      <c r="H164" s="432">
        <v>1001.79094</v>
      </c>
      <c r="I164" s="429">
        <v>16737.127629999999</v>
      </c>
      <c r="J164" s="430">
        <v>16737.127629999999</v>
      </c>
      <c r="K164" s="433" t="s">
        <v>260</v>
      </c>
    </row>
    <row r="165" spans="1:11" ht="14.4" customHeight="1" thickBot="1" x14ac:dyDescent="0.35">
      <c r="A165" s="445" t="s">
        <v>406</v>
      </c>
      <c r="B165" s="429">
        <v>0</v>
      </c>
      <c r="C165" s="429">
        <v>16908.213070000002</v>
      </c>
      <c r="D165" s="430">
        <v>16908.213070000002</v>
      </c>
      <c r="E165" s="431" t="s">
        <v>260</v>
      </c>
      <c r="F165" s="429">
        <v>0</v>
      </c>
      <c r="G165" s="430">
        <v>0</v>
      </c>
      <c r="H165" s="432">
        <v>1001.79094</v>
      </c>
      <c r="I165" s="429">
        <v>16737.127629999999</v>
      </c>
      <c r="J165" s="430">
        <v>16737.127629999999</v>
      </c>
      <c r="K165" s="433" t="s">
        <v>260</v>
      </c>
    </row>
    <row r="166" spans="1:11" ht="14.4" customHeight="1" thickBot="1" x14ac:dyDescent="0.35">
      <c r="A166" s="446" t="s">
        <v>407</v>
      </c>
      <c r="B166" s="424">
        <v>0</v>
      </c>
      <c r="C166" s="424">
        <v>74.569999999999993</v>
      </c>
      <c r="D166" s="425">
        <v>74.569999999999993</v>
      </c>
      <c r="E166" s="434" t="s">
        <v>260</v>
      </c>
      <c r="F166" s="424">
        <v>0</v>
      </c>
      <c r="G166" s="425">
        <v>0</v>
      </c>
      <c r="H166" s="427">
        <v>14.63</v>
      </c>
      <c r="I166" s="424">
        <v>123.178</v>
      </c>
      <c r="J166" s="425">
        <v>123.178</v>
      </c>
      <c r="K166" s="435" t="s">
        <v>260</v>
      </c>
    </row>
    <row r="167" spans="1:11" ht="14.4" customHeight="1" thickBot="1" x14ac:dyDescent="0.35">
      <c r="A167" s="446" t="s">
        <v>408</v>
      </c>
      <c r="B167" s="424">
        <v>0</v>
      </c>
      <c r="C167" s="424">
        <v>16673.248469999999</v>
      </c>
      <c r="D167" s="425">
        <v>16673.248469999999</v>
      </c>
      <c r="E167" s="434" t="s">
        <v>260</v>
      </c>
      <c r="F167" s="424">
        <v>0</v>
      </c>
      <c r="G167" s="425">
        <v>0</v>
      </c>
      <c r="H167" s="427">
        <v>933.52273000000002</v>
      </c>
      <c r="I167" s="424">
        <v>16496.186809999999</v>
      </c>
      <c r="J167" s="425">
        <v>16496.186809999999</v>
      </c>
      <c r="K167" s="435" t="s">
        <v>260</v>
      </c>
    </row>
    <row r="168" spans="1:11" ht="14.4" customHeight="1" thickBot="1" x14ac:dyDescent="0.35">
      <c r="A168" s="446" t="s">
        <v>409</v>
      </c>
      <c r="B168" s="424">
        <v>0</v>
      </c>
      <c r="C168" s="424">
        <v>160.3946</v>
      </c>
      <c r="D168" s="425">
        <v>160.3946</v>
      </c>
      <c r="E168" s="434" t="s">
        <v>260</v>
      </c>
      <c r="F168" s="424">
        <v>0</v>
      </c>
      <c r="G168" s="425">
        <v>0</v>
      </c>
      <c r="H168" s="427">
        <v>53.638210000000001</v>
      </c>
      <c r="I168" s="424">
        <v>117.76282</v>
      </c>
      <c r="J168" s="425">
        <v>117.76282</v>
      </c>
      <c r="K168" s="435" t="s">
        <v>260</v>
      </c>
    </row>
    <row r="169" spans="1:11" ht="14.4" customHeight="1" thickBot="1" x14ac:dyDescent="0.35">
      <c r="A169" s="450"/>
      <c r="B169" s="424">
        <v>28963.735185254201</v>
      </c>
      <c r="C169" s="424">
        <v>51186.448320000003</v>
      </c>
      <c r="D169" s="425">
        <v>22222.7131347457</v>
      </c>
      <c r="E169" s="426">
        <v>1.767259919779</v>
      </c>
      <c r="F169" s="424">
        <v>30209.722075271598</v>
      </c>
      <c r="G169" s="425">
        <v>27692.245235665599</v>
      </c>
      <c r="H169" s="427">
        <v>2477.5993800000101</v>
      </c>
      <c r="I169" s="424">
        <v>45367.857940000002</v>
      </c>
      <c r="J169" s="425">
        <v>17675.612704334399</v>
      </c>
      <c r="K169" s="428">
        <v>1.5017634994110001</v>
      </c>
    </row>
    <row r="170" spans="1:11" ht="14.4" customHeight="1" thickBot="1" x14ac:dyDescent="0.35">
      <c r="A170" s="451" t="s">
        <v>53</v>
      </c>
      <c r="B170" s="438">
        <v>28963.735185254201</v>
      </c>
      <c r="C170" s="438">
        <v>51186.448320000003</v>
      </c>
      <c r="D170" s="439">
        <v>22222.7131347457</v>
      </c>
      <c r="E170" s="440" t="s">
        <v>260</v>
      </c>
      <c r="F170" s="438">
        <v>30209.722075271598</v>
      </c>
      <c r="G170" s="439">
        <v>27692.245235665599</v>
      </c>
      <c r="H170" s="438">
        <v>2477.5993800000101</v>
      </c>
      <c r="I170" s="438">
        <v>45367.857940000002</v>
      </c>
      <c r="J170" s="439">
        <v>17675.612704334399</v>
      </c>
      <c r="K170" s="441">
        <v>1.5017634994110001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20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192" customWidth="1"/>
    <col min="2" max="2" width="61.109375" style="192" customWidth="1"/>
    <col min="3" max="3" width="9.5546875" style="115" hidden="1" customWidth="1" outlineLevel="1"/>
    <col min="4" max="4" width="9.5546875" style="193" customWidth="1" collapsed="1"/>
    <col min="5" max="5" width="2.21875" style="193" customWidth="1"/>
    <col min="6" max="6" width="9.5546875" style="194" customWidth="1"/>
    <col min="7" max="7" width="9.5546875" style="191" customWidth="1"/>
    <col min="8" max="9" width="9.5546875" style="115" customWidth="1"/>
    <col min="10" max="10" width="0" style="115" hidden="1" customWidth="1"/>
    <col min="11" max="16384" width="8.88671875" style="115"/>
  </cols>
  <sheetData>
    <row r="1" spans="1:10" ht="18.600000000000001" customHeight="1" thickBot="1" x14ac:dyDescent="0.4">
      <c r="A1" s="339" t="s">
        <v>122</v>
      </c>
      <c r="B1" s="340"/>
      <c r="C1" s="340"/>
      <c r="D1" s="340"/>
      <c r="E1" s="340"/>
      <c r="F1" s="340"/>
      <c r="G1" s="310"/>
      <c r="H1" s="341"/>
      <c r="I1" s="341"/>
    </row>
    <row r="2" spans="1:10" ht="14.4" customHeight="1" thickBot="1" x14ac:dyDescent="0.35">
      <c r="A2" s="212" t="s">
        <v>248</v>
      </c>
      <c r="B2" s="190"/>
      <c r="C2" s="190"/>
      <c r="D2" s="190"/>
      <c r="E2" s="190"/>
      <c r="F2" s="190"/>
    </row>
    <row r="3" spans="1:10" ht="14.4" customHeight="1" thickBot="1" x14ac:dyDescent="0.35">
      <c r="A3" s="212"/>
      <c r="B3" s="251"/>
      <c r="C3" s="250">
        <v>2015</v>
      </c>
      <c r="D3" s="219">
        <v>2016</v>
      </c>
      <c r="E3" s="7"/>
      <c r="F3" s="318">
        <v>2017</v>
      </c>
      <c r="G3" s="336"/>
      <c r="H3" s="336"/>
      <c r="I3" s="319"/>
    </row>
    <row r="4" spans="1:10" ht="14.4" customHeight="1" thickBot="1" x14ac:dyDescent="0.35">
      <c r="A4" s="223" t="s">
        <v>0</v>
      </c>
      <c r="B4" s="224" t="s">
        <v>172</v>
      </c>
      <c r="C4" s="337" t="s">
        <v>59</v>
      </c>
      <c r="D4" s="338"/>
      <c r="E4" s="225"/>
      <c r="F4" s="220" t="s">
        <v>59</v>
      </c>
      <c r="G4" s="221" t="s">
        <v>60</v>
      </c>
      <c r="H4" s="221" t="s">
        <v>54</v>
      </c>
      <c r="I4" s="222" t="s">
        <v>61</v>
      </c>
    </row>
    <row r="5" spans="1:10" ht="14.4" customHeight="1" x14ac:dyDescent="0.3">
      <c r="A5" s="452" t="s">
        <v>410</v>
      </c>
      <c r="B5" s="453" t="s">
        <v>411</v>
      </c>
      <c r="C5" s="454" t="s">
        <v>412</v>
      </c>
      <c r="D5" s="454" t="s">
        <v>412</v>
      </c>
      <c r="E5" s="454"/>
      <c r="F5" s="454" t="s">
        <v>412</v>
      </c>
      <c r="G5" s="454" t="s">
        <v>412</v>
      </c>
      <c r="H5" s="454" t="s">
        <v>412</v>
      </c>
      <c r="I5" s="455" t="s">
        <v>412</v>
      </c>
      <c r="J5" s="456" t="s">
        <v>55</v>
      </c>
    </row>
    <row r="6" spans="1:10" ht="14.4" customHeight="1" x14ac:dyDescent="0.3">
      <c r="A6" s="452" t="s">
        <v>410</v>
      </c>
      <c r="B6" s="453" t="s">
        <v>413</v>
      </c>
      <c r="C6" s="454">
        <v>29.384309999999996</v>
      </c>
      <c r="D6" s="454">
        <v>25.75272</v>
      </c>
      <c r="E6" s="454"/>
      <c r="F6" s="454">
        <v>28.903910000000003</v>
      </c>
      <c r="G6" s="454">
        <v>29.333333984374999</v>
      </c>
      <c r="H6" s="454">
        <v>-0.42942398437499563</v>
      </c>
      <c r="I6" s="455">
        <v>0.98536054631213288</v>
      </c>
      <c r="J6" s="456" t="s">
        <v>1</v>
      </c>
    </row>
    <row r="7" spans="1:10" ht="14.4" customHeight="1" x14ac:dyDescent="0.3">
      <c r="A7" s="452" t="s">
        <v>410</v>
      </c>
      <c r="B7" s="453" t="s">
        <v>414</v>
      </c>
      <c r="C7" s="454">
        <v>5.5139799999999983</v>
      </c>
      <c r="D7" s="454">
        <v>14.16282</v>
      </c>
      <c r="E7" s="454"/>
      <c r="F7" s="454">
        <v>1.5828300000000002</v>
      </c>
      <c r="G7" s="454">
        <v>20.166667968750001</v>
      </c>
      <c r="H7" s="454">
        <v>-18.58383796875</v>
      </c>
      <c r="I7" s="455">
        <v>7.8487432948900246E-2</v>
      </c>
      <c r="J7" s="456" t="s">
        <v>1</v>
      </c>
    </row>
    <row r="8" spans="1:10" ht="14.4" customHeight="1" x14ac:dyDescent="0.3">
      <c r="A8" s="452" t="s">
        <v>410</v>
      </c>
      <c r="B8" s="453" t="s">
        <v>415</v>
      </c>
      <c r="C8" s="454">
        <v>0</v>
      </c>
      <c r="D8" s="454">
        <v>0</v>
      </c>
      <c r="E8" s="454"/>
      <c r="F8" s="454">
        <v>5.6489999999999999E-2</v>
      </c>
      <c r="G8" s="454">
        <v>0</v>
      </c>
      <c r="H8" s="454">
        <v>5.6489999999999999E-2</v>
      </c>
      <c r="I8" s="455" t="s">
        <v>412</v>
      </c>
      <c r="J8" s="456" t="s">
        <v>1</v>
      </c>
    </row>
    <row r="9" spans="1:10" ht="14.4" customHeight="1" x14ac:dyDescent="0.3">
      <c r="A9" s="452" t="s">
        <v>410</v>
      </c>
      <c r="B9" s="453" t="s">
        <v>416</v>
      </c>
      <c r="C9" s="454">
        <v>0.94379999999999997</v>
      </c>
      <c r="D9" s="454">
        <v>0</v>
      </c>
      <c r="E9" s="454"/>
      <c r="F9" s="454">
        <v>0</v>
      </c>
      <c r="G9" s="454">
        <v>0</v>
      </c>
      <c r="H9" s="454">
        <v>0</v>
      </c>
      <c r="I9" s="455" t="s">
        <v>412</v>
      </c>
      <c r="J9" s="456" t="s">
        <v>1</v>
      </c>
    </row>
    <row r="10" spans="1:10" ht="14.4" customHeight="1" x14ac:dyDescent="0.3">
      <c r="A10" s="452" t="s">
        <v>410</v>
      </c>
      <c r="B10" s="453" t="s">
        <v>417</v>
      </c>
      <c r="C10" s="454">
        <v>35.842089999999999</v>
      </c>
      <c r="D10" s="454">
        <v>39.91554</v>
      </c>
      <c r="E10" s="454"/>
      <c r="F10" s="454">
        <v>30.543230000000005</v>
      </c>
      <c r="G10" s="454">
        <v>49.500001953125</v>
      </c>
      <c r="H10" s="454">
        <v>-18.956771953124996</v>
      </c>
      <c r="I10" s="455">
        <v>0.61703492514855895</v>
      </c>
      <c r="J10" s="456" t="s">
        <v>418</v>
      </c>
    </row>
    <row r="12" spans="1:10" ht="14.4" customHeight="1" x14ac:dyDescent="0.3">
      <c r="A12" s="452" t="s">
        <v>410</v>
      </c>
      <c r="B12" s="453" t="s">
        <v>411</v>
      </c>
      <c r="C12" s="454" t="s">
        <v>412</v>
      </c>
      <c r="D12" s="454" t="s">
        <v>412</v>
      </c>
      <c r="E12" s="454"/>
      <c r="F12" s="454" t="s">
        <v>412</v>
      </c>
      <c r="G12" s="454" t="s">
        <v>412</v>
      </c>
      <c r="H12" s="454" t="s">
        <v>412</v>
      </c>
      <c r="I12" s="455" t="s">
        <v>412</v>
      </c>
      <c r="J12" s="456" t="s">
        <v>55</v>
      </c>
    </row>
    <row r="13" spans="1:10" ht="14.4" customHeight="1" x14ac:dyDescent="0.3">
      <c r="A13" s="452" t="s">
        <v>419</v>
      </c>
      <c r="B13" s="453" t="s">
        <v>420</v>
      </c>
      <c r="C13" s="454" t="s">
        <v>412</v>
      </c>
      <c r="D13" s="454" t="s">
        <v>412</v>
      </c>
      <c r="E13" s="454"/>
      <c r="F13" s="454" t="s">
        <v>412</v>
      </c>
      <c r="G13" s="454" t="s">
        <v>412</v>
      </c>
      <c r="H13" s="454" t="s">
        <v>412</v>
      </c>
      <c r="I13" s="455" t="s">
        <v>412</v>
      </c>
      <c r="J13" s="456" t="s">
        <v>0</v>
      </c>
    </row>
    <row r="14" spans="1:10" ht="14.4" customHeight="1" x14ac:dyDescent="0.3">
      <c r="A14" s="452" t="s">
        <v>419</v>
      </c>
      <c r="B14" s="453" t="s">
        <v>413</v>
      </c>
      <c r="C14" s="454">
        <v>29.384309999999996</v>
      </c>
      <c r="D14" s="454">
        <v>25.75272</v>
      </c>
      <c r="E14" s="454"/>
      <c r="F14" s="454">
        <v>28.903910000000003</v>
      </c>
      <c r="G14" s="454">
        <v>29</v>
      </c>
      <c r="H14" s="454">
        <v>-9.6089999999996678E-2</v>
      </c>
      <c r="I14" s="455">
        <v>0.996686551724138</v>
      </c>
      <c r="J14" s="456" t="s">
        <v>1</v>
      </c>
    </row>
    <row r="15" spans="1:10" ht="14.4" customHeight="1" x14ac:dyDescent="0.3">
      <c r="A15" s="452" t="s">
        <v>419</v>
      </c>
      <c r="B15" s="453" t="s">
        <v>414</v>
      </c>
      <c r="C15" s="454">
        <v>5.5139799999999983</v>
      </c>
      <c r="D15" s="454">
        <v>14.16282</v>
      </c>
      <c r="E15" s="454"/>
      <c r="F15" s="454">
        <v>1.5828300000000002</v>
      </c>
      <c r="G15" s="454">
        <v>20</v>
      </c>
      <c r="H15" s="454">
        <v>-18.417169999999999</v>
      </c>
      <c r="I15" s="455">
        <v>7.9141500000000004E-2</v>
      </c>
      <c r="J15" s="456" t="s">
        <v>1</v>
      </c>
    </row>
    <row r="16" spans="1:10" ht="14.4" customHeight="1" x14ac:dyDescent="0.3">
      <c r="A16" s="452" t="s">
        <v>419</v>
      </c>
      <c r="B16" s="453" t="s">
        <v>415</v>
      </c>
      <c r="C16" s="454">
        <v>0</v>
      </c>
      <c r="D16" s="454">
        <v>0</v>
      </c>
      <c r="E16" s="454"/>
      <c r="F16" s="454">
        <v>5.6489999999999999E-2</v>
      </c>
      <c r="G16" s="454">
        <v>0</v>
      </c>
      <c r="H16" s="454">
        <v>5.6489999999999999E-2</v>
      </c>
      <c r="I16" s="455" t="s">
        <v>412</v>
      </c>
      <c r="J16" s="456" t="s">
        <v>1</v>
      </c>
    </row>
    <row r="17" spans="1:10" ht="14.4" customHeight="1" x14ac:dyDescent="0.3">
      <c r="A17" s="452" t="s">
        <v>419</v>
      </c>
      <c r="B17" s="453" t="s">
        <v>416</v>
      </c>
      <c r="C17" s="454">
        <v>0.94379999999999997</v>
      </c>
      <c r="D17" s="454">
        <v>0</v>
      </c>
      <c r="E17" s="454"/>
      <c r="F17" s="454">
        <v>0</v>
      </c>
      <c r="G17" s="454">
        <v>0</v>
      </c>
      <c r="H17" s="454">
        <v>0</v>
      </c>
      <c r="I17" s="455" t="s">
        <v>412</v>
      </c>
      <c r="J17" s="456" t="s">
        <v>1</v>
      </c>
    </row>
    <row r="18" spans="1:10" ht="14.4" customHeight="1" x14ac:dyDescent="0.3">
      <c r="A18" s="452" t="s">
        <v>419</v>
      </c>
      <c r="B18" s="453" t="s">
        <v>421</v>
      </c>
      <c r="C18" s="454">
        <v>35.842089999999999</v>
      </c>
      <c r="D18" s="454">
        <v>39.91554</v>
      </c>
      <c r="E18" s="454"/>
      <c r="F18" s="454">
        <v>30.543230000000005</v>
      </c>
      <c r="G18" s="454">
        <v>50</v>
      </c>
      <c r="H18" s="454">
        <v>-19.456769999999995</v>
      </c>
      <c r="I18" s="455">
        <v>0.61086460000000009</v>
      </c>
      <c r="J18" s="456" t="s">
        <v>422</v>
      </c>
    </row>
    <row r="19" spans="1:10" ht="14.4" customHeight="1" x14ac:dyDescent="0.3">
      <c r="A19" s="452" t="s">
        <v>412</v>
      </c>
      <c r="B19" s="453" t="s">
        <v>412</v>
      </c>
      <c r="C19" s="454" t="s">
        <v>412</v>
      </c>
      <c r="D19" s="454" t="s">
        <v>412</v>
      </c>
      <c r="E19" s="454"/>
      <c r="F19" s="454" t="s">
        <v>412</v>
      </c>
      <c r="G19" s="454" t="s">
        <v>412</v>
      </c>
      <c r="H19" s="454" t="s">
        <v>412</v>
      </c>
      <c r="I19" s="455" t="s">
        <v>412</v>
      </c>
      <c r="J19" s="456" t="s">
        <v>423</v>
      </c>
    </row>
    <row r="20" spans="1:10" ht="14.4" customHeight="1" x14ac:dyDescent="0.3">
      <c r="A20" s="452" t="s">
        <v>410</v>
      </c>
      <c r="B20" s="453" t="s">
        <v>417</v>
      </c>
      <c r="C20" s="454">
        <v>35.842089999999999</v>
      </c>
      <c r="D20" s="454">
        <v>39.91554</v>
      </c>
      <c r="E20" s="454"/>
      <c r="F20" s="454">
        <v>30.543230000000005</v>
      </c>
      <c r="G20" s="454">
        <v>50</v>
      </c>
      <c r="H20" s="454">
        <v>-19.456769999999995</v>
      </c>
      <c r="I20" s="455">
        <v>0.61086460000000009</v>
      </c>
      <c r="J20" s="456" t="s">
        <v>418</v>
      </c>
    </row>
  </sheetData>
  <mergeCells count="3">
    <mergeCell ref="F3:I3"/>
    <mergeCell ref="C4:D4"/>
    <mergeCell ref="A1:I1"/>
  </mergeCells>
  <conditionalFormatting sqref="F11 F21:F65537">
    <cfRule type="cellIs" dxfId="39" priority="18" stopIfTrue="1" operator="greaterThan">
      <formula>1</formula>
    </cfRule>
  </conditionalFormatting>
  <conditionalFormatting sqref="H5:H10">
    <cfRule type="expression" dxfId="38" priority="14">
      <formula>$H5&gt;0</formula>
    </cfRule>
  </conditionalFormatting>
  <conditionalFormatting sqref="I5:I10">
    <cfRule type="expression" dxfId="37" priority="15">
      <formula>$I5&gt;1</formula>
    </cfRule>
  </conditionalFormatting>
  <conditionalFormatting sqref="B5:B10">
    <cfRule type="expression" dxfId="36" priority="11">
      <formula>OR($J5="NS",$J5="SumaNS",$J5="Účet")</formula>
    </cfRule>
  </conditionalFormatting>
  <conditionalFormatting sqref="B5:D10 F5:I10">
    <cfRule type="expression" dxfId="35" priority="17">
      <formula>AND($J5&lt;&gt;"",$J5&lt;&gt;"mezeraKL")</formula>
    </cfRule>
  </conditionalFormatting>
  <conditionalFormatting sqref="B5:D10 F5:I10">
    <cfRule type="expression" dxfId="34" priority="12">
      <formula>OR($J5="KL",$J5="SumaKL")</formula>
    </cfRule>
    <cfRule type="expression" priority="16" stopIfTrue="1">
      <formula>OR($J5="mezeraNS",$J5="mezeraKL")</formula>
    </cfRule>
  </conditionalFormatting>
  <conditionalFormatting sqref="F5:I10 B5:D10">
    <cfRule type="expression" dxfId="33" priority="13">
      <formula>OR($J5="SumaNS",$J5="NS")</formula>
    </cfRule>
  </conditionalFormatting>
  <conditionalFormatting sqref="A5:A10">
    <cfRule type="expression" dxfId="32" priority="9">
      <formula>AND($J5&lt;&gt;"mezeraKL",$J5&lt;&gt;"")</formula>
    </cfRule>
  </conditionalFormatting>
  <conditionalFormatting sqref="A5:A10">
    <cfRule type="expression" dxfId="31" priority="10">
      <formula>AND($J5&lt;&gt;"",$J5&lt;&gt;"mezeraKL")</formula>
    </cfRule>
  </conditionalFormatting>
  <conditionalFormatting sqref="H12:H20">
    <cfRule type="expression" dxfId="30" priority="5">
      <formula>$H12&gt;0</formula>
    </cfRule>
  </conditionalFormatting>
  <conditionalFormatting sqref="A12:A20">
    <cfRule type="expression" dxfId="29" priority="2">
      <formula>AND($J12&lt;&gt;"mezeraKL",$J12&lt;&gt;"")</formula>
    </cfRule>
  </conditionalFormatting>
  <conditionalFormatting sqref="I12:I20">
    <cfRule type="expression" dxfId="28" priority="6">
      <formula>$I12&gt;1</formula>
    </cfRule>
  </conditionalFormatting>
  <conditionalFormatting sqref="B12:B20">
    <cfRule type="expression" dxfId="27" priority="1">
      <formula>OR($J12="NS",$J12="SumaNS",$J12="Účet")</formula>
    </cfRule>
  </conditionalFormatting>
  <conditionalFormatting sqref="A12:D20 F12:I20">
    <cfRule type="expression" dxfId="26" priority="8">
      <formula>AND($J12&lt;&gt;"",$J12&lt;&gt;"mezeraKL")</formula>
    </cfRule>
  </conditionalFormatting>
  <conditionalFormatting sqref="B12:D20 F12:I20">
    <cfRule type="expression" dxfId="25" priority="3">
      <formula>OR($J12="KL",$J12="SumaKL")</formula>
    </cfRule>
    <cfRule type="expression" priority="7" stopIfTrue="1">
      <formula>OR($J12="mezeraNS",$J12="mezeraKL")</formula>
    </cfRule>
  </conditionalFormatting>
  <conditionalFormatting sqref="B12:D20 F12:I20">
    <cfRule type="expression" dxfId="24" priority="4">
      <formula>OR($J12="SumaNS",$J12="NS")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39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115" hidden="1" customWidth="1" outlineLevel="1"/>
    <col min="2" max="2" width="28.33203125" style="115" hidden="1" customWidth="1" outlineLevel="1"/>
    <col min="3" max="3" width="5.33203125" style="193" bestFit="1" customWidth="1" collapsed="1"/>
    <col min="4" max="4" width="18.77734375" style="197" customWidth="1"/>
    <col min="5" max="5" width="9" style="255" bestFit="1" customWidth="1"/>
    <col min="6" max="6" width="18.77734375" style="197" customWidth="1"/>
    <col min="7" max="7" width="5" style="193" customWidth="1"/>
    <col min="8" max="8" width="12.44140625" style="193" hidden="1" customWidth="1" outlineLevel="1"/>
    <col min="9" max="9" width="8.5546875" style="193" hidden="1" customWidth="1" outlineLevel="1"/>
    <col min="10" max="10" width="25.77734375" style="193" customWidth="1" collapsed="1"/>
    <col min="11" max="11" width="8.77734375" style="193" customWidth="1"/>
    <col min="12" max="13" width="7.77734375" style="191" customWidth="1"/>
    <col min="14" max="14" width="12.6640625" style="191" customWidth="1"/>
    <col min="15" max="16384" width="8.88671875" style="115"/>
  </cols>
  <sheetData>
    <row r="1" spans="1:14" ht="18.600000000000001" customHeight="1" thickBot="1" x14ac:dyDescent="0.4">
      <c r="A1" s="346" t="s">
        <v>141</v>
      </c>
      <c r="B1" s="310"/>
      <c r="C1" s="310"/>
      <c r="D1" s="310"/>
      <c r="E1" s="310"/>
      <c r="F1" s="310"/>
      <c r="G1" s="310"/>
      <c r="H1" s="310"/>
      <c r="I1" s="310"/>
      <c r="J1" s="310"/>
      <c r="K1" s="310"/>
      <c r="L1" s="310"/>
      <c r="M1" s="310"/>
      <c r="N1" s="310"/>
    </row>
    <row r="2" spans="1:14" ht="14.4" customHeight="1" thickBot="1" x14ac:dyDescent="0.35">
      <c r="A2" s="212" t="s">
        <v>248</v>
      </c>
      <c r="B2" s="62"/>
      <c r="C2" s="195"/>
      <c r="D2" s="195"/>
      <c r="E2" s="254"/>
      <c r="F2" s="195"/>
      <c r="G2" s="195"/>
      <c r="H2" s="195"/>
      <c r="I2" s="195"/>
      <c r="J2" s="195"/>
      <c r="K2" s="195"/>
      <c r="L2" s="196"/>
      <c r="M2" s="196"/>
      <c r="N2" s="196"/>
    </row>
    <row r="3" spans="1:14" ht="14.4" customHeight="1" thickBot="1" x14ac:dyDescent="0.35">
      <c r="A3" s="62"/>
      <c r="B3" s="62"/>
      <c r="C3" s="342"/>
      <c r="D3" s="343"/>
      <c r="E3" s="343"/>
      <c r="F3" s="343"/>
      <c r="G3" s="343"/>
      <c r="H3" s="343"/>
      <c r="I3" s="343"/>
      <c r="J3" s="344" t="s">
        <v>112</v>
      </c>
      <c r="K3" s="345"/>
      <c r="L3" s="84">
        <f>IF(M3&lt;&gt;0,N3/M3,0)</f>
        <v>127.91631797481155</v>
      </c>
      <c r="M3" s="84">
        <f>SUBTOTAL(9,M5:M1048576)</f>
        <v>173.7</v>
      </c>
      <c r="N3" s="85">
        <f>SUBTOTAL(9,N5:N1048576)</f>
        <v>22219.064432224764</v>
      </c>
    </row>
    <row r="4" spans="1:14" s="192" customFormat="1" ht="14.4" customHeight="1" thickBot="1" x14ac:dyDescent="0.35">
      <c r="A4" s="457" t="s">
        <v>4</v>
      </c>
      <c r="B4" s="458" t="s">
        <v>5</v>
      </c>
      <c r="C4" s="458" t="s">
        <v>0</v>
      </c>
      <c r="D4" s="458" t="s">
        <v>6</v>
      </c>
      <c r="E4" s="459" t="s">
        <v>7</v>
      </c>
      <c r="F4" s="458" t="s">
        <v>1</v>
      </c>
      <c r="G4" s="458" t="s">
        <v>8</v>
      </c>
      <c r="H4" s="458" t="s">
        <v>9</v>
      </c>
      <c r="I4" s="458" t="s">
        <v>10</v>
      </c>
      <c r="J4" s="460" t="s">
        <v>11</v>
      </c>
      <c r="K4" s="460" t="s">
        <v>12</v>
      </c>
      <c r="L4" s="461" t="s">
        <v>126</v>
      </c>
      <c r="M4" s="461" t="s">
        <v>13</v>
      </c>
      <c r="N4" s="462" t="s">
        <v>137</v>
      </c>
    </row>
    <row r="5" spans="1:14" ht="14.4" customHeight="1" x14ac:dyDescent="0.3">
      <c r="A5" s="465" t="s">
        <v>410</v>
      </c>
      <c r="B5" s="466" t="s">
        <v>411</v>
      </c>
      <c r="C5" s="467" t="s">
        <v>419</v>
      </c>
      <c r="D5" s="468" t="s">
        <v>420</v>
      </c>
      <c r="E5" s="469">
        <v>50113001</v>
      </c>
      <c r="F5" s="468" t="s">
        <v>424</v>
      </c>
      <c r="G5" s="467" t="s">
        <v>425</v>
      </c>
      <c r="H5" s="467">
        <v>847713</v>
      </c>
      <c r="I5" s="467">
        <v>125526</v>
      </c>
      <c r="J5" s="467" t="s">
        <v>426</v>
      </c>
      <c r="K5" s="467" t="s">
        <v>427</v>
      </c>
      <c r="L5" s="470">
        <v>94.133424801113151</v>
      </c>
      <c r="M5" s="470">
        <v>3</v>
      </c>
      <c r="N5" s="471">
        <v>282.40027440333944</v>
      </c>
    </row>
    <row r="6" spans="1:14" ht="14.4" customHeight="1" x14ac:dyDescent="0.3">
      <c r="A6" s="472" t="s">
        <v>410</v>
      </c>
      <c r="B6" s="473" t="s">
        <v>411</v>
      </c>
      <c r="C6" s="474" t="s">
        <v>419</v>
      </c>
      <c r="D6" s="475" t="s">
        <v>420</v>
      </c>
      <c r="E6" s="476">
        <v>50113001</v>
      </c>
      <c r="F6" s="475" t="s">
        <v>424</v>
      </c>
      <c r="G6" s="474" t="s">
        <v>425</v>
      </c>
      <c r="H6" s="474">
        <v>189244</v>
      </c>
      <c r="I6" s="474">
        <v>89244</v>
      </c>
      <c r="J6" s="474" t="s">
        <v>428</v>
      </c>
      <c r="K6" s="474" t="s">
        <v>429</v>
      </c>
      <c r="L6" s="477">
        <v>20.759653846153846</v>
      </c>
      <c r="M6" s="477">
        <v>52</v>
      </c>
      <c r="N6" s="478">
        <v>1079.502</v>
      </c>
    </row>
    <row r="7" spans="1:14" ht="14.4" customHeight="1" x14ac:dyDescent="0.3">
      <c r="A7" s="472" t="s">
        <v>410</v>
      </c>
      <c r="B7" s="473" t="s">
        <v>411</v>
      </c>
      <c r="C7" s="474" t="s">
        <v>419</v>
      </c>
      <c r="D7" s="475" t="s">
        <v>420</v>
      </c>
      <c r="E7" s="476">
        <v>50113001</v>
      </c>
      <c r="F7" s="475" t="s">
        <v>424</v>
      </c>
      <c r="G7" s="474" t="s">
        <v>430</v>
      </c>
      <c r="H7" s="474">
        <v>112891</v>
      </c>
      <c r="I7" s="474">
        <v>12891</v>
      </c>
      <c r="J7" s="474" t="s">
        <v>431</v>
      </c>
      <c r="K7" s="474" t="s">
        <v>432</v>
      </c>
      <c r="L7" s="477">
        <v>58.740000000000009</v>
      </c>
      <c r="M7" s="477">
        <v>2</v>
      </c>
      <c r="N7" s="478">
        <v>117.48000000000002</v>
      </c>
    </row>
    <row r="8" spans="1:14" ht="14.4" customHeight="1" x14ac:dyDescent="0.3">
      <c r="A8" s="472" t="s">
        <v>410</v>
      </c>
      <c r="B8" s="473" t="s">
        <v>411</v>
      </c>
      <c r="C8" s="474" t="s">
        <v>419</v>
      </c>
      <c r="D8" s="475" t="s">
        <v>420</v>
      </c>
      <c r="E8" s="476">
        <v>50113001</v>
      </c>
      <c r="F8" s="475" t="s">
        <v>424</v>
      </c>
      <c r="G8" s="474" t="s">
        <v>425</v>
      </c>
      <c r="H8" s="474">
        <v>203954</v>
      </c>
      <c r="I8" s="474">
        <v>203954</v>
      </c>
      <c r="J8" s="474" t="s">
        <v>433</v>
      </c>
      <c r="K8" s="474" t="s">
        <v>434</v>
      </c>
      <c r="L8" s="477">
        <v>83.069940072347066</v>
      </c>
      <c r="M8" s="477">
        <v>2</v>
      </c>
      <c r="N8" s="478">
        <v>166.13988014469413</v>
      </c>
    </row>
    <row r="9" spans="1:14" ht="14.4" customHeight="1" x14ac:dyDescent="0.3">
      <c r="A9" s="472" t="s">
        <v>410</v>
      </c>
      <c r="B9" s="473" t="s">
        <v>411</v>
      </c>
      <c r="C9" s="474" t="s">
        <v>419</v>
      </c>
      <c r="D9" s="475" t="s">
        <v>420</v>
      </c>
      <c r="E9" s="476">
        <v>50113001</v>
      </c>
      <c r="F9" s="475" t="s">
        <v>424</v>
      </c>
      <c r="G9" s="474" t="s">
        <v>425</v>
      </c>
      <c r="H9" s="474">
        <v>841498</v>
      </c>
      <c r="I9" s="474">
        <v>0</v>
      </c>
      <c r="J9" s="474" t="s">
        <v>435</v>
      </c>
      <c r="K9" s="474" t="s">
        <v>412</v>
      </c>
      <c r="L9" s="477">
        <v>44.21</v>
      </c>
      <c r="M9" s="477">
        <v>1</v>
      </c>
      <c r="N9" s="478">
        <v>44.21</v>
      </c>
    </row>
    <row r="10" spans="1:14" ht="14.4" customHeight="1" x14ac:dyDescent="0.3">
      <c r="A10" s="472" t="s">
        <v>410</v>
      </c>
      <c r="B10" s="473" t="s">
        <v>411</v>
      </c>
      <c r="C10" s="474" t="s">
        <v>419</v>
      </c>
      <c r="D10" s="475" t="s">
        <v>420</v>
      </c>
      <c r="E10" s="476">
        <v>50113001</v>
      </c>
      <c r="F10" s="475" t="s">
        <v>424</v>
      </c>
      <c r="G10" s="474" t="s">
        <v>425</v>
      </c>
      <c r="H10" s="474">
        <v>930043</v>
      </c>
      <c r="I10" s="474">
        <v>0</v>
      </c>
      <c r="J10" s="474" t="s">
        <v>436</v>
      </c>
      <c r="K10" s="474" t="s">
        <v>412</v>
      </c>
      <c r="L10" s="477">
        <v>31.871359136839146</v>
      </c>
      <c r="M10" s="477">
        <v>30</v>
      </c>
      <c r="N10" s="478">
        <v>956.14077410517439</v>
      </c>
    </row>
    <row r="11" spans="1:14" ht="14.4" customHeight="1" x14ac:dyDescent="0.3">
      <c r="A11" s="472" t="s">
        <v>410</v>
      </c>
      <c r="B11" s="473" t="s">
        <v>411</v>
      </c>
      <c r="C11" s="474" t="s">
        <v>419</v>
      </c>
      <c r="D11" s="475" t="s">
        <v>420</v>
      </c>
      <c r="E11" s="476">
        <v>50113001</v>
      </c>
      <c r="F11" s="475" t="s">
        <v>424</v>
      </c>
      <c r="G11" s="474" t="s">
        <v>425</v>
      </c>
      <c r="H11" s="474">
        <v>848992</v>
      </c>
      <c r="I11" s="474">
        <v>119658</v>
      </c>
      <c r="J11" s="474" t="s">
        <v>437</v>
      </c>
      <c r="K11" s="474" t="s">
        <v>438</v>
      </c>
      <c r="L11" s="477">
        <v>73.569999999999979</v>
      </c>
      <c r="M11" s="477">
        <v>1</v>
      </c>
      <c r="N11" s="478">
        <v>73.569999999999979</v>
      </c>
    </row>
    <row r="12" spans="1:14" ht="14.4" customHeight="1" x14ac:dyDescent="0.3">
      <c r="A12" s="472" t="s">
        <v>410</v>
      </c>
      <c r="B12" s="473" t="s">
        <v>411</v>
      </c>
      <c r="C12" s="474" t="s">
        <v>419</v>
      </c>
      <c r="D12" s="475" t="s">
        <v>420</v>
      </c>
      <c r="E12" s="476">
        <v>50113001</v>
      </c>
      <c r="F12" s="475" t="s">
        <v>424</v>
      </c>
      <c r="G12" s="474" t="s">
        <v>425</v>
      </c>
      <c r="H12" s="474">
        <v>920056</v>
      </c>
      <c r="I12" s="474">
        <v>0</v>
      </c>
      <c r="J12" s="474" t="s">
        <v>439</v>
      </c>
      <c r="K12" s="474" t="s">
        <v>412</v>
      </c>
      <c r="L12" s="477">
        <v>562.64596961186373</v>
      </c>
      <c r="M12" s="477">
        <v>3</v>
      </c>
      <c r="N12" s="478">
        <v>1687.9379088355911</v>
      </c>
    </row>
    <row r="13" spans="1:14" ht="14.4" customHeight="1" x14ac:dyDescent="0.3">
      <c r="A13" s="472" t="s">
        <v>410</v>
      </c>
      <c r="B13" s="473" t="s">
        <v>411</v>
      </c>
      <c r="C13" s="474" t="s">
        <v>419</v>
      </c>
      <c r="D13" s="475" t="s">
        <v>420</v>
      </c>
      <c r="E13" s="476">
        <v>50113001</v>
      </c>
      <c r="F13" s="475" t="s">
        <v>424</v>
      </c>
      <c r="G13" s="474" t="s">
        <v>425</v>
      </c>
      <c r="H13" s="474">
        <v>920136</v>
      </c>
      <c r="I13" s="474">
        <v>0</v>
      </c>
      <c r="J13" s="474" t="s">
        <v>440</v>
      </c>
      <c r="K13" s="474" t="s">
        <v>441</v>
      </c>
      <c r="L13" s="477">
        <v>344.84999999999997</v>
      </c>
      <c r="M13" s="477">
        <v>3</v>
      </c>
      <c r="N13" s="478">
        <v>1034.55</v>
      </c>
    </row>
    <row r="14" spans="1:14" ht="14.4" customHeight="1" x14ac:dyDescent="0.3">
      <c r="A14" s="472" t="s">
        <v>410</v>
      </c>
      <c r="B14" s="473" t="s">
        <v>411</v>
      </c>
      <c r="C14" s="474" t="s">
        <v>419</v>
      </c>
      <c r="D14" s="475" t="s">
        <v>420</v>
      </c>
      <c r="E14" s="476">
        <v>50113001</v>
      </c>
      <c r="F14" s="475" t="s">
        <v>424</v>
      </c>
      <c r="G14" s="474" t="s">
        <v>425</v>
      </c>
      <c r="H14" s="474">
        <v>921175</v>
      </c>
      <c r="I14" s="474">
        <v>0</v>
      </c>
      <c r="J14" s="474" t="s">
        <v>442</v>
      </c>
      <c r="K14" s="474" t="s">
        <v>412</v>
      </c>
      <c r="L14" s="477">
        <v>148.0655534393627</v>
      </c>
      <c r="M14" s="477">
        <v>13</v>
      </c>
      <c r="N14" s="478">
        <v>1924.8521947117151</v>
      </c>
    </row>
    <row r="15" spans="1:14" ht="14.4" customHeight="1" x14ac:dyDescent="0.3">
      <c r="A15" s="472" t="s">
        <v>410</v>
      </c>
      <c r="B15" s="473" t="s">
        <v>411</v>
      </c>
      <c r="C15" s="474" t="s">
        <v>419</v>
      </c>
      <c r="D15" s="475" t="s">
        <v>420</v>
      </c>
      <c r="E15" s="476">
        <v>50113001</v>
      </c>
      <c r="F15" s="475" t="s">
        <v>424</v>
      </c>
      <c r="G15" s="474" t="s">
        <v>425</v>
      </c>
      <c r="H15" s="474">
        <v>500880</v>
      </c>
      <c r="I15" s="474">
        <v>0</v>
      </c>
      <c r="J15" s="474" t="s">
        <v>443</v>
      </c>
      <c r="K15" s="474" t="s">
        <v>412</v>
      </c>
      <c r="L15" s="477">
        <v>334.59103975603875</v>
      </c>
      <c r="M15" s="477">
        <v>1</v>
      </c>
      <c r="N15" s="478">
        <v>334.59103975603875</v>
      </c>
    </row>
    <row r="16" spans="1:14" ht="14.4" customHeight="1" x14ac:dyDescent="0.3">
      <c r="A16" s="472" t="s">
        <v>410</v>
      </c>
      <c r="B16" s="473" t="s">
        <v>411</v>
      </c>
      <c r="C16" s="474" t="s">
        <v>419</v>
      </c>
      <c r="D16" s="475" t="s">
        <v>420</v>
      </c>
      <c r="E16" s="476">
        <v>50113001</v>
      </c>
      <c r="F16" s="475" t="s">
        <v>424</v>
      </c>
      <c r="G16" s="474" t="s">
        <v>425</v>
      </c>
      <c r="H16" s="474">
        <v>930308</v>
      </c>
      <c r="I16" s="474">
        <v>0</v>
      </c>
      <c r="J16" s="474" t="s">
        <v>444</v>
      </c>
      <c r="K16" s="474" t="s">
        <v>412</v>
      </c>
      <c r="L16" s="477">
        <v>364.65317324331136</v>
      </c>
      <c r="M16" s="477">
        <v>2</v>
      </c>
      <c r="N16" s="478">
        <v>729.30634648662272</v>
      </c>
    </row>
    <row r="17" spans="1:14" ht="14.4" customHeight="1" x14ac:dyDescent="0.3">
      <c r="A17" s="472" t="s">
        <v>410</v>
      </c>
      <c r="B17" s="473" t="s">
        <v>411</v>
      </c>
      <c r="C17" s="474" t="s">
        <v>419</v>
      </c>
      <c r="D17" s="475" t="s">
        <v>420</v>
      </c>
      <c r="E17" s="476">
        <v>50113001</v>
      </c>
      <c r="F17" s="475" t="s">
        <v>424</v>
      </c>
      <c r="G17" s="474" t="s">
        <v>425</v>
      </c>
      <c r="H17" s="474">
        <v>500038</v>
      </c>
      <c r="I17" s="474">
        <v>0</v>
      </c>
      <c r="J17" s="474" t="s">
        <v>445</v>
      </c>
      <c r="K17" s="474" t="s">
        <v>446</v>
      </c>
      <c r="L17" s="477">
        <v>987.38946146182991</v>
      </c>
      <c r="M17" s="477">
        <v>6</v>
      </c>
      <c r="N17" s="478">
        <v>5924.3367687709797</v>
      </c>
    </row>
    <row r="18" spans="1:14" ht="14.4" customHeight="1" x14ac:dyDescent="0.3">
      <c r="A18" s="472" t="s">
        <v>410</v>
      </c>
      <c r="B18" s="473" t="s">
        <v>411</v>
      </c>
      <c r="C18" s="474" t="s">
        <v>419</v>
      </c>
      <c r="D18" s="475" t="s">
        <v>420</v>
      </c>
      <c r="E18" s="476">
        <v>50113001</v>
      </c>
      <c r="F18" s="475" t="s">
        <v>424</v>
      </c>
      <c r="G18" s="474" t="s">
        <v>425</v>
      </c>
      <c r="H18" s="474">
        <v>921176</v>
      </c>
      <c r="I18" s="474">
        <v>0</v>
      </c>
      <c r="J18" s="474" t="s">
        <v>447</v>
      </c>
      <c r="K18" s="474" t="s">
        <v>412</v>
      </c>
      <c r="L18" s="477">
        <v>153.70363721920901</v>
      </c>
      <c r="M18" s="477">
        <v>3</v>
      </c>
      <c r="N18" s="478">
        <v>461.11091165762707</v>
      </c>
    </row>
    <row r="19" spans="1:14" ht="14.4" customHeight="1" x14ac:dyDescent="0.3">
      <c r="A19" s="472" t="s">
        <v>410</v>
      </c>
      <c r="B19" s="473" t="s">
        <v>411</v>
      </c>
      <c r="C19" s="474" t="s">
        <v>419</v>
      </c>
      <c r="D19" s="475" t="s">
        <v>420</v>
      </c>
      <c r="E19" s="476">
        <v>50113001</v>
      </c>
      <c r="F19" s="475" t="s">
        <v>424</v>
      </c>
      <c r="G19" s="474" t="s">
        <v>425</v>
      </c>
      <c r="H19" s="474">
        <v>930182</v>
      </c>
      <c r="I19" s="474">
        <v>0</v>
      </c>
      <c r="J19" s="474" t="s">
        <v>448</v>
      </c>
      <c r="K19" s="474" t="s">
        <v>412</v>
      </c>
      <c r="L19" s="477">
        <v>242.67817508067617</v>
      </c>
      <c r="M19" s="477">
        <v>2</v>
      </c>
      <c r="N19" s="478">
        <v>485.35635016135234</v>
      </c>
    </row>
    <row r="20" spans="1:14" ht="14.4" customHeight="1" x14ac:dyDescent="0.3">
      <c r="A20" s="472" t="s">
        <v>410</v>
      </c>
      <c r="B20" s="473" t="s">
        <v>411</v>
      </c>
      <c r="C20" s="474" t="s">
        <v>419</v>
      </c>
      <c r="D20" s="475" t="s">
        <v>420</v>
      </c>
      <c r="E20" s="476">
        <v>50113001</v>
      </c>
      <c r="F20" s="475" t="s">
        <v>424</v>
      </c>
      <c r="G20" s="474" t="s">
        <v>425</v>
      </c>
      <c r="H20" s="474">
        <v>900321</v>
      </c>
      <c r="I20" s="474">
        <v>0</v>
      </c>
      <c r="J20" s="474" t="s">
        <v>449</v>
      </c>
      <c r="K20" s="474" t="s">
        <v>412</v>
      </c>
      <c r="L20" s="477">
        <v>192.89551932862878</v>
      </c>
      <c r="M20" s="477">
        <v>24</v>
      </c>
      <c r="N20" s="478">
        <v>4629.4924638870907</v>
      </c>
    </row>
    <row r="21" spans="1:14" ht="14.4" customHeight="1" x14ac:dyDescent="0.3">
      <c r="A21" s="472" t="s">
        <v>410</v>
      </c>
      <c r="B21" s="473" t="s">
        <v>411</v>
      </c>
      <c r="C21" s="474" t="s">
        <v>419</v>
      </c>
      <c r="D21" s="475" t="s">
        <v>420</v>
      </c>
      <c r="E21" s="476">
        <v>50113001</v>
      </c>
      <c r="F21" s="475" t="s">
        <v>424</v>
      </c>
      <c r="G21" s="474" t="s">
        <v>425</v>
      </c>
      <c r="H21" s="474">
        <v>921064</v>
      </c>
      <c r="I21" s="474">
        <v>0</v>
      </c>
      <c r="J21" s="474" t="s">
        <v>450</v>
      </c>
      <c r="K21" s="474" t="s">
        <v>412</v>
      </c>
      <c r="L21" s="477">
        <v>82.486501337737721</v>
      </c>
      <c r="M21" s="477">
        <v>1</v>
      </c>
      <c r="N21" s="478">
        <v>82.486501337737721</v>
      </c>
    </row>
    <row r="22" spans="1:14" ht="14.4" customHeight="1" x14ac:dyDescent="0.3">
      <c r="A22" s="472" t="s">
        <v>410</v>
      </c>
      <c r="B22" s="473" t="s">
        <v>411</v>
      </c>
      <c r="C22" s="474" t="s">
        <v>419</v>
      </c>
      <c r="D22" s="475" t="s">
        <v>420</v>
      </c>
      <c r="E22" s="476">
        <v>50113001</v>
      </c>
      <c r="F22" s="475" t="s">
        <v>424</v>
      </c>
      <c r="G22" s="474" t="s">
        <v>425</v>
      </c>
      <c r="H22" s="474">
        <v>921184</v>
      </c>
      <c r="I22" s="474">
        <v>0</v>
      </c>
      <c r="J22" s="474" t="s">
        <v>451</v>
      </c>
      <c r="K22" s="474" t="s">
        <v>412</v>
      </c>
      <c r="L22" s="477">
        <v>204.08008685025808</v>
      </c>
      <c r="M22" s="477">
        <v>2</v>
      </c>
      <c r="N22" s="478">
        <v>408.16017370051617</v>
      </c>
    </row>
    <row r="23" spans="1:14" ht="14.4" customHeight="1" x14ac:dyDescent="0.3">
      <c r="A23" s="472" t="s">
        <v>410</v>
      </c>
      <c r="B23" s="473" t="s">
        <v>411</v>
      </c>
      <c r="C23" s="474" t="s">
        <v>419</v>
      </c>
      <c r="D23" s="475" t="s">
        <v>420</v>
      </c>
      <c r="E23" s="476">
        <v>50113001</v>
      </c>
      <c r="F23" s="475" t="s">
        <v>424</v>
      </c>
      <c r="G23" s="474" t="s">
        <v>425</v>
      </c>
      <c r="H23" s="474">
        <v>900873</v>
      </c>
      <c r="I23" s="474">
        <v>0</v>
      </c>
      <c r="J23" s="474" t="s">
        <v>452</v>
      </c>
      <c r="K23" s="474" t="s">
        <v>412</v>
      </c>
      <c r="L23" s="477">
        <v>58.160712948706717</v>
      </c>
      <c r="M23" s="477">
        <v>1</v>
      </c>
      <c r="N23" s="478">
        <v>58.160712948706717</v>
      </c>
    </row>
    <row r="24" spans="1:14" ht="14.4" customHeight="1" x14ac:dyDescent="0.3">
      <c r="A24" s="472" t="s">
        <v>410</v>
      </c>
      <c r="B24" s="473" t="s">
        <v>411</v>
      </c>
      <c r="C24" s="474" t="s">
        <v>419</v>
      </c>
      <c r="D24" s="475" t="s">
        <v>420</v>
      </c>
      <c r="E24" s="476">
        <v>50113001</v>
      </c>
      <c r="F24" s="475" t="s">
        <v>424</v>
      </c>
      <c r="G24" s="474" t="s">
        <v>425</v>
      </c>
      <c r="H24" s="474">
        <v>155911</v>
      </c>
      <c r="I24" s="474">
        <v>55911</v>
      </c>
      <c r="J24" s="474" t="s">
        <v>453</v>
      </c>
      <c r="K24" s="474" t="s">
        <v>454</v>
      </c>
      <c r="L24" s="477">
        <v>35.380000000000003</v>
      </c>
      <c r="M24" s="477">
        <v>1</v>
      </c>
      <c r="N24" s="478">
        <v>35.380000000000003</v>
      </c>
    </row>
    <row r="25" spans="1:14" ht="14.4" customHeight="1" x14ac:dyDescent="0.3">
      <c r="A25" s="472" t="s">
        <v>410</v>
      </c>
      <c r="B25" s="473" t="s">
        <v>411</v>
      </c>
      <c r="C25" s="474" t="s">
        <v>419</v>
      </c>
      <c r="D25" s="475" t="s">
        <v>420</v>
      </c>
      <c r="E25" s="476">
        <v>50113001</v>
      </c>
      <c r="F25" s="475" t="s">
        <v>424</v>
      </c>
      <c r="G25" s="474" t="s">
        <v>425</v>
      </c>
      <c r="H25" s="474">
        <v>192414</v>
      </c>
      <c r="I25" s="474">
        <v>92414</v>
      </c>
      <c r="J25" s="474" t="s">
        <v>455</v>
      </c>
      <c r="K25" s="474" t="s">
        <v>456</v>
      </c>
      <c r="L25" s="477">
        <v>64.580328190429725</v>
      </c>
      <c r="M25" s="477">
        <v>1</v>
      </c>
      <c r="N25" s="478">
        <v>64.580328190429725</v>
      </c>
    </row>
    <row r="26" spans="1:14" ht="14.4" customHeight="1" x14ac:dyDescent="0.3">
      <c r="A26" s="472" t="s">
        <v>410</v>
      </c>
      <c r="B26" s="473" t="s">
        <v>411</v>
      </c>
      <c r="C26" s="474" t="s">
        <v>419</v>
      </c>
      <c r="D26" s="475" t="s">
        <v>420</v>
      </c>
      <c r="E26" s="476">
        <v>50113013</v>
      </c>
      <c r="F26" s="475" t="s">
        <v>457</v>
      </c>
      <c r="G26" s="474" t="s">
        <v>430</v>
      </c>
      <c r="H26" s="474">
        <v>195147</v>
      </c>
      <c r="I26" s="474">
        <v>195147</v>
      </c>
      <c r="J26" s="474" t="s">
        <v>458</v>
      </c>
      <c r="K26" s="474" t="s">
        <v>459</v>
      </c>
      <c r="L26" s="477">
        <v>561.51</v>
      </c>
      <c r="M26" s="477">
        <v>0.2</v>
      </c>
      <c r="N26" s="478">
        <v>112.30200000000001</v>
      </c>
    </row>
    <row r="27" spans="1:14" ht="14.4" customHeight="1" x14ac:dyDescent="0.3">
      <c r="A27" s="472" t="s">
        <v>410</v>
      </c>
      <c r="B27" s="473" t="s">
        <v>411</v>
      </c>
      <c r="C27" s="474" t="s">
        <v>419</v>
      </c>
      <c r="D27" s="475" t="s">
        <v>420</v>
      </c>
      <c r="E27" s="476">
        <v>50113013</v>
      </c>
      <c r="F27" s="475" t="s">
        <v>457</v>
      </c>
      <c r="G27" s="474" t="s">
        <v>430</v>
      </c>
      <c r="H27" s="474">
        <v>105951</v>
      </c>
      <c r="I27" s="474">
        <v>5951</v>
      </c>
      <c r="J27" s="474" t="s">
        <v>460</v>
      </c>
      <c r="K27" s="474" t="s">
        <v>461</v>
      </c>
      <c r="L27" s="477">
        <v>114.92999999999996</v>
      </c>
      <c r="M27" s="477">
        <v>1</v>
      </c>
      <c r="N27" s="478">
        <v>114.92999999999996</v>
      </c>
    </row>
    <row r="28" spans="1:14" ht="14.4" customHeight="1" x14ac:dyDescent="0.3">
      <c r="A28" s="472" t="s">
        <v>410</v>
      </c>
      <c r="B28" s="473" t="s">
        <v>411</v>
      </c>
      <c r="C28" s="474" t="s">
        <v>419</v>
      </c>
      <c r="D28" s="475" t="s">
        <v>420</v>
      </c>
      <c r="E28" s="476">
        <v>50113013</v>
      </c>
      <c r="F28" s="475" t="s">
        <v>457</v>
      </c>
      <c r="G28" s="474" t="s">
        <v>425</v>
      </c>
      <c r="H28" s="474">
        <v>201958</v>
      </c>
      <c r="I28" s="474">
        <v>201958</v>
      </c>
      <c r="J28" s="474" t="s">
        <v>462</v>
      </c>
      <c r="K28" s="474" t="s">
        <v>463</v>
      </c>
      <c r="L28" s="477">
        <v>239.91</v>
      </c>
      <c r="M28" s="477">
        <v>1</v>
      </c>
      <c r="N28" s="478">
        <v>239.91</v>
      </c>
    </row>
    <row r="29" spans="1:14" ht="14.4" customHeight="1" x14ac:dyDescent="0.3">
      <c r="A29" s="472" t="s">
        <v>410</v>
      </c>
      <c r="B29" s="473" t="s">
        <v>411</v>
      </c>
      <c r="C29" s="474" t="s">
        <v>419</v>
      </c>
      <c r="D29" s="475" t="s">
        <v>420</v>
      </c>
      <c r="E29" s="476">
        <v>50113013</v>
      </c>
      <c r="F29" s="475" t="s">
        <v>457</v>
      </c>
      <c r="G29" s="474" t="s">
        <v>430</v>
      </c>
      <c r="H29" s="474">
        <v>183812</v>
      </c>
      <c r="I29" s="474">
        <v>183812</v>
      </c>
      <c r="J29" s="474" t="s">
        <v>464</v>
      </c>
      <c r="K29" s="474" t="s">
        <v>465</v>
      </c>
      <c r="L29" s="477">
        <v>543.63560625428875</v>
      </c>
      <c r="M29" s="477">
        <v>0.5</v>
      </c>
      <c r="N29" s="478">
        <v>271.81780312714437</v>
      </c>
    </row>
    <row r="30" spans="1:14" ht="14.4" customHeight="1" x14ac:dyDescent="0.3">
      <c r="A30" s="472" t="s">
        <v>410</v>
      </c>
      <c r="B30" s="473" t="s">
        <v>411</v>
      </c>
      <c r="C30" s="474" t="s">
        <v>419</v>
      </c>
      <c r="D30" s="475" t="s">
        <v>420</v>
      </c>
      <c r="E30" s="476">
        <v>50113013</v>
      </c>
      <c r="F30" s="475" t="s">
        <v>457</v>
      </c>
      <c r="G30" s="474" t="s">
        <v>425</v>
      </c>
      <c r="H30" s="474">
        <v>190778</v>
      </c>
      <c r="I30" s="474">
        <v>90778</v>
      </c>
      <c r="J30" s="474" t="s">
        <v>466</v>
      </c>
      <c r="K30" s="474" t="s">
        <v>467</v>
      </c>
      <c r="L30" s="477">
        <v>82.97</v>
      </c>
      <c r="M30" s="477">
        <v>1</v>
      </c>
      <c r="N30" s="478">
        <v>82.97</v>
      </c>
    </row>
    <row r="31" spans="1:14" ht="14.4" customHeight="1" x14ac:dyDescent="0.3">
      <c r="A31" s="472" t="s">
        <v>410</v>
      </c>
      <c r="B31" s="473" t="s">
        <v>411</v>
      </c>
      <c r="C31" s="474" t="s">
        <v>419</v>
      </c>
      <c r="D31" s="475" t="s">
        <v>420</v>
      </c>
      <c r="E31" s="476">
        <v>50113013</v>
      </c>
      <c r="F31" s="475" t="s">
        <v>457</v>
      </c>
      <c r="G31" s="474" t="s">
        <v>425</v>
      </c>
      <c r="H31" s="474">
        <v>101066</v>
      </c>
      <c r="I31" s="474">
        <v>1066</v>
      </c>
      <c r="J31" s="474" t="s">
        <v>468</v>
      </c>
      <c r="K31" s="474" t="s">
        <v>469</v>
      </c>
      <c r="L31" s="477">
        <v>50.690000000000012</v>
      </c>
      <c r="M31" s="477">
        <v>1</v>
      </c>
      <c r="N31" s="478">
        <v>50.690000000000012</v>
      </c>
    </row>
    <row r="32" spans="1:14" ht="14.4" customHeight="1" x14ac:dyDescent="0.3">
      <c r="A32" s="472" t="s">
        <v>410</v>
      </c>
      <c r="B32" s="473" t="s">
        <v>411</v>
      </c>
      <c r="C32" s="474" t="s">
        <v>419</v>
      </c>
      <c r="D32" s="475" t="s">
        <v>420</v>
      </c>
      <c r="E32" s="476">
        <v>50113013</v>
      </c>
      <c r="F32" s="475" t="s">
        <v>457</v>
      </c>
      <c r="G32" s="474" t="s">
        <v>425</v>
      </c>
      <c r="H32" s="474">
        <v>188746</v>
      </c>
      <c r="I32" s="474">
        <v>88746</v>
      </c>
      <c r="J32" s="474" t="s">
        <v>470</v>
      </c>
      <c r="K32" s="474" t="s">
        <v>471</v>
      </c>
      <c r="L32" s="477">
        <v>52.47</v>
      </c>
      <c r="M32" s="477">
        <v>1</v>
      </c>
      <c r="N32" s="478">
        <v>52.47</v>
      </c>
    </row>
    <row r="33" spans="1:14" ht="14.4" customHeight="1" x14ac:dyDescent="0.3">
      <c r="A33" s="472" t="s">
        <v>410</v>
      </c>
      <c r="B33" s="473" t="s">
        <v>411</v>
      </c>
      <c r="C33" s="474" t="s">
        <v>419</v>
      </c>
      <c r="D33" s="475" t="s">
        <v>420</v>
      </c>
      <c r="E33" s="476">
        <v>50113013</v>
      </c>
      <c r="F33" s="475" t="s">
        <v>457</v>
      </c>
      <c r="G33" s="474" t="s">
        <v>425</v>
      </c>
      <c r="H33" s="474">
        <v>207280</v>
      </c>
      <c r="I33" s="474">
        <v>207280</v>
      </c>
      <c r="J33" s="474" t="s">
        <v>472</v>
      </c>
      <c r="K33" s="474" t="s">
        <v>473</v>
      </c>
      <c r="L33" s="477">
        <v>89.61</v>
      </c>
      <c r="M33" s="477">
        <v>2</v>
      </c>
      <c r="N33" s="478">
        <v>179.22</v>
      </c>
    </row>
    <row r="34" spans="1:14" ht="14.4" customHeight="1" x14ac:dyDescent="0.3">
      <c r="A34" s="472" t="s">
        <v>410</v>
      </c>
      <c r="B34" s="473" t="s">
        <v>411</v>
      </c>
      <c r="C34" s="474" t="s">
        <v>419</v>
      </c>
      <c r="D34" s="475" t="s">
        <v>420</v>
      </c>
      <c r="E34" s="476">
        <v>50113013</v>
      </c>
      <c r="F34" s="475" t="s">
        <v>457</v>
      </c>
      <c r="G34" s="474" t="s">
        <v>425</v>
      </c>
      <c r="H34" s="474">
        <v>96414</v>
      </c>
      <c r="I34" s="474">
        <v>96414</v>
      </c>
      <c r="J34" s="474" t="s">
        <v>474</v>
      </c>
      <c r="K34" s="474" t="s">
        <v>475</v>
      </c>
      <c r="L34" s="477">
        <v>57.989999999999995</v>
      </c>
      <c r="M34" s="477">
        <v>1</v>
      </c>
      <c r="N34" s="478">
        <v>57.989999999999995</v>
      </c>
    </row>
    <row r="35" spans="1:14" ht="14.4" customHeight="1" x14ac:dyDescent="0.3">
      <c r="A35" s="472" t="s">
        <v>410</v>
      </c>
      <c r="B35" s="473" t="s">
        <v>411</v>
      </c>
      <c r="C35" s="474" t="s">
        <v>419</v>
      </c>
      <c r="D35" s="475" t="s">
        <v>420</v>
      </c>
      <c r="E35" s="476">
        <v>50113013</v>
      </c>
      <c r="F35" s="475" t="s">
        <v>457</v>
      </c>
      <c r="G35" s="474" t="s">
        <v>412</v>
      </c>
      <c r="H35" s="474">
        <v>201030</v>
      </c>
      <c r="I35" s="474">
        <v>201030</v>
      </c>
      <c r="J35" s="474" t="s">
        <v>476</v>
      </c>
      <c r="K35" s="474" t="s">
        <v>477</v>
      </c>
      <c r="L35" s="477">
        <v>26.610000000000003</v>
      </c>
      <c r="M35" s="477">
        <v>2</v>
      </c>
      <c r="N35" s="478">
        <v>53.220000000000006</v>
      </c>
    </row>
    <row r="36" spans="1:14" ht="14.4" customHeight="1" x14ac:dyDescent="0.3">
      <c r="A36" s="472" t="s">
        <v>410</v>
      </c>
      <c r="B36" s="473" t="s">
        <v>411</v>
      </c>
      <c r="C36" s="474" t="s">
        <v>419</v>
      </c>
      <c r="D36" s="475" t="s">
        <v>420</v>
      </c>
      <c r="E36" s="476">
        <v>50113013</v>
      </c>
      <c r="F36" s="475" t="s">
        <v>457</v>
      </c>
      <c r="G36" s="474" t="s">
        <v>425</v>
      </c>
      <c r="H36" s="474">
        <v>105114</v>
      </c>
      <c r="I36" s="474">
        <v>5114</v>
      </c>
      <c r="J36" s="474" t="s">
        <v>478</v>
      </c>
      <c r="K36" s="474" t="s">
        <v>479</v>
      </c>
      <c r="L36" s="477">
        <v>73.339999999999989</v>
      </c>
      <c r="M36" s="477">
        <v>3</v>
      </c>
      <c r="N36" s="478">
        <v>220.01999999999998</v>
      </c>
    </row>
    <row r="37" spans="1:14" ht="14.4" customHeight="1" x14ac:dyDescent="0.3">
      <c r="A37" s="472" t="s">
        <v>410</v>
      </c>
      <c r="B37" s="473" t="s">
        <v>411</v>
      </c>
      <c r="C37" s="474" t="s">
        <v>419</v>
      </c>
      <c r="D37" s="475" t="s">
        <v>420</v>
      </c>
      <c r="E37" s="476">
        <v>50113013</v>
      </c>
      <c r="F37" s="475" t="s">
        <v>457</v>
      </c>
      <c r="G37" s="474" t="s">
        <v>425</v>
      </c>
      <c r="H37" s="474">
        <v>116600</v>
      </c>
      <c r="I37" s="474">
        <v>16600</v>
      </c>
      <c r="J37" s="474" t="s">
        <v>480</v>
      </c>
      <c r="K37" s="474" t="s">
        <v>481</v>
      </c>
      <c r="L37" s="477">
        <v>23.56</v>
      </c>
      <c r="M37" s="477">
        <v>2</v>
      </c>
      <c r="N37" s="478">
        <v>47.12</v>
      </c>
    </row>
    <row r="38" spans="1:14" ht="14.4" customHeight="1" x14ac:dyDescent="0.3">
      <c r="A38" s="472" t="s">
        <v>410</v>
      </c>
      <c r="B38" s="473" t="s">
        <v>411</v>
      </c>
      <c r="C38" s="474" t="s">
        <v>419</v>
      </c>
      <c r="D38" s="475" t="s">
        <v>420</v>
      </c>
      <c r="E38" s="476">
        <v>50113013</v>
      </c>
      <c r="F38" s="475" t="s">
        <v>457</v>
      </c>
      <c r="G38" s="474" t="s">
        <v>430</v>
      </c>
      <c r="H38" s="474">
        <v>166265</v>
      </c>
      <c r="I38" s="474">
        <v>166265</v>
      </c>
      <c r="J38" s="474" t="s">
        <v>482</v>
      </c>
      <c r="K38" s="474" t="s">
        <v>483</v>
      </c>
      <c r="L38" s="477">
        <v>33.39</v>
      </c>
      <c r="M38" s="477">
        <v>3</v>
      </c>
      <c r="N38" s="478">
        <v>100.17</v>
      </c>
    </row>
    <row r="39" spans="1:14" ht="14.4" customHeight="1" thickBot="1" x14ac:dyDescent="0.35">
      <c r="A39" s="479" t="s">
        <v>410</v>
      </c>
      <c r="B39" s="480" t="s">
        <v>411</v>
      </c>
      <c r="C39" s="481" t="s">
        <v>419</v>
      </c>
      <c r="D39" s="482" t="s">
        <v>420</v>
      </c>
      <c r="E39" s="483">
        <v>50113014</v>
      </c>
      <c r="F39" s="482" t="s">
        <v>484</v>
      </c>
      <c r="G39" s="481" t="s">
        <v>425</v>
      </c>
      <c r="H39" s="481">
        <v>165484</v>
      </c>
      <c r="I39" s="481">
        <v>65484</v>
      </c>
      <c r="J39" s="481" t="s">
        <v>485</v>
      </c>
      <c r="K39" s="481" t="s">
        <v>486</v>
      </c>
      <c r="L39" s="484">
        <v>56.490000000000016</v>
      </c>
      <c r="M39" s="484">
        <v>1</v>
      </c>
      <c r="N39" s="485">
        <v>56.490000000000016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0" tint="-0.249977111117893"/>
    <pageSetUpPr fitToPage="1"/>
  </sheetPr>
  <dimension ref="A1:F14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RowHeight="14.4" customHeight="1" x14ac:dyDescent="0.3"/>
  <cols>
    <col min="1" max="1" width="46.6640625" style="115" customWidth="1"/>
    <col min="2" max="2" width="10" style="191" customWidth="1"/>
    <col min="3" max="3" width="5.5546875" style="194" customWidth="1"/>
    <col min="4" max="4" width="10.88671875" style="191" customWidth="1"/>
    <col min="5" max="5" width="5.5546875" style="194" customWidth="1"/>
    <col min="6" max="6" width="10.88671875" style="191" customWidth="1"/>
    <col min="7" max="16384" width="8.88671875" style="115"/>
  </cols>
  <sheetData>
    <row r="1" spans="1:6" ht="37.200000000000003" customHeight="1" thickBot="1" x14ac:dyDescent="0.4">
      <c r="A1" s="347" t="s">
        <v>142</v>
      </c>
      <c r="B1" s="348"/>
      <c r="C1" s="348"/>
      <c r="D1" s="348"/>
      <c r="E1" s="348"/>
      <c r="F1" s="348"/>
    </row>
    <row r="2" spans="1:6" ht="14.4" customHeight="1" thickBot="1" x14ac:dyDescent="0.35">
      <c r="A2" s="212" t="s">
        <v>248</v>
      </c>
      <c r="B2" s="63"/>
      <c r="C2" s="64"/>
      <c r="D2" s="65"/>
      <c r="E2" s="64"/>
      <c r="F2" s="65"/>
    </row>
    <row r="3" spans="1:6" ht="14.4" customHeight="1" thickBot="1" x14ac:dyDescent="0.35">
      <c r="A3" s="86"/>
      <c r="B3" s="349" t="s">
        <v>114</v>
      </c>
      <c r="C3" s="350"/>
      <c r="D3" s="351" t="s">
        <v>113</v>
      </c>
      <c r="E3" s="350"/>
      <c r="F3" s="72" t="s">
        <v>3</v>
      </c>
    </row>
    <row r="4" spans="1:6" ht="14.4" customHeight="1" thickBot="1" x14ac:dyDescent="0.35">
      <c r="A4" s="486" t="s">
        <v>127</v>
      </c>
      <c r="B4" s="487" t="s">
        <v>14</v>
      </c>
      <c r="C4" s="488" t="s">
        <v>2</v>
      </c>
      <c r="D4" s="487" t="s">
        <v>14</v>
      </c>
      <c r="E4" s="488" t="s">
        <v>2</v>
      </c>
      <c r="F4" s="489" t="s">
        <v>14</v>
      </c>
    </row>
    <row r="5" spans="1:6" ht="14.4" customHeight="1" thickBot="1" x14ac:dyDescent="0.35">
      <c r="A5" s="498" t="s">
        <v>487</v>
      </c>
      <c r="B5" s="463">
        <v>53.220000000000006</v>
      </c>
      <c r="C5" s="490">
        <v>6.9124082513320237E-2</v>
      </c>
      <c r="D5" s="463">
        <v>716.69980312714438</v>
      </c>
      <c r="E5" s="490">
        <v>0.93087591748667975</v>
      </c>
      <c r="F5" s="464">
        <v>769.91980312714441</v>
      </c>
    </row>
    <row r="6" spans="1:6" ht="14.4" customHeight="1" thickBot="1" x14ac:dyDescent="0.35">
      <c r="A6" s="494" t="s">
        <v>3</v>
      </c>
      <c r="B6" s="495">
        <v>53.220000000000006</v>
      </c>
      <c r="C6" s="496">
        <v>6.9124082513320237E-2</v>
      </c>
      <c r="D6" s="495">
        <v>716.69980312714438</v>
      </c>
      <c r="E6" s="496">
        <v>0.93087591748667975</v>
      </c>
      <c r="F6" s="497">
        <v>769.91980312714441</v>
      </c>
    </row>
    <row r="7" spans="1:6" ht="14.4" customHeight="1" thickBot="1" x14ac:dyDescent="0.35"/>
    <row r="8" spans="1:6" ht="14.4" customHeight="1" x14ac:dyDescent="0.3">
      <c r="A8" s="504" t="s">
        <v>488</v>
      </c>
      <c r="B8" s="470"/>
      <c r="C8" s="491">
        <v>0</v>
      </c>
      <c r="D8" s="470">
        <v>114.92999999999996</v>
      </c>
      <c r="E8" s="491">
        <v>1</v>
      </c>
      <c r="F8" s="471">
        <v>114.92999999999996</v>
      </c>
    </row>
    <row r="9" spans="1:6" ht="14.4" customHeight="1" x14ac:dyDescent="0.3">
      <c r="A9" s="505" t="s">
        <v>489</v>
      </c>
      <c r="B9" s="477">
        <v>53.220000000000006</v>
      </c>
      <c r="C9" s="500">
        <v>1</v>
      </c>
      <c r="D9" s="477"/>
      <c r="E9" s="500">
        <v>0</v>
      </c>
      <c r="F9" s="478">
        <v>53.220000000000006</v>
      </c>
    </row>
    <row r="10" spans="1:6" ht="14.4" customHeight="1" x14ac:dyDescent="0.3">
      <c r="A10" s="505" t="s">
        <v>490</v>
      </c>
      <c r="B10" s="477"/>
      <c r="C10" s="500">
        <v>0</v>
      </c>
      <c r="D10" s="477">
        <v>271.81780312714437</v>
      </c>
      <c r="E10" s="500">
        <v>1</v>
      </c>
      <c r="F10" s="478">
        <v>271.81780312714437</v>
      </c>
    </row>
    <row r="11" spans="1:6" ht="14.4" customHeight="1" x14ac:dyDescent="0.3">
      <c r="A11" s="505" t="s">
        <v>491</v>
      </c>
      <c r="B11" s="477"/>
      <c r="C11" s="500">
        <v>0</v>
      </c>
      <c r="D11" s="477">
        <v>112.30200000000001</v>
      </c>
      <c r="E11" s="500">
        <v>1</v>
      </c>
      <c r="F11" s="478">
        <v>112.30200000000001</v>
      </c>
    </row>
    <row r="12" spans="1:6" ht="14.4" customHeight="1" x14ac:dyDescent="0.3">
      <c r="A12" s="505" t="s">
        <v>492</v>
      </c>
      <c r="B12" s="477"/>
      <c r="C12" s="500">
        <v>0</v>
      </c>
      <c r="D12" s="477">
        <v>100.17</v>
      </c>
      <c r="E12" s="500">
        <v>1</v>
      </c>
      <c r="F12" s="478">
        <v>100.17</v>
      </c>
    </row>
    <row r="13" spans="1:6" ht="14.4" customHeight="1" thickBot="1" x14ac:dyDescent="0.35">
      <c r="A13" s="506" t="s">
        <v>493</v>
      </c>
      <c r="B13" s="501"/>
      <c r="C13" s="502">
        <v>0</v>
      </c>
      <c r="D13" s="501">
        <v>117.48000000000002</v>
      </c>
      <c r="E13" s="502">
        <v>1</v>
      </c>
      <c r="F13" s="503">
        <v>117.48000000000002</v>
      </c>
    </row>
    <row r="14" spans="1:6" ht="14.4" customHeight="1" thickBot="1" x14ac:dyDescent="0.35">
      <c r="A14" s="494" t="s">
        <v>3</v>
      </c>
      <c r="B14" s="495">
        <v>53.220000000000006</v>
      </c>
      <c r="C14" s="496">
        <v>6.9124082513320251E-2</v>
      </c>
      <c r="D14" s="495">
        <v>716.69980312714438</v>
      </c>
      <c r="E14" s="496">
        <v>0.93087591748667986</v>
      </c>
      <c r="F14" s="497">
        <v>769.91980312714429</v>
      </c>
    </row>
  </sheetData>
  <mergeCells count="3">
    <mergeCell ref="A1:F1"/>
    <mergeCell ref="B3:C3"/>
    <mergeCell ref="D3:E3"/>
  </mergeCells>
  <conditionalFormatting sqref="C5:C1048576">
    <cfRule type="cellIs" dxfId="23" priority="8" stopIfTrue="1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21</vt:i4>
      </vt:variant>
      <vt:variant>
        <vt:lpstr>Pojmenované oblasti</vt:lpstr>
      </vt:variant>
      <vt:variant>
        <vt:i4>3</vt:i4>
      </vt:variant>
    </vt:vector>
  </HeadingPairs>
  <TitlesOfParts>
    <vt:vector size="24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Vykáz.-A Det.Lék.</vt:lpstr>
      <vt:lpstr>ZV Vykáz.-H</vt:lpstr>
      <vt:lpstr>ZV Vykáz.-H Detail</vt:lpstr>
      <vt:lpstr>doměsíce</vt:lpstr>
      <vt:lpstr>'ON Data'!Obdobi</vt:lpstr>
      <vt:lpstr>'Osobní náklady'!Obdobi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2017-05-31T07:11:02Z</cp:lastPrinted>
  <dcterms:created xsi:type="dcterms:W3CDTF">2013-04-17T20:15:29Z</dcterms:created>
  <dcterms:modified xsi:type="dcterms:W3CDTF">2017-12-28T21:05:29Z</dcterms:modified>
</cp:coreProperties>
</file>