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F18" i="419" l="1"/>
  <c r="E18" i="419"/>
  <c r="C18" i="419"/>
  <c r="I18" i="419"/>
  <c r="D18" i="419"/>
  <c r="G18" i="419"/>
  <c r="H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G21" i="419" l="1"/>
  <c r="F21" i="419"/>
  <c r="F22" i="419" s="1"/>
  <c r="G23" i="419" l="1"/>
  <c r="F23" i="419"/>
  <c r="G22" i="419"/>
  <c r="N3" i="418"/>
  <c r="E21" i="419" l="1"/>
  <c r="E22" i="419" s="1"/>
  <c r="D21" i="419"/>
  <c r="D23" i="419" l="1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F6" i="419"/>
  <c r="H6" i="419"/>
  <c r="G6" i="419"/>
  <c r="D6" i="419"/>
  <c r="I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1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2" i="414"/>
  <c r="D22" i="414"/>
  <c r="K3" i="387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<sst xmlns="http://schemas.openxmlformats.org/spreadsheetml/2006/main" count="7537" uniqueCount="1272">
  <si>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</si>
  <si>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</si>
  <si>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</si>
  <si>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</si>
  <si>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</si>
  <si>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</si>
  <si>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</si>
  <si>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</si>
  <si>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</si>
  <si>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</si>
  <si>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</si>
  <si>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</si>
  <si>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</si>
  <si>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</si>
  <si>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</si>
  <si>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</si>
  <si>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</si>
  <si>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</si>
  <si>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</si>
  <si>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</si>
  <si>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</si>
  <si>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</si>
  <si>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</si>
  <si>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</si>
  <si>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</si>
  <si>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</si>
  <si>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</si>
  <si>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</si>
  <si>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</si>
  <si>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</si>
  <si>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</si>
  <si>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</si>
  <si>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</si>
  <si>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</si>
  <si>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</si>
  <si>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</si>
  <si>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</si>
  <si>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</si>
  <si>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</si>
  <si>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</si>
  <si>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</si>
  <si>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</si>
  <si>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</si>
  <si>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</si>
  <si>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</si>
  <si>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</si>
  <si>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</si>
  <si>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</si>
  <si>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</si>
  <si>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</si>
  <si>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</si>
  <si>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</si>
  <si>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</si>
  <si>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</si>
  <si>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</si>
  <si>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</si>
  <si>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</si>
  <si>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</si>
  <si>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</si>
  <si>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</si>
  <si>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</si>
  <si>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</si>
  <si>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</si>
  <si>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</si>
  <si>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</si>
  <si>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</si>
  <si>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</si>
  <si>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</si>
  <si>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</si>
  <si>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</si>
  <si>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</si>
  <si>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</si>
  <si>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</si>
  <si>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</si>
  <si>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</si>
  <si>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</si>
  <si>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</si>
  <si>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</si>
  <si>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</si>
  <si>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</si>
  <si>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</si>
  <si>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</si>
  <si>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</si>
  <si>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</si>
  <si>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</si>
  <si>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</si>
  <si>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</si>
  <si>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</si>
  <si>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</si>
  <si>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</si>
  <si>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</si>
  <si>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</si>
  <si>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</si>
  <si>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</si>
  <si>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</si>
  <si>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</si>
  <si>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</si>
  <si>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</si>
  <si>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</si>
  <si>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</si>
  <si>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</si>
  <si>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</si>
  <si>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</si>
  <si>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</si>
  <si>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</si>
  <si>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</si>
  <si>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</si>
  <si>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</si>
  <si>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</si>
  <si>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</si>
  <si>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</si>
  <si>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</si>
  <si>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</si>
  <si>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</si>
  <si>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</si>
  <si>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</si>
  <si>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</si>
  <si>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</si>
  <si>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</si>
  <si>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</si>
  <si>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</si>
  <si>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</si>
  <si>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</si>
  <si>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</si>
  <si>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</si>
  <si>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</si>
  <si>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</si>
  <si>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</si>
  <si>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</si>
  <si>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</si>
  <si>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</si>
  <si>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</si>
  <si>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</si>
  <si>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</si>
  <si>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</si>
  <si>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</si>
  <si>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</si>
  <si>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</si>
  <si>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</si>
  <si>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</si>
  <si>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</si>
  <si>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</si>
  <si>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</si>
  <si>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</si>
  <si>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</si>
  <si>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</si>
  <si>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</si>
  <si>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</si>
  <si>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</si>
  <si>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</si>
  <si>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</si>
  <si>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</si>
  <si>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</si>
  <si>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</si>
  <si>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</si>
  <si>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</si>
  <si>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</si>
  <si>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</si>
  <si>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</si>
  <si>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</si>
  <si>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</si>
  <si>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</si>
  <si>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</si>
  <si>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</si>
  <si>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</si>
  <si>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</si>
  <si>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</si>
  <si>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</si>
  <si>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</si>
  <si>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</si>
  <si>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</si>
  <si>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</si>
  <si>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</si>
  <si>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</si>
  <si>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</si>
  <si>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</si>
  <si>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</si>
  <si>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</si>
  <si>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</si>
  <si>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</si>
  <si>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</si>
  <si>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</si>
  <si>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</si>
  <si>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</si>
  <si>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</si>
  <si>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</si>
  <si>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</si>
  <si>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</si>
  <si>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</si>
  <si>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</si>
  <si>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</si>
  <si>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</si>
  <si>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</si>
  <si>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</si>
  <si>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</si>
  <si>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</si>
  <si>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</si>
  <si>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</si>
  <si>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</si>
  <si>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</si>
  <si>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</si>
  <si>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</si>
  <si>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</si>
  <si>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</si>
  <si>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</si>
  <si>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</si>
  <si>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</si>
  <si>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</si>
  <si>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</si>
  <si>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</si>
  <si>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</si>
  <si>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</si>
  <si>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</si>
  <si>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</si>
  <si>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</si>
  <si>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</si>
  <si>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</si>
  <si>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</si>
  <si>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</si>
  <si>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</si>
  <si>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</si>
  <si>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</si>
  <si>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</si>
  <si>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</si>
  <si>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</si>
  <si>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</si>
  <si>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</si>
  <si>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</si>
  <si>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</si>
  <si>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</si>
  <si>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</si>
  <si>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</si>
  <si>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</si>
  <si>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</si>
  <si>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</si>
  <si>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</si>
  <si>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</si>
  <si>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</si>
  <si>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</si>
  <si>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</si>
  <si>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</si>
  <si>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</si>
  <si>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</si>
  <si>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</si>
  <si>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</si>
  <si>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</si>
  <si>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</si>
  <si>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</si>
  <si>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</si>
  <si>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</si>
  <si>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</si>
  <si>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</si>
  <si>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</si>
  <si>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</si>
  <si>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</si>
  <si>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</si>
  <si>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</si>
  <si>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</si>
  <si>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</si>
  <si>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</si>
  <si>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</si>
  <si>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</si>
  <si>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</si>
  <si>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</si>
  <si>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</si>
  <si>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</si>
  <si>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</si>
  <si>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</si>
  <si>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</si>
  <si>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</si>
  <si>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</si>
  <si>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</si>
  <si>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</si>
  <si>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</si>
  <si>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</si>
  <si>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</si>
  <si>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</si>
  <si>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</si>
  <si>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</si>
  <si>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</si>
  <si>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</si>
  <si>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</si>
  <si>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</si>
  <si>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</si>
  <si>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</si>
  <si>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</si>
  <si>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</si>
  <si>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</si>
  <si>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</si>
  <si>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</si>
  <si>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</si>
  <si>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</si>
  <si>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</si>
  <si>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</si>
  <si>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</si>
  <si>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</si>
  <si>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</si>
  <si>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</si>
  <si>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</si>
  <si>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</si>
  <si>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</si>
  <si>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</si>
  <si>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</si>
  <si>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</si>
  <si>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</si>
  <si>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</si>
  <si>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</si>
  <si>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</si>
  <si>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</si>
  <si>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</si>
  <si>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</si>
  <si>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</si>
  <si>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</si>
  <si>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</si>
  <si>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</si>
  <si>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</si>
  <si>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</si>
  <si>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</si>
  <si>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</si>
  <si>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</si>
  <si>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</si>
  <si>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</si>
  <si>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</si>
  <si>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</si>
  <si>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</si>
  <si>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</si>
  <si>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</si>
  <si>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</si>
  <si>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</si>
  <si>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</si>
  <si>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</si>
  <si>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</si>
  <si>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</si>
  <si>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</si>
  <si>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</si>
  <si>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</si>
  <si>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</si>
  <si>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</si>
  <si>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</si>
  <si>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</si>
  <si>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</si>
  <si>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</si>
  <si>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</si>
  <si>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</si>
  <si>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</si>
  <si>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</si>
  <si>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</si>
  <si>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</si>
  <si>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</si>
  <si>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</si>
  <si>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</si>
  <si>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</si>
  <si>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</si>
  <si>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</si>
  <si>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</si>
  <si>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</si>
  <si>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</si>
  <si>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</si>
  <si>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</si>
  <si>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</si>
  <si>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</si>
  <si>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</si>
  <si>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</si>
  <si>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</si>
  <si>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</si>
  <si>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</si>
  <si>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</si>
  <si>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</si>
  <si>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</si>
  <si>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</si>
  <si>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</si>
  <si>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</si>
  <si>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</si>
  <si>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</si>
  <si>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</si>
  <si>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</si>
  <si>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</si>
  <si>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</si>
  <si>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</si>
  <si>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</si>
  <si>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</si>
  <si>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</si>
  <si>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</si>
  <si>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</si>
  <si>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</si>
  <si>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</si>
  <si>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</si>
  <si>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</si>
  <si>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</si>
  <si>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</si>
  <si>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</si>
  <si>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</si>
  <si>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</si>
  <si>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</si>
  <si>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</si>
  <si>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</si>
  <si>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</si>
  <si>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</si>
  <si>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</si>
  <si>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</si>
  <si>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</si>
  <si>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</si>
  <si>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</si>
  <si>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</si>
  <si>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</si>
  <si>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</si>
  <si>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</si>
  <si>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</si>
  <si>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</si>
  <si>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</si>
  <si>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</si>
  <si>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P</t>
  </si>
  <si>
    <t>AULIN</t>
  </si>
  <si>
    <t>TBL 15X100MG</t>
  </si>
  <si>
    <t>BISEPTOL 480</t>
  </si>
  <si>
    <t>POR TBL NOB 28X480MG</t>
  </si>
  <si>
    <t>KL ETHANOLUM 70% 800 g</t>
  </si>
  <si>
    <t>KL Formol 4% 100 g MIK</t>
  </si>
  <si>
    <t>KL GLYCEROLUM 85% 1200G</t>
  </si>
  <si>
    <t>KL OBAL</t>
  </si>
  <si>
    <t>lékovky, kelímky</t>
  </si>
  <si>
    <t>KL Paraffinum perliq. 800g  HVLP</t>
  </si>
  <si>
    <t>KL PRIPRAVEK</t>
  </si>
  <si>
    <t>léky - antibiotika (LEK)</t>
  </si>
  <si>
    <t>ARCHIFAR 500 MG</t>
  </si>
  <si>
    <t>INJ+INF PLV SOL 10X500MG</t>
  </si>
  <si>
    <t>FUROLIN TABLETY</t>
  </si>
  <si>
    <t>POR TBL NOB 30X100MG</t>
  </si>
  <si>
    <t>4041 - MIKRO: mikrobiologie - laboratoř</t>
  </si>
  <si>
    <t>M01AX17 - NIMESULID</t>
  </si>
  <si>
    <t>J01DH02 - MEROPENEM</t>
  </si>
  <si>
    <t>J01DH02</t>
  </si>
  <si>
    <t>183812</t>
  </si>
  <si>
    <t>ARCHIFAR</t>
  </si>
  <si>
    <t>500MG INJ/INF PLV SOL 10</t>
  </si>
  <si>
    <t>M01AX17</t>
  </si>
  <si>
    <t>12891</t>
  </si>
  <si>
    <t>100MG TBL NOB 15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</si>
  <si>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</si>
  <si>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</si>
  <si>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</si>
  <si>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</si>
  <si>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</si>
  <si>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</si>
  <si>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</si>
  <si>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</si>
  <si>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</si>
  <si>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</si>
  <si>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</si>
  <si>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</si>
  <si>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</si>
  <si>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</si>
  <si>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</si>
  <si>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</si>
  <si>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</si>
  <si>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</si>
  <si>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</si>
  <si>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DF942</t>
  </si>
  <si>
    <t>Aglutin. sérum Salmonella H:d</t>
  </si>
  <si>
    <t>DH743</t>
  </si>
  <si>
    <t>Alere BinaxNOW Legionella Urinary Antigen</t>
  </si>
  <si>
    <t>DH546</t>
  </si>
  <si>
    <t>Allplex™ Respiratory Panel 1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</si>
  <si>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</si>
  <si>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</si>
  <si>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</si>
  <si>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</si>
  <si>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</si>
  <si>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</si>
  <si>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</si>
  <si>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</si>
  <si>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</si>
  <si>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</si>
  <si>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</si>
  <si>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</si>
  <si>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DD660</t>
  </si>
  <si>
    <t>Anaerobní krevní agar (Schadler agar)</t>
  </si>
  <si>
    <t>DD598</t>
  </si>
  <si>
    <t>Anaerobní krevní agar(základ BHI)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</si>
  <si>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</si>
  <si>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</si>
  <si>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</si>
  <si>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</si>
  <si>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</si>
  <si>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</si>
  <si>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</si>
  <si>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</si>
  <si>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</si>
  <si>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</si>
  <si>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</si>
  <si>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</si>
  <si>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DG329</t>
  </si>
  <si>
    <t>Anti-Salmonella O 7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</si>
  <si>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</si>
  <si>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</si>
  <si>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</si>
  <si>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</si>
  <si>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</si>
  <si>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</si>
  <si>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DC164</t>
  </si>
  <si>
    <t>ATB ID 32 C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</si>
  <si>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</si>
  <si>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</si>
  <si>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</si>
  <si>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</si>
  <si>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</si>
  <si>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</si>
  <si>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</si>
  <si>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</si>
  <si>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</si>
  <si>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</si>
  <si>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</si>
  <si>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</si>
  <si>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DG643</t>
  </si>
  <si>
    <t>Bordetella parapertusis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</si>
  <si>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</si>
  <si>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</si>
  <si>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</si>
  <si>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</si>
  <si>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</si>
  <si>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</si>
  <si>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</si>
  <si>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</si>
  <si>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</si>
  <si>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</si>
  <si>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</si>
  <si>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</si>
  <si>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</si>
  <si>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</si>
  <si>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</si>
  <si>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</si>
  <si>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</si>
  <si>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</si>
  <si>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</si>
  <si>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</si>
  <si>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</si>
  <si>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</si>
  <si>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DE620</t>
  </si>
  <si>
    <t>Cefepime 30ug</t>
  </si>
  <si>
    <t>DB194</t>
  </si>
  <si>
    <t>Cefotaxim 5ug</t>
  </si>
  <si>
    <t>DC817</t>
  </si>
  <si>
    <t>Cefotaxime CTL 32</t>
  </si>
  <si>
    <t>DC269</t>
  </si>
  <si>
    <t>CEFTAZIDIME</t>
  </si>
  <si>
    <t>DE603</t>
  </si>
  <si>
    <t>Ceftazidime + clavulanic acid 30+10 ug</t>
  </si>
  <si>
    <t>DA777</t>
  </si>
  <si>
    <t>Ceftazidime 10 µg</t>
  </si>
  <si>
    <t>DC066</t>
  </si>
  <si>
    <t>CEFUROXIME ,200 ks</t>
  </si>
  <si>
    <t>DC931</t>
  </si>
  <si>
    <t>CIN agar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</si>
  <si>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</si>
  <si>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</si>
  <si>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</si>
  <si>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</si>
  <si>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</si>
  <si>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</si>
  <si>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</si>
  <si>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</si>
  <si>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</si>
  <si>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</si>
  <si>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DE650</t>
  </si>
  <si>
    <t>COKOLADOVY AGAR (bez ATB)</t>
  </si>
  <si>
    <t>DE805</t>
  </si>
  <si>
    <t>COLOREX Candida</t>
  </si>
  <si>
    <t>DC923</t>
  </si>
  <si>
    <t>COLOREX MRSA</t>
  </si>
  <si>
    <t>DF154</t>
  </si>
  <si>
    <t>Colorex VRE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</si>
  <si>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</si>
  <si>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</si>
  <si>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</si>
  <si>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</si>
  <si>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</si>
  <si>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</si>
  <si>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DD597</t>
  </si>
  <si>
    <t>DC agar</t>
  </si>
  <si>
    <t>DG594</t>
  </si>
  <si>
    <t>DEFIBR.KREV KRALICI V ALS. 20 ml</t>
  </si>
  <si>
    <t>DG089</t>
  </si>
  <si>
    <t>Detection of COLISTIN resistence</t>
  </si>
  <si>
    <t>804536</t>
  </si>
  <si>
    <t xml:space="preserve">-Diagnostikum připr. </t>
  </si>
  <si>
    <t>DG379</t>
  </si>
  <si>
    <t>Doprava 21%</t>
  </si>
  <si>
    <t>DF795</t>
  </si>
  <si>
    <t>E Coli Mixture I:(0111+055+026)</t>
  </si>
  <si>
    <t>DF794</t>
  </si>
  <si>
    <t>E Coli mixture I+II+III</t>
  </si>
  <si>
    <t>DF798</t>
  </si>
  <si>
    <t>E Coli Mixture IV (114+12+142)</t>
  </si>
  <si>
    <t>DF477</t>
  </si>
  <si>
    <t>E.coli 0128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</si>
  <si>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</si>
  <si>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</si>
  <si>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</si>
  <si>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</si>
  <si>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</si>
  <si>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</si>
  <si>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</si>
  <si>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</si>
  <si>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</si>
  <si>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</si>
  <si>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</si>
  <si>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</si>
  <si>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</si>
  <si>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</si>
  <si>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</si>
  <si>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</si>
  <si>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</si>
  <si>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</si>
  <si>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</si>
  <si>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</si>
  <si>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</si>
  <si>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</si>
  <si>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</si>
  <si>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</si>
  <si>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</si>
  <si>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</si>
  <si>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DG315</t>
  </si>
  <si>
    <t>EliGene Adenovirus RT</t>
  </si>
  <si>
    <t>DC071</t>
  </si>
  <si>
    <t>ERYTHROMYCIN</t>
  </si>
  <si>
    <t>DG393</t>
  </si>
  <si>
    <t>Ethanol 96%</t>
  </si>
  <si>
    <t>DB310</t>
  </si>
  <si>
    <t>Ethanolum benzino den. 4kg</t>
  </si>
  <si>
    <t>DA152</t>
  </si>
  <si>
    <t>FLUCONAZOLE FL 256 WW F30 (30 testů)</t>
  </si>
  <si>
    <t>DG700</t>
  </si>
  <si>
    <t>Francisella tularensis 50 vyšetř.</t>
  </si>
  <si>
    <t>DB196</t>
  </si>
  <si>
    <t>Furantoin 100ug</t>
  </si>
  <si>
    <t>DC865</t>
  </si>
  <si>
    <t>Gas Pak Anaerob.systém sáčky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</si>
  <si>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</si>
  <si>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</si>
  <si>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</si>
  <si>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</si>
  <si>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</si>
  <si>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</si>
  <si>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</si>
  <si>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</si>
  <si>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</si>
  <si>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</si>
  <si>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</si>
  <si>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</si>
  <si>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DG071</t>
  </si>
  <si>
    <t>GeneProof PathogenFree RNA Isolation Kit</t>
  </si>
  <si>
    <t>DC891</t>
  </si>
  <si>
    <t>Gentamycin (10ug) 200ks</t>
  </si>
  <si>
    <t>DB197</t>
  </si>
  <si>
    <t>gentamycin 30ug</t>
  </si>
  <si>
    <t>DG208</t>
  </si>
  <si>
    <t>GIEMSA-ROMANOWSKI</t>
  </si>
  <si>
    <t>DC860</t>
  </si>
  <si>
    <t>GO AGAR</t>
  </si>
  <si>
    <t>DA312</t>
  </si>
  <si>
    <t>GO AGAR/GO agar s ATB(biplate)</t>
  </si>
  <si>
    <t>DG646</t>
  </si>
  <si>
    <t>Gonorrea test strip 25 ks</t>
  </si>
  <si>
    <t>DC168</t>
  </si>
  <si>
    <t>H.INFLUENZAE B</t>
  </si>
  <si>
    <t>DA721</t>
  </si>
  <si>
    <t>Haemophilus Selective agar</t>
  </si>
  <si>
    <t>DE743</t>
  </si>
  <si>
    <t>Hajn (2 ml/zk.12x85 mm)(rovně)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</si>
  <si>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</si>
  <si>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</si>
  <si>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</si>
  <si>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</si>
  <si>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</si>
  <si>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</si>
  <si>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</si>
  <si>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</si>
  <si>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DG167</t>
  </si>
  <si>
    <t>CHLORID SODNY P.A.</t>
  </si>
  <si>
    <t>DD652</t>
  </si>
  <si>
    <t>Imersní olej pro mikroskopii 500 ml OLYMPUS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</si>
  <si>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</si>
  <si>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</si>
  <si>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</si>
  <si>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</si>
  <si>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</si>
  <si>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</si>
  <si>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DB734</t>
  </si>
  <si>
    <t>ITEST ASO</t>
  </si>
  <si>
    <t>DB610</t>
  </si>
  <si>
    <t>ITEST BACITRACIN H</t>
  </si>
  <si>
    <t>DC023</t>
  </si>
  <si>
    <t>ITEST BACITRACIN S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</si>
  <si>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</si>
  <si>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</si>
  <si>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</si>
  <si>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</si>
  <si>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</si>
  <si>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</si>
  <si>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</si>
  <si>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</si>
  <si>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</si>
  <si>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</si>
  <si>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</si>
  <si>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</si>
  <si>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</si>
  <si>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</si>
  <si>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</si>
  <si>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</si>
  <si>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</si>
  <si>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</si>
  <si>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</si>
  <si>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</si>
  <si>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</si>
  <si>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</si>
  <si>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DD347</t>
  </si>
  <si>
    <t>Legionella BCYE</t>
  </si>
  <si>
    <t>DC992</t>
  </si>
  <si>
    <t>Legionella GVPC agar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</si>
  <si>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</si>
  <si>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</si>
  <si>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</si>
  <si>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</si>
  <si>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</si>
  <si>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</si>
  <si>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</si>
  <si>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</si>
  <si>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DC397</t>
  </si>
  <si>
    <t>Liaison Cleaning kit</t>
  </si>
  <si>
    <t>DA116</t>
  </si>
  <si>
    <t>Liaison control Bor.liquor IgM</t>
  </si>
  <si>
    <t>DG556</t>
  </si>
  <si>
    <t>Liaison Control Chlamydie trachomatis IgA</t>
  </si>
  <si>
    <t>DA089</t>
  </si>
  <si>
    <t>Liaison controls MCP-IgG</t>
  </si>
  <si>
    <t>DC843</t>
  </si>
  <si>
    <t>Liaison HBsAg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</si>
  <si>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</si>
  <si>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</si>
  <si>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</si>
  <si>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</si>
  <si>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</si>
  <si>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</si>
  <si>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</si>
  <si>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</si>
  <si>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</si>
  <si>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</si>
  <si>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</si>
  <si>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</si>
  <si>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DC190</t>
  </si>
  <si>
    <t>Liaison Wash/System liquid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</si>
  <si>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</si>
  <si>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</si>
  <si>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</si>
  <si>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</si>
  <si>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</si>
  <si>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</si>
  <si>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</si>
  <si>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</si>
  <si>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</si>
  <si>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</si>
  <si>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</si>
  <si>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</si>
  <si>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</si>
  <si>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</si>
  <si>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</si>
  <si>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</si>
  <si>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</si>
  <si>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</si>
  <si>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DA112</t>
  </si>
  <si>
    <t>Liaison XL-Control CMV IgG</t>
  </si>
  <si>
    <t>DA113</t>
  </si>
  <si>
    <t>Liaison XL-Control CMV IgM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</si>
  <si>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</si>
  <si>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</si>
  <si>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</si>
  <si>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</si>
  <si>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</si>
  <si>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</si>
  <si>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</si>
  <si>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</si>
  <si>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</si>
  <si>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</si>
  <si>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</si>
  <si>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</si>
  <si>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</si>
  <si>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</si>
  <si>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</si>
  <si>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</si>
  <si>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</si>
  <si>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</si>
  <si>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</si>
  <si>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</si>
  <si>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</si>
  <si>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</si>
  <si>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</si>
  <si>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</si>
  <si>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</si>
  <si>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</si>
  <si>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</si>
  <si>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</si>
  <si>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</si>
  <si>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</si>
  <si>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</si>
  <si>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</si>
  <si>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</si>
  <si>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</si>
  <si>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</si>
  <si>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</si>
  <si>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</si>
  <si>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</si>
  <si>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</si>
  <si>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</si>
  <si>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</si>
  <si>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</si>
  <si>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DB986</t>
  </si>
  <si>
    <t>Light Check for LIAISON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</si>
  <si>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</si>
  <si>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</si>
  <si>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</si>
  <si>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</si>
  <si>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</si>
  <si>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</si>
  <si>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</si>
  <si>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</si>
  <si>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</si>
  <si>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</si>
  <si>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</si>
  <si>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</si>
  <si>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DG229</t>
  </si>
  <si>
    <t>METHANOL P.A.</t>
  </si>
  <si>
    <t>DB470</t>
  </si>
  <si>
    <t>Metronidazole MZH 256 (30 testů)</t>
  </si>
  <si>
    <t>DF840</t>
  </si>
  <si>
    <t>MGIT TB IDENTIFICATION TEST</t>
  </si>
  <si>
    <t>DE708</t>
  </si>
  <si>
    <t>MIU</t>
  </si>
  <si>
    <t>DF803</t>
  </si>
  <si>
    <t>Monovalent E Coli (0119:B14)</t>
  </si>
  <si>
    <t>DF804</t>
  </si>
  <si>
    <t>Monovalent E Coli (0127:B8)</t>
  </si>
  <si>
    <t>DF800</t>
  </si>
  <si>
    <t>Monovalent E Coli (055:B5)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</si>
  <si>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</si>
  <si>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</si>
  <si>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</si>
  <si>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</si>
  <si>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</si>
  <si>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</si>
  <si>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</si>
  <si>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</si>
  <si>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</si>
  <si>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</si>
  <si>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DB535</t>
  </si>
  <si>
    <t>N-ACETYL-L-CYSTEIN 100g</t>
  </si>
  <si>
    <t>DF626</t>
  </si>
  <si>
    <t>Nitrocefin - diagnostics (50 proužků )</t>
  </si>
  <si>
    <t>DE760</t>
  </si>
  <si>
    <t>Ofloxacin</t>
  </si>
  <si>
    <t>DA969</t>
  </si>
  <si>
    <t>ONP TEST diagnostics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</si>
  <si>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</si>
  <si>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</si>
  <si>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</si>
  <si>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</si>
  <si>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</si>
  <si>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</si>
  <si>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</si>
  <si>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</si>
  <si>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DA427</t>
  </si>
  <si>
    <t>PathoDxtra Strep Grouping Kit, 60 tests</t>
  </si>
  <si>
    <t>DA800</t>
  </si>
  <si>
    <t>Penicilin 0,6ug</t>
  </si>
  <si>
    <t>DB198</t>
  </si>
  <si>
    <t>Piperacilin + tazobaktam 30ug+6ug</t>
  </si>
  <si>
    <t>DA187</t>
  </si>
  <si>
    <t>Piperacillin sodium salt 1 g</t>
  </si>
  <si>
    <t>DG088</t>
  </si>
  <si>
    <t>Piperacillin/Tazobactam (30 stripů)</t>
  </si>
  <si>
    <t>DC664</t>
  </si>
  <si>
    <t>PLATELIA ASPERGILLUS AG 96t</t>
  </si>
  <si>
    <t>DF415</t>
  </si>
  <si>
    <t>Pneumocystis merifluor</t>
  </si>
  <si>
    <t>804197</t>
  </si>
  <si>
    <t>-Pufr na sputa (MIK) 1000 ml</t>
  </si>
  <si>
    <t>DG826</t>
  </si>
  <si>
    <t>Pufr.fyziologický roztok 2ml</t>
  </si>
  <si>
    <t>DC441</t>
  </si>
  <si>
    <t>Reaction Modules for Liaison</t>
  </si>
  <si>
    <t>DE703</t>
  </si>
  <si>
    <t>Rýžový agar</t>
  </si>
  <si>
    <t>DH798</t>
  </si>
  <si>
    <t>S. pneumoniae omni</t>
  </si>
  <si>
    <t>DD704</t>
  </si>
  <si>
    <t>S.enteritidis- antigen H susp.(ENH)</t>
  </si>
  <si>
    <t>DD703</t>
  </si>
  <si>
    <t>S.paratyphi-antigen 0 susp.(BO)</t>
  </si>
  <si>
    <t>DF426</t>
  </si>
  <si>
    <t>S.SALMO ANTI H 7</t>
  </si>
  <si>
    <t>DA497</t>
  </si>
  <si>
    <t>S.SALMO ANTI H:i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</si>
  <si>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</si>
  <si>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</si>
  <si>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</si>
  <si>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</si>
  <si>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</si>
  <si>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</si>
  <si>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</si>
  <si>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</si>
  <si>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</si>
  <si>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</si>
  <si>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</si>
  <si>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</si>
  <si>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</si>
  <si>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</si>
  <si>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</si>
  <si>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</si>
  <si>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</si>
  <si>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</si>
  <si>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</si>
  <si>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</si>
  <si>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DB193</t>
  </si>
  <si>
    <t>SÁČKY STŘEDNÍ PRO anaerob. kultivaci</t>
  </si>
  <si>
    <t>DD901</t>
  </si>
  <si>
    <t>Safranin O 100g</t>
  </si>
  <si>
    <t>DD782</t>
  </si>
  <si>
    <t>SALMO.PARA-B.SUSP.H (BH)</t>
  </si>
  <si>
    <t>DH170</t>
  </si>
  <si>
    <t>Salmonella (mix eh+ enx)</t>
  </si>
  <si>
    <t>DH171</t>
  </si>
  <si>
    <t>Salmonella k</t>
  </si>
  <si>
    <t>DH172</t>
  </si>
  <si>
    <t>Salmonella y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</si>
  <si>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</si>
  <si>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</si>
  <si>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</si>
  <si>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</si>
  <si>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</si>
  <si>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</si>
  <si>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</si>
  <si>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</si>
  <si>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</si>
  <si>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</si>
  <si>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</si>
  <si>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</si>
  <si>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</si>
  <si>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</si>
  <si>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</si>
  <si>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</si>
  <si>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</si>
  <si>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</si>
  <si>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</si>
  <si>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</si>
  <si>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</si>
  <si>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</si>
  <si>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</si>
  <si>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</si>
  <si>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DC904</t>
  </si>
  <si>
    <t>TB COLOR KARBOL-FUCHSIN 2,5 l</t>
  </si>
  <si>
    <t>DC081</t>
  </si>
  <si>
    <t>TETRACYCLIN  (30IU)</t>
  </si>
  <si>
    <t>DC017</t>
  </si>
  <si>
    <t>Thioglykolátový bujon</t>
  </si>
  <si>
    <t>DH527</t>
  </si>
  <si>
    <t>TIGECYCLINE   15 ug (bal.=4x50)</t>
  </si>
  <si>
    <t>DE768</t>
  </si>
  <si>
    <t>Trichrom (100ml)</t>
  </si>
  <si>
    <t>DC082</t>
  </si>
  <si>
    <t>TRIMETHOPRIME-SULFAM (1,25+23,75)</t>
  </si>
  <si>
    <t>DG190</t>
  </si>
  <si>
    <t>UHLICITAN SOD.BEZV. P.A.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</si>
  <si>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</si>
  <si>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</si>
  <si>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</si>
  <si>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</si>
  <si>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</si>
  <si>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</si>
  <si>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</si>
  <si>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</si>
  <si>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</si>
  <si>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</si>
  <si>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</si>
  <si>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</si>
  <si>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DE718</t>
  </si>
  <si>
    <t>VRE Selective agar</t>
  </si>
  <si>
    <t>DA629</t>
  </si>
  <si>
    <t>WASP-LOOP CLEANING SOLUTION (1 X 50 ML)</t>
  </si>
  <si>
    <t>DC989</t>
  </si>
  <si>
    <t>WELLCOGEN BACTERIAL ANTI</t>
  </si>
  <si>
    <t>DG224</t>
  </si>
  <si>
    <t>XYLEN CISTY</t>
  </si>
  <si>
    <t>DA144</t>
  </si>
  <si>
    <t>Yersinia Polyvalent Antiserum 03 (2 ml)</t>
  </si>
  <si>
    <t>DB008</t>
  </si>
  <si>
    <t>Yersinia Serokit</t>
  </si>
  <si>
    <t>DF008</t>
  </si>
  <si>
    <t>Yersinia Serokit kontroly</t>
  </si>
  <si>
    <t>50115040</t>
  </si>
  <si>
    <t>laboratorní materiál (Z505)</t>
  </si>
  <si>
    <t>ZB828</t>
  </si>
  <si>
    <t>Klička bakteriologická 3,0 mm Mir.05</t>
  </si>
  <si>
    <t>ZE002</t>
  </si>
  <si>
    <t>Kulička skleněná tvrzená pr. 4 mm bal. á 1 kg VTRABALL4</t>
  </si>
  <si>
    <t>ZD868</t>
  </si>
  <si>
    <t>Mikrozkumavka eppendorf 1,5 ml FLME23053</t>
  </si>
  <si>
    <t>ZL972</t>
  </si>
  <si>
    <t>Mikrozkumavka PCR single tubes 0,2ml with flat cap. bal. á 1000 ks quagen FG-021F</t>
  </si>
  <si>
    <t>ZL822</t>
  </si>
  <si>
    <t>Pipeta pasteurova 1 ml jednotlivě balená bal. á 500 ks FLME27040</t>
  </si>
  <si>
    <t>ZC049</t>
  </si>
  <si>
    <t>Sklo krycí 20 x 20 mm, á 1000 ks BD2020</t>
  </si>
  <si>
    <t>ZC831</t>
  </si>
  <si>
    <t>Sklo podložní mat. okraj bal. á 50 ks AA00000112E (2501)</t>
  </si>
  <si>
    <t>ZC774</t>
  </si>
  <si>
    <t>Sklo podložní řezané, čiré 76 x 26 mm bal. á 50 ks VTRA635901000076</t>
  </si>
  <si>
    <t>ZC008</t>
  </si>
  <si>
    <t>Špička modrá typ Gilson 200-1000ul bal. á 1000 ks BSR 067</t>
  </si>
  <si>
    <t>ZE719</t>
  </si>
  <si>
    <t>Špička pipetovací 0.5-10ul á 1000 ks BUN001P-BP(3110)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</si>
  <si>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</si>
  <si>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</si>
  <si>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</si>
  <si>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</si>
  <si>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ZL715</t>
  </si>
  <si>
    <t>Špička s filtrem SSNC filtertips 0,5 - 10 ul type bal. á 768 ks B95010</t>
  </si>
  <si>
    <t>ZB290</t>
  </si>
  <si>
    <t>Špička žlutá 2-100ul bal. á 500 ks 70.760.002</t>
  </si>
  <si>
    <t>ZM986</t>
  </si>
  <si>
    <t>Zkumavka falcon sterilní do přístroje LIAISON (734-0442) BDAA352052</t>
  </si>
  <si>
    <t>50115050</t>
  </si>
  <si>
    <t>obvazový materiál (Z502)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</si>
  <si>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</si>
  <si>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</si>
  <si>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</si>
  <si>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</si>
  <si>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ZL999</t>
  </si>
  <si>
    <t>Rychloobvaz 8 x 4 cm 001445510</t>
  </si>
  <si>
    <t>ZA534</t>
  </si>
  <si>
    <t>Váleček zubní Celluron č.3 á 432 ks 430183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</si>
  <si>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</si>
  <si>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</si>
  <si>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</si>
  <si>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</si>
  <si>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</si>
  <si>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</si>
  <si>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</si>
  <si>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</si>
  <si>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ZA844</t>
  </si>
  <si>
    <t>Destička mikrotitr. U steril bal. á 240 ks 400916</t>
  </si>
  <si>
    <t>ZB863</t>
  </si>
  <si>
    <t>Klička inokulační 10 ul modrá bal. á 20 ks 1682</t>
  </si>
  <si>
    <t>ZF159</t>
  </si>
  <si>
    <t>Nádoba na kontaminovaný odpad 1 l 15-0002</t>
  </si>
  <si>
    <t>ZE159</t>
  </si>
  <si>
    <t>Nádoba na kontaminovaný odpad 2 l 15-0003</t>
  </si>
  <si>
    <t>ZB370</t>
  </si>
  <si>
    <t>Pipeta pasteurova 1 ml nesterilní bal. á 500 ks 1501</t>
  </si>
  <si>
    <t>ZB222</t>
  </si>
  <si>
    <t>Pipeta pasteurova 1 ml sterilní bal. á 2000 ks 1501/SG</t>
  </si>
  <si>
    <t>ZA789</t>
  </si>
  <si>
    <t>Stříkačka injekční 2-dílná 2 ml L Inject Solo 4606027V</t>
  </si>
  <si>
    <t>ZA790</t>
  </si>
  <si>
    <t>Stříkačka injekční 2-dílná 5 ml L Inject Solo4606051V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</si>
  <si>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</si>
  <si>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</si>
  <si>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</si>
  <si>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</si>
  <si>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</si>
  <si>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</si>
  <si>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</si>
  <si>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</si>
  <si>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</si>
  <si>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</si>
  <si>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</si>
  <si>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</si>
  <si>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</si>
  <si>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</si>
  <si>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</si>
  <si>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</si>
  <si>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</si>
  <si>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</si>
  <si>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</si>
  <si>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ON Data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</si>
  <si>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</si>
  <si>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</si>
  <si>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</si>
  <si>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</si>
  <si>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</si>
  <si>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</si>
  <si>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</si>
  <si>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</si>
  <si>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</si>
  <si>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</si>
  <si>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</si>
  <si>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</si>
  <si>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</si>
  <si>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</si>
  <si>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</si>
  <si>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</si>
  <si>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</si>
  <si>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</si>
  <si>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</si>
  <si>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</si>
  <si>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</si>
  <si>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</si>
  <si>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</si>
  <si>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</si>
  <si>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</si>
  <si>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</si>
  <si>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</si>
  <si>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</si>
  <si>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</si>
  <si>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</si>
  <si>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</si>
  <si>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</si>
  <si>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</si>
  <si>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</si>
  <si>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</si>
  <si>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</si>
  <si>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</si>
  <si>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</si>
  <si>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</si>
  <si>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</si>
  <si>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</si>
  <si>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</si>
  <si>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</si>
  <si>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</si>
  <si>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</si>
  <si>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</si>
  <si>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</si>
  <si>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</si>
  <si>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</si>
  <si>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</si>
  <si>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</si>
  <si>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</si>
  <si>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</si>
  <si>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</si>
  <si>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</si>
  <si>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</si>
  <si>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</si>
  <si>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</si>
  <si>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</si>
  <si>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</si>
  <si>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</si>
  <si>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</si>
  <si>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</si>
  <si>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</si>
  <si>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</si>
  <si>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</si>
  <si>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</si>
  <si>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</si>
  <si>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</si>
  <si>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</si>
  <si>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</si>
  <si>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</si>
  <si>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</si>
  <si>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</si>
  <si>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</si>
  <si>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</si>
  <si>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</si>
  <si>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</si>
  <si>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</si>
  <si>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</si>
  <si>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</si>
  <si>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</si>
  <si>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</si>
  <si>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</si>
  <si>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</si>
  <si>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</si>
  <si>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</si>
  <si>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</si>
  <si>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</si>
  <si>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</si>
  <si>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</si>
  <si>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</si>
  <si>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</si>
  <si>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</si>
  <si>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</si>
  <si>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</si>
  <si>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</si>
  <si>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</si>
  <si>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</si>
  <si>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</si>
  <si>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</si>
  <si>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</si>
  <si>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</si>
  <si>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</si>
  <si>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</si>
  <si>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</si>
  <si>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</si>
  <si>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</si>
  <si>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</si>
  <si>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</si>
  <si>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</si>
  <si>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</si>
  <si>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</si>
  <si>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</si>
  <si>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</si>
  <si>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</si>
  <si>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</si>
  <si>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</si>
  <si>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</si>
  <si>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</si>
  <si>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</si>
  <si>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</si>
  <si>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</si>
  <si>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</si>
  <si>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</si>
  <si>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</si>
  <si>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</si>
  <si>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</si>
  <si>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82036</t>
  </si>
  <si>
    <t>82034</t>
  </si>
  <si>
    <t>82040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</si>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</sst>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5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4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3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4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51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4" xfId="0" applyNumberFormat="1" applyFont="1" applyFill="1" applyBorder="1"/>
    <xf numFmtId="3" fontId="53" fillId="8" borderId="65" xfId="0" applyNumberFormat="1" applyFont="1" applyFill="1" applyBorder="1"/>
    <xf numFmtId="3" fontId="53" fillId="8" borderId="6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9" xfId="0" applyFont="1" applyFill="1" applyBorder="1" applyAlignment="1">
      <alignment horizontal="center" vertical="center"/>
    </xf>
    <xf numFmtId="0" fontId="39" fillId="2" borderId="70" xfId="0" applyFont="1" applyFill="1" applyBorder="1" applyAlignment="1">
      <alignment horizontal="center" vertical="center"/>
    </xf>
    <xf numFmtId="0" fontId="55" fillId="2" borderId="72" xfId="0" applyFont="1" applyFill="1" applyBorder="1" applyAlignment="1">
      <alignment horizontal="center" vertical="center" wrapText="1"/>
    </xf>
    <xf numFmtId="0" fontId="55" fillId="2" borderId="73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/>
    <xf numFmtId="0" fontId="39" fillId="2" borderId="76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4" xfId="0" applyFont="1" applyFill="1" applyBorder="1" applyAlignment="1"/>
    <xf numFmtId="0" fontId="39" fillId="4" borderId="76" xfId="0" applyFont="1" applyFill="1" applyBorder="1" applyAlignment="1">
      <alignment horizontal="left" indent="1"/>
    </xf>
    <xf numFmtId="0" fontId="39" fillId="4" borderId="87" xfId="0" applyFont="1" applyFill="1" applyBorder="1" applyAlignment="1">
      <alignment horizontal="left" indent="1"/>
    </xf>
    <xf numFmtId="0" fontId="32" fillId="2" borderId="76" xfId="0" quotePrefix="1" applyFont="1" applyFill="1" applyBorder="1" applyAlignment="1">
      <alignment horizontal="left" indent="2"/>
    </xf>
    <xf numFmtId="0" fontId="32" fillId="2" borderId="82" xfId="0" quotePrefix="1" applyFont="1" applyFill="1" applyBorder="1" applyAlignment="1">
      <alignment horizontal="left" indent="2"/>
    </xf>
    <xf numFmtId="0" fontId="39" fillId="2" borderId="74" xfId="0" applyFont="1" applyFill="1" applyBorder="1" applyAlignment="1">
      <alignment horizontal="left" indent="1"/>
    </xf>
    <xf numFmtId="0" fontId="39" fillId="2" borderId="87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0" borderId="92" xfId="0" applyFont="1" applyBorder="1"/>
    <xf numFmtId="3" fontId="32" fillId="0" borderId="92" xfId="0" applyNumberFormat="1" applyFont="1" applyBorder="1"/>
    <xf numFmtId="0" fontId="39" fillId="4" borderId="66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1" xfId="0" applyNumberFormat="1" applyFont="1" applyFill="1" applyBorder="1" applyAlignment="1">
      <alignment horizontal="center" vertical="center"/>
    </xf>
    <xf numFmtId="3" fontId="55" fillId="2" borderId="89" xfId="0" applyNumberFormat="1" applyFont="1" applyFill="1" applyBorder="1" applyAlignment="1">
      <alignment horizontal="center" vertical="center" wrapText="1"/>
    </xf>
    <xf numFmtId="173" fontId="39" fillId="4" borderId="75" xfId="0" applyNumberFormat="1" applyFont="1" applyFill="1" applyBorder="1" applyAlignment="1"/>
    <xf numFmtId="173" fontId="39" fillId="4" borderId="69" xfId="0" applyNumberFormat="1" applyFont="1" applyFill="1" applyBorder="1" applyAlignment="1"/>
    <xf numFmtId="173" fontId="39" fillId="4" borderId="70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88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2" borderId="90" xfId="0" applyNumberFormat="1" applyFont="1" applyFill="1" applyBorder="1" applyAlignment="1"/>
    <xf numFmtId="173" fontId="39" fillId="2" borderId="69" xfId="0" applyNumberFormat="1" applyFont="1" applyFill="1" applyBorder="1" applyAlignment="1"/>
    <xf numFmtId="173" fontId="39" fillId="2" borderId="70" xfId="0" applyNumberFormat="1" applyFont="1" applyFill="1" applyBorder="1" applyAlignment="1"/>
    <xf numFmtId="173" fontId="39" fillId="0" borderId="83" xfId="0" applyNumberFormat="1" applyFont="1" applyBorder="1"/>
    <xf numFmtId="173" fontId="32" fillId="0" borderId="85" xfId="0" applyNumberFormat="1" applyFont="1" applyBorder="1"/>
    <xf numFmtId="173" fontId="32" fillId="0" borderId="86" xfId="0" applyNumberFormat="1" applyFont="1" applyBorder="1"/>
    <xf numFmtId="174" fontId="39" fillId="2" borderId="75" xfId="0" applyNumberFormat="1" applyFont="1" applyFill="1" applyBorder="1" applyAlignment="1"/>
    <xf numFmtId="174" fontId="32" fillId="2" borderId="69" xfId="0" applyNumberFormat="1" applyFont="1" applyFill="1" applyBorder="1" applyAlignment="1"/>
    <xf numFmtId="174" fontId="32" fillId="2" borderId="70" xfId="0" applyNumberFormat="1" applyFont="1" applyFill="1" applyBorder="1" applyAlignment="1"/>
    <xf numFmtId="174" fontId="39" fillId="0" borderId="77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83" xfId="0" applyNumberFormat="1" applyFont="1" applyBorder="1"/>
    <xf numFmtId="174" fontId="32" fillId="0" borderId="85" xfId="0" applyNumberFormat="1" applyFont="1" applyBorder="1"/>
    <xf numFmtId="174" fontId="32" fillId="0" borderId="86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5" xfId="0" applyNumberFormat="1" applyFont="1" applyFill="1" applyBorder="1" applyAlignment="1">
      <alignment horizontal="center"/>
    </xf>
    <xf numFmtId="175" fontId="39" fillId="0" borderId="83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80" xfId="0" applyFont="1" applyFill="1" applyBorder="1"/>
    <xf numFmtId="0" fontId="32" fillId="0" borderId="81" xfId="0" applyFont="1" applyBorder="1" applyAlignment="1"/>
    <xf numFmtId="9" fontId="32" fillId="0" borderId="79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9" xfId="0" applyNumberFormat="1" applyFont="1" applyBorder="1"/>
    <xf numFmtId="9" fontId="32" fillId="0" borderId="80" xfId="0" applyNumberFormat="1" applyFont="1" applyBorder="1"/>
    <xf numFmtId="49" fontId="37" fillId="2" borderId="79" xfId="0" quotePrefix="1" applyNumberFormat="1" applyFont="1" applyFill="1" applyBorder="1" applyAlignment="1">
      <alignment horizontal="center" vertical="center"/>
    </xf>
    <xf numFmtId="0" fontId="25" fillId="4" borderId="76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8" xfId="0" applyFont="1" applyBorder="1"/>
    <xf numFmtId="0" fontId="31" fillId="2" borderId="66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101" xfId="0" applyNumberFormat="1" applyFont="1" applyBorder="1"/>
    <xf numFmtId="173" fontId="32" fillId="0" borderId="102" xfId="0" applyNumberFormat="1" applyFont="1" applyBorder="1"/>
    <xf numFmtId="3" fontId="32" fillId="0" borderId="0" xfId="0" applyNumberFormat="1" applyFont="1" applyBorder="1"/>
    <xf numFmtId="173" fontId="32" fillId="0" borderId="78" xfId="0" applyNumberFormat="1" applyFont="1" applyBorder="1" applyAlignment="1"/>
    <xf numFmtId="173" fontId="32" fillId="0" borderId="79" xfId="0" applyNumberFormat="1" applyFont="1" applyBorder="1" applyAlignment="1"/>
    <xf numFmtId="173" fontId="32" fillId="0" borderId="80" xfId="0" applyNumberFormat="1" applyFont="1" applyBorder="1" applyAlignment="1"/>
    <xf numFmtId="175" fontId="32" fillId="0" borderId="78" xfId="0" applyNumberFormat="1" applyFont="1" applyBorder="1" applyAlignment="1"/>
    <xf numFmtId="175" fontId="32" fillId="0" borderId="79" xfId="0" applyNumberFormat="1" applyFont="1" applyBorder="1" applyAlignment="1"/>
    <xf numFmtId="175" fontId="32" fillId="0" borderId="80" xfId="0" applyNumberFormat="1" applyFont="1" applyBorder="1" applyAlignment="1"/>
    <xf numFmtId="173" fontId="32" fillId="0" borderId="71" xfId="0" applyNumberFormat="1" applyFont="1" applyBorder="1" applyAlignment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103" xfId="0" applyNumberFormat="1" applyFont="1" applyBorder="1"/>
    <xf numFmtId="9" fontId="32" fillId="0" borderId="76" xfId="0" applyNumberFormat="1" applyFont="1" applyBorder="1"/>
    <xf numFmtId="173" fontId="32" fillId="0" borderId="87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173" fontId="39" fillId="0" borderId="20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5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67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6" xfId="0" applyNumberFormat="1" applyFont="1" applyFill="1" applyBorder="1" applyAlignment="1">
      <alignment horizontal="center" vertical="top"/>
    </xf>
    <xf numFmtId="0" fontId="31" fillId="2" borderId="66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5" xfId="0" applyNumberFormat="1" applyFont="1" applyFill="1" applyBorder="1" applyAlignment="1">
      <alignment horizontal="right" vertical="top"/>
    </xf>
    <xf numFmtId="3" fontId="33" fillId="9" borderId="106" xfId="0" applyNumberFormat="1" applyFont="1" applyFill="1" applyBorder="1" applyAlignment="1">
      <alignment horizontal="right" vertical="top"/>
    </xf>
    <xf numFmtId="176" fontId="33" fillId="9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6" fontId="33" fillId="9" borderId="108" xfId="0" applyNumberFormat="1" applyFont="1" applyFill="1" applyBorder="1" applyAlignment="1">
      <alignment horizontal="right" vertical="top"/>
    </xf>
    <xf numFmtId="3" fontId="35" fillId="9" borderId="110" xfId="0" applyNumberFormat="1" applyFont="1" applyFill="1" applyBorder="1" applyAlignment="1">
      <alignment horizontal="right" vertical="top"/>
    </xf>
    <xf numFmtId="3" fontId="35" fillId="9" borderId="111" xfId="0" applyNumberFormat="1" applyFont="1" applyFill="1" applyBorder="1" applyAlignment="1">
      <alignment horizontal="right" vertical="top"/>
    </xf>
    <xf numFmtId="0" fontId="35" fillId="9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9" borderId="113" xfId="0" applyFont="1" applyFill="1" applyBorder="1" applyAlignment="1">
      <alignment horizontal="right" vertical="top"/>
    </xf>
    <xf numFmtId="0" fontId="33" fillId="9" borderId="107" xfId="0" applyFont="1" applyFill="1" applyBorder="1" applyAlignment="1">
      <alignment horizontal="right" vertical="top"/>
    </xf>
    <xf numFmtId="0" fontId="33" fillId="9" borderId="108" xfId="0" applyFont="1" applyFill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6" fontId="35" fillId="9" borderId="117" xfId="0" applyNumberFormat="1" applyFont="1" applyFill="1" applyBorder="1" applyAlignment="1">
      <alignment horizontal="right" vertical="top"/>
    </xf>
    <xf numFmtId="0" fontId="37" fillId="10" borderId="104" xfId="0" applyFont="1" applyFill="1" applyBorder="1" applyAlignment="1">
      <alignment vertical="top"/>
    </xf>
    <xf numFmtId="0" fontId="37" fillId="10" borderId="104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4"/>
    </xf>
    <xf numFmtId="0" fontId="38" fillId="10" borderId="109" xfId="0" applyFont="1" applyFill="1" applyBorder="1" applyAlignment="1">
      <alignment vertical="top" indent="6"/>
    </xf>
    <xf numFmtId="0" fontId="37" fillId="10" borderId="104" xfId="0" applyFont="1" applyFill="1" applyBorder="1" applyAlignment="1">
      <alignment vertical="top" indent="8"/>
    </xf>
    <xf numFmtId="0" fontId="38" fillId="10" borderId="109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4"/>
    </xf>
    <xf numFmtId="0" fontId="38" fillId="10" borderId="109" xfId="0" applyFont="1" applyFill="1" applyBorder="1" applyAlignment="1">
      <alignment vertical="top"/>
    </xf>
    <xf numFmtId="0" fontId="32" fillId="10" borderId="104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8" xfId="53" applyNumberFormat="1" applyFont="1" applyFill="1" applyBorder="1" applyAlignment="1">
      <alignment horizontal="left"/>
    </xf>
    <xf numFmtId="164" fontId="31" fillId="2" borderId="119" xfId="53" applyNumberFormat="1" applyFont="1" applyFill="1" applyBorder="1" applyAlignment="1">
      <alignment horizontal="left"/>
    </xf>
    <xf numFmtId="0" fontId="31" fillId="2" borderId="119" xfId="53" applyNumberFormat="1" applyFont="1" applyFill="1" applyBorder="1" applyAlignment="1">
      <alignment horizontal="left"/>
    </xf>
    <xf numFmtId="164" fontId="31" fillId="2" borderId="52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9" xfId="0" applyNumberFormat="1" applyFont="1" applyFill="1" applyBorder="1"/>
    <xf numFmtId="3" fontId="32" fillId="0" borderId="120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2" fillId="0" borderId="78" xfId="0" applyFont="1" applyFill="1" applyBorder="1"/>
    <xf numFmtId="0" fontId="32" fillId="0" borderId="79" xfId="0" applyFont="1" applyFill="1" applyBorder="1"/>
    <xf numFmtId="164" fontId="32" fillId="0" borderId="79" xfId="0" applyNumberFormat="1" applyFont="1" applyFill="1" applyBorder="1"/>
    <xf numFmtId="164" fontId="32" fillId="0" borderId="79" xfId="0" applyNumberFormat="1" applyFont="1" applyFill="1" applyBorder="1" applyAlignment="1">
      <alignment horizontal="right"/>
    </xf>
    <xf numFmtId="0" fontId="32" fillId="0" borderId="79" xfId="0" applyNumberFormat="1" applyFont="1" applyFill="1" applyBorder="1"/>
    <xf numFmtId="3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0" fontId="32" fillId="0" borderId="72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9" fillId="2" borderId="118" xfId="0" applyFont="1" applyFill="1" applyBorder="1"/>
    <xf numFmtId="3" fontId="39" fillId="2" borderId="99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9" xfId="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8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9" xfId="0" applyNumberFormat="1" applyFont="1" applyFill="1" applyBorder="1"/>
    <xf numFmtId="3" fontId="32" fillId="0" borderId="85" xfId="0" applyNumberFormat="1" applyFont="1" applyFill="1" applyBorder="1"/>
    <xf numFmtId="9" fontId="32" fillId="0" borderId="85" xfId="0" applyNumberFormat="1" applyFont="1" applyFill="1" applyBorder="1"/>
    <xf numFmtId="3" fontId="32" fillId="0" borderId="86" xfId="0" applyNumberFormat="1" applyFont="1" applyFill="1" applyBorder="1"/>
    <xf numFmtId="0" fontId="39" fillId="0" borderId="68" xfId="0" applyFont="1" applyFill="1" applyBorder="1"/>
    <xf numFmtId="0" fontId="39" fillId="0" borderId="100" xfId="0" applyFont="1" applyFill="1" applyBorder="1"/>
    <xf numFmtId="0" fontId="39" fillId="2" borderId="119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8" xfId="79" applyFont="1" applyFill="1" applyBorder="1" applyAlignment="1">
      <alignment horizontal="left"/>
    </xf>
    <xf numFmtId="3" fontId="3" fillId="2" borderId="85" xfId="80" applyNumberFormat="1" applyFont="1" applyFill="1" applyBorder="1"/>
    <xf numFmtId="3" fontId="3" fillId="2" borderId="86" xfId="80" applyNumberFormat="1" applyFont="1" applyFill="1" applyBorder="1"/>
    <xf numFmtId="9" fontId="3" fillId="2" borderId="84" xfId="8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2" fillId="0" borderId="70" xfId="0" applyNumberFormat="1" applyFont="1" applyFill="1" applyBorder="1"/>
    <xf numFmtId="9" fontId="32" fillId="0" borderId="73" xfId="0" applyNumberFormat="1" applyFont="1" applyFill="1" applyBorder="1"/>
    <xf numFmtId="0" fontId="39" fillId="0" borderId="95" xfId="0" applyFont="1" applyFill="1" applyBorder="1"/>
    <xf numFmtId="0" fontId="39" fillId="0" borderId="94" xfId="0" applyFont="1" applyFill="1" applyBorder="1" applyAlignment="1">
      <alignment horizontal="left" indent="1"/>
    </xf>
    <xf numFmtId="9" fontId="32" fillId="0" borderId="91" xfId="0" applyNumberFormat="1" applyFont="1" applyFill="1" applyBorder="1"/>
    <xf numFmtId="9" fontId="32" fillId="0" borderId="89" xfId="0" applyNumberFormat="1" applyFont="1" applyFill="1" applyBorder="1"/>
    <xf numFmtId="3" fontId="32" fillId="0" borderId="68" xfId="0" applyNumberFormat="1" applyFont="1" applyFill="1" applyBorder="1"/>
    <xf numFmtId="3" fontId="32" fillId="0" borderId="71" xfId="0" applyNumberFormat="1" applyFont="1" applyFill="1" applyBorder="1"/>
    <xf numFmtId="9" fontId="32" fillId="0" borderId="121" xfId="0" applyNumberFormat="1" applyFont="1" applyFill="1" applyBorder="1"/>
    <xf numFmtId="9" fontId="32" fillId="0" borderId="122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8" xfId="0" applyFont="1" applyFill="1" applyBorder="1" applyAlignment="1">
      <alignment horizontal="left"/>
    </xf>
    <xf numFmtId="169" fontId="59" fillId="4" borderId="69" xfId="0" applyNumberFormat="1" applyFont="1" applyFill="1" applyBorder="1"/>
    <xf numFmtId="9" fontId="59" fillId="4" borderId="69" xfId="0" applyNumberFormat="1" applyFont="1" applyFill="1" applyBorder="1"/>
    <xf numFmtId="9" fontId="59" fillId="4" borderId="70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9" fillId="0" borderId="71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9" xfId="0" applyNumberFormat="1" applyFont="1" applyFill="1" applyBorder="1"/>
    <xf numFmtId="169" fontId="32" fillId="0" borderId="79" xfId="0" applyNumberFormat="1" applyFont="1" applyFill="1" applyBorder="1"/>
    <xf numFmtId="9" fontId="32" fillId="0" borderId="80" xfId="0" applyNumberFormat="1" applyFont="1" applyFill="1" applyBorder="1"/>
    <xf numFmtId="169" fontId="32" fillId="0" borderId="72" xfId="0" applyNumberFormat="1" applyFont="1" applyFill="1" applyBorder="1"/>
    <xf numFmtId="0" fontId="39" fillId="0" borderId="78" xfId="0" applyFont="1" applyFill="1" applyBorder="1"/>
    <xf numFmtId="0" fontId="39" fillId="0" borderId="71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0.75762360395285167</c:v>
                </c:pt>
                <c:pt idx="1">
                  <c:v>0.77502322856960715</c:v>
                </c:pt>
                <c:pt idx="2">
                  <c:v>0.76848343024327015</c:v>
                </c:pt>
                <c:pt idx="3">
                  <c:v>0.73674630241839656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9086784"/>
        <c:axId val="-1479088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0.96968208088088825</c:v>
                </c:pt>
                <c:pt idx="1">
                  <c:v>0.96968208088088825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9085152"/>
        <c:axId val="-1479084608"/>
      </c:scatterChart>
      <c:catAx>
        <c:axId val="-147908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7908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9088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79086784"/>
        <c:crosses val="autoZero"/>
        <c:crossBetween val="between"/>
      </c:valAx>
      <c:valAx>
        <c:axId val="-1479085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79084608"/>
        <c:crosses val="max"/>
        <c:crossBetween val="midCat"/>
      </c:valAx>
      <c:valAx>
        <c:axId val="-1479084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790851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36" t="s">
        <v>95</v>
      </c>
      <c r="B1" s="336"/>
    </row>
    <row r="2" spans="1:3" ht="14.4" customHeight="1" thickBot="1" x14ac:dyDescent="0.35">
      <c r="A2" s="215" t="s">
        <v>237</v>
      </c>
      <c r="B2" s="46"/>
    </row>
    <row r="3" spans="1:3" ht="14.4" customHeight="1" thickBot="1" x14ac:dyDescent="0.35">
      <c r="A3" s="332" t="s">
        <v>125</v>
      </c>
      <c r="B3" s="333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29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0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0" t="str">
        <f t="shared" si="0"/>
        <v>Man Tab</v>
      </c>
      <c r="B7" s="76" t="s">
        <v>239</v>
      </c>
      <c r="C7" s="47" t="s">
        <v>100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34" t="s">
        <v>96</v>
      </c>
      <c r="B10" s="333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0" t="str">
        <f t="shared" si="2"/>
        <v>LŽ PL</v>
      </c>
      <c r="B13" s="491" t="s">
        <v>143</v>
      </c>
      <c r="C13" s="47" t="s">
        <v>129</v>
      </c>
    </row>
    <row r="14" spans="1:3" ht="14.4" customHeight="1" x14ac:dyDescent="0.3">
      <c r="A14" s="130" t="str">
        <f t="shared" si="2"/>
        <v>LŽ PL Detail</v>
      </c>
      <c r="B14" s="76" t="s">
        <v>438</v>
      </c>
      <c r="C14" s="47" t="s">
        <v>130</v>
      </c>
    </row>
    <row r="15" spans="1:3" ht="14.4" customHeight="1" x14ac:dyDescent="0.3">
      <c r="A15" s="130" t="str">
        <f t="shared" si="2"/>
        <v>LŽ Statim</v>
      </c>
      <c r="B15" s="285" t="s">
        <v>187</v>
      </c>
      <c r="C15" s="47" t="s">
        <v>197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0" t="str">
        <f t="shared" si="2"/>
        <v>MŽ Detail</v>
      </c>
      <c r="B17" s="76" t="s">
        <v>1081</v>
      </c>
      <c r="C17" s="47" t="s">
        <v>104</v>
      </c>
    </row>
    <row r="18" spans="1:3" ht="14.4" customHeight="1" thickBot="1" x14ac:dyDescent="0.35">
      <c r="A18" s="132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35" t="s">
        <v>97</v>
      </c>
      <c r="B20" s="333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1085</v>
      </c>
      <c r="C21" s="47" t="s">
        <v>108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1091</v>
      </c>
      <c r="C22" s="47" t="s">
        <v>200</v>
      </c>
    </row>
    <row r="23" spans="1:3" ht="14.4" customHeight="1" x14ac:dyDescent="0.3">
      <c r="A23" s="130" t="str">
        <f t="shared" si="4"/>
        <v>ZV Vykáz.-A Detail</v>
      </c>
      <c r="B23" s="76" t="s">
        <v>1214</v>
      </c>
      <c r="C23" s="47" t="s">
        <v>109</v>
      </c>
    </row>
    <row r="24" spans="1:3" ht="14.4" customHeight="1" x14ac:dyDescent="0.3">
      <c r="A24" s="300" t="str">
        <f>HYPERLINK("#'"&amp;C24&amp;"'!A1",C24)</f>
        <v>ZV Vykáz.-A Det.Lék.</v>
      </c>
      <c r="B24" s="76" t="s">
        <v>1215</v>
      </c>
      <c r="C24" s="47" t="s">
        <v>226</v>
      </c>
    </row>
    <row r="25" spans="1:3" ht="14.4" customHeight="1" x14ac:dyDescent="0.3">
      <c r="A25" s="130" t="str">
        <f t="shared" si="4"/>
        <v>ZV Vykáz.-H</v>
      </c>
      <c r="B25" s="76" t="s">
        <v>112</v>
      </c>
      <c r="C25" s="47" t="s">
        <v>110</v>
      </c>
    </row>
    <row r="26" spans="1:3" ht="14.4" customHeight="1" x14ac:dyDescent="0.3">
      <c r="A26" s="130" t="str">
        <f t="shared" si="4"/>
        <v>ZV Vykáz.-H Detail</v>
      </c>
      <c r="B26" s="76" t="s">
        <v>1271</v>
      </c>
      <c r="C26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36" t="s">
        <v>106</v>
      </c>
      <c r="B1" s="336"/>
      <c r="C1" s="337"/>
      <c r="D1" s="337"/>
      <c r="E1" s="337"/>
    </row>
    <row r="2" spans="1:5" ht="14.4" customHeight="1" thickBot="1" x14ac:dyDescent="0.35">
      <c r="A2" s="215" t="s">
        <v>237</v>
      </c>
      <c r="B2" s="135"/>
    </row>
    <row r="3" spans="1:5" ht="14.4" customHeight="1" thickBot="1" x14ac:dyDescent="0.35">
      <c r="A3" s="138"/>
      <c r="C3" s="139" t="s">
        <v>94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14851.837817728043</v>
      </c>
      <c r="D4" s="144">
        <f ca="1">IF(ISERROR(VLOOKUP("Náklady celkem",INDIRECT("HI!$A:$G"),5,0)),0,VLOOKUP("Náklady celkem",INDIRECT("HI!$A:$G"),5,0))</f>
        <v>15978.956339999999</v>
      </c>
      <c r="E4" s="145">
        <f ca="1">IF(C4=0,0,D4/C4)</f>
        <v>1.0758908450324283</v>
      </c>
    </row>
    <row r="5" spans="1:5" ht="14.4" customHeight="1" x14ac:dyDescent="0.3">
      <c r="A5" s="146" t="s">
        <v>131</v>
      </c>
      <c r="B5" s="147"/>
      <c r="C5" s="148"/>
      <c r="D5" s="148"/>
      <c r="E5" s="149"/>
    </row>
    <row r="6" spans="1:5" ht="14.4" customHeight="1" x14ac:dyDescent="0.3">
      <c r="A6" s="150" t="s">
        <v>136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98</v>
      </c>
      <c r="C7" s="152">
        <f>IF(ISERROR(HI!F5),"",HI!F5)</f>
        <v>18.000000488281248</v>
      </c>
      <c r="D7" s="152">
        <f>IF(ISERROR(HI!E5),"",HI!E5)</f>
        <v>8.4215599999999995</v>
      </c>
      <c r="E7" s="149">
        <f t="shared" ref="E7:E13" si="0">IF(C7=0,0,D7/C7)</f>
        <v>0.46786443175280951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129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197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132</v>
      </c>
      <c r="B10" s="151"/>
      <c r="C10" s="152"/>
      <c r="D10" s="152"/>
      <c r="E10" s="149"/>
    </row>
    <row r="11" spans="1:5" ht="14.4" customHeight="1" x14ac:dyDescent="0.3">
      <c r="A11" s="154" t="s">
        <v>133</v>
      </c>
      <c r="B11" s="151"/>
      <c r="C11" s="152"/>
      <c r="D11" s="152"/>
      <c r="E11" s="149"/>
    </row>
    <row r="12" spans="1:5" ht="14.4" customHeight="1" x14ac:dyDescent="0.3">
      <c r="A12" s="155" t="s">
        <v>137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98</v>
      </c>
      <c r="C13" s="152">
        <f>IF(ISERROR(HI!F6),"",HI!F6)</f>
        <v>7260.0481429138181</v>
      </c>
      <c r="D13" s="152">
        <f>IF(ISERROR(HI!E6),"",HI!E6)</f>
        <v>8073.2909699999982</v>
      </c>
      <c r="E13" s="149">
        <f t="shared" si="0"/>
        <v>1.1120161755235669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6585.6664970703123</v>
      </c>
      <c r="D14" s="148">
        <f ca="1">IF(ISERROR(VLOOKUP("Osobní náklady (Kč) *",INDIRECT("HI!$A:$G"),5,0)),0,VLOOKUP("Osobní náklady (Kč) *",INDIRECT("HI!$A:$G"),5,0))</f>
        <v>6713.9138200000007</v>
      </c>
      <c r="E14" s="149">
        <f ca="1">IF(C14=0,0,D14/C14)</f>
        <v>1.0194737044438464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14401.561</v>
      </c>
      <c r="D16" s="167">
        <f ca="1">IF(ISERROR(VLOOKUP("Výnosy celkem",INDIRECT("HI!$A:$G"),5,0)),0,VLOOKUP("Výnosy celkem",INDIRECT("HI!$A:$G"),5,0))</f>
        <v>11772.437</v>
      </c>
      <c r="E16" s="168">
        <f t="shared" ref="E16:E21" ca="1" si="1">IF(C16=0,0,D16/C16)</f>
        <v>0.81744173426755617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14401.561</v>
      </c>
      <c r="D17" s="148">
        <f ca="1">IF(ISERROR(VLOOKUP("Ambulance *",INDIRECT("HI!$A:$G"),5,0)),0,VLOOKUP("Ambulance *",INDIRECT("HI!$A:$G"),5,0))</f>
        <v>11772.437</v>
      </c>
      <c r="E17" s="149">
        <f t="shared" ca="1" si="1"/>
        <v>0.81744173426755617</v>
      </c>
    </row>
    <row r="18" spans="1:5" ht="14.4" customHeight="1" x14ac:dyDescent="0.3">
      <c r="A18" s="297" t="str">
        <f>HYPERLINK("#'ZV Vykáz.-A'!A1","Zdravotní výkony vykázané u ambulantních pacientů (min. 100 % 2016)")</f>
        <v>Zdravotní výkony vykázané u ambulantních pacientů (min. 100 % 2016)</v>
      </c>
      <c r="B18" s="298" t="s">
        <v>108</v>
      </c>
      <c r="C18" s="153">
        <v>1</v>
      </c>
      <c r="D18" s="153">
        <f>IF(ISERROR(VLOOKUP("Celkem:",'ZV Vykáz.-A'!$A:$AB,10,0)),"",VLOOKUP("Celkem:",'ZV Vykáz.-A'!$A:$AB,10,0))</f>
        <v>0.81744173426755617</v>
      </c>
      <c r="E18" s="149">
        <f t="shared" si="1"/>
        <v>0.81744173426755617</v>
      </c>
    </row>
    <row r="19" spans="1:5" ht="14.4" customHeight="1" x14ac:dyDescent="0.3">
      <c r="A19" s="296" t="str">
        <f>HYPERLINK("#'ZV Vykáz.-A'!A1","Specializovaná ambulantní péče")</f>
        <v>Specializovaná ambulantní péče</v>
      </c>
      <c r="B19" s="298" t="s">
        <v>108</v>
      </c>
      <c r="C19" s="153">
        <v>1</v>
      </c>
      <c r="D19" s="287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96" t="str">
        <f>HYPERLINK("#'ZV Vykáz.-A'!A1","Ambulantní péče ve vyjmenovaných odbornostech (§9)")</f>
        <v>Ambulantní péče ve vyjmenovaných odbornostech (§9)</v>
      </c>
      <c r="B20" s="298" t="s">
        <v>108</v>
      </c>
      <c r="C20" s="153">
        <v>1</v>
      </c>
      <c r="D20" s="287">
        <f>IF(ISERROR(VLOOKUP("Ambulantní péče ve vyjmenovaných odbornostech (§9) *",'ZV Vykáz.-A'!$A:$AB,10,0)),"",VLOOKUP("Ambulantní péče ve vyjmenovaných odbornostech (§9) *",'ZV Vykáz.-A'!$A:$AB,10,0))</f>
        <v>0.81744173426755617</v>
      </c>
      <c r="E20" s="149">
        <f>IF(OR(C20=0,D20=""),0,IF(C20="","",D20/C20))</f>
        <v>0.81744173426755617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98" t="s">
        <v>110</v>
      </c>
      <c r="C21" s="153">
        <v>0.85</v>
      </c>
      <c r="D21" s="153">
        <f>IF(ISERROR(VLOOKUP("Celkem:",'ZV Vykáz.-H'!$A:$S,7,0)),"",VLOOKUP("Celkem:",'ZV Vykáz.-H'!$A:$S,7,0))</f>
        <v>0.9527026997198641</v>
      </c>
      <c r="E21" s="149">
        <f t="shared" si="1"/>
        <v>1.1208267055527814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134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135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6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2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47" t="s">
        <v>122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0" ht="14.4" customHeight="1" thickBot="1" x14ac:dyDescent="0.35">
      <c r="A2" s="215" t="s">
        <v>237</v>
      </c>
      <c r="B2" s="97"/>
      <c r="C2" s="97"/>
      <c r="D2" s="97"/>
      <c r="E2" s="97"/>
      <c r="F2" s="97"/>
    </row>
    <row r="3" spans="1:10" ht="14.4" customHeight="1" x14ac:dyDescent="0.3">
      <c r="A3" s="338"/>
      <c r="B3" s="93">
        <v>2015</v>
      </c>
      <c r="C3" s="40">
        <v>2016</v>
      </c>
      <c r="D3" s="7"/>
      <c r="E3" s="342">
        <v>2017</v>
      </c>
      <c r="F3" s="343"/>
      <c r="G3" s="343"/>
      <c r="H3" s="344"/>
      <c r="I3" s="345">
        <v>2017</v>
      </c>
      <c r="J3" s="346"/>
    </row>
    <row r="4" spans="1:10" ht="14.4" customHeight="1" thickBot="1" x14ac:dyDescent="0.35">
      <c r="A4" s="339"/>
      <c r="B4" s="340" t="s">
        <v>60</v>
      </c>
      <c r="C4" s="341"/>
      <c r="D4" s="7"/>
      <c r="E4" s="114" t="s">
        <v>60</v>
      </c>
      <c r="F4" s="95" t="s">
        <v>61</v>
      </c>
      <c r="G4" s="95" t="s">
        <v>55</v>
      </c>
      <c r="H4" s="96" t="s">
        <v>62</v>
      </c>
      <c r="I4" s="301" t="s">
        <v>228</v>
      </c>
      <c r="J4" s="302" t="s">
        <v>229</v>
      </c>
    </row>
    <row r="5" spans="1:10" ht="14.4" customHeight="1" x14ac:dyDescent="0.3">
      <c r="A5" s="98" t="str">
        <f>HYPERLINK("#'Léky Žádanky'!A1","Léky (Kč)")</f>
        <v>Léky (Kč)</v>
      </c>
      <c r="B5" s="27">
        <v>15.623460000000003</v>
      </c>
      <c r="C5" s="29">
        <v>11.721299999999996</v>
      </c>
      <c r="D5" s="8"/>
      <c r="E5" s="103">
        <v>8.4215599999999995</v>
      </c>
      <c r="F5" s="28">
        <v>18.000000488281248</v>
      </c>
      <c r="G5" s="102">
        <f>E5-F5</f>
        <v>-9.5784404882812488</v>
      </c>
      <c r="H5" s="108">
        <f>IF(F5&lt;0.00000001,"",E5/F5)</f>
        <v>0.46786443175280951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6652.183689999998</v>
      </c>
      <c r="C6" s="31">
        <v>7298.6327900000024</v>
      </c>
      <c r="D6" s="8"/>
      <c r="E6" s="104">
        <v>8073.2909699999982</v>
      </c>
      <c r="F6" s="30">
        <v>7260.0481429138181</v>
      </c>
      <c r="G6" s="105">
        <f>E6-F6</f>
        <v>813.24282708618011</v>
      </c>
      <c r="H6" s="109">
        <f>IF(F6&lt;0.00000001,"",E6/F6)</f>
        <v>1.1120161755235669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5830.55332</v>
      </c>
      <c r="C7" s="31">
        <v>6111.9807799999999</v>
      </c>
      <c r="D7" s="8"/>
      <c r="E7" s="104">
        <v>6713.9138200000007</v>
      </c>
      <c r="F7" s="30">
        <v>6585.6664970703123</v>
      </c>
      <c r="G7" s="105">
        <f>E7-F7</f>
        <v>128.24732292968838</v>
      </c>
      <c r="H7" s="109">
        <f>IF(F7&lt;0.00000001,"",E7/F7)</f>
        <v>1.0194737044438464</v>
      </c>
    </row>
    <row r="8" spans="1:10" ht="14.4" customHeight="1" thickBot="1" x14ac:dyDescent="0.35">
      <c r="A8" s="1" t="s">
        <v>63</v>
      </c>
      <c r="B8" s="11">
        <v>761.80069999999978</v>
      </c>
      <c r="C8" s="33">
        <v>974.50910999999633</v>
      </c>
      <c r="D8" s="8"/>
      <c r="E8" s="106">
        <v>1183.3299900000002</v>
      </c>
      <c r="F8" s="32">
        <v>988.12317725563116</v>
      </c>
      <c r="G8" s="107">
        <f>E8-F8</f>
        <v>195.20681274436902</v>
      </c>
      <c r="H8" s="110">
        <f>IF(F8&lt;0.00000001,"",E8/F8)</f>
        <v>1.1975531160867288</v>
      </c>
    </row>
    <row r="9" spans="1:10" ht="14.4" customHeight="1" thickBot="1" x14ac:dyDescent="0.35">
      <c r="A9" s="2" t="s">
        <v>64</v>
      </c>
      <c r="B9" s="3">
        <v>13260.161169999998</v>
      </c>
      <c r="C9" s="35">
        <v>14396.843979999998</v>
      </c>
      <c r="D9" s="8"/>
      <c r="E9" s="3">
        <v>15978.956339999999</v>
      </c>
      <c r="F9" s="34">
        <v>14851.837817728043</v>
      </c>
      <c r="G9" s="34">
        <f>E9-F9</f>
        <v>1127.118522271956</v>
      </c>
      <c r="H9" s="111">
        <f>IF(F9&lt;0.00000001,"",E9/F9)</f>
        <v>1.0758908450324283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11733.258</v>
      </c>
      <c r="C11" s="29">
        <f>IF(ISERROR(VLOOKUP("Celkem:",'ZV Vykáz.-A'!A:H,5,0)),0,VLOOKUP("Celkem:",'ZV Vykáz.-A'!A:H,5,0)/1000)</f>
        <v>14401.561</v>
      </c>
      <c r="D11" s="8"/>
      <c r="E11" s="103">
        <f>IF(ISERROR(VLOOKUP("Celkem:",'ZV Vykáz.-A'!A:H,8,0)),0,VLOOKUP("Celkem:",'ZV Vykáz.-A'!A:H,8,0)/1000)</f>
        <v>11772.437</v>
      </c>
      <c r="F11" s="28">
        <f>C11</f>
        <v>14401.561</v>
      </c>
      <c r="G11" s="102">
        <f>E11-F11</f>
        <v>-2629.1239999999998</v>
      </c>
      <c r="H11" s="108">
        <f>IF(F11&lt;0.00000001,"",E11/F11)</f>
        <v>0.81744173426755617</v>
      </c>
      <c r="I11" s="102">
        <f>E11-B11</f>
        <v>39.179000000000087</v>
      </c>
      <c r="J11" s="108">
        <f>IF(B11&lt;0.00000001,"",E11/B11)</f>
        <v>1.0033391407569834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67</v>
      </c>
      <c r="B13" s="5">
        <f>SUM(B11:B12)</f>
        <v>11733.258</v>
      </c>
      <c r="C13" s="37">
        <f>SUM(C11:C12)</f>
        <v>14401.561</v>
      </c>
      <c r="D13" s="8"/>
      <c r="E13" s="5">
        <f>SUM(E11:E12)</f>
        <v>11772.437</v>
      </c>
      <c r="F13" s="36">
        <f>SUM(F11:F12)</f>
        <v>14401.561</v>
      </c>
      <c r="G13" s="36">
        <f>E13-F13</f>
        <v>-2629.1239999999998</v>
      </c>
      <c r="H13" s="112">
        <f>IF(F13&lt;0.00000001,"",E13/F13)</f>
        <v>0.81744173426755617</v>
      </c>
      <c r="I13" s="36">
        <f>SUM(I11:I12)</f>
        <v>39.179000000000087</v>
      </c>
      <c r="J13" s="112">
        <f>IF(B13&lt;0.00000001,"",E13/B13)</f>
        <v>1.0033391407569834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0.88485033097075105</v>
      </c>
      <c r="C15" s="39">
        <f>IF(C9=0,"",C13/C9)</f>
        <v>1.0003276426421344</v>
      </c>
      <c r="D15" s="8"/>
      <c r="E15" s="6">
        <f>IF(E9=0,"",E13/E9)</f>
        <v>0.73674630241839689</v>
      </c>
      <c r="F15" s="38">
        <f>IF(F9=0,"",F13/F9)</f>
        <v>0.96968208088088825</v>
      </c>
      <c r="G15" s="38">
        <f>IF(ISERROR(F15-E15),"",E15-F15)</f>
        <v>-0.23293577846249136</v>
      </c>
      <c r="H15" s="113">
        <f>IF(ISERROR(F15-E15),"",IF(F15&lt;0.00000001,"",E15/F15))</f>
        <v>0.75978129012048412</v>
      </c>
    </row>
    <row r="17" spans="1:8" ht="14.4" customHeight="1" x14ac:dyDescent="0.3">
      <c r="A17" s="99" t="s">
        <v>139</v>
      </c>
    </row>
    <row r="18" spans="1:8" ht="14.4" customHeight="1" x14ac:dyDescent="0.3">
      <c r="A18" s="264" t="s">
        <v>172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171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100" t="s">
        <v>198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227</v>
      </c>
    </row>
    <row r="23" spans="1:8" ht="14.4" customHeight="1" x14ac:dyDescent="0.3">
      <c r="A23" s="101" t="s">
        <v>141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36" t="s">
        <v>91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4.4" customHeight="1" x14ac:dyDescent="0.3">
      <c r="A2" s="215" t="s">
        <v>237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0.75762360395285167</v>
      </c>
      <c r="C4" s="185">
        <f t="shared" ref="C4:M4" si="0">(C10+C8)/C6</f>
        <v>0.77502322856960715</v>
      </c>
      <c r="D4" s="185">
        <f t="shared" si="0"/>
        <v>0.76848343024327015</v>
      </c>
      <c r="E4" s="185">
        <f t="shared" si="0"/>
        <v>0.73674630241839656</v>
      </c>
      <c r="F4" s="185">
        <f t="shared" si="0"/>
        <v>0.73674630241839656</v>
      </c>
      <c r="G4" s="185">
        <f t="shared" si="0"/>
        <v>0.73674630241839656</v>
      </c>
      <c r="H4" s="185">
        <f t="shared" si="0"/>
        <v>0.73674630241839656</v>
      </c>
      <c r="I4" s="185">
        <f t="shared" si="0"/>
        <v>0.73674630241839656</v>
      </c>
      <c r="J4" s="185">
        <f t="shared" si="0"/>
        <v>0.73674630241839656</v>
      </c>
      <c r="K4" s="185">
        <f t="shared" si="0"/>
        <v>0.73674630241839656</v>
      </c>
      <c r="L4" s="185">
        <f t="shared" si="0"/>
        <v>0.73674630241839656</v>
      </c>
      <c r="M4" s="185">
        <f t="shared" si="0"/>
        <v>0.73674630241839656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4285.0209299999997</v>
      </c>
      <c r="C5" s="185">
        <f>IF(ISERROR(VLOOKUP($A5,'Man Tab'!$A:$Q,COLUMN()+2,0)),0,VLOOKUP($A5,'Man Tab'!$A:$Q,COLUMN()+2,0))</f>
        <v>3845.2257100000002</v>
      </c>
      <c r="D5" s="185">
        <f>IF(ISERROR(VLOOKUP($A5,'Man Tab'!$A:$Q,COLUMN()+2,0)),0,VLOOKUP($A5,'Man Tab'!$A:$Q,COLUMN()+2,0))</f>
        <v>4243.5738300000103</v>
      </c>
      <c r="E5" s="185">
        <f>IF(ISERROR(VLOOKUP($A5,'Man Tab'!$A:$Q,COLUMN()+2,0)),0,VLOOKUP($A5,'Man Tab'!$A:$Q,COLUMN()+2,0))</f>
        <v>3605.1358700000001</v>
      </c>
      <c r="F5" s="185">
        <f>IF(ISERROR(VLOOKUP($A5,'Man Tab'!$A:$Q,COLUMN()+2,0)),0,VLOOKUP($A5,'Man Tab'!$A:$Q,COLUMN()+2,0))</f>
        <v>0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4285.0209299999997</v>
      </c>
      <c r="C6" s="187">
        <f t="shared" ref="C6:M6" si="1">C5+B6</f>
        <v>8130.2466399999994</v>
      </c>
      <c r="D6" s="187">
        <f t="shared" si="1"/>
        <v>12373.82047000001</v>
      </c>
      <c r="E6" s="187">
        <f t="shared" si="1"/>
        <v>15978.95634000001</v>
      </c>
      <c r="F6" s="187">
        <f t="shared" si="1"/>
        <v>15978.95634000001</v>
      </c>
      <c r="G6" s="187">
        <f t="shared" si="1"/>
        <v>15978.95634000001</v>
      </c>
      <c r="H6" s="187">
        <f t="shared" si="1"/>
        <v>15978.95634000001</v>
      </c>
      <c r="I6" s="187">
        <f t="shared" si="1"/>
        <v>15978.95634000001</v>
      </c>
      <c r="J6" s="187">
        <f t="shared" si="1"/>
        <v>15978.95634000001</v>
      </c>
      <c r="K6" s="187">
        <f t="shared" si="1"/>
        <v>15978.95634000001</v>
      </c>
      <c r="L6" s="187">
        <f t="shared" si="1"/>
        <v>15978.95634000001</v>
      </c>
      <c r="M6" s="187">
        <f t="shared" si="1"/>
        <v>15978.95634000001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3246433</v>
      </c>
      <c r="C9" s="186">
        <v>3054697</v>
      </c>
      <c r="D9" s="186">
        <v>3207946</v>
      </c>
      <c r="E9" s="186">
        <v>2263361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3246.433</v>
      </c>
      <c r="C10" s="187">
        <f t="shared" ref="C10:M10" si="3">C9/1000+B10</f>
        <v>6301.13</v>
      </c>
      <c r="D10" s="187">
        <f t="shared" si="3"/>
        <v>9509.0760000000009</v>
      </c>
      <c r="E10" s="187">
        <f t="shared" si="3"/>
        <v>11772.437000000002</v>
      </c>
      <c r="F10" s="187">
        <f t="shared" si="3"/>
        <v>11772.437000000002</v>
      </c>
      <c r="G10" s="187">
        <f t="shared" si="3"/>
        <v>11772.437000000002</v>
      </c>
      <c r="H10" s="187">
        <f t="shared" si="3"/>
        <v>11772.437000000002</v>
      </c>
      <c r="I10" s="187">
        <f t="shared" si="3"/>
        <v>11772.437000000002</v>
      </c>
      <c r="J10" s="187">
        <f t="shared" si="3"/>
        <v>11772.437000000002</v>
      </c>
      <c r="K10" s="187">
        <f t="shared" si="3"/>
        <v>11772.437000000002</v>
      </c>
      <c r="L10" s="187">
        <f t="shared" si="3"/>
        <v>11772.437000000002</v>
      </c>
      <c r="M10" s="187">
        <f t="shared" si="3"/>
        <v>11772.437000000002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4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0.96968208088088825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0.96968208088088825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48" t="s">
        <v>239</v>
      </c>
      <c r="B1" s="348"/>
      <c r="C1" s="348"/>
      <c r="D1" s="348"/>
      <c r="E1" s="348"/>
      <c r="F1" s="348"/>
      <c r="G1" s="348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s="188" customFormat="1" ht="14.4" customHeight="1" thickBot="1" x14ac:dyDescent="0.3">
      <c r="A2" s="215" t="s">
        <v>237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49" t="s">
        <v>16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123"/>
      <c r="Q3" s="125"/>
    </row>
    <row r="4" spans="1:17" ht="14.4" customHeight="1" x14ac:dyDescent="0.3">
      <c r="A4" s="69"/>
      <c r="B4" s="20">
        <v>2017</v>
      </c>
      <c r="C4" s="124" t="s">
        <v>17</v>
      </c>
      <c r="D4" s="295" t="s">
        <v>203</v>
      </c>
      <c r="E4" s="295" t="s">
        <v>204</v>
      </c>
      <c r="F4" s="295" t="s">
        <v>205</v>
      </c>
      <c r="G4" s="295" t="s">
        <v>206</v>
      </c>
      <c r="H4" s="295" t="s">
        <v>207</v>
      </c>
      <c r="I4" s="295" t="s">
        <v>208</v>
      </c>
      <c r="J4" s="295" t="s">
        <v>209</v>
      </c>
      <c r="K4" s="295" t="s">
        <v>210</v>
      </c>
      <c r="L4" s="295" t="s">
        <v>211</v>
      </c>
      <c r="M4" s="295" t="s">
        <v>212</v>
      </c>
      <c r="N4" s="295" t="s">
        <v>213</v>
      </c>
      <c r="O4" s="295" t="s">
        <v>214</v>
      </c>
      <c r="P4" s="351" t="s">
        <v>3</v>
      </c>
      <c r="Q4" s="352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238</v>
      </c>
    </row>
    <row r="7" spans="1:17" ht="14.4" customHeight="1" x14ac:dyDescent="0.3">
      <c r="A7" s="15" t="s">
        <v>22</v>
      </c>
      <c r="B7" s="51">
        <v>54</v>
      </c>
      <c r="C7" s="52">
        <v>4.5</v>
      </c>
      <c r="D7" s="52">
        <v>3.1358799999999998</v>
      </c>
      <c r="E7" s="52">
        <v>1.91788</v>
      </c>
      <c r="F7" s="52">
        <v>1.92072</v>
      </c>
      <c r="G7" s="52">
        <v>1.4470799999999999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8.4215599999999995</v>
      </c>
      <c r="Q7" s="81">
        <v>0.46786444444399999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238</v>
      </c>
    </row>
    <row r="9" spans="1:17" ht="14.4" customHeight="1" x14ac:dyDescent="0.3">
      <c r="A9" s="15" t="s">
        <v>24</v>
      </c>
      <c r="B9" s="51">
        <v>21780.144403317201</v>
      </c>
      <c r="C9" s="52">
        <v>1815.01203360977</v>
      </c>
      <c r="D9" s="52">
        <v>2219.85439</v>
      </c>
      <c r="E9" s="52">
        <v>1994.60942</v>
      </c>
      <c r="F9" s="52">
        <v>2251.9940000000001</v>
      </c>
      <c r="G9" s="52">
        <v>1606.8331599999999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8073.29097</v>
      </c>
      <c r="Q9" s="81">
        <v>1.112016176821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238</v>
      </c>
    </row>
    <row r="11" spans="1:17" ht="14.4" customHeight="1" x14ac:dyDescent="0.3">
      <c r="A11" s="15" t="s">
        <v>26</v>
      </c>
      <c r="B11" s="51">
        <v>180.71306446244199</v>
      </c>
      <c r="C11" s="52">
        <v>15.059422038536001</v>
      </c>
      <c r="D11" s="52">
        <v>14.84896</v>
      </c>
      <c r="E11" s="52">
        <v>11.4816</v>
      </c>
      <c r="F11" s="52">
        <v>22.948650000000001</v>
      </c>
      <c r="G11" s="52">
        <v>12.69495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61.974159999999998</v>
      </c>
      <c r="Q11" s="81">
        <v>1.028827000156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238</v>
      </c>
    </row>
    <row r="13" spans="1:17" ht="14.4" customHeight="1" x14ac:dyDescent="0.3">
      <c r="A13" s="15" t="s">
        <v>28</v>
      </c>
      <c r="B13" s="51">
        <v>17.311544556655001</v>
      </c>
      <c r="C13" s="52">
        <v>1.4426287130540001</v>
      </c>
      <c r="D13" s="52">
        <v>0.89900999999999998</v>
      </c>
      <c r="E13" s="52">
        <v>2.2246600000000001</v>
      </c>
      <c r="F13" s="52">
        <v>3.0697100000000002</v>
      </c>
      <c r="G13" s="52">
        <v>1.13053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7.3239099999999997</v>
      </c>
      <c r="Q13" s="81">
        <v>1.269195242983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238</v>
      </c>
    </row>
    <row r="17" spans="1:17" ht="14.4" customHeight="1" x14ac:dyDescent="0.3">
      <c r="A17" s="15" t="s">
        <v>32</v>
      </c>
      <c r="B17" s="51">
        <v>8.0756647642019992</v>
      </c>
      <c r="C17" s="52">
        <v>0.672972063683</v>
      </c>
      <c r="D17" s="52">
        <v>85.860500000000002</v>
      </c>
      <c r="E17" s="52">
        <v>0</v>
      </c>
      <c r="F17" s="52">
        <v>0.13456000000000001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85.995059999999995</v>
      </c>
      <c r="Q17" s="81">
        <v>31.945999188028999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5.58</v>
      </c>
      <c r="E18" s="52">
        <v>0</v>
      </c>
      <c r="F18" s="52">
        <v>1.254</v>
      </c>
      <c r="G18" s="52">
        <v>2.3479999999999999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9.1820000000000004</v>
      </c>
      <c r="Q18" s="81" t="s">
        <v>238</v>
      </c>
    </row>
    <row r="19" spans="1:17" ht="14.4" customHeight="1" x14ac:dyDescent="0.3">
      <c r="A19" s="15" t="s">
        <v>34</v>
      </c>
      <c r="B19" s="51">
        <v>800.26932501252804</v>
      </c>
      <c r="C19" s="52">
        <v>66.689110417709998</v>
      </c>
      <c r="D19" s="52">
        <v>62.01538</v>
      </c>
      <c r="E19" s="52">
        <v>20.801279999999998</v>
      </c>
      <c r="F19" s="52">
        <v>128.00479999999999</v>
      </c>
      <c r="G19" s="52">
        <v>13.883800000000001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224.70526000000001</v>
      </c>
      <c r="Q19" s="81">
        <v>0.84236113884399999</v>
      </c>
    </row>
    <row r="20" spans="1:17" ht="14.4" customHeight="1" x14ac:dyDescent="0.3">
      <c r="A20" s="15" t="s">
        <v>35</v>
      </c>
      <c r="B20" s="51">
        <v>19757</v>
      </c>
      <c r="C20" s="52">
        <v>1646.4166666666699</v>
      </c>
      <c r="D20" s="52">
        <v>1703.26541</v>
      </c>
      <c r="E20" s="52">
        <v>1610.4443699999999</v>
      </c>
      <c r="F20" s="52">
        <v>1634.10139</v>
      </c>
      <c r="G20" s="52">
        <v>1766.10265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6713.9138199999998</v>
      </c>
      <c r="Q20" s="81">
        <v>1.01947367819</v>
      </c>
    </row>
    <row r="21" spans="1:17" ht="14.4" customHeight="1" x14ac:dyDescent="0.3">
      <c r="A21" s="16" t="s">
        <v>36</v>
      </c>
      <c r="B21" s="51">
        <v>1953</v>
      </c>
      <c r="C21" s="52">
        <v>162.75</v>
      </c>
      <c r="D21" s="52">
        <v>187.411</v>
      </c>
      <c r="E21" s="52">
        <v>203.74700000000001</v>
      </c>
      <c r="F21" s="52">
        <v>199.696</v>
      </c>
      <c r="G21" s="52">
        <v>199.696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790.55</v>
      </c>
      <c r="Q21" s="81">
        <v>1.2143625192009999</v>
      </c>
    </row>
    <row r="22" spans="1:17" ht="14.4" customHeight="1" x14ac:dyDescent="0.3">
      <c r="A22" s="15" t="s">
        <v>37</v>
      </c>
      <c r="B22" s="51">
        <v>5</v>
      </c>
      <c r="C22" s="52">
        <v>0.416666666666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81">
        <v>0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238</v>
      </c>
    </row>
    <row r="24" spans="1:17" ht="14.4" customHeight="1" x14ac:dyDescent="0.3">
      <c r="A24" s="16" t="s">
        <v>39</v>
      </c>
      <c r="B24" s="51">
        <v>7.2759576141834308E-12</v>
      </c>
      <c r="C24" s="52">
        <v>-4.5474735088646402E-13</v>
      </c>
      <c r="D24" s="52">
        <v>2.1503999999999999</v>
      </c>
      <c r="E24" s="52">
        <v>-5.0000000000000001E-4</v>
      </c>
      <c r="F24" s="52">
        <v>0.45</v>
      </c>
      <c r="G24" s="52">
        <v>0.99970000000000003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3.5996000000010002</v>
      </c>
      <c r="Q24" s="81"/>
    </row>
    <row r="25" spans="1:17" ht="14.4" customHeight="1" x14ac:dyDescent="0.3">
      <c r="A25" s="17" t="s">
        <v>40</v>
      </c>
      <c r="B25" s="54">
        <v>44555.514002112999</v>
      </c>
      <c r="C25" s="55">
        <v>3712.9595001760899</v>
      </c>
      <c r="D25" s="55">
        <v>4285.0209299999997</v>
      </c>
      <c r="E25" s="55">
        <v>3845.2257100000002</v>
      </c>
      <c r="F25" s="55">
        <v>4243.5738300000103</v>
      </c>
      <c r="G25" s="55">
        <v>3605.1358700000001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15978.956340000001</v>
      </c>
      <c r="Q25" s="82">
        <v>1.075890831777</v>
      </c>
    </row>
    <row r="26" spans="1:17" ht="14.4" customHeight="1" x14ac:dyDescent="0.3">
      <c r="A26" s="15" t="s">
        <v>41</v>
      </c>
      <c r="B26" s="51">
        <v>3349.8169135683102</v>
      </c>
      <c r="C26" s="52">
        <v>279.15140946402602</v>
      </c>
      <c r="D26" s="52">
        <v>237.63179</v>
      </c>
      <c r="E26" s="52">
        <v>223.61448999999999</v>
      </c>
      <c r="F26" s="52">
        <v>278.20785000000001</v>
      </c>
      <c r="G26" s="52">
        <v>277.15929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1016.61342</v>
      </c>
      <c r="Q26" s="81">
        <v>0.91044983612200003</v>
      </c>
    </row>
    <row r="27" spans="1:17" ht="14.4" customHeight="1" x14ac:dyDescent="0.3">
      <c r="A27" s="18" t="s">
        <v>42</v>
      </c>
      <c r="B27" s="54">
        <v>47905.330915681297</v>
      </c>
      <c r="C27" s="55">
        <v>3992.1109096401101</v>
      </c>
      <c r="D27" s="55">
        <v>4522.65272</v>
      </c>
      <c r="E27" s="55">
        <v>4068.8402000000001</v>
      </c>
      <c r="F27" s="55">
        <v>4521.7816800000101</v>
      </c>
      <c r="G27" s="55">
        <v>3882.2951600000001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16995.569759999998</v>
      </c>
      <c r="Q27" s="82">
        <v>1.0643222435869999</v>
      </c>
    </row>
    <row r="28" spans="1:17" ht="14.4" customHeight="1" x14ac:dyDescent="0.3">
      <c r="A28" s="16" t="s">
        <v>43</v>
      </c>
      <c r="B28" s="51">
        <v>530</v>
      </c>
      <c r="C28" s="52">
        <v>44.166666666666003</v>
      </c>
      <c r="D28" s="52">
        <v>55.648380000000003</v>
      </c>
      <c r="E28" s="52">
        <v>53.64282</v>
      </c>
      <c r="F28" s="52">
        <v>21.247240000000001</v>
      </c>
      <c r="G28" s="52">
        <v>41.648760000000003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172.18719999999999</v>
      </c>
      <c r="Q28" s="81">
        <v>0.97464452830100001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48" t="s">
        <v>48</v>
      </c>
      <c r="B1" s="348"/>
      <c r="C1" s="348"/>
      <c r="D1" s="348"/>
      <c r="E1" s="348"/>
      <c r="F1" s="348"/>
      <c r="G1" s="348"/>
      <c r="H1" s="353"/>
      <c r="I1" s="353"/>
      <c r="J1" s="353"/>
      <c r="K1" s="353"/>
    </row>
    <row r="2" spans="1:11" s="60" customFormat="1" ht="14.4" customHeight="1" thickBot="1" x14ac:dyDescent="0.35">
      <c r="A2" s="215" t="s">
        <v>237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49" t="s">
        <v>49</v>
      </c>
      <c r="C3" s="350"/>
      <c r="D3" s="350"/>
      <c r="E3" s="350"/>
      <c r="F3" s="356" t="s">
        <v>50</v>
      </c>
      <c r="G3" s="350"/>
      <c r="H3" s="350"/>
      <c r="I3" s="350"/>
      <c r="J3" s="350"/>
      <c r="K3" s="357"/>
    </row>
    <row r="4" spans="1:11" ht="14.4" customHeight="1" x14ac:dyDescent="0.3">
      <c r="A4" s="69"/>
      <c r="B4" s="354"/>
      <c r="C4" s="355"/>
      <c r="D4" s="355"/>
      <c r="E4" s="355"/>
      <c r="F4" s="358" t="s">
        <v>216</v>
      </c>
      <c r="G4" s="360" t="s">
        <v>51</v>
      </c>
      <c r="H4" s="126" t="s">
        <v>126</v>
      </c>
      <c r="I4" s="358" t="s">
        <v>52</v>
      </c>
      <c r="J4" s="360" t="s">
        <v>223</v>
      </c>
      <c r="K4" s="361" t="s">
        <v>217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59"/>
      <c r="G5" s="359"/>
      <c r="H5" s="25" t="s">
        <v>218</v>
      </c>
      <c r="I5" s="359"/>
      <c r="J5" s="359"/>
      <c r="K5" s="362"/>
    </row>
    <row r="6" spans="1:11" ht="14.4" customHeight="1" thickBot="1" x14ac:dyDescent="0.35">
      <c r="A6" s="433" t="s">
        <v>240</v>
      </c>
      <c r="B6" s="415">
        <v>41830.941044323197</v>
      </c>
      <c r="C6" s="415">
        <v>43957.475769999997</v>
      </c>
      <c r="D6" s="416">
        <v>2126.53472567687</v>
      </c>
      <c r="E6" s="417">
        <v>1.0508364065589999</v>
      </c>
      <c r="F6" s="415">
        <v>44555.514002112999</v>
      </c>
      <c r="G6" s="416">
        <v>14851.8380007043</v>
      </c>
      <c r="H6" s="418">
        <v>3605.1358700000001</v>
      </c>
      <c r="I6" s="415">
        <v>15978.956340000001</v>
      </c>
      <c r="J6" s="416">
        <v>1127.11833929566</v>
      </c>
      <c r="K6" s="419">
        <v>0.35863027725899999</v>
      </c>
    </row>
    <row r="7" spans="1:11" ht="14.4" customHeight="1" thickBot="1" x14ac:dyDescent="0.35">
      <c r="A7" s="434" t="s">
        <v>241</v>
      </c>
      <c r="B7" s="415">
        <v>21276.004630489799</v>
      </c>
      <c r="C7" s="415">
        <v>21038.935539999999</v>
      </c>
      <c r="D7" s="416">
        <v>-237.06909048976399</v>
      </c>
      <c r="E7" s="417">
        <v>0.98885744318000002</v>
      </c>
      <c r="F7" s="415">
        <v>22032.169012336301</v>
      </c>
      <c r="G7" s="416">
        <v>7344.0563374454296</v>
      </c>
      <c r="H7" s="418">
        <v>1622.1054200000001</v>
      </c>
      <c r="I7" s="415">
        <v>8151.0101999999997</v>
      </c>
      <c r="J7" s="416">
        <v>806.95386255457299</v>
      </c>
      <c r="K7" s="419">
        <v>0.36995949855999999</v>
      </c>
    </row>
    <row r="8" spans="1:11" ht="14.4" customHeight="1" thickBot="1" x14ac:dyDescent="0.35">
      <c r="A8" s="435" t="s">
        <v>242</v>
      </c>
      <c r="B8" s="415">
        <v>21276.004630489799</v>
      </c>
      <c r="C8" s="415">
        <v>21038.935539999999</v>
      </c>
      <c r="D8" s="416">
        <v>-237.06909048976399</v>
      </c>
      <c r="E8" s="417">
        <v>0.98885744318000002</v>
      </c>
      <c r="F8" s="415">
        <v>22032.169012336301</v>
      </c>
      <c r="G8" s="416">
        <v>7344.0563374454296</v>
      </c>
      <c r="H8" s="418">
        <v>1622.1054200000001</v>
      </c>
      <c r="I8" s="415">
        <v>8151.0101999999997</v>
      </c>
      <c r="J8" s="416">
        <v>806.95386255457299</v>
      </c>
      <c r="K8" s="419">
        <v>0.36995949855999999</v>
      </c>
    </row>
    <row r="9" spans="1:11" ht="14.4" customHeight="1" thickBot="1" x14ac:dyDescent="0.35">
      <c r="A9" s="436" t="s">
        <v>243</v>
      </c>
      <c r="B9" s="420">
        <v>0</v>
      </c>
      <c r="C9" s="420">
        <v>2.8999999900000001E-4</v>
      </c>
      <c r="D9" s="421">
        <v>2.8999999900000001E-4</v>
      </c>
      <c r="E9" s="422" t="s">
        <v>238</v>
      </c>
      <c r="F9" s="420">
        <v>0</v>
      </c>
      <c r="G9" s="421">
        <v>0</v>
      </c>
      <c r="H9" s="423">
        <v>-2.9999999999999997E-4</v>
      </c>
      <c r="I9" s="420">
        <v>-4.0000000000000002E-4</v>
      </c>
      <c r="J9" s="421">
        <v>-4.0000000000000002E-4</v>
      </c>
      <c r="K9" s="424" t="s">
        <v>238</v>
      </c>
    </row>
    <row r="10" spans="1:11" ht="14.4" customHeight="1" thickBot="1" x14ac:dyDescent="0.35">
      <c r="A10" s="437" t="s">
        <v>244</v>
      </c>
      <c r="B10" s="415">
        <v>0</v>
      </c>
      <c r="C10" s="415">
        <v>2.8999999900000001E-4</v>
      </c>
      <c r="D10" s="416">
        <v>2.8999999900000001E-4</v>
      </c>
      <c r="E10" s="425" t="s">
        <v>238</v>
      </c>
      <c r="F10" s="415">
        <v>0</v>
      </c>
      <c r="G10" s="416">
        <v>0</v>
      </c>
      <c r="H10" s="418">
        <v>-2.9999999999999997E-4</v>
      </c>
      <c r="I10" s="415">
        <v>-4.0000000000000002E-4</v>
      </c>
      <c r="J10" s="416">
        <v>-4.0000000000000002E-4</v>
      </c>
      <c r="K10" s="426" t="s">
        <v>238</v>
      </c>
    </row>
    <row r="11" spans="1:11" ht="14.4" customHeight="1" thickBot="1" x14ac:dyDescent="0.35">
      <c r="A11" s="436" t="s">
        <v>245</v>
      </c>
      <c r="B11" s="420">
        <v>59.943805411695003</v>
      </c>
      <c r="C11" s="420">
        <v>41.435319999999997</v>
      </c>
      <c r="D11" s="421">
        <v>-18.508485411694998</v>
      </c>
      <c r="E11" s="427">
        <v>0.69123606209800004</v>
      </c>
      <c r="F11" s="420">
        <v>54</v>
      </c>
      <c r="G11" s="421">
        <v>18</v>
      </c>
      <c r="H11" s="423">
        <v>1.4470799999999999</v>
      </c>
      <c r="I11" s="420">
        <v>8.4215599999999995</v>
      </c>
      <c r="J11" s="421">
        <v>-9.5784400000000005</v>
      </c>
      <c r="K11" s="428">
        <v>0.155954814814</v>
      </c>
    </row>
    <row r="12" spans="1:11" ht="14.4" customHeight="1" thickBot="1" x14ac:dyDescent="0.35">
      <c r="A12" s="437" t="s">
        <v>246</v>
      </c>
      <c r="B12" s="415">
        <v>37.000003340340001</v>
      </c>
      <c r="C12" s="415">
        <v>27.018599999999999</v>
      </c>
      <c r="D12" s="416">
        <v>-9.98140334034</v>
      </c>
      <c r="E12" s="417">
        <v>0.73023236650699996</v>
      </c>
      <c r="F12" s="415">
        <v>32</v>
      </c>
      <c r="G12" s="416">
        <v>10.666666666666</v>
      </c>
      <c r="H12" s="418">
        <v>1.4470799999999999</v>
      </c>
      <c r="I12" s="415">
        <v>8.1323799999999995</v>
      </c>
      <c r="J12" s="416">
        <v>-2.534286666666</v>
      </c>
      <c r="K12" s="419">
        <v>0.25413687499999998</v>
      </c>
    </row>
    <row r="13" spans="1:11" ht="14.4" customHeight="1" thickBot="1" x14ac:dyDescent="0.35">
      <c r="A13" s="437" t="s">
        <v>247</v>
      </c>
      <c r="B13" s="415">
        <v>22.000001986148</v>
      </c>
      <c r="C13" s="415">
        <v>14.41672</v>
      </c>
      <c r="D13" s="416">
        <v>-7.5832819861480001</v>
      </c>
      <c r="E13" s="417">
        <v>0.65530539538400001</v>
      </c>
      <c r="F13" s="415">
        <v>22</v>
      </c>
      <c r="G13" s="416">
        <v>7.333333333333</v>
      </c>
      <c r="H13" s="418">
        <v>0</v>
      </c>
      <c r="I13" s="415">
        <v>0.28917999999999999</v>
      </c>
      <c r="J13" s="416">
        <v>-7.044153333333</v>
      </c>
      <c r="K13" s="419">
        <v>1.3144545454E-2</v>
      </c>
    </row>
    <row r="14" spans="1:11" ht="14.4" customHeight="1" thickBot="1" x14ac:dyDescent="0.35">
      <c r="A14" s="437" t="s">
        <v>248</v>
      </c>
      <c r="B14" s="415">
        <v>0.94380008520500003</v>
      </c>
      <c r="C14" s="415">
        <v>0</v>
      </c>
      <c r="D14" s="416">
        <v>-0.94380008520500003</v>
      </c>
      <c r="E14" s="417">
        <v>0</v>
      </c>
      <c r="F14" s="415">
        <v>0</v>
      </c>
      <c r="G14" s="416">
        <v>0</v>
      </c>
      <c r="H14" s="418">
        <v>0</v>
      </c>
      <c r="I14" s="415">
        <v>0</v>
      </c>
      <c r="J14" s="416">
        <v>0</v>
      </c>
      <c r="K14" s="419">
        <v>0</v>
      </c>
    </row>
    <row r="15" spans="1:11" ht="14.4" customHeight="1" thickBot="1" x14ac:dyDescent="0.35">
      <c r="A15" s="436" t="s">
        <v>249</v>
      </c>
      <c r="B15" s="420">
        <v>20998.175277886501</v>
      </c>
      <c r="C15" s="420">
        <v>20727.983120000001</v>
      </c>
      <c r="D15" s="421">
        <v>-270.19215788650001</v>
      </c>
      <c r="E15" s="427">
        <v>0.98713258869800002</v>
      </c>
      <c r="F15" s="420">
        <v>21780.144403317201</v>
      </c>
      <c r="G15" s="421">
        <v>7260.0481344390701</v>
      </c>
      <c r="H15" s="423">
        <v>1606.8331599999999</v>
      </c>
      <c r="I15" s="420">
        <v>8073.29097</v>
      </c>
      <c r="J15" s="421">
        <v>813.24283556093906</v>
      </c>
      <c r="K15" s="428">
        <v>0.37067205893999999</v>
      </c>
    </row>
    <row r="16" spans="1:11" ht="14.4" customHeight="1" thickBot="1" x14ac:dyDescent="0.35">
      <c r="A16" s="437" t="s">
        <v>250</v>
      </c>
      <c r="B16" s="415">
        <v>20700.001688226399</v>
      </c>
      <c r="C16" s="415">
        <v>20469.068589999999</v>
      </c>
      <c r="D16" s="416">
        <v>-230.93309822634899</v>
      </c>
      <c r="E16" s="417">
        <v>0.988843812589</v>
      </c>
      <c r="F16" s="415">
        <v>21499.597463704999</v>
      </c>
      <c r="G16" s="416">
        <v>7166.5324879016698</v>
      </c>
      <c r="H16" s="418">
        <v>1583.4648199999999</v>
      </c>
      <c r="I16" s="415">
        <v>7965.3101500000002</v>
      </c>
      <c r="J16" s="416">
        <v>798.77766209832998</v>
      </c>
      <c r="K16" s="419">
        <v>0.37048647833699999</v>
      </c>
    </row>
    <row r="17" spans="1:11" ht="14.4" customHeight="1" thickBot="1" x14ac:dyDescent="0.35">
      <c r="A17" s="437" t="s">
        <v>251</v>
      </c>
      <c r="B17" s="415">
        <v>129.71225379648001</v>
      </c>
      <c r="C17" s="415">
        <v>139.25720000000001</v>
      </c>
      <c r="D17" s="416">
        <v>9.5449462035200003</v>
      </c>
      <c r="E17" s="417">
        <v>1.0735855397159999</v>
      </c>
      <c r="F17" s="415">
        <v>139.54693961217299</v>
      </c>
      <c r="G17" s="416">
        <v>46.515646537389998</v>
      </c>
      <c r="H17" s="418">
        <v>19.03811</v>
      </c>
      <c r="I17" s="415">
        <v>63.381160000000001</v>
      </c>
      <c r="J17" s="416">
        <v>16.865513462609002</v>
      </c>
      <c r="K17" s="419">
        <v>0.45419240419099999</v>
      </c>
    </row>
    <row r="18" spans="1:11" ht="14.4" customHeight="1" thickBot="1" x14ac:dyDescent="0.35">
      <c r="A18" s="437" t="s">
        <v>252</v>
      </c>
      <c r="B18" s="415">
        <v>19.964250360605998</v>
      </c>
      <c r="C18" s="415">
        <v>14.167149999999999</v>
      </c>
      <c r="D18" s="416">
        <v>-5.7971003606059996</v>
      </c>
      <c r="E18" s="417">
        <v>0.709625943579</v>
      </c>
      <c r="F18" s="415">
        <v>20</v>
      </c>
      <c r="G18" s="416">
        <v>6.6666666666659999</v>
      </c>
      <c r="H18" s="418">
        <v>1.50223</v>
      </c>
      <c r="I18" s="415">
        <v>4.2576099999999997</v>
      </c>
      <c r="J18" s="416">
        <v>-2.4090566666659998</v>
      </c>
      <c r="K18" s="419">
        <v>0.2128805</v>
      </c>
    </row>
    <row r="19" spans="1:11" ht="14.4" customHeight="1" thickBot="1" x14ac:dyDescent="0.35">
      <c r="A19" s="437" t="s">
        <v>253</v>
      </c>
      <c r="B19" s="415">
        <v>116.76953946995</v>
      </c>
      <c r="C19" s="415">
        <v>86.407179999999997</v>
      </c>
      <c r="D19" s="416">
        <v>-30.362359469948998</v>
      </c>
      <c r="E19" s="417">
        <v>0.73998048114399995</v>
      </c>
      <c r="F19" s="415">
        <v>100</v>
      </c>
      <c r="G19" s="416">
        <v>33.333333333333002</v>
      </c>
      <c r="H19" s="418">
        <v>0.83599999999999997</v>
      </c>
      <c r="I19" s="415">
        <v>32.599049999999998</v>
      </c>
      <c r="J19" s="416">
        <v>-0.734283333333</v>
      </c>
      <c r="K19" s="419">
        <v>0.32599050000000002</v>
      </c>
    </row>
    <row r="20" spans="1:11" ht="14.4" customHeight="1" thickBot="1" x14ac:dyDescent="0.35">
      <c r="A20" s="437" t="s">
        <v>254</v>
      </c>
      <c r="B20" s="415">
        <v>1.0000000902790001</v>
      </c>
      <c r="C20" s="415">
        <v>1.4370000000000001</v>
      </c>
      <c r="D20" s="416">
        <v>0.43699990972000002</v>
      </c>
      <c r="E20" s="417">
        <v>1.436999870268</v>
      </c>
      <c r="F20" s="415">
        <v>1</v>
      </c>
      <c r="G20" s="416">
        <v>0.33333333333300003</v>
      </c>
      <c r="H20" s="418">
        <v>6.2E-2</v>
      </c>
      <c r="I20" s="415">
        <v>0.43099999999999999</v>
      </c>
      <c r="J20" s="416">
        <v>9.7666666666000004E-2</v>
      </c>
      <c r="K20" s="419">
        <v>0.43099999999999999</v>
      </c>
    </row>
    <row r="21" spans="1:11" ht="14.4" customHeight="1" thickBot="1" x14ac:dyDescent="0.35">
      <c r="A21" s="437" t="s">
        <v>255</v>
      </c>
      <c r="B21" s="415">
        <v>30.727545942833</v>
      </c>
      <c r="C21" s="415">
        <v>17.646000000000001</v>
      </c>
      <c r="D21" s="416">
        <v>-13.081545942832999</v>
      </c>
      <c r="E21" s="417">
        <v>0.57427300028499995</v>
      </c>
      <c r="F21" s="415">
        <v>20</v>
      </c>
      <c r="G21" s="416">
        <v>6.6666666666659999</v>
      </c>
      <c r="H21" s="418">
        <v>1.93</v>
      </c>
      <c r="I21" s="415">
        <v>7.3120000000000003</v>
      </c>
      <c r="J21" s="416">
        <v>0.64533333333300003</v>
      </c>
      <c r="K21" s="419">
        <v>0.36559999999999998</v>
      </c>
    </row>
    <row r="22" spans="1:11" ht="14.4" customHeight="1" thickBot="1" x14ac:dyDescent="0.35">
      <c r="A22" s="436" t="s">
        <v>256</v>
      </c>
      <c r="B22" s="420">
        <v>213.671911650917</v>
      </c>
      <c r="C22" s="420">
        <v>252.56702999999999</v>
      </c>
      <c r="D22" s="421">
        <v>38.895118349082999</v>
      </c>
      <c r="E22" s="427">
        <v>1.182031966899</v>
      </c>
      <c r="F22" s="420">
        <v>180.71306446244199</v>
      </c>
      <c r="G22" s="421">
        <v>60.237688154147001</v>
      </c>
      <c r="H22" s="423">
        <v>12.69495</v>
      </c>
      <c r="I22" s="420">
        <v>61.974159999999998</v>
      </c>
      <c r="J22" s="421">
        <v>1.7364718458520001</v>
      </c>
      <c r="K22" s="428">
        <v>0.34294233338500002</v>
      </c>
    </row>
    <row r="23" spans="1:11" ht="14.4" customHeight="1" thickBot="1" x14ac:dyDescent="0.35">
      <c r="A23" s="437" t="s">
        <v>257</v>
      </c>
      <c r="B23" s="415">
        <v>2.246395742432</v>
      </c>
      <c r="C23" s="415">
        <v>3.9889999999999999</v>
      </c>
      <c r="D23" s="416">
        <v>1.742604257567</v>
      </c>
      <c r="E23" s="417">
        <v>1.7757334225000001</v>
      </c>
      <c r="F23" s="415">
        <v>0</v>
      </c>
      <c r="G23" s="416">
        <v>0</v>
      </c>
      <c r="H23" s="418">
        <v>0</v>
      </c>
      <c r="I23" s="415">
        <v>0</v>
      </c>
      <c r="J23" s="416">
        <v>0</v>
      </c>
      <c r="K23" s="426" t="s">
        <v>238</v>
      </c>
    </row>
    <row r="24" spans="1:11" ht="14.4" customHeight="1" thickBot="1" x14ac:dyDescent="0.35">
      <c r="A24" s="437" t="s">
        <v>258</v>
      </c>
      <c r="B24" s="415">
        <v>8.7394249604330003</v>
      </c>
      <c r="C24" s="415">
        <v>3.3332000000000002</v>
      </c>
      <c r="D24" s="416">
        <v>-5.4062249604329997</v>
      </c>
      <c r="E24" s="417">
        <v>0.38139809141699998</v>
      </c>
      <c r="F24" s="415">
        <v>5</v>
      </c>
      <c r="G24" s="416">
        <v>1.6666666666659999</v>
      </c>
      <c r="H24" s="418">
        <v>0.10621999999999999</v>
      </c>
      <c r="I24" s="415">
        <v>1.18828</v>
      </c>
      <c r="J24" s="416">
        <v>-0.47838666666599999</v>
      </c>
      <c r="K24" s="419">
        <v>0.23765600000000001</v>
      </c>
    </row>
    <row r="25" spans="1:11" ht="14.4" customHeight="1" thickBot="1" x14ac:dyDescent="0.35">
      <c r="A25" s="437" t="s">
        <v>259</v>
      </c>
      <c r="B25" s="415">
        <v>26.634703401917999</v>
      </c>
      <c r="C25" s="415">
        <v>25.612469999999998</v>
      </c>
      <c r="D25" s="416">
        <v>-1.0222334019179999</v>
      </c>
      <c r="E25" s="417">
        <v>0.96162024459200002</v>
      </c>
      <c r="F25" s="415">
        <v>24.673071006122001</v>
      </c>
      <c r="G25" s="416">
        <v>8.2243570020399996</v>
      </c>
      <c r="H25" s="418">
        <v>0</v>
      </c>
      <c r="I25" s="415">
        <v>11.77768</v>
      </c>
      <c r="J25" s="416">
        <v>3.553322997959</v>
      </c>
      <c r="K25" s="419">
        <v>0.47734957667299999</v>
      </c>
    </row>
    <row r="26" spans="1:11" ht="14.4" customHeight="1" thickBot="1" x14ac:dyDescent="0.35">
      <c r="A26" s="437" t="s">
        <v>260</v>
      </c>
      <c r="B26" s="415">
        <v>50.865209842178999</v>
      </c>
      <c r="C26" s="415">
        <v>53.766449999999999</v>
      </c>
      <c r="D26" s="416">
        <v>2.9012401578200002</v>
      </c>
      <c r="E26" s="417">
        <v>1.0570378096699999</v>
      </c>
      <c r="F26" s="415">
        <v>62.405123756743997</v>
      </c>
      <c r="G26" s="416">
        <v>20.801707918914001</v>
      </c>
      <c r="H26" s="418">
        <v>2.1844600000000001</v>
      </c>
      <c r="I26" s="415">
        <v>16.268039999999999</v>
      </c>
      <c r="J26" s="416">
        <v>-4.5336679189140003</v>
      </c>
      <c r="K26" s="419">
        <v>0.26068436405000001</v>
      </c>
    </row>
    <row r="27" spans="1:11" ht="14.4" customHeight="1" thickBot="1" x14ac:dyDescent="0.35">
      <c r="A27" s="437" t="s">
        <v>261</v>
      </c>
      <c r="B27" s="415">
        <v>0</v>
      </c>
      <c r="C27" s="415">
        <v>0</v>
      </c>
      <c r="D27" s="416">
        <v>0</v>
      </c>
      <c r="E27" s="417">
        <v>1</v>
      </c>
      <c r="F27" s="415">
        <v>0</v>
      </c>
      <c r="G27" s="416">
        <v>0</v>
      </c>
      <c r="H27" s="418">
        <v>0</v>
      </c>
      <c r="I27" s="415">
        <v>9.196E-2</v>
      </c>
      <c r="J27" s="416">
        <v>9.196E-2</v>
      </c>
      <c r="K27" s="426" t="s">
        <v>262</v>
      </c>
    </row>
    <row r="28" spans="1:11" ht="14.4" customHeight="1" thickBot="1" x14ac:dyDescent="0.35">
      <c r="A28" s="437" t="s">
        <v>263</v>
      </c>
      <c r="B28" s="415">
        <v>6.6508381158710002</v>
      </c>
      <c r="C28" s="415">
        <v>7.3901899999999996</v>
      </c>
      <c r="D28" s="416">
        <v>0.73935188412800001</v>
      </c>
      <c r="E28" s="417">
        <v>1.1111667238389999</v>
      </c>
      <c r="F28" s="415">
        <v>7</v>
      </c>
      <c r="G28" s="416">
        <v>2.333333333333</v>
      </c>
      <c r="H28" s="418">
        <v>0</v>
      </c>
      <c r="I28" s="415">
        <v>1.23299</v>
      </c>
      <c r="J28" s="416">
        <v>-1.1003433333329999</v>
      </c>
      <c r="K28" s="419">
        <v>0.17614142857100001</v>
      </c>
    </row>
    <row r="29" spans="1:11" ht="14.4" customHeight="1" thickBot="1" x14ac:dyDescent="0.35">
      <c r="A29" s="437" t="s">
        <v>264</v>
      </c>
      <c r="B29" s="415">
        <v>4.5816384097049996</v>
      </c>
      <c r="C29" s="415">
        <v>4.1394099999999998</v>
      </c>
      <c r="D29" s="416">
        <v>-0.44222840970499999</v>
      </c>
      <c r="E29" s="417">
        <v>0.903478107576</v>
      </c>
      <c r="F29" s="415">
        <v>4.5039484761589996</v>
      </c>
      <c r="G29" s="416">
        <v>1.501316158719</v>
      </c>
      <c r="H29" s="418">
        <v>0</v>
      </c>
      <c r="I29" s="415">
        <v>0.97767000000000004</v>
      </c>
      <c r="J29" s="416">
        <v>-0.523646158719</v>
      </c>
      <c r="K29" s="419">
        <v>0.21706953469199999</v>
      </c>
    </row>
    <row r="30" spans="1:11" ht="14.4" customHeight="1" thickBot="1" x14ac:dyDescent="0.35">
      <c r="A30" s="437" t="s">
        <v>265</v>
      </c>
      <c r="B30" s="415">
        <v>0</v>
      </c>
      <c r="C30" s="415">
        <v>3.5468000000000002</v>
      </c>
      <c r="D30" s="416">
        <v>3.5468000000000002</v>
      </c>
      <c r="E30" s="425" t="s">
        <v>262</v>
      </c>
      <c r="F30" s="415">
        <v>0</v>
      </c>
      <c r="G30" s="416">
        <v>0</v>
      </c>
      <c r="H30" s="418">
        <v>0</v>
      </c>
      <c r="I30" s="415">
        <v>1.6815</v>
      </c>
      <c r="J30" s="416">
        <v>1.6815</v>
      </c>
      <c r="K30" s="426" t="s">
        <v>238</v>
      </c>
    </row>
    <row r="31" spans="1:11" ht="14.4" customHeight="1" thickBot="1" x14ac:dyDescent="0.35">
      <c r="A31" s="437" t="s">
        <v>266</v>
      </c>
      <c r="B31" s="415">
        <v>21.128812463397999</v>
      </c>
      <c r="C31" s="415">
        <v>25.990310000000001</v>
      </c>
      <c r="D31" s="416">
        <v>4.861497536601</v>
      </c>
      <c r="E31" s="417">
        <v>1.2300885364480001</v>
      </c>
      <c r="F31" s="415">
        <v>32.130921223416003</v>
      </c>
      <c r="G31" s="416">
        <v>10.710307074472</v>
      </c>
      <c r="H31" s="418">
        <v>1.20827</v>
      </c>
      <c r="I31" s="415">
        <v>9.7948400000000007</v>
      </c>
      <c r="J31" s="416">
        <v>-0.91546707447200004</v>
      </c>
      <c r="K31" s="419">
        <v>0.30484155533200002</v>
      </c>
    </row>
    <row r="32" spans="1:11" ht="14.4" customHeight="1" thickBot="1" x14ac:dyDescent="0.35">
      <c r="A32" s="437" t="s">
        <v>267</v>
      </c>
      <c r="B32" s="415">
        <v>92.824888714977007</v>
      </c>
      <c r="C32" s="415">
        <v>123.9885</v>
      </c>
      <c r="D32" s="416">
        <v>31.163611285022</v>
      </c>
      <c r="E32" s="417">
        <v>1.33572473629</v>
      </c>
      <c r="F32" s="415">
        <v>45</v>
      </c>
      <c r="G32" s="416">
        <v>15</v>
      </c>
      <c r="H32" s="418">
        <v>9.1959999999999997</v>
      </c>
      <c r="I32" s="415">
        <v>18.961200000000002</v>
      </c>
      <c r="J32" s="416">
        <v>3.9611999999990002</v>
      </c>
      <c r="K32" s="419">
        <v>0.42136000000000001</v>
      </c>
    </row>
    <row r="33" spans="1:11" ht="14.4" customHeight="1" thickBot="1" x14ac:dyDescent="0.35">
      <c r="A33" s="437" t="s">
        <v>268</v>
      </c>
      <c r="B33" s="415">
        <v>0</v>
      </c>
      <c r="C33" s="415">
        <v>0.81069999999999998</v>
      </c>
      <c r="D33" s="416">
        <v>0.81069999999999998</v>
      </c>
      <c r="E33" s="425" t="s">
        <v>262</v>
      </c>
      <c r="F33" s="415">
        <v>0</v>
      </c>
      <c r="G33" s="416">
        <v>0</v>
      </c>
      <c r="H33" s="418">
        <v>0</v>
      </c>
      <c r="I33" s="415">
        <v>0</v>
      </c>
      <c r="J33" s="416">
        <v>0</v>
      </c>
      <c r="K33" s="426" t="s">
        <v>238</v>
      </c>
    </row>
    <row r="34" spans="1:11" ht="14.4" customHeight="1" thickBot="1" x14ac:dyDescent="0.35">
      <c r="A34" s="436" t="s">
        <v>269</v>
      </c>
      <c r="B34" s="420">
        <v>0.435697506904</v>
      </c>
      <c r="C34" s="420">
        <v>0</v>
      </c>
      <c r="D34" s="421">
        <v>-0.435697506904</v>
      </c>
      <c r="E34" s="427">
        <v>0</v>
      </c>
      <c r="F34" s="420">
        <v>0</v>
      </c>
      <c r="G34" s="421">
        <v>0</v>
      </c>
      <c r="H34" s="423">
        <v>0</v>
      </c>
      <c r="I34" s="420">
        <v>0</v>
      </c>
      <c r="J34" s="421">
        <v>0</v>
      </c>
      <c r="K34" s="428">
        <v>0</v>
      </c>
    </row>
    <row r="35" spans="1:11" ht="14.4" customHeight="1" thickBot="1" x14ac:dyDescent="0.35">
      <c r="A35" s="437" t="s">
        <v>270</v>
      </c>
      <c r="B35" s="415">
        <v>0.435697506904</v>
      </c>
      <c r="C35" s="415">
        <v>0</v>
      </c>
      <c r="D35" s="416">
        <v>-0.435697506904</v>
      </c>
      <c r="E35" s="417">
        <v>0</v>
      </c>
      <c r="F35" s="415">
        <v>0</v>
      </c>
      <c r="G35" s="416">
        <v>0</v>
      </c>
      <c r="H35" s="418">
        <v>0</v>
      </c>
      <c r="I35" s="415">
        <v>0</v>
      </c>
      <c r="J35" s="416">
        <v>0</v>
      </c>
      <c r="K35" s="419">
        <v>0</v>
      </c>
    </row>
    <row r="36" spans="1:11" ht="14.4" customHeight="1" thickBot="1" x14ac:dyDescent="0.35">
      <c r="A36" s="436" t="s">
        <v>271</v>
      </c>
      <c r="B36" s="420">
        <v>3.777938033746</v>
      </c>
      <c r="C36" s="420">
        <v>16.949780000000001</v>
      </c>
      <c r="D36" s="421">
        <v>13.171841966253</v>
      </c>
      <c r="E36" s="427">
        <v>4.4865161494430001</v>
      </c>
      <c r="F36" s="420">
        <v>17.311544556655001</v>
      </c>
      <c r="G36" s="421">
        <v>5.7705148522179996</v>
      </c>
      <c r="H36" s="423">
        <v>1.13053</v>
      </c>
      <c r="I36" s="420">
        <v>7.3239099999999997</v>
      </c>
      <c r="J36" s="421">
        <v>1.553395147781</v>
      </c>
      <c r="K36" s="428">
        <v>0.42306508099399998</v>
      </c>
    </row>
    <row r="37" spans="1:11" ht="14.4" customHeight="1" thickBot="1" x14ac:dyDescent="0.35">
      <c r="A37" s="437" t="s">
        <v>272</v>
      </c>
      <c r="B37" s="415">
        <v>0</v>
      </c>
      <c r="C37" s="415">
        <v>12.99062</v>
      </c>
      <c r="D37" s="416">
        <v>12.99062</v>
      </c>
      <c r="E37" s="425" t="s">
        <v>238</v>
      </c>
      <c r="F37" s="415">
        <v>14</v>
      </c>
      <c r="G37" s="416">
        <v>4.6666666666659999</v>
      </c>
      <c r="H37" s="418">
        <v>0.67637000000000003</v>
      </c>
      <c r="I37" s="415">
        <v>5.8079499999999999</v>
      </c>
      <c r="J37" s="416">
        <v>1.1412833333329999</v>
      </c>
      <c r="K37" s="419">
        <v>0.414853571428</v>
      </c>
    </row>
    <row r="38" spans="1:11" ht="14.4" customHeight="1" thickBot="1" x14ac:dyDescent="0.35">
      <c r="A38" s="437" t="s">
        <v>273</v>
      </c>
      <c r="B38" s="415">
        <v>0.29614412028499998</v>
      </c>
      <c r="C38" s="415">
        <v>0.34306999999999999</v>
      </c>
      <c r="D38" s="416">
        <v>4.6925879714000002E-2</v>
      </c>
      <c r="E38" s="417">
        <v>1.158456226207</v>
      </c>
      <c r="F38" s="415">
        <v>0.251011990124</v>
      </c>
      <c r="G38" s="416">
        <v>8.3670663374000004E-2</v>
      </c>
      <c r="H38" s="418">
        <v>6.9959999999999994E-2</v>
      </c>
      <c r="I38" s="415">
        <v>6.9959999999999994E-2</v>
      </c>
      <c r="J38" s="416">
        <v>-1.3710663374000001E-2</v>
      </c>
      <c r="K38" s="419">
        <v>0.27871178569999999</v>
      </c>
    </row>
    <row r="39" spans="1:11" ht="14.4" customHeight="1" thickBot="1" x14ac:dyDescent="0.35">
      <c r="A39" s="437" t="s">
        <v>274</v>
      </c>
      <c r="B39" s="415">
        <v>3.4508882549409998</v>
      </c>
      <c r="C39" s="415">
        <v>3.4255100000000001</v>
      </c>
      <c r="D39" s="416">
        <v>-2.5378254941E-2</v>
      </c>
      <c r="E39" s="417">
        <v>0.992645877505</v>
      </c>
      <c r="F39" s="415">
        <v>3</v>
      </c>
      <c r="G39" s="416">
        <v>1</v>
      </c>
      <c r="H39" s="418">
        <v>0.38419999999999999</v>
      </c>
      <c r="I39" s="415">
        <v>0.76839999999999997</v>
      </c>
      <c r="J39" s="416">
        <v>-0.2316</v>
      </c>
      <c r="K39" s="419">
        <v>0.25613333333299998</v>
      </c>
    </row>
    <row r="40" spans="1:11" ht="14.4" customHeight="1" thickBot="1" x14ac:dyDescent="0.35">
      <c r="A40" s="437" t="s">
        <v>275</v>
      </c>
      <c r="B40" s="415">
        <v>3.0905658518E-2</v>
      </c>
      <c r="C40" s="415">
        <v>0.19058</v>
      </c>
      <c r="D40" s="416">
        <v>0.15967434148099999</v>
      </c>
      <c r="E40" s="417">
        <v>6.1665083073679998</v>
      </c>
      <c r="F40" s="415">
        <v>6.0532566529999998E-2</v>
      </c>
      <c r="G40" s="416">
        <v>2.0177522175999999E-2</v>
      </c>
      <c r="H40" s="418">
        <v>0</v>
      </c>
      <c r="I40" s="415">
        <v>0.67759999999999998</v>
      </c>
      <c r="J40" s="416">
        <v>0.65742247782300001</v>
      </c>
      <c r="K40" s="419">
        <v>0</v>
      </c>
    </row>
    <row r="41" spans="1:11" ht="14.4" customHeight="1" thickBot="1" x14ac:dyDescent="0.35">
      <c r="A41" s="438" t="s">
        <v>276</v>
      </c>
      <c r="B41" s="420">
        <v>578.93067226211303</v>
      </c>
      <c r="C41" s="420">
        <v>722.56596000000002</v>
      </c>
      <c r="D41" s="421">
        <v>143.63528773788701</v>
      </c>
      <c r="E41" s="427">
        <v>1.248104470223</v>
      </c>
      <c r="F41" s="420">
        <v>808.34498977673002</v>
      </c>
      <c r="G41" s="421">
        <v>269.44832992557701</v>
      </c>
      <c r="H41" s="423">
        <v>16.2318</v>
      </c>
      <c r="I41" s="420">
        <v>319.88231999999999</v>
      </c>
      <c r="J41" s="421">
        <v>50.433990074423001</v>
      </c>
      <c r="K41" s="428">
        <v>0.39572499866400002</v>
      </c>
    </row>
    <row r="42" spans="1:11" ht="14.4" customHeight="1" thickBot="1" x14ac:dyDescent="0.35">
      <c r="A42" s="435" t="s">
        <v>32</v>
      </c>
      <c r="B42" s="415">
        <v>36.245180572568003</v>
      </c>
      <c r="C42" s="415">
        <v>7.7651700000000003</v>
      </c>
      <c r="D42" s="416">
        <v>-28.480010572567998</v>
      </c>
      <c r="E42" s="417">
        <v>0.214240069364</v>
      </c>
      <c r="F42" s="415">
        <v>8.0756647642019992</v>
      </c>
      <c r="G42" s="416">
        <v>2.6918882547340002</v>
      </c>
      <c r="H42" s="418">
        <v>0</v>
      </c>
      <c r="I42" s="415">
        <v>85.995059999999995</v>
      </c>
      <c r="J42" s="416">
        <v>83.303171745265004</v>
      </c>
      <c r="K42" s="419">
        <v>10.648666396009</v>
      </c>
    </row>
    <row r="43" spans="1:11" ht="14.4" customHeight="1" thickBot="1" x14ac:dyDescent="0.35">
      <c r="A43" s="439" t="s">
        <v>277</v>
      </c>
      <c r="B43" s="415">
        <v>36.245180572568003</v>
      </c>
      <c r="C43" s="415">
        <v>7.7651700000000003</v>
      </c>
      <c r="D43" s="416">
        <v>-28.480010572567998</v>
      </c>
      <c r="E43" s="417">
        <v>0.214240069364</v>
      </c>
      <c r="F43" s="415">
        <v>8.0756647642019992</v>
      </c>
      <c r="G43" s="416">
        <v>2.6918882547340002</v>
      </c>
      <c r="H43" s="418">
        <v>0</v>
      </c>
      <c r="I43" s="415">
        <v>85.995059999999995</v>
      </c>
      <c r="J43" s="416">
        <v>83.303171745265004</v>
      </c>
      <c r="K43" s="419">
        <v>10.648666396009</v>
      </c>
    </row>
    <row r="44" spans="1:11" ht="14.4" customHeight="1" thickBot="1" x14ac:dyDescent="0.35">
      <c r="A44" s="437" t="s">
        <v>278</v>
      </c>
      <c r="B44" s="415">
        <v>33.099117420966003</v>
      </c>
      <c r="C44" s="415">
        <v>7.0305</v>
      </c>
      <c r="D44" s="416">
        <v>-26.068617420966</v>
      </c>
      <c r="E44" s="417">
        <v>0.21240747632500001</v>
      </c>
      <c r="F44" s="415">
        <v>7.0756647642020001</v>
      </c>
      <c r="G44" s="416">
        <v>2.3585549214000001</v>
      </c>
      <c r="H44" s="418">
        <v>0</v>
      </c>
      <c r="I44" s="415">
        <v>84.7</v>
      </c>
      <c r="J44" s="416">
        <v>82.341445078598994</v>
      </c>
      <c r="K44" s="419">
        <v>11.970606695291</v>
      </c>
    </row>
    <row r="45" spans="1:11" ht="14.4" customHeight="1" thickBot="1" x14ac:dyDescent="0.35">
      <c r="A45" s="437" t="s">
        <v>279</v>
      </c>
      <c r="B45" s="415">
        <v>2.4330105093030001</v>
      </c>
      <c r="C45" s="415">
        <v>0</v>
      </c>
      <c r="D45" s="416">
        <v>-2.4330105093030001</v>
      </c>
      <c r="E45" s="417">
        <v>0</v>
      </c>
      <c r="F45" s="415">
        <v>0</v>
      </c>
      <c r="G45" s="416">
        <v>0</v>
      </c>
      <c r="H45" s="418">
        <v>0</v>
      </c>
      <c r="I45" s="415">
        <v>0.13456000000000001</v>
      </c>
      <c r="J45" s="416">
        <v>0.13456000000000001</v>
      </c>
      <c r="K45" s="426" t="s">
        <v>262</v>
      </c>
    </row>
    <row r="46" spans="1:11" ht="14.4" customHeight="1" thickBot="1" x14ac:dyDescent="0.35">
      <c r="A46" s="437" t="s">
        <v>280</v>
      </c>
      <c r="B46" s="415">
        <v>0.71305264229800003</v>
      </c>
      <c r="C46" s="415">
        <v>0.73467000000000005</v>
      </c>
      <c r="D46" s="416">
        <v>2.1617357701000001E-2</v>
      </c>
      <c r="E46" s="417">
        <v>1.030316636414</v>
      </c>
      <c r="F46" s="415">
        <v>0.99999999999900002</v>
      </c>
      <c r="G46" s="416">
        <v>0.33333333333300003</v>
      </c>
      <c r="H46" s="418">
        <v>0</v>
      </c>
      <c r="I46" s="415">
        <v>1.1605000000000001</v>
      </c>
      <c r="J46" s="416">
        <v>0.82716666666600003</v>
      </c>
      <c r="K46" s="419">
        <v>1.1605000000000001</v>
      </c>
    </row>
    <row r="47" spans="1:11" ht="14.4" customHeight="1" thickBot="1" x14ac:dyDescent="0.35">
      <c r="A47" s="440" t="s">
        <v>33</v>
      </c>
      <c r="B47" s="420">
        <v>0</v>
      </c>
      <c r="C47" s="420">
        <v>24.806000000000001</v>
      </c>
      <c r="D47" s="421">
        <v>24.806000000000001</v>
      </c>
      <c r="E47" s="422" t="s">
        <v>238</v>
      </c>
      <c r="F47" s="420">
        <v>0</v>
      </c>
      <c r="G47" s="421">
        <v>0</v>
      </c>
      <c r="H47" s="423">
        <v>2.3479999999999999</v>
      </c>
      <c r="I47" s="420">
        <v>9.1820000000000004</v>
      </c>
      <c r="J47" s="421">
        <v>9.1820000000000004</v>
      </c>
      <c r="K47" s="424" t="s">
        <v>238</v>
      </c>
    </row>
    <row r="48" spans="1:11" ht="14.4" customHeight="1" thickBot="1" x14ac:dyDescent="0.35">
      <c r="A48" s="436" t="s">
        <v>281</v>
      </c>
      <c r="B48" s="420">
        <v>0</v>
      </c>
      <c r="C48" s="420">
        <v>24.806000000000001</v>
      </c>
      <c r="D48" s="421">
        <v>24.806000000000001</v>
      </c>
      <c r="E48" s="422" t="s">
        <v>238</v>
      </c>
      <c r="F48" s="420">
        <v>0</v>
      </c>
      <c r="G48" s="421">
        <v>0</v>
      </c>
      <c r="H48" s="423">
        <v>2.3479999999999999</v>
      </c>
      <c r="I48" s="420">
        <v>9.1820000000000004</v>
      </c>
      <c r="J48" s="421">
        <v>9.1820000000000004</v>
      </c>
      <c r="K48" s="424" t="s">
        <v>238</v>
      </c>
    </row>
    <row r="49" spans="1:11" ht="14.4" customHeight="1" thickBot="1" x14ac:dyDescent="0.35">
      <c r="A49" s="437" t="s">
        <v>282</v>
      </c>
      <c r="B49" s="415">
        <v>0</v>
      </c>
      <c r="C49" s="415">
        <v>20.655999999999999</v>
      </c>
      <c r="D49" s="416">
        <v>20.655999999999999</v>
      </c>
      <c r="E49" s="425" t="s">
        <v>238</v>
      </c>
      <c r="F49" s="415">
        <v>0</v>
      </c>
      <c r="G49" s="416">
        <v>0</v>
      </c>
      <c r="H49" s="418">
        <v>2.3479999999999999</v>
      </c>
      <c r="I49" s="415">
        <v>9.1820000000000004</v>
      </c>
      <c r="J49" s="416">
        <v>9.1820000000000004</v>
      </c>
      <c r="K49" s="426" t="s">
        <v>238</v>
      </c>
    </row>
    <row r="50" spans="1:11" ht="14.4" customHeight="1" thickBot="1" x14ac:dyDescent="0.35">
      <c r="A50" s="437" t="s">
        <v>283</v>
      </c>
      <c r="B50" s="415">
        <v>0</v>
      </c>
      <c r="C50" s="415">
        <v>4.1500000000000004</v>
      </c>
      <c r="D50" s="416">
        <v>4.1500000000000004</v>
      </c>
      <c r="E50" s="425" t="s">
        <v>238</v>
      </c>
      <c r="F50" s="415">
        <v>0</v>
      </c>
      <c r="G50" s="416">
        <v>0</v>
      </c>
      <c r="H50" s="418">
        <v>0</v>
      </c>
      <c r="I50" s="415">
        <v>0</v>
      </c>
      <c r="J50" s="416">
        <v>0</v>
      </c>
      <c r="K50" s="426" t="s">
        <v>238</v>
      </c>
    </row>
    <row r="51" spans="1:11" ht="14.4" customHeight="1" thickBot="1" x14ac:dyDescent="0.35">
      <c r="A51" s="435" t="s">
        <v>34</v>
      </c>
      <c r="B51" s="415">
        <v>542.68549168954496</v>
      </c>
      <c r="C51" s="415">
        <v>689.99478999999997</v>
      </c>
      <c r="D51" s="416">
        <v>147.30929831045501</v>
      </c>
      <c r="E51" s="417">
        <v>1.271445064528</v>
      </c>
      <c r="F51" s="415">
        <v>800.26932501252804</v>
      </c>
      <c r="G51" s="416">
        <v>266.756441670843</v>
      </c>
      <c r="H51" s="418">
        <v>13.883800000000001</v>
      </c>
      <c r="I51" s="415">
        <v>224.70526000000001</v>
      </c>
      <c r="J51" s="416">
        <v>-42.051181670841999</v>
      </c>
      <c r="K51" s="419">
        <v>0.28078704628099999</v>
      </c>
    </row>
    <row r="52" spans="1:11" ht="14.4" customHeight="1" thickBot="1" x14ac:dyDescent="0.35">
      <c r="A52" s="436" t="s">
        <v>284</v>
      </c>
      <c r="B52" s="420">
        <v>0</v>
      </c>
      <c r="C52" s="420">
        <v>5.4329700000000001</v>
      </c>
      <c r="D52" s="421">
        <v>5.4329700000000001</v>
      </c>
      <c r="E52" s="422" t="s">
        <v>262</v>
      </c>
      <c r="F52" s="420">
        <v>6.0290111002250004</v>
      </c>
      <c r="G52" s="421">
        <v>2.0096703667410001</v>
      </c>
      <c r="H52" s="423">
        <v>0</v>
      </c>
      <c r="I52" s="420">
        <v>0</v>
      </c>
      <c r="J52" s="421">
        <v>-2.0096703667410001</v>
      </c>
      <c r="K52" s="428">
        <v>0</v>
      </c>
    </row>
    <row r="53" spans="1:11" ht="14.4" customHeight="1" thickBot="1" x14ac:dyDescent="0.35">
      <c r="A53" s="437" t="s">
        <v>285</v>
      </c>
      <c r="B53" s="415">
        <v>0</v>
      </c>
      <c r="C53" s="415">
        <v>5.4329700000000001</v>
      </c>
      <c r="D53" s="416">
        <v>5.4329700000000001</v>
      </c>
      <c r="E53" s="425" t="s">
        <v>262</v>
      </c>
      <c r="F53" s="415">
        <v>6.0290111002250004</v>
      </c>
      <c r="G53" s="416">
        <v>2.0096703667410001</v>
      </c>
      <c r="H53" s="418">
        <v>0</v>
      </c>
      <c r="I53" s="415">
        <v>0</v>
      </c>
      <c r="J53" s="416">
        <v>-2.0096703667410001</v>
      </c>
      <c r="K53" s="419">
        <v>0</v>
      </c>
    </row>
    <row r="54" spans="1:11" ht="14.4" customHeight="1" thickBot="1" x14ac:dyDescent="0.35">
      <c r="A54" s="436" t="s">
        <v>286</v>
      </c>
      <c r="B54" s="420">
        <v>16.788461891922999</v>
      </c>
      <c r="C54" s="420">
        <v>14.33184</v>
      </c>
      <c r="D54" s="421">
        <v>-2.4566218919230001</v>
      </c>
      <c r="E54" s="427">
        <v>0.85367200951800004</v>
      </c>
      <c r="F54" s="420">
        <v>15.505849656019</v>
      </c>
      <c r="G54" s="421">
        <v>5.1686165520060001</v>
      </c>
      <c r="H54" s="423">
        <v>2.4988199999999998</v>
      </c>
      <c r="I54" s="420">
        <v>5.1514199999999999</v>
      </c>
      <c r="J54" s="421">
        <v>-1.7196552005999999E-2</v>
      </c>
      <c r="K54" s="428">
        <v>0.33222429691200001</v>
      </c>
    </row>
    <row r="55" spans="1:11" ht="14.4" customHeight="1" thickBot="1" x14ac:dyDescent="0.35">
      <c r="A55" s="437" t="s">
        <v>287</v>
      </c>
      <c r="B55" s="415">
        <v>3.4050166997379998</v>
      </c>
      <c r="C55" s="415">
        <v>5.0511999999999997</v>
      </c>
      <c r="D55" s="416">
        <v>1.646183300261</v>
      </c>
      <c r="E55" s="417">
        <v>1.483458216339</v>
      </c>
      <c r="F55" s="415">
        <v>4.9223028396109996</v>
      </c>
      <c r="G55" s="416">
        <v>1.640767613203</v>
      </c>
      <c r="H55" s="418">
        <v>0.44729999999999998</v>
      </c>
      <c r="I55" s="415">
        <v>1.6252</v>
      </c>
      <c r="J55" s="416">
        <v>-1.5567613203E-2</v>
      </c>
      <c r="K55" s="419">
        <v>0.33017066461599998</v>
      </c>
    </row>
    <row r="56" spans="1:11" ht="14.4" customHeight="1" thickBot="1" x14ac:dyDescent="0.35">
      <c r="A56" s="437" t="s">
        <v>288</v>
      </c>
      <c r="B56" s="415">
        <v>13.383445192184</v>
      </c>
      <c r="C56" s="415">
        <v>9.28064</v>
      </c>
      <c r="D56" s="416">
        <v>-4.1028051921840003</v>
      </c>
      <c r="E56" s="417">
        <v>0.69344177576999999</v>
      </c>
      <c r="F56" s="415">
        <v>10.583546816408001</v>
      </c>
      <c r="G56" s="416">
        <v>3.5278489388019998</v>
      </c>
      <c r="H56" s="418">
        <v>2.05152</v>
      </c>
      <c r="I56" s="415">
        <v>3.5262199999999999</v>
      </c>
      <c r="J56" s="416">
        <v>-1.628938802E-3</v>
      </c>
      <c r="K56" s="419">
        <v>0.33317942095999997</v>
      </c>
    </row>
    <row r="57" spans="1:11" ht="14.4" customHeight="1" thickBot="1" x14ac:dyDescent="0.35">
      <c r="A57" s="436" t="s">
        <v>289</v>
      </c>
      <c r="B57" s="420">
        <v>40.435461879633998</v>
      </c>
      <c r="C57" s="420">
        <v>-33.298839999999998</v>
      </c>
      <c r="D57" s="421">
        <v>-73.734301879634003</v>
      </c>
      <c r="E57" s="427">
        <v>-0.82350586470599996</v>
      </c>
      <c r="F57" s="420">
        <v>45</v>
      </c>
      <c r="G57" s="421">
        <v>15</v>
      </c>
      <c r="H57" s="423">
        <v>0.31580999999999998</v>
      </c>
      <c r="I57" s="420">
        <v>23.5731</v>
      </c>
      <c r="J57" s="421">
        <v>8.5730999999990001</v>
      </c>
      <c r="K57" s="428">
        <v>0.52384666666599999</v>
      </c>
    </row>
    <row r="58" spans="1:11" ht="14.4" customHeight="1" thickBot="1" x14ac:dyDescent="0.35">
      <c r="A58" s="437" t="s">
        <v>290</v>
      </c>
      <c r="B58" s="415">
        <v>40.435461879633998</v>
      </c>
      <c r="C58" s="415">
        <v>-33.298839999999998</v>
      </c>
      <c r="D58" s="416">
        <v>-73.734301879634003</v>
      </c>
      <c r="E58" s="417">
        <v>-0.82350586470599996</v>
      </c>
      <c r="F58" s="415">
        <v>45</v>
      </c>
      <c r="G58" s="416">
        <v>15</v>
      </c>
      <c r="H58" s="418">
        <v>0.31580999999999998</v>
      </c>
      <c r="I58" s="415">
        <v>23.5731</v>
      </c>
      <c r="J58" s="416">
        <v>8.5730999999990001</v>
      </c>
      <c r="K58" s="419">
        <v>0.52384666666599999</v>
      </c>
    </row>
    <row r="59" spans="1:11" ht="14.4" customHeight="1" thickBot="1" x14ac:dyDescent="0.35">
      <c r="A59" s="436" t="s">
        <v>291</v>
      </c>
      <c r="B59" s="420">
        <v>114.403815136723</v>
      </c>
      <c r="C59" s="420">
        <v>113.70558</v>
      </c>
      <c r="D59" s="421">
        <v>-0.69823513672299997</v>
      </c>
      <c r="E59" s="427">
        <v>0.99389674954499996</v>
      </c>
      <c r="F59" s="420">
        <v>141.82167728289599</v>
      </c>
      <c r="G59" s="421">
        <v>47.273892427631999</v>
      </c>
      <c r="H59" s="423">
        <v>8.9348700000000001</v>
      </c>
      <c r="I59" s="420">
        <v>38.063220000000001</v>
      </c>
      <c r="J59" s="421">
        <v>-9.2106724276319998</v>
      </c>
      <c r="K59" s="428">
        <v>0.268387884907</v>
      </c>
    </row>
    <row r="60" spans="1:11" ht="14.4" customHeight="1" thickBot="1" x14ac:dyDescent="0.35">
      <c r="A60" s="437" t="s">
        <v>292</v>
      </c>
      <c r="B60" s="415">
        <v>0.41070779633799998</v>
      </c>
      <c r="C60" s="415">
        <v>0</v>
      </c>
      <c r="D60" s="416">
        <v>-0.41070779633799998</v>
      </c>
      <c r="E60" s="417">
        <v>0</v>
      </c>
      <c r="F60" s="415">
        <v>0</v>
      </c>
      <c r="G60" s="416">
        <v>0</v>
      </c>
      <c r="H60" s="418">
        <v>0</v>
      </c>
      <c r="I60" s="415">
        <v>0</v>
      </c>
      <c r="J60" s="416">
        <v>0</v>
      </c>
      <c r="K60" s="419">
        <v>4</v>
      </c>
    </row>
    <row r="61" spans="1:11" ht="14.4" customHeight="1" thickBot="1" x14ac:dyDescent="0.35">
      <c r="A61" s="437" t="s">
        <v>293</v>
      </c>
      <c r="B61" s="415">
        <v>113.993107340385</v>
      </c>
      <c r="C61" s="415">
        <v>113.70558</v>
      </c>
      <c r="D61" s="416">
        <v>-0.287527340385</v>
      </c>
      <c r="E61" s="417">
        <v>0.99747767784300001</v>
      </c>
      <c r="F61" s="415">
        <v>141.82167728289599</v>
      </c>
      <c r="G61" s="416">
        <v>47.273892427631999</v>
      </c>
      <c r="H61" s="418">
        <v>8.9348700000000001</v>
      </c>
      <c r="I61" s="415">
        <v>38.063220000000001</v>
      </c>
      <c r="J61" s="416">
        <v>-9.2106724276319998</v>
      </c>
      <c r="K61" s="419">
        <v>0.268387884907</v>
      </c>
    </row>
    <row r="62" spans="1:11" ht="14.4" customHeight="1" thickBot="1" x14ac:dyDescent="0.35">
      <c r="A62" s="436" t="s">
        <v>294</v>
      </c>
      <c r="B62" s="420">
        <v>81.848263479739998</v>
      </c>
      <c r="C62" s="420">
        <v>350.39753999999999</v>
      </c>
      <c r="D62" s="421">
        <v>268.54927652025998</v>
      </c>
      <c r="E62" s="427">
        <v>4.2810626041770004</v>
      </c>
      <c r="F62" s="420">
        <v>411.76458063832803</v>
      </c>
      <c r="G62" s="421">
        <v>137.25486021277601</v>
      </c>
      <c r="H62" s="423">
        <v>1.3903000000000001</v>
      </c>
      <c r="I62" s="420">
        <v>92.916619999999995</v>
      </c>
      <c r="J62" s="421">
        <v>-44.338240212776</v>
      </c>
      <c r="K62" s="428">
        <v>0.22565471720700001</v>
      </c>
    </row>
    <row r="63" spans="1:11" ht="14.4" customHeight="1" thickBot="1" x14ac:dyDescent="0.35">
      <c r="A63" s="437" t="s">
        <v>295</v>
      </c>
      <c r="B63" s="415">
        <v>64.567858537674994</v>
      </c>
      <c r="C63" s="415">
        <v>277.08303999999998</v>
      </c>
      <c r="D63" s="416">
        <v>212.51518146232499</v>
      </c>
      <c r="E63" s="417">
        <v>4.291346287074</v>
      </c>
      <c r="F63" s="415">
        <v>323.66523318435497</v>
      </c>
      <c r="G63" s="416">
        <v>107.888411061452</v>
      </c>
      <c r="H63" s="418">
        <v>0</v>
      </c>
      <c r="I63" s="415">
        <v>87.804469999999995</v>
      </c>
      <c r="J63" s="416">
        <v>-20.083941061451</v>
      </c>
      <c r="K63" s="419">
        <v>0.27128174730400001</v>
      </c>
    </row>
    <row r="64" spans="1:11" ht="14.4" customHeight="1" thickBot="1" x14ac:dyDescent="0.35">
      <c r="A64" s="437" t="s">
        <v>296</v>
      </c>
      <c r="B64" s="415">
        <v>17.280404942065001</v>
      </c>
      <c r="C64" s="415">
        <v>59.09205</v>
      </c>
      <c r="D64" s="416">
        <v>41.811645057934001</v>
      </c>
      <c r="E64" s="417">
        <v>3.4195986840649999</v>
      </c>
      <c r="F64" s="415">
        <v>66.435343722491993</v>
      </c>
      <c r="G64" s="416">
        <v>22.145114574164001</v>
      </c>
      <c r="H64" s="418">
        <v>0</v>
      </c>
      <c r="I64" s="415">
        <v>3.7218499999999999</v>
      </c>
      <c r="J64" s="416">
        <v>-18.423264574164001</v>
      </c>
      <c r="K64" s="419">
        <v>5.6022138088000002E-2</v>
      </c>
    </row>
    <row r="65" spans="1:11" ht="14.4" customHeight="1" thickBot="1" x14ac:dyDescent="0.35">
      <c r="A65" s="437" t="s">
        <v>297</v>
      </c>
      <c r="B65" s="415">
        <v>0</v>
      </c>
      <c r="C65" s="415">
        <v>14.22245</v>
      </c>
      <c r="D65" s="416">
        <v>14.22245</v>
      </c>
      <c r="E65" s="425" t="s">
        <v>262</v>
      </c>
      <c r="F65" s="415">
        <v>21.664003731480999</v>
      </c>
      <c r="G65" s="416">
        <v>7.2213345771600004</v>
      </c>
      <c r="H65" s="418">
        <v>0</v>
      </c>
      <c r="I65" s="415">
        <v>0</v>
      </c>
      <c r="J65" s="416">
        <v>-7.2213345771600004</v>
      </c>
      <c r="K65" s="419">
        <v>0</v>
      </c>
    </row>
    <row r="66" spans="1:11" ht="14.4" customHeight="1" thickBot="1" x14ac:dyDescent="0.35">
      <c r="A66" s="437" t="s">
        <v>298</v>
      </c>
      <c r="B66" s="415">
        <v>0</v>
      </c>
      <c r="C66" s="415">
        <v>0</v>
      </c>
      <c r="D66" s="416">
        <v>0</v>
      </c>
      <c r="E66" s="417">
        <v>1</v>
      </c>
      <c r="F66" s="415">
        <v>0</v>
      </c>
      <c r="G66" s="416">
        <v>0</v>
      </c>
      <c r="H66" s="418">
        <v>1.3903000000000001</v>
      </c>
      <c r="I66" s="415">
        <v>1.3903000000000001</v>
      </c>
      <c r="J66" s="416">
        <v>1.3903000000000001</v>
      </c>
      <c r="K66" s="426" t="s">
        <v>262</v>
      </c>
    </row>
    <row r="67" spans="1:11" ht="14.4" customHeight="1" thickBot="1" x14ac:dyDescent="0.35">
      <c r="A67" s="436" t="s">
        <v>299</v>
      </c>
      <c r="B67" s="420">
        <v>289.209489301524</v>
      </c>
      <c r="C67" s="420">
        <v>239.42570000000001</v>
      </c>
      <c r="D67" s="421">
        <v>-49.783789301523001</v>
      </c>
      <c r="E67" s="427">
        <v>0.82786253168299995</v>
      </c>
      <c r="F67" s="420">
        <v>180.148206335059</v>
      </c>
      <c r="G67" s="421">
        <v>60.049402111686</v>
      </c>
      <c r="H67" s="423">
        <v>0.74399999999999999</v>
      </c>
      <c r="I67" s="420">
        <v>65.000900000000001</v>
      </c>
      <c r="J67" s="421">
        <v>4.9514978883129999</v>
      </c>
      <c r="K67" s="428">
        <v>0.36081902408200001</v>
      </c>
    </row>
    <row r="68" spans="1:11" ht="14.4" customHeight="1" thickBot="1" x14ac:dyDescent="0.35">
      <c r="A68" s="437" t="s">
        <v>300</v>
      </c>
      <c r="B68" s="415">
        <v>30.613485633524</v>
      </c>
      <c r="C68" s="415">
        <v>6.9359999999999999</v>
      </c>
      <c r="D68" s="416">
        <v>-23.677485633524</v>
      </c>
      <c r="E68" s="417">
        <v>0.22656681708900001</v>
      </c>
      <c r="F68" s="415">
        <v>10.148206335057999</v>
      </c>
      <c r="G68" s="416">
        <v>3.3827354450190001</v>
      </c>
      <c r="H68" s="418">
        <v>0</v>
      </c>
      <c r="I68" s="415">
        <v>0</v>
      </c>
      <c r="J68" s="416">
        <v>-3.3827354450190001</v>
      </c>
      <c r="K68" s="419">
        <v>0</v>
      </c>
    </row>
    <row r="69" spans="1:11" ht="14.4" customHeight="1" thickBot="1" x14ac:dyDescent="0.35">
      <c r="A69" s="437" t="s">
        <v>301</v>
      </c>
      <c r="B69" s="415">
        <v>83.596282186712997</v>
      </c>
      <c r="C69" s="415">
        <v>63.225700000000003</v>
      </c>
      <c r="D69" s="416">
        <v>-20.370582186713001</v>
      </c>
      <c r="E69" s="417">
        <v>0.75632191224400003</v>
      </c>
      <c r="F69" s="415">
        <v>70</v>
      </c>
      <c r="G69" s="416">
        <v>23.333333333333002</v>
      </c>
      <c r="H69" s="418">
        <v>0.74399999999999999</v>
      </c>
      <c r="I69" s="415">
        <v>65.000900000000001</v>
      </c>
      <c r="J69" s="416">
        <v>41.667566666665998</v>
      </c>
      <c r="K69" s="419">
        <v>0.92858428571399998</v>
      </c>
    </row>
    <row r="70" spans="1:11" ht="14.4" customHeight="1" thickBot="1" x14ac:dyDescent="0.35">
      <c r="A70" s="437" t="s">
        <v>302</v>
      </c>
      <c r="B70" s="415">
        <v>174.999721481286</v>
      </c>
      <c r="C70" s="415">
        <v>169.26400000000001</v>
      </c>
      <c r="D70" s="416">
        <v>-5.7357214812850001</v>
      </c>
      <c r="E70" s="417">
        <v>0.96722439651400005</v>
      </c>
      <c r="F70" s="415">
        <v>100</v>
      </c>
      <c r="G70" s="416">
        <v>33.333333333333002</v>
      </c>
      <c r="H70" s="418">
        <v>0</v>
      </c>
      <c r="I70" s="415">
        <v>0</v>
      </c>
      <c r="J70" s="416">
        <v>-33.333333333333002</v>
      </c>
      <c r="K70" s="419">
        <v>0</v>
      </c>
    </row>
    <row r="71" spans="1:11" ht="14.4" customHeight="1" thickBot="1" x14ac:dyDescent="0.35">
      <c r="A71" s="434" t="s">
        <v>35</v>
      </c>
      <c r="B71" s="415">
        <v>18195.001642635401</v>
      </c>
      <c r="C71" s="415">
        <v>20076.69224</v>
      </c>
      <c r="D71" s="416">
        <v>1881.6905973646201</v>
      </c>
      <c r="E71" s="417">
        <v>1.1034179954650001</v>
      </c>
      <c r="F71" s="415">
        <v>19757</v>
      </c>
      <c r="G71" s="416">
        <v>6585.6666666666697</v>
      </c>
      <c r="H71" s="418">
        <v>1766.10265</v>
      </c>
      <c r="I71" s="415">
        <v>6713.9138199999998</v>
      </c>
      <c r="J71" s="416">
        <v>128.24715333333501</v>
      </c>
      <c r="K71" s="419">
        <v>0.33982455939599998</v>
      </c>
    </row>
    <row r="72" spans="1:11" ht="14.4" customHeight="1" thickBot="1" x14ac:dyDescent="0.35">
      <c r="A72" s="440" t="s">
        <v>303</v>
      </c>
      <c r="B72" s="420">
        <v>13438.001213175799</v>
      </c>
      <c r="C72" s="420">
        <v>14821.021000000001</v>
      </c>
      <c r="D72" s="421">
        <v>1383.0197868241701</v>
      </c>
      <c r="E72" s="427">
        <v>1.1029185639200001</v>
      </c>
      <c r="F72" s="420">
        <v>14538</v>
      </c>
      <c r="G72" s="421">
        <v>4846</v>
      </c>
      <c r="H72" s="423">
        <v>1298.806</v>
      </c>
      <c r="I72" s="420">
        <v>4942.1899999999996</v>
      </c>
      <c r="J72" s="421">
        <v>96.189999999999003</v>
      </c>
      <c r="K72" s="428">
        <v>0.33994978676499998</v>
      </c>
    </row>
    <row r="73" spans="1:11" ht="14.4" customHeight="1" thickBot="1" x14ac:dyDescent="0.35">
      <c r="A73" s="436" t="s">
        <v>304</v>
      </c>
      <c r="B73" s="420">
        <v>13400.0012097452</v>
      </c>
      <c r="C73" s="420">
        <v>14784.626</v>
      </c>
      <c r="D73" s="421">
        <v>1384.62479025479</v>
      </c>
      <c r="E73" s="427">
        <v>1.1033301988990001</v>
      </c>
      <c r="F73" s="420">
        <v>14498</v>
      </c>
      <c r="G73" s="421">
        <v>4832.6666666666697</v>
      </c>
      <c r="H73" s="423">
        <v>1285.306</v>
      </c>
      <c r="I73" s="420">
        <v>4904.2560000000003</v>
      </c>
      <c r="J73" s="421">
        <v>71.589333333331993</v>
      </c>
      <c r="K73" s="428">
        <v>0.33827120982199999</v>
      </c>
    </row>
    <row r="74" spans="1:11" ht="14.4" customHeight="1" thickBot="1" x14ac:dyDescent="0.35">
      <c r="A74" s="437" t="s">
        <v>305</v>
      </c>
      <c r="B74" s="415">
        <v>13400.0012097452</v>
      </c>
      <c r="C74" s="415">
        <v>14784.626</v>
      </c>
      <c r="D74" s="416">
        <v>1384.62479025479</v>
      </c>
      <c r="E74" s="417">
        <v>1.1033301988990001</v>
      </c>
      <c r="F74" s="415">
        <v>14498</v>
      </c>
      <c r="G74" s="416">
        <v>4832.6666666666697</v>
      </c>
      <c r="H74" s="418">
        <v>1285.306</v>
      </c>
      <c r="I74" s="415">
        <v>4904.2560000000003</v>
      </c>
      <c r="J74" s="416">
        <v>71.589333333331993</v>
      </c>
      <c r="K74" s="419">
        <v>0.33827120982199999</v>
      </c>
    </row>
    <row r="75" spans="1:11" ht="14.4" customHeight="1" thickBot="1" x14ac:dyDescent="0.35">
      <c r="A75" s="436" t="s">
        <v>306</v>
      </c>
      <c r="B75" s="420">
        <v>0</v>
      </c>
      <c r="C75" s="420">
        <v>20.3</v>
      </c>
      <c r="D75" s="421">
        <v>20.3</v>
      </c>
      <c r="E75" s="422" t="s">
        <v>238</v>
      </c>
      <c r="F75" s="420">
        <v>0</v>
      </c>
      <c r="G75" s="421">
        <v>0</v>
      </c>
      <c r="H75" s="423">
        <v>13.5</v>
      </c>
      <c r="I75" s="420">
        <v>17</v>
      </c>
      <c r="J75" s="421">
        <v>17</v>
      </c>
      <c r="K75" s="424" t="s">
        <v>238</v>
      </c>
    </row>
    <row r="76" spans="1:11" ht="14.4" customHeight="1" thickBot="1" x14ac:dyDescent="0.35">
      <c r="A76" s="437" t="s">
        <v>307</v>
      </c>
      <c r="B76" s="415">
        <v>0</v>
      </c>
      <c r="C76" s="415">
        <v>20.3</v>
      </c>
      <c r="D76" s="416">
        <v>20.3</v>
      </c>
      <c r="E76" s="425" t="s">
        <v>238</v>
      </c>
      <c r="F76" s="415">
        <v>0</v>
      </c>
      <c r="G76" s="416">
        <v>0</v>
      </c>
      <c r="H76" s="418">
        <v>13.5</v>
      </c>
      <c r="I76" s="415">
        <v>17</v>
      </c>
      <c r="J76" s="416">
        <v>17</v>
      </c>
      <c r="K76" s="426" t="s">
        <v>238</v>
      </c>
    </row>
    <row r="77" spans="1:11" ht="14.4" customHeight="1" thickBot="1" x14ac:dyDescent="0.35">
      <c r="A77" s="436" t="s">
        <v>308</v>
      </c>
      <c r="B77" s="420">
        <v>38.000003430619998</v>
      </c>
      <c r="C77" s="420">
        <v>16.094999999999999</v>
      </c>
      <c r="D77" s="421">
        <v>-21.905003430619999</v>
      </c>
      <c r="E77" s="427">
        <v>0.42355259334000001</v>
      </c>
      <c r="F77" s="420">
        <v>40</v>
      </c>
      <c r="G77" s="421">
        <v>13.333333333333</v>
      </c>
      <c r="H77" s="423">
        <v>0</v>
      </c>
      <c r="I77" s="420">
        <v>20.934000000000001</v>
      </c>
      <c r="J77" s="421">
        <v>7.6006666666660001</v>
      </c>
      <c r="K77" s="428">
        <v>0.523349999999</v>
      </c>
    </row>
    <row r="78" spans="1:11" ht="14.4" customHeight="1" thickBot="1" x14ac:dyDescent="0.35">
      <c r="A78" s="437" t="s">
        <v>309</v>
      </c>
      <c r="B78" s="415">
        <v>38.000003430619998</v>
      </c>
      <c r="C78" s="415">
        <v>16.094999999999999</v>
      </c>
      <c r="D78" s="416">
        <v>-21.905003430619999</v>
      </c>
      <c r="E78" s="417">
        <v>0.42355259334000001</v>
      </c>
      <c r="F78" s="415">
        <v>40</v>
      </c>
      <c r="G78" s="416">
        <v>13.333333333333</v>
      </c>
      <c r="H78" s="418">
        <v>0</v>
      </c>
      <c r="I78" s="415">
        <v>20.934000000000001</v>
      </c>
      <c r="J78" s="416">
        <v>7.6006666666660001</v>
      </c>
      <c r="K78" s="419">
        <v>0.523349999999</v>
      </c>
    </row>
    <row r="79" spans="1:11" ht="14.4" customHeight="1" thickBot="1" x14ac:dyDescent="0.35">
      <c r="A79" s="435" t="s">
        <v>310</v>
      </c>
      <c r="B79" s="415">
        <v>4556.00041131337</v>
      </c>
      <c r="C79" s="415">
        <v>5033.66507</v>
      </c>
      <c r="D79" s="416">
        <v>477.66465868662999</v>
      </c>
      <c r="E79" s="417">
        <v>1.104842979711</v>
      </c>
      <c r="F79" s="415">
        <v>4928.99999999999</v>
      </c>
      <c r="G79" s="416">
        <v>1643</v>
      </c>
      <c r="H79" s="418">
        <v>441.59154999999998</v>
      </c>
      <c r="I79" s="415">
        <v>1673.22117</v>
      </c>
      <c r="J79" s="416">
        <v>30.221170000002001</v>
      </c>
      <c r="K79" s="419">
        <v>0.339464631771</v>
      </c>
    </row>
    <row r="80" spans="1:11" ht="14.4" customHeight="1" thickBot="1" x14ac:dyDescent="0.35">
      <c r="A80" s="436" t="s">
        <v>311</v>
      </c>
      <c r="B80" s="420">
        <v>1206.00010887707</v>
      </c>
      <c r="C80" s="420">
        <v>1332.43361</v>
      </c>
      <c r="D80" s="421">
        <v>126.43350112293101</v>
      </c>
      <c r="E80" s="427">
        <v>1.1048370561430001</v>
      </c>
      <c r="F80" s="420">
        <v>1304.99999999999</v>
      </c>
      <c r="G80" s="421">
        <v>434.99999999999801</v>
      </c>
      <c r="H80" s="423">
        <v>116.89005</v>
      </c>
      <c r="I80" s="420">
        <v>442.90717000000001</v>
      </c>
      <c r="J80" s="421">
        <v>7.907170000002</v>
      </c>
      <c r="K80" s="428">
        <v>0.33939246743200002</v>
      </c>
    </row>
    <row r="81" spans="1:11" ht="14.4" customHeight="1" thickBot="1" x14ac:dyDescent="0.35">
      <c r="A81" s="437" t="s">
        <v>312</v>
      </c>
      <c r="B81" s="415">
        <v>1206.00010887707</v>
      </c>
      <c r="C81" s="415">
        <v>1332.43361</v>
      </c>
      <c r="D81" s="416">
        <v>126.43350112293101</v>
      </c>
      <c r="E81" s="417">
        <v>1.1048370561430001</v>
      </c>
      <c r="F81" s="415">
        <v>1304.99999999999</v>
      </c>
      <c r="G81" s="416">
        <v>434.99999999999801</v>
      </c>
      <c r="H81" s="418">
        <v>116.89005</v>
      </c>
      <c r="I81" s="415">
        <v>442.90717000000001</v>
      </c>
      <c r="J81" s="416">
        <v>7.907170000002</v>
      </c>
      <c r="K81" s="419">
        <v>0.33939246743200002</v>
      </c>
    </row>
    <row r="82" spans="1:11" ht="14.4" customHeight="1" thickBot="1" x14ac:dyDescent="0.35">
      <c r="A82" s="436" t="s">
        <v>313</v>
      </c>
      <c r="B82" s="420">
        <v>3350.0003024363</v>
      </c>
      <c r="C82" s="420">
        <v>3701.23146</v>
      </c>
      <c r="D82" s="421">
        <v>351.23115756369799</v>
      </c>
      <c r="E82" s="427">
        <v>1.104845112195</v>
      </c>
      <c r="F82" s="420">
        <v>3624</v>
      </c>
      <c r="G82" s="421">
        <v>1208</v>
      </c>
      <c r="H82" s="423">
        <v>324.70150000000001</v>
      </c>
      <c r="I82" s="420">
        <v>1230.3140000000001</v>
      </c>
      <c r="J82" s="421">
        <v>22.314</v>
      </c>
      <c r="K82" s="428">
        <v>0.33949061810100001</v>
      </c>
    </row>
    <row r="83" spans="1:11" ht="14.4" customHeight="1" thickBot="1" x14ac:dyDescent="0.35">
      <c r="A83" s="437" t="s">
        <v>314</v>
      </c>
      <c r="B83" s="415">
        <v>3350.0003024363</v>
      </c>
      <c r="C83" s="415">
        <v>3701.23146</v>
      </c>
      <c r="D83" s="416">
        <v>351.23115756369799</v>
      </c>
      <c r="E83" s="417">
        <v>1.104845112195</v>
      </c>
      <c r="F83" s="415">
        <v>3624</v>
      </c>
      <c r="G83" s="416">
        <v>1208</v>
      </c>
      <c r="H83" s="418">
        <v>324.70150000000001</v>
      </c>
      <c r="I83" s="415">
        <v>1230.3140000000001</v>
      </c>
      <c r="J83" s="416">
        <v>22.314</v>
      </c>
      <c r="K83" s="419">
        <v>0.33949061810100001</v>
      </c>
    </row>
    <row r="84" spans="1:11" ht="14.4" customHeight="1" thickBot="1" x14ac:dyDescent="0.35">
      <c r="A84" s="435" t="s">
        <v>315</v>
      </c>
      <c r="B84" s="415">
        <v>201.00001814617801</v>
      </c>
      <c r="C84" s="415">
        <v>222.00617</v>
      </c>
      <c r="D84" s="416">
        <v>21.006151853820999</v>
      </c>
      <c r="E84" s="417">
        <v>1.104508208743</v>
      </c>
      <c r="F84" s="415">
        <v>290</v>
      </c>
      <c r="G84" s="416">
        <v>96.666666666666003</v>
      </c>
      <c r="H84" s="418">
        <v>25.705100000000002</v>
      </c>
      <c r="I84" s="415">
        <v>98.502650000000003</v>
      </c>
      <c r="J84" s="416">
        <v>1.835983333333</v>
      </c>
      <c r="K84" s="419">
        <v>0.33966431034400002</v>
      </c>
    </row>
    <row r="85" spans="1:11" ht="14.4" customHeight="1" thickBot="1" x14ac:dyDescent="0.35">
      <c r="A85" s="436" t="s">
        <v>316</v>
      </c>
      <c r="B85" s="420">
        <v>201.00001814617801</v>
      </c>
      <c r="C85" s="420">
        <v>222.00617</v>
      </c>
      <c r="D85" s="421">
        <v>21.006151853820999</v>
      </c>
      <c r="E85" s="427">
        <v>1.104508208743</v>
      </c>
      <c r="F85" s="420">
        <v>290</v>
      </c>
      <c r="G85" s="421">
        <v>96.666666666666003</v>
      </c>
      <c r="H85" s="423">
        <v>25.705100000000002</v>
      </c>
      <c r="I85" s="420">
        <v>98.502650000000003</v>
      </c>
      <c r="J85" s="421">
        <v>1.835983333333</v>
      </c>
      <c r="K85" s="428">
        <v>0.33966431034400002</v>
      </c>
    </row>
    <row r="86" spans="1:11" ht="14.4" customHeight="1" thickBot="1" x14ac:dyDescent="0.35">
      <c r="A86" s="437" t="s">
        <v>317</v>
      </c>
      <c r="B86" s="415">
        <v>201.00001814617801</v>
      </c>
      <c r="C86" s="415">
        <v>222.00617</v>
      </c>
      <c r="D86" s="416">
        <v>21.006151853820999</v>
      </c>
      <c r="E86" s="417">
        <v>1.104508208743</v>
      </c>
      <c r="F86" s="415">
        <v>290</v>
      </c>
      <c r="G86" s="416">
        <v>96.666666666666003</v>
      </c>
      <c r="H86" s="418">
        <v>25.705100000000002</v>
      </c>
      <c r="I86" s="415">
        <v>98.502650000000003</v>
      </c>
      <c r="J86" s="416">
        <v>1.835983333333</v>
      </c>
      <c r="K86" s="419">
        <v>0.33966431034400002</v>
      </c>
    </row>
    <row r="87" spans="1:11" ht="14.4" customHeight="1" thickBot="1" x14ac:dyDescent="0.35">
      <c r="A87" s="434" t="s">
        <v>318</v>
      </c>
      <c r="B87" s="415">
        <v>0</v>
      </c>
      <c r="C87" s="415">
        <v>38.119500000000002</v>
      </c>
      <c r="D87" s="416">
        <v>38.119500000000002</v>
      </c>
      <c r="E87" s="425" t="s">
        <v>238</v>
      </c>
      <c r="F87" s="415">
        <v>0</v>
      </c>
      <c r="G87" s="416">
        <v>0</v>
      </c>
      <c r="H87" s="418">
        <v>1</v>
      </c>
      <c r="I87" s="415">
        <v>3.6</v>
      </c>
      <c r="J87" s="416">
        <v>3.6</v>
      </c>
      <c r="K87" s="426" t="s">
        <v>238</v>
      </c>
    </row>
    <row r="88" spans="1:11" ht="14.4" customHeight="1" thickBot="1" x14ac:dyDescent="0.35">
      <c r="A88" s="435" t="s">
        <v>319</v>
      </c>
      <c r="B88" s="415">
        <v>0</v>
      </c>
      <c r="C88" s="415">
        <v>38.119500000000002</v>
      </c>
      <c r="D88" s="416">
        <v>38.119500000000002</v>
      </c>
      <c r="E88" s="425" t="s">
        <v>238</v>
      </c>
      <c r="F88" s="415">
        <v>0</v>
      </c>
      <c r="G88" s="416">
        <v>0</v>
      </c>
      <c r="H88" s="418">
        <v>1</v>
      </c>
      <c r="I88" s="415">
        <v>3.6</v>
      </c>
      <c r="J88" s="416">
        <v>3.6</v>
      </c>
      <c r="K88" s="426" t="s">
        <v>238</v>
      </c>
    </row>
    <row r="89" spans="1:11" ht="14.4" customHeight="1" thickBot="1" x14ac:dyDescent="0.35">
      <c r="A89" s="436" t="s">
        <v>320</v>
      </c>
      <c r="B89" s="420">
        <v>0</v>
      </c>
      <c r="C89" s="420">
        <v>36.719499999999996</v>
      </c>
      <c r="D89" s="421">
        <v>36.719499999999996</v>
      </c>
      <c r="E89" s="422" t="s">
        <v>238</v>
      </c>
      <c r="F89" s="420">
        <v>0</v>
      </c>
      <c r="G89" s="421">
        <v>0</v>
      </c>
      <c r="H89" s="423">
        <v>0</v>
      </c>
      <c r="I89" s="420">
        <v>1.75</v>
      </c>
      <c r="J89" s="421">
        <v>1.75</v>
      </c>
      <c r="K89" s="424" t="s">
        <v>238</v>
      </c>
    </row>
    <row r="90" spans="1:11" ht="14.4" customHeight="1" thickBot="1" x14ac:dyDescent="0.35">
      <c r="A90" s="437" t="s">
        <v>321</v>
      </c>
      <c r="B90" s="415">
        <v>0</v>
      </c>
      <c r="C90" s="415">
        <v>14</v>
      </c>
      <c r="D90" s="416">
        <v>14</v>
      </c>
      <c r="E90" s="425" t="s">
        <v>238</v>
      </c>
      <c r="F90" s="415">
        <v>0</v>
      </c>
      <c r="G90" s="416">
        <v>0</v>
      </c>
      <c r="H90" s="418">
        <v>0</v>
      </c>
      <c r="I90" s="415">
        <v>0</v>
      </c>
      <c r="J90" s="416">
        <v>0</v>
      </c>
      <c r="K90" s="426" t="s">
        <v>238</v>
      </c>
    </row>
    <row r="91" spans="1:11" ht="14.4" customHeight="1" thickBot="1" x14ac:dyDescent="0.35">
      <c r="A91" s="437" t="s">
        <v>322</v>
      </c>
      <c r="B91" s="415">
        <v>0</v>
      </c>
      <c r="C91" s="415">
        <v>22.417000000000002</v>
      </c>
      <c r="D91" s="416">
        <v>22.417000000000002</v>
      </c>
      <c r="E91" s="425" t="s">
        <v>238</v>
      </c>
      <c r="F91" s="415">
        <v>0</v>
      </c>
      <c r="G91" s="416">
        <v>0</v>
      </c>
      <c r="H91" s="418">
        <v>0</v>
      </c>
      <c r="I91" s="415">
        <v>1.75</v>
      </c>
      <c r="J91" s="416">
        <v>1.75</v>
      </c>
      <c r="K91" s="426" t="s">
        <v>238</v>
      </c>
    </row>
    <row r="92" spans="1:11" ht="14.4" customHeight="1" thickBot="1" x14ac:dyDescent="0.35">
      <c r="A92" s="437" t="s">
        <v>323</v>
      </c>
      <c r="B92" s="415">
        <v>0</v>
      </c>
      <c r="C92" s="415">
        <v>0.30249999999999999</v>
      </c>
      <c r="D92" s="416">
        <v>0.30249999999999999</v>
      </c>
      <c r="E92" s="425" t="s">
        <v>238</v>
      </c>
      <c r="F92" s="415">
        <v>0</v>
      </c>
      <c r="G92" s="416">
        <v>0</v>
      </c>
      <c r="H92" s="418">
        <v>0</v>
      </c>
      <c r="I92" s="415">
        <v>0</v>
      </c>
      <c r="J92" s="416">
        <v>0</v>
      </c>
      <c r="K92" s="426" t="s">
        <v>238</v>
      </c>
    </row>
    <row r="93" spans="1:11" ht="14.4" customHeight="1" thickBot="1" x14ac:dyDescent="0.35">
      <c r="A93" s="439" t="s">
        <v>324</v>
      </c>
      <c r="B93" s="415">
        <v>0</v>
      </c>
      <c r="C93" s="415">
        <v>1.4</v>
      </c>
      <c r="D93" s="416">
        <v>1.4</v>
      </c>
      <c r="E93" s="425" t="s">
        <v>238</v>
      </c>
      <c r="F93" s="415">
        <v>0</v>
      </c>
      <c r="G93" s="416">
        <v>0</v>
      </c>
      <c r="H93" s="418">
        <v>0</v>
      </c>
      <c r="I93" s="415">
        <v>0</v>
      </c>
      <c r="J93" s="416">
        <v>0</v>
      </c>
      <c r="K93" s="426" t="s">
        <v>238</v>
      </c>
    </row>
    <row r="94" spans="1:11" ht="14.4" customHeight="1" thickBot="1" x14ac:dyDescent="0.35">
      <c r="A94" s="437" t="s">
        <v>325</v>
      </c>
      <c r="B94" s="415">
        <v>0</v>
      </c>
      <c r="C94" s="415">
        <v>1.4</v>
      </c>
      <c r="D94" s="416">
        <v>1.4</v>
      </c>
      <c r="E94" s="425" t="s">
        <v>238</v>
      </c>
      <c r="F94" s="415">
        <v>0</v>
      </c>
      <c r="G94" s="416">
        <v>0</v>
      </c>
      <c r="H94" s="418">
        <v>0</v>
      </c>
      <c r="I94" s="415">
        <v>0</v>
      </c>
      <c r="J94" s="416">
        <v>0</v>
      </c>
      <c r="K94" s="426" t="s">
        <v>238</v>
      </c>
    </row>
    <row r="95" spans="1:11" ht="14.4" customHeight="1" thickBot="1" x14ac:dyDescent="0.35">
      <c r="A95" s="439" t="s">
        <v>326</v>
      </c>
      <c r="B95" s="415">
        <v>0</v>
      </c>
      <c r="C95" s="415">
        <v>0</v>
      </c>
      <c r="D95" s="416">
        <v>0</v>
      </c>
      <c r="E95" s="425" t="s">
        <v>238</v>
      </c>
      <c r="F95" s="415">
        <v>0</v>
      </c>
      <c r="G95" s="416">
        <v>0</v>
      </c>
      <c r="H95" s="418">
        <v>1</v>
      </c>
      <c r="I95" s="415">
        <v>1.85</v>
      </c>
      <c r="J95" s="416">
        <v>1.85</v>
      </c>
      <c r="K95" s="426" t="s">
        <v>262</v>
      </c>
    </row>
    <row r="96" spans="1:11" ht="14.4" customHeight="1" thickBot="1" x14ac:dyDescent="0.35">
      <c r="A96" s="437" t="s">
        <v>327</v>
      </c>
      <c r="B96" s="415">
        <v>0</v>
      </c>
      <c r="C96" s="415">
        <v>0</v>
      </c>
      <c r="D96" s="416">
        <v>0</v>
      </c>
      <c r="E96" s="425" t="s">
        <v>238</v>
      </c>
      <c r="F96" s="415">
        <v>0</v>
      </c>
      <c r="G96" s="416">
        <v>0</v>
      </c>
      <c r="H96" s="418">
        <v>1</v>
      </c>
      <c r="I96" s="415">
        <v>1.85</v>
      </c>
      <c r="J96" s="416">
        <v>1.85</v>
      </c>
      <c r="K96" s="426" t="s">
        <v>262</v>
      </c>
    </row>
    <row r="97" spans="1:11" ht="14.4" customHeight="1" thickBot="1" x14ac:dyDescent="0.35">
      <c r="A97" s="434" t="s">
        <v>328</v>
      </c>
      <c r="B97" s="415">
        <v>1781.0040989358899</v>
      </c>
      <c r="C97" s="415">
        <v>2081.1625300000001</v>
      </c>
      <c r="D97" s="416">
        <v>300.15843106411501</v>
      </c>
      <c r="E97" s="417">
        <v>1.1685332623560001</v>
      </c>
      <c r="F97" s="415">
        <v>1958</v>
      </c>
      <c r="G97" s="416">
        <v>652.66666666666799</v>
      </c>
      <c r="H97" s="418">
        <v>199.696</v>
      </c>
      <c r="I97" s="415">
        <v>790.55</v>
      </c>
      <c r="J97" s="416">
        <v>137.88333333333301</v>
      </c>
      <c r="K97" s="419">
        <v>0.40375383043899998</v>
      </c>
    </row>
    <row r="98" spans="1:11" ht="14.4" customHeight="1" thickBot="1" x14ac:dyDescent="0.35">
      <c r="A98" s="435" t="s">
        <v>329</v>
      </c>
      <c r="B98" s="415">
        <v>1775.0040989358899</v>
      </c>
      <c r="C98" s="415">
        <v>2029.846</v>
      </c>
      <c r="D98" s="416">
        <v>254.84190106411501</v>
      </c>
      <c r="E98" s="417">
        <v>1.143572570461</v>
      </c>
      <c r="F98" s="415">
        <v>1953</v>
      </c>
      <c r="G98" s="416">
        <v>651.00000000000102</v>
      </c>
      <c r="H98" s="418">
        <v>199.696</v>
      </c>
      <c r="I98" s="415">
        <v>790.55</v>
      </c>
      <c r="J98" s="416">
        <v>139.54999999999899</v>
      </c>
      <c r="K98" s="419">
        <v>0.4047875064</v>
      </c>
    </row>
    <row r="99" spans="1:11" ht="14.4" customHeight="1" thickBot="1" x14ac:dyDescent="0.35">
      <c r="A99" s="436" t="s">
        <v>330</v>
      </c>
      <c r="B99" s="420">
        <v>1775.0040989358899</v>
      </c>
      <c r="C99" s="420">
        <v>2022.296</v>
      </c>
      <c r="D99" s="421">
        <v>247.291901064115</v>
      </c>
      <c r="E99" s="427">
        <v>1.1393190591569999</v>
      </c>
      <c r="F99" s="420">
        <v>1953</v>
      </c>
      <c r="G99" s="421">
        <v>651.00000000000102</v>
      </c>
      <c r="H99" s="423">
        <v>199.696</v>
      </c>
      <c r="I99" s="420">
        <v>790.55</v>
      </c>
      <c r="J99" s="421">
        <v>139.54999999999899</v>
      </c>
      <c r="K99" s="428">
        <v>0.4047875064</v>
      </c>
    </row>
    <row r="100" spans="1:11" ht="14.4" customHeight="1" thickBot="1" x14ac:dyDescent="0.35">
      <c r="A100" s="437" t="s">
        <v>331</v>
      </c>
      <c r="B100" s="415">
        <v>343.00079207606097</v>
      </c>
      <c r="C100" s="415">
        <v>575.33900000000006</v>
      </c>
      <c r="D100" s="416">
        <v>232.338207923939</v>
      </c>
      <c r="E100" s="417">
        <v>1.6773693043610001</v>
      </c>
      <c r="F100" s="415">
        <v>511.00000000000102</v>
      </c>
      <c r="G100" s="416">
        <v>170.333333333334</v>
      </c>
      <c r="H100" s="418">
        <v>80.149000000000001</v>
      </c>
      <c r="I100" s="415">
        <v>304.27</v>
      </c>
      <c r="J100" s="416">
        <v>133.93666666666701</v>
      </c>
      <c r="K100" s="419">
        <v>0.59544031311099999</v>
      </c>
    </row>
    <row r="101" spans="1:11" ht="14.4" customHeight="1" thickBot="1" x14ac:dyDescent="0.35">
      <c r="A101" s="437" t="s">
        <v>332</v>
      </c>
      <c r="B101" s="415">
        <v>8.0000184740770006</v>
      </c>
      <c r="C101" s="415">
        <v>8.66</v>
      </c>
      <c r="D101" s="416">
        <v>0.65998152592199999</v>
      </c>
      <c r="E101" s="417">
        <v>1.0824975002320001</v>
      </c>
      <c r="F101" s="415">
        <v>9</v>
      </c>
      <c r="G101" s="416">
        <v>3</v>
      </c>
      <c r="H101" s="418">
        <v>0.76900000000000002</v>
      </c>
      <c r="I101" s="415">
        <v>3.0550000000000002</v>
      </c>
      <c r="J101" s="416">
        <v>5.4999999999000002E-2</v>
      </c>
      <c r="K101" s="419">
        <v>0.33944444444400002</v>
      </c>
    </row>
    <row r="102" spans="1:11" ht="14.4" customHeight="1" thickBot="1" x14ac:dyDescent="0.35">
      <c r="A102" s="437" t="s">
        <v>333</v>
      </c>
      <c r="B102" s="415">
        <v>1416.00326991167</v>
      </c>
      <c r="C102" s="415">
        <v>1417.6110000000001</v>
      </c>
      <c r="D102" s="416">
        <v>1.6077300883300001</v>
      </c>
      <c r="E102" s="417">
        <v>1.0011353999820001</v>
      </c>
      <c r="F102" s="415">
        <v>1412</v>
      </c>
      <c r="G102" s="416">
        <v>470.66666666666799</v>
      </c>
      <c r="H102" s="418">
        <v>116.985</v>
      </c>
      <c r="I102" s="415">
        <v>476.05599999999998</v>
      </c>
      <c r="J102" s="416">
        <v>5.3893333333319999</v>
      </c>
      <c r="K102" s="419">
        <v>0.337150141643</v>
      </c>
    </row>
    <row r="103" spans="1:11" ht="14.4" customHeight="1" thickBot="1" x14ac:dyDescent="0.35">
      <c r="A103" s="437" t="s">
        <v>334</v>
      </c>
      <c r="B103" s="415">
        <v>5.0000115462980004</v>
      </c>
      <c r="C103" s="415">
        <v>17.692</v>
      </c>
      <c r="D103" s="416">
        <v>12.691988453701001</v>
      </c>
      <c r="E103" s="417">
        <v>3.5383918289339999</v>
      </c>
      <c r="F103" s="415">
        <v>18</v>
      </c>
      <c r="G103" s="416">
        <v>6</v>
      </c>
      <c r="H103" s="418">
        <v>1.5389999999999999</v>
      </c>
      <c r="I103" s="415">
        <v>6.1559999999999997</v>
      </c>
      <c r="J103" s="416">
        <v>0.15599999999899999</v>
      </c>
      <c r="K103" s="419">
        <v>0.34200000000000003</v>
      </c>
    </row>
    <row r="104" spans="1:11" ht="14.4" customHeight="1" thickBot="1" x14ac:dyDescent="0.35">
      <c r="A104" s="437" t="s">
        <v>335</v>
      </c>
      <c r="B104" s="415">
        <v>3.0000069277780002</v>
      </c>
      <c r="C104" s="415">
        <v>2.9940000000000002</v>
      </c>
      <c r="D104" s="416">
        <v>-6.0069277779999999E-3</v>
      </c>
      <c r="E104" s="417">
        <v>0.99799769536399996</v>
      </c>
      <c r="F104" s="415">
        <v>3</v>
      </c>
      <c r="G104" s="416">
        <v>1</v>
      </c>
      <c r="H104" s="418">
        <v>0.254</v>
      </c>
      <c r="I104" s="415">
        <v>1.0129999999999999</v>
      </c>
      <c r="J104" s="416">
        <v>1.2999999999000001E-2</v>
      </c>
      <c r="K104" s="419">
        <v>0.33766666666599998</v>
      </c>
    </row>
    <row r="105" spans="1:11" ht="14.4" customHeight="1" thickBot="1" x14ac:dyDescent="0.35">
      <c r="A105" s="436" t="s">
        <v>336</v>
      </c>
      <c r="B105" s="420">
        <v>0</v>
      </c>
      <c r="C105" s="420">
        <v>7.55</v>
      </c>
      <c r="D105" s="421">
        <v>7.55</v>
      </c>
      <c r="E105" s="422" t="s">
        <v>262</v>
      </c>
      <c r="F105" s="420">
        <v>0</v>
      </c>
      <c r="G105" s="421">
        <v>0</v>
      </c>
      <c r="H105" s="423">
        <v>0</v>
      </c>
      <c r="I105" s="420">
        <v>0</v>
      </c>
      <c r="J105" s="421">
        <v>0</v>
      </c>
      <c r="K105" s="424" t="s">
        <v>238</v>
      </c>
    </row>
    <row r="106" spans="1:11" ht="14.4" customHeight="1" thickBot="1" x14ac:dyDescent="0.35">
      <c r="A106" s="437" t="s">
        <v>337</v>
      </c>
      <c r="B106" s="415">
        <v>0</v>
      </c>
      <c r="C106" s="415">
        <v>7.55</v>
      </c>
      <c r="D106" s="416">
        <v>7.55</v>
      </c>
      <c r="E106" s="425" t="s">
        <v>262</v>
      </c>
      <c r="F106" s="415">
        <v>0</v>
      </c>
      <c r="G106" s="416">
        <v>0</v>
      </c>
      <c r="H106" s="418">
        <v>0</v>
      </c>
      <c r="I106" s="415">
        <v>0</v>
      </c>
      <c r="J106" s="416">
        <v>0</v>
      </c>
      <c r="K106" s="426" t="s">
        <v>238</v>
      </c>
    </row>
    <row r="107" spans="1:11" ht="14.4" customHeight="1" thickBot="1" x14ac:dyDescent="0.35">
      <c r="A107" s="435" t="s">
        <v>338</v>
      </c>
      <c r="B107" s="415">
        <v>6</v>
      </c>
      <c r="C107" s="415">
        <v>51.31653</v>
      </c>
      <c r="D107" s="416">
        <v>45.31653</v>
      </c>
      <c r="E107" s="417">
        <v>8.5527549999999994</v>
      </c>
      <c r="F107" s="415">
        <v>5</v>
      </c>
      <c r="G107" s="416">
        <v>1.6666666666659999</v>
      </c>
      <c r="H107" s="418">
        <v>0</v>
      </c>
      <c r="I107" s="415">
        <v>0</v>
      </c>
      <c r="J107" s="416">
        <v>-1.6666666666659999</v>
      </c>
      <c r="K107" s="419">
        <v>0</v>
      </c>
    </row>
    <row r="108" spans="1:11" ht="14.4" customHeight="1" thickBot="1" x14ac:dyDescent="0.35">
      <c r="A108" s="436" t="s">
        <v>339</v>
      </c>
      <c r="B108" s="420">
        <v>6</v>
      </c>
      <c r="C108" s="420">
        <v>51.31653</v>
      </c>
      <c r="D108" s="421">
        <v>45.31653</v>
      </c>
      <c r="E108" s="427">
        <v>8.5527549999999994</v>
      </c>
      <c r="F108" s="420">
        <v>5</v>
      </c>
      <c r="G108" s="421">
        <v>1.6666666666659999</v>
      </c>
      <c r="H108" s="423">
        <v>0</v>
      </c>
      <c r="I108" s="420">
        <v>0</v>
      </c>
      <c r="J108" s="421">
        <v>-1.6666666666659999</v>
      </c>
      <c r="K108" s="428">
        <v>0</v>
      </c>
    </row>
    <row r="109" spans="1:11" ht="14.4" customHeight="1" thickBot="1" x14ac:dyDescent="0.35">
      <c r="A109" s="437" t="s">
        <v>340</v>
      </c>
      <c r="B109" s="415">
        <v>6</v>
      </c>
      <c r="C109" s="415">
        <v>51.31653</v>
      </c>
      <c r="D109" s="416">
        <v>45.31653</v>
      </c>
      <c r="E109" s="417">
        <v>8.5527549999999994</v>
      </c>
      <c r="F109" s="415">
        <v>5</v>
      </c>
      <c r="G109" s="416">
        <v>1.6666666666659999</v>
      </c>
      <c r="H109" s="418">
        <v>0</v>
      </c>
      <c r="I109" s="415">
        <v>0</v>
      </c>
      <c r="J109" s="416">
        <v>-1.6666666666659999</v>
      </c>
      <c r="K109" s="419">
        <v>0</v>
      </c>
    </row>
    <row r="110" spans="1:11" ht="14.4" customHeight="1" thickBot="1" x14ac:dyDescent="0.35">
      <c r="A110" s="433" t="s">
        <v>341</v>
      </c>
      <c r="B110" s="415">
        <v>73818.701445480096</v>
      </c>
      <c r="C110" s="415">
        <v>81236.079450000005</v>
      </c>
      <c r="D110" s="416">
        <v>7417.3780045199201</v>
      </c>
      <c r="E110" s="417">
        <v>1.100481014421</v>
      </c>
      <c r="F110" s="415">
        <v>79275.965272888498</v>
      </c>
      <c r="G110" s="416">
        <v>26425.321757629499</v>
      </c>
      <c r="H110" s="418">
        <v>5237.4072399999995</v>
      </c>
      <c r="I110" s="415">
        <v>26782.823280000001</v>
      </c>
      <c r="J110" s="416">
        <v>357.50152237050099</v>
      </c>
      <c r="K110" s="419">
        <v>0.33784291604400002</v>
      </c>
    </row>
    <row r="111" spans="1:11" ht="14.4" customHeight="1" thickBot="1" x14ac:dyDescent="0.35">
      <c r="A111" s="434" t="s">
        <v>342</v>
      </c>
      <c r="B111" s="415">
        <v>73790.726691591495</v>
      </c>
      <c r="C111" s="415">
        <v>81214.428039999999</v>
      </c>
      <c r="D111" s="416">
        <v>7423.70134840847</v>
      </c>
      <c r="E111" s="417">
        <v>1.1006048006469999</v>
      </c>
      <c r="F111" s="415">
        <v>79256</v>
      </c>
      <c r="G111" s="416">
        <v>26418.666666666701</v>
      </c>
      <c r="H111" s="418">
        <v>5203.2497899999998</v>
      </c>
      <c r="I111" s="415">
        <v>26746.474979999999</v>
      </c>
      <c r="J111" s="416">
        <v>327.80831333333799</v>
      </c>
      <c r="K111" s="419">
        <v>0.33746940269499998</v>
      </c>
    </row>
    <row r="112" spans="1:11" ht="14.4" customHeight="1" thickBot="1" x14ac:dyDescent="0.35">
      <c r="A112" s="435" t="s">
        <v>343</v>
      </c>
      <c r="B112" s="415">
        <v>73790.726691591495</v>
      </c>
      <c r="C112" s="415">
        <v>81214.428039999999</v>
      </c>
      <c r="D112" s="416">
        <v>7423.70134840847</v>
      </c>
      <c r="E112" s="417">
        <v>1.1006048006469999</v>
      </c>
      <c r="F112" s="415">
        <v>79256</v>
      </c>
      <c r="G112" s="416">
        <v>26418.666666666701</v>
      </c>
      <c r="H112" s="418">
        <v>5203.2497899999998</v>
      </c>
      <c r="I112" s="415">
        <v>26746.474979999999</v>
      </c>
      <c r="J112" s="416">
        <v>327.80831333333799</v>
      </c>
      <c r="K112" s="419">
        <v>0.33746940269499998</v>
      </c>
    </row>
    <row r="113" spans="1:11" ht="14.4" customHeight="1" thickBot="1" x14ac:dyDescent="0.35">
      <c r="A113" s="436" t="s">
        <v>344</v>
      </c>
      <c r="B113" s="420">
        <v>508.01466284533302</v>
      </c>
      <c r="C113" s="420">
        <v>527.10654</v>
      </c>
      <c r="D113" s="421">
        <v>19.091877154666001</v>
      </c>
      <c r="E113" s="427">
        <v>1.0375813506</v>
      </c>
      <c r="F113" s="420">
        <v>530</v>
      </c>
      <c r="G113" s="421">
        <v>176.666666666667</v>
      </c>
      <c r="H113" s="423">
        <v>41.648760000000003</v>
      </c>
      <c r="I113" s="420">
        <v>172.18719999999999</v>
      </c>
      <c r="J113" s="421">
        <v>-4.4794666666660001</v>
      </c>
      <c r="K113" s="428">
        <v>0.32488150943299998</v>
      </c>
    </row>
    <row r="114" spans="1:11" ht="14.4" customHeight="1" thickBot="1" x14ac:dyDescent="0.35">
      <c r="A114" s="437" t="s">
        <v>345</v>
      </c>
      <c r="B114" s="415">
        <v>345.88301037053299</v>
      </c>
      <c r="C114" s="415">
        <v>361.12759999999997</v>
      </c>
      <c r="D114" s="416">
        <v>15.244589629467001</v>
      </c>
      <c r="E114" s="417">
        <v>1.0440744100529999</v>
      </c>
      <c r="F114" s="415">
        <v>365</v>
      </c>
      <c r="G114" s="416">
        <v>121.666666666667</v>
      </c>
      <c r="H114" s="418">
        <v>38.337960000000002</v>
      </c>
      <c r="I114" s="415">
        <v>143.5446</v>
      </c>
      <c r="J114" s="416">
        <v>21.877933333333001</v>
      </c>
      <c r="K114" s="419">
        <v>0.39327287671200001</v>
      </c>
    </row>
    <row r="115" spans="1:11" ht="14.4" customHeight="1" thickBot="1" x14ac:dyDescent="0.35">
      <c r="A115" s="437" t="s">
        <v>346</v>
      </c>
      <c r="B115" s="415">
        <v>54.095319286303003</v>
      </c>
      <c r="C115" s="415">
        <v>10.1599</v>
      </c>
      <c r="D115" s="416">
        <v>-43.935419286303002</v>
      </c>
      <c r="E115" s="417">
        <v>0.187814770927</v>
      </c>
      <c r="F115" s="415">
        <v>10</v>
      </c>
      <c r="G115" s="416">
        <v>3.333333333333</v>
      </c>
      <c r="H115" s="418">
        <v>0</v>
      </c>
      <c r="I115" s="415">
        <v>0</v>
      </c>
      <c r="J115" s="416">
        <v>-3.333333333333</v>
      </c>
      <c r="K115" s="419">
        <v>0</v>
      </c>
    </row>
    <row r="116" spans="1:11" ht="14.4" customHeight="1" thickBot="1" x14ac:dyDescent="0.35">
      <c r="A116" s="437" t="s">
        <v>347</v>
      </c>
      <c r="B116" s="415">
        <v>101.427207576642</v>
      </c>
      <c r="C116" s="415">
        <v>145.47301999999999</v>
      </c>
      <c r="D116" s="416">
        <v>44.045812423356999</v>
      </c>
      <c r="E116" s="417">
        <v>1.4342603279299999</v>
      </c>
      <c r="F116" s="415">
        <v>145</v>
      </c>
      <c r="G116" s="416">
        <v>48.333333333333002</v>
      </c>
      <c r="H116" s="418">
        <v>1.7891999999999999</v>
      </c>
      <c r="I116" s="415">
        <v>27.120999999999999</v>
      </c>
      <c r="J116" s="416">
        <v>-21.212333333333</v>
      </c>
      <c r="K116" s="419">
        <v>0.18704137931000001</v>
      </c>
    </row>
    <row r="117" spans="1:11" ht="14.4" customHeight="1" thickBot="1" x14ac:dyDescent="0.35">
      <c r="A117" s="437" t="s">
        <v>348</v>
      </c>
      <c r="B117" s="415">
        <v>6.6091256118550001</v>
      </c>
      <c r="C117" s="415">
        <v>10.346019999999999</v>
      </c>
      <c r="D117" s="416">
        <v>3.736894388144</v>
      </c>
      <c r="E117" s="417">
        <v>1.565414338841</v>
      </c>
      <c r="F117" s="415">
        <v>10</v>
      </c>
      <c r="G117" s="416">
        <v>3.333333333333</v>
      </c>
      <c r="H117" s="418">
        <v>1.5216000000000001</v>
      </c>
      <c r="I117" s="415">
        <v>1.5216000000000001</v>
      </c>
      <c r="J117" s="416">
        <v>-1.8117333333329999</v>
      </c>
      <c r="K117" s="419">
        <v>0.15215999999999999</v>
      </c>
    </row>
    <row r="118" spans="1:11" ht="14.4" customHeight="1" thickBot="1" x14ac:dyDescent="0.35">
      <c r="A118" s="436" t="s">
        <v>349</v>
      </c>
      <c r="B118" s="420">
        <v>97.763167697317002</v>
      </c>
      <c r="C118" s="420">
        <v>220.56743</v>
      </c>
      <c r="D118" s="421">
        <v>122.804262302683</v>
      </c>
      <c r="E118" s="427">
        <v>2.2561403767399999</v>
      </c>
      <c r="F118" s="420">
        <v>155</v>
      </c>
      <c r="G118" s="421">
        <v>51.666666666666003</v>
      </c>
      <c r="H118" s="423">
        <v>27.484690000000001</v>
      </c>
      <c r="I118" s="420">
        <v>87.780690000000007</v>
      </c>
      <c r="J118" s="421">
        <v>36.114023333333002</v>
      </c>
      <c r="K118" s="428">
        <v>0.56632703225799996</v>
      </c>
    </row>
    <row r="119" spans="1:11" ht="14.4" customHeight="1" thickBot="1" x14ac:dyDescent="0.35">
      <c r="A119" s="437" t="s">
        <v>350</v>
      </c>
      <c r="B119" s="415">
        <v>85.000008522835003</v>
      </c>
      <c r="C119" s="415">
        <v>216.27303000000001</v>
      </c>
      <c r="D119" s="416">
        <v>131.27302147716401</v>
      </c>
      <c r="E119" s="417">
        <v>2.5443883331119999</v>
      </c>
      <c r="F119" s="415">
        <v>147</v>
      </c>
      <c r="G119" s="416">
        <v>49</v>
      </c>
      <c r="H119" s="418">
        <v>27.484690000000001</v>
      </c>
      <c r="I119" s="415">
        <v>87.780690000000007</v>
      </c>
      <c r="J119" s="416">
        <v>38.78069</v>
      </c>
      <c r="K119" s="419">
        <v>0.59714755101999994</v>
      </c>
    </row>
    <row r="120" spans="1:11" ht="14.4" customHeight="1" thickBot="1" x14ac:dyDescent="0.35">
      <c r="A120" s="437" t="s">
        <v>351</v>
      </c>
      <c r="B120" s="415">
        <v>12.763159174481</v>
      </c>
      <c r="C120" s="415">
        <v>4.2944000000000004</v>
      </c>
      <c r="D120" s="416">
        <v>-8.4687591744810007</v>
      </c>
      <c r="E120" s="417">
        <v>0.33646841987100001</v>
      </c>
      <c r="F120" s="415">
        <v>8</v>
      </c>
      <c r="G120" s="416">
        <v>2.6666666666659999</v>
      </c>
      <c r="H120" s="418">
        <v>0</v>
      </c>
      <c r="I120" s="415">
        <v>0</v>
      </c>
      <c r="J120" s="416">
        <v>-2.6666666666659999</v>
      </c>
      <c r="K120" s="419">
        <v>0</v>
      </c>
    </row>
    <row r="121" spans="1:11" ht="14.4" customHeight="1" thickBot="1" x14ac:dyDescent="0.35">
      <c r="A121" s="436" t="s">
        <v>352</v>
      </c>
      <c r="B121" s="420">
        <v>89.980570954320001</v>
      </c>
      <c r="C121" s="420">
        <v>91.544269999999997</v>
      </c>
      <c r="D121" s="421">
        <v>1.5636990456790001</v>
      </c>
      <c r="E121" s="427">
        <v>1.017378185413</v>
      </c>
      <c r="F121" s="420">
        <v>131</v>
      </c>
      <c r="G121" s="421">
        <v>43.666666666666003</v>
      </c>
      <c r="H121" s="423">
        <v>0.64139000000000002</v>
      </c>
      <c r="I121" s="420">
        <v>32.498159999999999</v>
      </c>
      <c r="J121" s="421">
        <v>-11.168506666666</v>
      </c>
      <c r="K121" s="428">
        <v>0.248077557251</v>
      </c>
    </row>
    <row r="122" spans="1:11" ht="14.4" customHeight="1" thickBot="1" x14ac:dyDescent="0.35">
      <c r="A122" s="437" t="s">
        <v>353</v>
      </c>
      <c r="B122" s="415">
        <v>13.980563333901999</v>
      </c>
      <c r="C122" s="415">
        <v>23.573930000000001</v>
      </c>
      <c r="D122" s="416">
        <v>9.5933666660969994</v>
      </c>
      <c r="E122" s="417">
        <v>1.6861931409319999</v>
      </c>
      <c r="F122" s="415">
        <v>21</v>
      </c>
      <c r="G122" s="416">
        <v>7</v>
      </c>
      <c r="H122" s="418">
        <v>0.12282999999999999</v>
      </c>
      <c r="I122" s="415">
        <v>0.24565999999999999</v>
      </c>
      <c r="J122" s="416">
        <v>-6.75434</v>
      </c>
      <c r="K122" s="419">
        <v>1.1698095238E-2</v>
      </c>
    </row>
    <row r="123" spans="1:11" ht="14.4" customHeight="1" thickBot="1" x14ac:dyDescent="0.35">
      <c r="A123" s="437" t="s">
        <v>354</v>
      </c>
      <c r="B123" s="415">
        <v>76.000007620416994</v>
      </c>
      <c r="C123" s="415">
        <v>67.970339999999993</v>
      </c>
      <c r="D123" s="416">
        <v>-8.0296676204169994</v>
      </c>
      <c r="E123" s="417">
        <v>0.894346489272</v>
      </c>
      <c r="F123" s="415">
        <v>110</v>
      </c>
      <c r="G123" s="416">
        <v>36.666666666666003</v>
      </c>
      <c r="H123" s="418">
        <v>0.51856000000000002</v>
      </c>
      <c r="I123" s="415">
        <v>32.252499999999998</v>
      </c>
      <c r="J123" s="416">
        <v>-4.4141666666660004</v>
      </c>
      <c r="K123" s="419">
        <v>0.29320454545399999</v>
      </c>
    </row>
    <row r="124" spans="1:11" ht="14.4" customHeight="1" thickBot="1" x14ac:dyDescent="0.35">
      <c r="A124" s="436" t="s">
        <v>355</v>
      </c>
      <c r="B124" s="420">
        <v>960.96105731522596</v>
      </c>
      <c r="C124" s="420">
        <v>892.3886</v>
      </c>
      <c r="D124" s="421">
        <v>-68.572457315226004</v>
      </c>
      <c r="E124" s="427">
        <v>0.92864179376099998</v>
      </c>
      <c r="F124" s="420">
        <v>798</v>
      </c>
      <c r="G124" s="421">
        <v>266</v>
      </c>
      <c r="H124" s="423">
        <v>105.38549999999999</v>
      </c>
      <c r="I124" s="420">
        <v>426.9228</v>
      </c>
      <c r="J124" s="421">
        <v>160.9228</v>
      </c>
      <c r="K124" s="428">
        <v>0.53499097744299995</v>
      </c>
    </row>
    <row r="125" spans="1:11" ht="14.4" customHeight="1" thickBot="1" x14ac:dyDescent="0.35">
      <c r="A125" s="437" t="s">
        <v>356</v>
      </c>
      <c r="B125" s="415">
        <v>960.96105731522596</v>
      </c>
      <c r="C125" s="415">
        <v>892.3886</v>
      </c>
      <c r="D125" s="416">
        <v>-68.572457315226004</v>
      </c>
      <c r="E125" s="417">
        <v>0.92864179376099998</v>
      </c>
      <c r="F125" s="415">
        <v>798</v>
      </c>
      <c r="G125" s="416">
        <v>266</v>
      </c>
      <c r="H125" s="418">
        <v>105.38549999999999</v>
      </c>
      <c r="I125" s="415">
        <v>426.9228</v>
      </c>
      <c r="J125" s="416">
        <v>160.9228</v>
      </c>
      <c r="K125" s="419">
        <v>0.53499097744299995</v>
      </c>
    </row>
    <row r="126" spans="1:11" ht="14.4" customHeight="1" thickBot="1" x14ac:dyDescent="0.35">
      <c r="A126" s="436" t="s">
        <v>357</v>
      </c>
      <c r="B126" s="420">
        <v>72134.007232779302</v>
      </c>
      <c r="C126" s="420">
        <v>74884.556030000007</v>
      </c>
      <c r="D126" s="421">
        <v>2750.5487972206802</v>
      </c>
      <c r="E126" s="427">
        <v>1.0381310965899999</v>
      </c>
      <c r="F126" s="420">
        <v>77642</v>
      </c>
      <c r="G126" s="421">
        <v>25880.666666666701</v>
      </c>
      <c r="H126" s="423">
        <v>5028.0894500000004</v>
      </c>
      <c r="I126" s="420">
        <v>26026.469700000001</v>
      </c>
      <c r="J126" s="421">
        <v>145.80303333333401</v>
      </c>
      <c r="K126" s="428">
        <v>0.335211222019</v>
      </c>
    </row>
    <row r="127" spans="1:11" ht="14.4" customHeight="1" thickBot="1" x14ac:dyDescent="0.35">
      <c r="A127" s="437" t="s">
        <v>358</v>
      </c>
      <c r="B127" s="415">
        <v>28608.002868485699</v>
      </c>
      <c r="C127" s="415">
        <v>26969.775600000001</v>
      </c>
      <c r="D127" s="416">
        <v>-1638.2272684857401</v>
      </c>
      <c r="E127" s="417">
        <v>0.942735350104</v>
      </c>
      <c r="F127" s="415">
        <v>30224</v>
      </c>
      <c r="G127" s="416">
        <v>10074.666666666701</v>
      </c>
      <c r="H127" s="418">
        <v>2101.5435600000001</v>
      </c>
      <c r="I127" s="415">
        <v>10074.44821</v>
      </c>
      <c r="J127" s="416">
        <v>-0.21845666666499999</v>
      </c>
      <c r="K127" s="419">
        <v>0.33332610541199997</v>
      </c>
    </row>
    <row r="128" spans="1:11" ht="14.4" customHeight="1" thickBot="1" x14ac:dyDescent="0.35">
      <c r="A128" s="437" t="s">
        <v>359</v>
      </c>
      <c r="B128" s="415">
        <v>43526.0043642936</v>
      </c>
      <c r="C128" s="415">
        <v>47914.780429999999</v>
      </c>
      <c r="D128" s="416">
        <v>4388.77606570641</v>
      </c>
      <c r="E128" s="417">
        <v>1.1008311268119999</v>
      </c>
      <c r="F128" s="415">
        <v>47418</v>
      </c>
      <c r="G128" s="416">
        <v>15806</v>
      </c>
      <c r="H128" s="418">
        <v>2926.5458899999999</v>
      </c>
      <c r="I128" s="415">
        <v>15952.021489999999</v>
      </c>
      <c r="J128" s="416">
        <v>146.02149000000099</v>
      </c>
      <c r="K128" s="419">
        <v>0.33641278607199998</v>
      </c>
    </row>
    <row r="129" spans="1:11" ht="14.4" customHeight="1" thickBot="1" x14ac:dyDescent="0.35">
      <c r="A129" s="436" t="s">
        <v>360</v>
      </c>
      <c r="B129" s="420">
        <v>0</v>
      </c>
      <c r="C129" s="420">
        <v>4598.2651699999997</v>
      </c>
      <c r="D129" s="421">
        <v>4598.2651699999997</v>
      </c>
      <c r="E129" s="422" t="s">
        <v>238</v>
      </c>
      <c r="F129" s="420">
        <v>0</v>
      </c>
      <c r="G129" s="421">
        <v>0</v>
      </c>
      <c r="H129" s="423">
        <v>0</v>
      </c>
      <c r="I129" s="420">
        <v>0.61643000000000003</v>
      </c>
      <c r="J129" s="421">
        <v>0.61643000000000003</v>
      </c>
      <c r="K129" s="424" t="s">
        <v>238</v>
      </c>
    </row>
    <row r="130" spans="1:11" ht="14.4" customHeight="1" thickBot="1" x14ac:dyDescent="0.35">
      <c r="A130" s="437" t="s">
        <v>361</v>
      </c>
      <c r="B130" s="415">
        <v>0</v>
      </c>
      <c r="C130" s="415">
        <v>454.67532</v>
      </c>
      <c r="D130" s="416">
        <v>454.67532</v>
      </c>
      <c r="E130" s="425" t="s">
        <v>238</v>
      </c>
      <c r="F130" s="415">
        <v>0</v>
      </c>
      <c r="G130" s="416">
        <v>0</v>
      </c>
      <c r="H130" s="418">
        <v>0</v>
      </c>
      <c r="I130" s="415">
        <v>0</v>
      </c>
      <c r="J130" s="416">
        <v>0</v>
      </c>
      <c r="K130" s="426" t="s">
        <v>238</v>
      </c>
    </row>
    <row r="131" spans="1:11" ht="14.4" customHeight="1" thickBot="1" x14ac:dyDescent="0.35">
      <c r="A131" s="437" t="s">
        <v>362</v>
      </c>
      <c r="B131" s="415">
        <v>0</v>
      </c>
      <c r="C131" s="415">
        <v>4143.5898500000003</v>
      </c>
      <c r="D131" s="416">
        <v>4143.5898500000003</v>
      </c>
      <c r="E131" s="425" t="s">
        <v>238</v>
      </c>
      <c r="F131" s="415">
        <v>0</v>
      </c>
      <c r="G131" s="416">
        <v>0</v>
      </c>
      <c r="H131" s="418">
        <v>0</v>
      </c>
      <c r="I131" s="415">
        <v>0.61643000000000003</v>
      </c>
      <c r="J131" s="416">
        <v>0.61643000000000003</v>
      </c>
      <c r="K131" s="426" t="s">
        <v>238</v>
      </c>
    </row>
    <row r="132" spans="1:11" ht="14.4" customHeight="1" thickBot="1" x14ac:dyDescent="0.35">
      <c r="A132" s="434" t="s">
        <v>363</v>
      </c>
      <c r="B132" s="415">
        <v>27.974753888555998</v>
      </c>
      <c r="C132" s="415">
        <v>21.651409999999998</v>
      </c>
      <c r="D132" s="416">
        <v>-6.3233438885559998</v>
      </c>
      <c r="E132" s="417">
        <v>0.77396248368200005</v>
      </c>
      <c r="F132" s="415">
        <v>19.96527288851</v>
      </c>
      <c r="G132" s="416">
        <v>6.6550909628359998</v>
      </c>
      <c r="H132" s="418">
        <v>34.157449999999997</v>
      </c>
      <c r="I132" s="415">
        <v>36.348300000000002</v>
      </c>
      <c r="J132" s="416">
        <v>29.693209037163001</v>
      </c>
      <c r="K132" s="419">
        <v>1.820576167577</v>
      </c>
    </row>
    <row r="133" spans="1:11" ht="14.4" customHeight="1" thickBot="1" x14ac:dyDescent="0.35">
      <c r="A133" s="440" t="s">
        <v>364</v>
      </c>
      <c r="B133" s="420">
        <v>27.974753888555998</v>
      </c>
      <c r="C133" s="420">
        <v>21.651409999999998</v>
      </c>
      <c r="D133" s="421">
        <v>-6.3233438885559998</v>
      </c>
      <c r="E133" s="427">
        <v>0.77396248368200005</v>
      </c>
      <c r="F133" s="420">
        <v>19.96527288851</v>
      </c>
      <c r="G133" s="421">
        <v>6.6550909628359998</v>
      </c>
      <c r="H133" s="423">
        <v>34.157449999999997</v>
      </c>
      <c r="I133" s="420">
        <v>36.348300000000002</v>
      </c>
      <c r="J133" s="421">
        <v>29.693209037163001</v>
      </c>
      <c r="K133" s="428">
        <v>1.820576167577</v>
      </c>
    </row>
    <row r="134" spans="1:11" ht="14.4" customHeight="1" thickBot="1" x14ac:dyDescent="0.35">
      <c r="A134" s="436" t="s">
        <v>365</v>
      </c>
      <c r="B134" s="420">
        <v>0</v>
      </c>
      <c r="C134" s="420">
        <v>-1.23E-3</v>
      </c>
      <c r="D134" s="421">
        <v>-1.23E-3</v>
      </c>
      <c r="E134" s="422" t="s">
        <v>238</v>
      </c>
      <c r="F134" s="420">
        <v>0</v>
      </c>
      <c r="G134" s="421">
        <v>0</v>
      </c>
      <c r="H134" s="423">
        <v>3.8000000000000002E-4</v>
      </c>
      <c r="I134" s="420">
        <v>1.14E-3</v>
      </c>
      <c r="J134" s="421">
        <v>1.14E-3</v>
      </c>
      <c r="K134" s="424" t="s">
        <v>238</v>
      </c>
    </row>
    <row r="135" spans="1:11" ht="14.4" customHeight="1" thickBot="1" x14ac:dyDescent="0.35">
      <c r="A135" s="437" t="s">
        <v>366</v>
      </c>
      <c r="B135" s="415">
        <v>0</v>
      </c>
      <c r="C135" s="415">
        <v>-1.23E-3</v>
      </c>
      <c r="D135" s="416">
        <v>-1.23E-3</v>
      </c>
      <c r="E135" s="425" t="s">
        <v>238</v>
      </c>
      <c r="F135" s="415">
        <v>0</v>
      </c>
      <c r="G135" s="416">
        <v>0</v>
      </c>
      <c r="H135" s="418">
        <v>3.8000000000000002E-4</v>
      </c>
      <c r="I135" s="415">
        <v>1.14E-3</v>
      </c>
      <c r="J135" s="416">
        <v>1.14E-3</v>
      </c>
      <c r="K135" s="426" t="s">
        <v>238</v>
      </c>
    </row>
    <row r="136" spans="1:11" ht="14.4" customHeight="1" thickBot="1" x14ac:dyDescent="0.35">
      <c r="A136" s="436" t="s">
        <v>367</v>
      </c>
      <c r="B136" s="420">
        <v>27.974753888555998</v>
      </c>
      <c r="C136" s="420">
        <v>21.652640000000002</v>
      </c>
      <c r="D136" s="421">
        <v>-6.3221138885560002</v>
      </c>
      <c r="E136" s="427">
        <v>0.77400645189700001</v>
      </c>
      <c r="F136" s="420">
        <v>19.96527288851</v>
      </c>
      <c r="G136" s="421">
        <v>6.6550909628359998</v>
      </c>
      <c r="H136" s="423">
        <v>34.157069999999997</v>
      </c>
      <c r="I136" s="420">
        <v>36.347160000000002</v>
      </c>
      <c r="J136" s="421">
        <v>29.692069037163002</v>
      </c>
      <c r="K136" s="428">
        <v>1.8205190684320001</v>
      </c>
    </row>
    <row r="137" spans="1:11" ht="14.4" customHeight="1" thickBot="1" x14ac:dyDescent="0.35">
      <c r="A137" s="437" t="s">
        <v>368</v>
      </c>
      <c r="B137" s="415">
        <v>27.974753888555998</v>
      </c>
      <c r="C137" s="415">
        <v>21.652640000000002</v>
      </c>
      <c r="D137" s="416">
        <v>-6.3221138885560002</v>
      </c>
      <c r="E137" s="417">
        <v>0.77400645189700001</v>
      </c>
      <c r="F137" s="415">
        <v>19.96527288851</v>
      </c>
      <c r="G137" s="416">
        <v>6.6550909628359998</v>
      </c>
      <c r="H137" s="418">
        <v>34.157069999999997</v>
      </c>
      <c r="I137" s="415">
        <v>36.347160000000002</v>
      </c>
      <c r="J137" s="416">
        <v>29.692069037163002</v>
      </c>
      <c r="K137" s="419">
        <v>1.8205190684320001</v>
      </c>
    </row>
    <row r="138" spans="1:11" ht="14.4" customHeight="1" thickBot="1" x14ac:dyDescent="0.35">
      <c r="A138" s="433" t="s">
        <v>369</v>
      </c>
      <c r="B138" s="415">
        <v>3024.02521590266</v>
      </c>
      <c r="C138" s="415">
        <v>3000.36843</v>
      </c>
      <c r="D138" s="416">
        <v>-23.656785902664001</v>
      </c>
      <c r="E138" s="417">
        <v>0.99217705402099998</v>
      </c>
      <c r="F138" s="415">
        <v>3349.8169135683102</v>
      </c>
      <c r="G138" s="416">
        <v>1116.6056378561</v>
      </c>
      <c r="H138" s="418">
        <v>277.15929</v>
      </c>
      <c r="I138" s="415">
        <v>1016.61342</v>
      </c>
      <c r="J138" s="416">
        <v>-99.992217856102002</v>
      </c>
      <c r="K138" s="419">
        <v>0.30348327870699998</v>
      </c>
    </row>
    <row r="139" spans="1:11" ht="14.4" customHeight="1" thickBot="1" x14ac:dyDescent="0.35">
      <c r="A139" s="438" t="s">
        <v>370</v>
      </c>
      <c r="B139" s="420">
        <v>3024.02521590266</v>
      </c>
      <c r="C139" s="420">
        <v>3000.36843</v>
      </c>
      <c r="D139" s="421">
        <v>-23.656785902664001</v>
      </c>
      <c r="E139" s="427">
        <v>0.99217705402099998</v>
      </c>
      <c r="F139" s="420">
        <v>3349.8169135683102</v>
      </c>
      <c r="G139" s="421">
        <v>1116.6056378561</v>
      </c>
      <c r="H139" s="423">
        <v>277.15929</v>
      </c>
      <c r="I139" s="420">
        <v>1016.61342</v>
      </c>
      <c r="J139" s="421">
        <v>-99.992217856102002</v>
      </c>
      <c r="K139" s="428">
        <v>0.30348327870699998</v>
      </c>
    </row>
    <row r="140" spans="1:11" ht="14.4" customHeight="1" thickBot="1" x14ac:dyDescent="0.35">
      <c r="A140" s="440" t="s">
        <v>41</v>
      </c>
      <c r="B140" s="420">
        <v>3024.02521590266</v>
      </c>
      <c r="C140" s="420">
        <v>3000.36843</v>
      </c>
      <c r="D140" s="421">
        <v>-23.656785902664001</v>
      </c>
      <c r="E140" s="427">
        <v>0.99217705402099998</v>
      </c>
      <c r="F140" s="420">
        <v>3349.8169135683102</v>
      </c>
      <c r="G140" s="421">
        <v>1116.6056378561</v>
      </c>
      <c r="H140" s="423">
        <v>277.15929</v>
      </c>
      <c r="I140" s="420">
        <v>1016.61342</v>
      </c>
      <c r="J140" s="421">
        <v>-99.992217856102002</v>
      </c>
      <c r="K140" s="428">
        <v>0.30348327870699998</v>
      </c>
    </row>
    <row r="141" spans="1:11" ht="14.4" customHeight="1" thickBot="1" x14ac:dyDescent="0.35">
      <c r="A141" s="439" t="s">
        <v>371</v>
      </c>
      <c r="B141" s="415">
        <v>0</v>
      </c>
      <c r="C141" s="415">
        <v>0</v>
      </c>
      <c r="D141" s="416">
        <v>0</v>
      </c>
      <c r="E141" s="417">
        <v>1</v>
      </c>
      <c r="F141" s="415">
        <v>0.64583491920500002</v>
      </c>
      <c r="G141" s="416">
        <v>0.21527830640100001</v>
      </c>
      <c r="H141" s="418">
        <v>9.4579999999999997E-2</v>
      </c>
      <c r="I141" s="415">
        <v>0.10158</v>
      </c>
      <c r="J141" s="416">
        <v>-0.113698306401</v>
      </c>
      <c r="K141" s="419">
        <v>0.15728477506999999</v>
      </c>
    </row>
    <row r="142" spans="1:11" ht="14.4" customHeight="1" thickBot="1" x14ac:dyDescent="0.35">
      <c r="A142" s="437" t="s">
        <v>372</v>
      </c>
      <c r="B142" s="415">
        <v>0</v>
      </c>
      <c r="C142" s="415">
        <v>0</v>
      </c>
      <c r="D142" s="416">
        <v>0</v>
      </c>
      <c r="E142" s="417">
        <v>1</v>
      </c>
      <c r="F142" s="415">
        <v>0.64583491920500002</v>
      </c>
      <c r="G142" s="416">
        <v>0.21527830640100001</v>
      </c>
      <c r="H142" s="418">
        <v>9.4579999999999997E-2</v>
      </c>
      <c r="I142" s="415">
        <v>0.10158</v>
      </c>
      <c r="J142" s="416">
        <v>-0.113698306401</v>
      </c>
      <c r="K142" s="419">
        <v>0.15728477506999999</v>
      </c>
    </row>
    <row r="143" spans="1:11" ht="14.4" customHeight="1" thickBot="1" x14ac:dyDescent="0.35">
      <c r="A143" s="436" t="s">
        <v>373</v>
      </c>
      <c r="B143" s="420">
        <v>70.220120224297006</v>
      </c>
      <c r="C143" s="420">
        <v>31.527339999999999</v>
      </c>
      <c r="D143" s="421">
        <v>-38.692780224297003</v>
      </c>
      <c r="E143" s="427">
        <v>0.448978724321</v>
      </c>
      <c r="F143" s="420">
        <v>44.844801527561003</v>
      </c>
      <c r="G143" s="421">
        <v>14.948267175852999</v>
      </c>
      <c r="H143" s="423">
        <v>0.97131999999999996</v>
      </c>
      <c r="I143" s="420">
        <v>3.6476999999999999</v>
      </c>
      <c r="J143" s="421">
        <v>-11.300567175853001</v>
      </c>
      <c r="K143" s="428">
        <v>8.1340531694000004E-2</v>
      </c>
    </row>
    <row r="144" spans="1:11" ht="14.4" customHeight="1" thickBot="1" x14ac:dyDescent="0.35">
      <c r="A144" s="437" t="s">
        <v>374</v>
      </c>
      <c r="B144" s="415">
        <v>0.95173613292699999</v>
      </c>
      <c r="C144" s="415">
        <v>4.1100000000000003</v>
      </c>
      <c r="D144" s="416">
        <v>3.1582638670719998</v>
      </c>
      <c r="E144" s="417">
        <v>4.3184238338789998</v>
      </c>
      <c r="F144" s="415">
        <v>4.8002268016169998</v>
      </c>
      <c r="G144" s="416">
        <v>1.600075600539</v>
      </c>
      <c r="H144" s="418">
        <v>0.19800000000000001</v>
      </c>
      <c r="I144" s="415">
        <v>0.19800000000000001</v>
      </c>
      <c r="J144" s="416">
        <v>-1.402075600539</v>
      </c>
      <c r="K144" s="419">
        <v>4.1248051015000002E-2</v>
      </c>
    </row>
    <row r="145" spans="1:11" ht="14.4" customHeight="1" thickBot="1" x14ac:dyDescent="0.35">
      <c r="A145" s="437" t="s">
        <v>375</v>
      </c>
      <c r="B145" s="415">
        <v>39.418304728041001</v>
      </c>
      <c r="C145" s="415">
        <v>13.786099999999999</v>
      </c>
      <c r="D145" s="416">
        <v>-25.632204728041</v>
      </c>
      <c r="E145" s="417">
        <v>0.34973853125100002</v>
      </c>
      <c r="F145" s="415">
        <v>25.450591746467001</v>
      </c>
      <c r="G145" s="416">
        <v>8.4835305821549998</v>
      </c>
      <c r="H145" s="418">
        <v>0.52929999999999999</v>
      </c>
      <c r="I145" s="415">
        <v>1.9356</v>
      </c>
      <c r="J145" s="416">
        <v>-6.5479305821549998</v>
      </c>
      <c r="K145" s="419">
        <v>7.6053241482999995E-2</v>
      </c>
    </row>
    <row r="146" spans="1:11" ht="14.4" customHeight="1" thickBot="1" x14ac:dyDescent="0.35">
      <c r="A146" s="437" t="s">
        <v>376</v>
      </c>
      <c r="B146" s="415">
        <v>29.850079363328</v>
      </c>
      <c r="C146" s="415">
        <v>13.63124</v>
      </c>
      <c r="D146" s="416">
        <v>-16.218839363328001</v>
      </c>
      <c r="E146" s="417">
        <v>0.45665674231800002</v>
      </c>
      <c r="F146" s="415">
        <v>14.593982979475999</v>
      </c>
      <c r="G146" s="416">
        <v>4.864660993158</v>
      </c>
      <c r="H146" s="418">
        <v>0.24401999999999999</v>
      </c>
      <c r="I146" s="415">
        <v>1.5141</v>
      </c>
      <c r="J146" s="416">
        <v>-3.350560993158</v>
      </c>
      <c r="K146" s="419">
        <v>0.103748236662</v>
      </c>
    </row>
    <row r="147" spans="1:11" ht="14.4" customHeight="1" thickBot="1" x14ac:dyDescent="0.35">
      <c r="A147" s="436" t="s">
        <v>377</v>
      </c>
      <c r="B147" s="420">
        <v>40.141520262036998</v>
      </c>
      <c r="C147" s="420">
        <v>39.272799999999997</v>
      </c>
      <c r="D147" s="421">
        <v>-0.86872026203700003</v>
      </c>
      <c r="E147" s="427">
        <v>0.97835856100200003</v>
      </c>
      <c r="F147" s="420">
        <v>38.429344406928003</v>
      </c>
      <c r="G147" s="421">
        <v>12.809781468976</v>
      </c>
      <c r="H147" s="423">
        <v>3.3561999999999999</v>
      </c>
      <c r="I147" s="420">
        <v>14.056100000000001</v>
      </c>
      <c r="J147" s="421">
        <v>1.2463185310230001</v>
      </c>
      <c r="K147" s="428">
        <v>0.36576476171799999</v>
      </c>
    </row>
    <row r="148" spans="1:11" ht="14.4" customHeight="1" thickBot="1" x14ac:dyDescent="0.35">
      <c r="A148" s="437" t="s">
        <v>378</v>
      </c>
      <c r="B148" s="415">
        <v>40.141520262036998</v>
      </c>
      <c r="C148" s="415">
        <v>39.272799999999997</v>
      </c>
      <c r="D148" s="416">
        <v>-0.86872026203700003</v>
      </c>
      <c r="E148" s="417">
        <v>0.97835856100200003</v>
      </c>
      <c r="F148" s="415">
        <v>38.429344406928003</v>
      </c>
      <c r="G148" s="416">
        <v>12.809781468976</v>
      </c>
      <c r="H148" s="418">
        <v>3.3561999999999999</v>
      </c>
      <c r="I148" s="415">
        <v>14.056100000000001</v>
      </c>
      <c r="J148" s="416">
        <v>1.2463185310230001</v>
      </c>
      <c r="K148" s="419">
        <v>0.36576476171799999</v>
      </c>
    </row>
    <row r="149" spans="1:11" ht="14.4" customHeight="1" thickBot="1" x14ac:dyDescent="0.35">
      <c r="A149" s="436" t="s">
        <v>379</v>
      </c>
      <c r="B149" s="420">
        <v>893.04118137365504</v>
      </c>
      <c r="C149" s="420">
        <v>854.45095000000003</v>
      </c>
      <c r="D149" s="421">
        <v>-38.590231373653999</v>
      </c>
      <c r="E149" s="427">
        <v>0.95678784788500004</v>
      </c>
      <c r="F149" s="420">
        <v>1363.12154574539</v>
      </c>
      <c r="G149" s="421">
        <v>454.37384858179701</v>
      </c>
      <c r="H149" s="423">
        <v>98.003</v>
      </c>
      <c r="I149" s="420">
        <v>353.92171999999999</v>
      </c>
      <c r="J149" s="421">
        <v>-100.452128581797</v>
      </c>
      <c r="K149" s="428">
        <v>0.25964061759899998</v>
      </c>
    </row>
    <row r="150" spans="1:11" ht="14.4" customHeight="1" thickBot="1" x14ac:dyDescent="0.35">
      <c r="A150" s="437" t="s">
        <v>380</v>
      </c>
      <c r="B150" s="415">
        <v>893.04118137365504</v>
      </c>
      <c r="C150" s="415">
        <v>854.45095000000003</v>
      </c>
      <c r="D150" s="416">
        <v>-38.590231373653999</v>
      </c>
      <c r="E150" s="417">
        <v>0.95678784788500004</v>
      </c>
      <c r="F150" s="415">
        <v>1363.12154574539</v>
      </c>
      <c r="G150" s="416">
        <v>454.37384858179701</v>
      </c>
      <c r="H150" s="418">
        <v>98.003</v>
      </c>
      <c r="I150" s="415">
        <v>353.92171999999999</v>
      </c>
      <c r="J150" s="416">
        <v>-100.452128581797</v>
      </c>
      <c r="K150" s="419">
        <v>0.25964061759899998</v>
      </c>
    </row>
    <row r="151" spans="1:11" ht="14.4" customHeight="1" thickBot="1" x14ac:dyDescent="0.35">
      <c r="A151" s="436" t="s">
        <v>381</v>
      </c>
      <c r="B151" s="420">
        <v>0</v>
      </c>
      <c r="C151" s="420">
        <v>14.595000000000001</v>
      </c>
      <c r="D151" s="421">
        <v>14.595000000000001</v>
      </c>
      <c r="E151" s="422" t="s">
        <v>262</v>
      </c>
      <c r="F151" s="420">
        <v>0</v>
      </c>
      <c r="G151" s="421">
        <v>0</v>
      </c>
      <c r="H151" s="423">
        <v>0</v>
      </c>
      <c r="I151" s="420">
        <v>0</v>
      </c>
      <c r="J151" s="421">
        <v>0</v>
      </c>
      <c r="K151" s="428">
        <v>0</v>
      </c>
    </row>
    <row r="152" spans="1:11" ht="14.4" customHeight="1" thickBot="1" x14ac:dyDescent="0.35">
      <c r="A152" s="437" t="s">
        <v>382</v>
      </c>
      <c r="B152" s="415">
        <v>0</v>
      </c>
      <c r="C152" s="415">
        <v>14.595000000000001</v>
      </c>
      <c r="D152" s="416">
        <v>14.595000000000001</v>
      </c>
      <c r="E152" s="425" t="s">
        <v>262</v>
      </c>
      <c r="F152" s="415">
        <v>0</v>
      </c>
      <c r="G152" s="416">
        <v>0</v>
      </c>
      <c r="H152" s="418">
        <v>0</v>
      </c>
      <c r="I152" s="415">
        <v>0</v>
      </c>
      <c r="J152" s="416">
        <v>0</v>
      </c>
      <c r="K152" s="419">
        <v>0</v>
      </c>
    </row>
    <row r="153" spans="1:11" ht="14.4" customHeight="1" thickBot="1" x14ac:dyDescent="0.35">
      <c r="A153" s="436" t="s">
        <v>383</v>
      </c>
      <c r="B153" s="420">
        <v>2020.6223940426701</v>
      </c>
      <c r="C153" s="420">
        <v>2060.52234</v>
      </c>
      <c r="D153" s="421">
        <v>39.899945957325997</v>
      </c>
      <c r="E153" s="427">
        <v>1.019746364325</v>
      </c>
      <c r="F153" s="420">
        <v>1902.7753869692201</v>
      </c>
      <c r="G153" s="421">
        <v>634.25846232307299</v>
      </c>
      <c r="H153" s="423">
        <v>174.73419000000001</v>
      </c>
      <c r="I153" s="420">
        <v>644.88631999999996</v>
      </c>
      <c r="J153" s="421">
        <v>10.627857676926</v>
      </c>
      <c r="K153" s="428">
        <v>0.33891878380200002</v>
      </c>
    </row>
    <row r="154" spans="1:11" ht="14.4" customHeight="1" thickBot="1" x14ac:dyDescent="0.35">
      <c r="A154" s="437" t="s">
        <v>384</v>
      </c>
      <c r="B154" s="415">
        <v>2020.6223940426701</v>
      </c>
      <c r="C154" s="415">
        <v>2060.52234</v>
      </c>
      <c r="D154" s="416">
        <v>39.899945957325997</v>
      </c>
      <c r="E154" s="417">
        <v>1.019746364325</v>
      </c>
      <c r="F154" s="415">
        <v>1902.7753869692201</v>
      </c>
      <c r="G154" s="416">
        <v>634.25846232307299</v>
      </c>
      <c r="H154" s="418">
        <v>174.73419000000001</v>
      </c>
      <c r="I154" s="415">
        <v>644.88631999999996</v>
      </c>
      <c r="J154" s="416">
        <v>10.627857676926</v>
      </c>
      <c r="K154" s="419">
        <v>0.33891878380200002</v>
      </c>
    </row>
    <row r="155" spans="1:11" ht="14.4" customHeight="1" thickBot="1" x14ac:dyDescent="0.35">
      <c r="A155" s="441" t="s">
        <v>385</v>
      </c>
      <c r="B155" s="420">
        <v>0</v>
      </c>
      <c r="C155" s="420">
        <v>16908.213070000002</v>
      </c>
      <c r="D155" s="421">
        <v>16908.213070000002</v>
      </c>
      <c r="E155" s="422" t="s">
        <v>262</v>
      </c>
      <c r="F155" s="420">
        <v>0</v>
      </c>
      <c r="G155" s="421">
        <v>0</v>
      </c>
      <c r="H155" s="423">
        <v>1630.8159000000001</v>
      </c>
      <c r="I155" s="420">
        <v>7310.9800100000002</v>
      </c>
      <c r="J155" s="421">
        <v>7310.9800100000002</v>
      </c>
      <c r="K155" s="424" t="s">
        <v>262</v>
      </c>
    </row>
    <row r="156" spans="1:11" ht="14.4" customHeight="1" thickBot="1" x14ac:dyDescent="0.35">
      <c r="A156" s="438" t="s">
        <v>386</v>
      </c>
      <c r="B156" s="420">
        <v>0</v>
      </c>
      <c r="C156" s="420">
        <v>16908.213070000002</v>
      </c>
      <c r="D156" s="421">
        <v>16908.213070000002</v>
      </c>
      <c r="E156" s="422" t="s">
        <v>262</v>
      </c>
      <c r="F156" s="420">
        <v>0</v>
      </c>
      <c r="G156" s="421">
        <v>0</v>
      </c>
      <c r="H156" s="423">
        <v>1630.8159000000001</v>
      </c>
      <c r="I156" s="420">
        <v>7310.9800100000002</v>
      </c>
      <c r="J156" s="421">
        <v>7310.9800100000002</v>
      </c>
      <c r="K156" s="424" t="s">
        <v>262</v>
      </c>
    </row>
    <row r="157" spans="1:11" ht="14.4" customHeight="1" thickBot="1" x14ac:dyDescent="0.35">
      <c r="A157" s="440" t="s">
        <v>387</v>
      </c>
      <c r="B157" s="420">
        <v>0</v>
      </c>
      <c r="C157" s="420">
        <v>16908.213070000002</v>
      </c>
      <c r="D157" s="421">
        <v>16908.213070000002</v>
      </c>
      <c r="E157" s="422" t="s">
        <v>262</v>
      </c>
      <c r="F157" s="420">
        <v>0</v>
      </c>
      <c r="G157" s="421">
        <v>0</v>
      </c>
      <c r="H157" s="423">
        <v>1630.8159000000001</v>
      </c>
      <c r="I157" s="420">
        <v>7310.9800100000002</v>
      </c>
      <c r="J157" s="421">
        <v>7310.9800100000002</v>
      </c>
      <c r="K157" s="424" t="s">
        <v>262</v>
      </c>
    </row>
    <row r="158" spans="1:11" ht="14.4" customHeight="1" thickBot="1" x14ac:dyDescent="0.35">
      <c r="A158" s="436" t="s">
        <v>388</v>
      </c>
      <c r="B158" s="420">
        <v>0</v>
      </c>
      <c r="C158" s="420">
        <v>16908.213070000002</v>
      </c>
      <c r="D158" s="421">
        <v>16908.213070000002</v>
      </c>
      <c r="E158" s="422" t="s">
        <v>262</v>
      </c>
      <c r="F158" s="420">
        <v>0</v>
      </c>
      <c r="G158" s="421">
        <v>0</v>
      </c>
      <c r="H158" s="423">
        <v>1630.8159000000001</v>
      </c>
      <c r="I158" s="420">
        <v>7310.9800100000002</v>
      </c>
      <c r="J158" s="421">
        <v>7310.9800100000002</v>
      </c>
      <c r="K158" s="424" t="s">
        <v>262</v>
      </c>
    </row>
    <row r="159" spans="1:11" ht="14.4" customHeight="1" thickBot="1" x14ac:dyDescent="0.35">
      <c r="A159" s="437" t="s">
        <v>389</v>
      </c>
      <c r="B159" s="415">
        <v>0</v>
      </c>
      <c r="C159" s="415">
        <v>74.569999999999993</v>
      </c>
      <c r="D159" s="416">
        <v>74.569999999999993</v>
      </c>
      <c r="E159" s="425" t="s">
        <v>262</v>
      </c>
      <c r="F159" s="415">
        <v>0</v>
      </c>
      <c r="G159" s="416">
        <v>0</v>
      </c>
      <c r="H159" s="418">
        <v>0</v>
      </c>
      <c r="I159" s="415">
        <v>27.213000000000001</v>
      </c>
      <c r="J159" s="416">
        <v>27.213000000000001</v>
      </c>
      <c r="K159" s="426" t="s">
        <v>262</v>
      </c>
    </row>
    <row r="160" spans="1:11" ht="14.4" customHeight="1" thickBot="1" x14ac:dyDescent="0.35">
      <c r="A160" s="437" t="s">
        <v>390</v>
      </c>
      <c r="B160" s="415">
        <v>0</v>
      </c>
      <c r="C160" s="415">
        <v>16673.248469999999</v>
      </c>
      <c r="D160" s="416">
        <v>16673.248469999999</v>
      </c>
      <c r="E160" s="425" t="s">
        <v>262</v>
      </c>
      <c r="F160" s="415">
        <v>0</v>
      </c>
      <c r="G160" s="416">
        <v>0</v>
      </c>
      <c r="H160" s="418">
        <v>1598.6108999999999</v>
      </c>
      <c r="I160" s="415">
        <v>7241.3804</v>
      </c>
      <c r="J160" s="416">
        <v>7241.3804</v>
      </c>
      <c r="K160" s="426" t="s">
        <v>262</v>
      </c>
    </row>
    <row r="161" spans="1:11" ht="14.4" customHeight="1" thickBot="1" x14ac:dyDescent="0.35">
      <c r="A161" s="437" t="s">
        <v>391</v>
      </c>
      <c r="B161" s="415">
        <v>0</v>
      </c>
      <c r="C161" s="415">
        <v>160.3946</v>
      </c>
      <c r="D161" s="416">
        <v>160.3946</v>
      </c>
      <c r="E161" s="425" t="s">
        <v>262</v>
      </c>
      <c r="F161" s="415">
        <v>0</v>
      </c>
      <c r="G161" s="416">
        <v>0</v>
      </c>
      <c r="H161" s="418">
        <v>32.204999999999998</v>
      </c>
      <c r="I161" s="415">
        <v>42.386609999999997</v>
      </c>
      <c r="J161" s="416">
        <v>42.386609999999997</v>
      </c>
      <c r="K161" s="426" t="s">
        <v>262</v>
      </c>
    </row>
    <row r="162" spans="1:11" ht="14.4" customHeight="1" thickBot="1" x14ac:dyDescent="0.35">
      <c r="A162" s="442"/>
      <c r="B162" s="415">
        <v>28963.735185254201</v>
      </c>
      <c r="C162" s="415">
        <v>51186.448320000003</v>
      </c>
      <c r="D162" s="416">
        <v>22222.7131347457</v>
      </c>
      <c r="E162" s="417">
        <v>1.767259919779</v>
      </c>
      <c r="F162" s="415">
        <v>31370.6343572072</v>
      </c>
      <c r="G162" s="416">
        <v>10456.878119069101</v>
      </c>
      <c r="H162" s="418">
        <v>2985.9279799999999</v>
      </c>
      <c r="I162" s="415">
        <v>17098.233530000001</v>
      </c>
      <c r="J162" s="416">
        <v>6641.3554109309398</v>
      </c>
      <c r="K162" s="419">
        <v>0.545039457452</v>
      </c>
    </row>
    <row r="163" spans="1:11" ht="14.4" customHeight="1" thickBot="1" x14ac:dyDescent="0.35">
      <c r="A163" s="443" t="s">
        <v>53</v>
      </c>
      <c r="B163" s="429">
        <v>28963.735185254201</v>
      </c>
      <c r="C163" s="429">
        <v>51186.448320000003</v>
      </c>
      <c r="D163" s="430">
        <v>22222.7131347457</v>
      </c>
      <c r="E163" s="431" t="s">
        <v>262</v>
      </c>
      <c r="F163" s="429">
        <v>31370.6343572072</v>
      </c>
      <c r="G163" s="430">
        <v>10456.878119069101</v>
      </c>
      <c r="H163" s="429">
        <v>2985.9279799999999</v>
      </c>
      <c r="I163" s="429">
        <v>17098.233530000001</v>
      </c>
      <c r="J163" s="430">
        <v>6641.3554109309398</v>
      </c>
      <c r="K163" s="432">
        <v>0.545039457452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66" t="s">
        <v>123</v>
      </c>
      <c r="B1" s="367"/>
      <c r="C1" s="367"/>
      <c r="D1" s="367"/>
      <c r="E1" s="367"/>
      <c r="F1" s="367"/>
      <c r="G1" s="337"/>
      <c r="H1" s="368"/>
      <c r="I1" s="368"/>
    </row>
    <row r="2" spans="1:10" ht="14.4" customHeight="1" thickBot="1" x14ac:dyDescent="0.35">
      <c r="A2" s="215" t="s">
        <v>237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05"/>
      <c r="C3" s="304">
        <v>2015</v>
      </c>
      <c r="D3" s="270">
        <v>2016</v>
      </c>
      <c r="E3" s="7"/>
      <c r="F3" s="345">
        <v>2017</v>
      </c>
      <c r="G3" s="363"/>
      <c r="H3" s="363"/>
      <c r="I3" s="346"/>
    </row>
    <row r="4" spans="1:10" ht="14.4" customHeight="1" thickBot="1" x14ac:dyDescent="0.35">
      <c r="A4" s="274" t="s">
        <v>0</v>
      </c>
      <c r="B4" s="275" t="s">
        <v>186</v>
      </c>
      <c r="C4" s="364" t="s">
        <v>60</v>
      </c>
      <c r="D4" s="365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44" t="s">
        <v>392</v>
      </c>
      <c r="B5" s="445" t="s">
        <v>393</v>
      </c>
      <c r="C5" s="446" t="s">
        <v>394</v>
      </c>
      <c r="D5" s="446" t="s">
        <v>394</v>
      </c>
      <c r="E5" s="446"/>
      <c r="F5" s="446" t="s">
        <v>394</v>
      </c>
      <c r="G5" s="446" t="s">
        <v>394</v>
      </c>
      <c r="H5" s="446" t="s">
        <v>394</v>
      </c>
      <c r="I5" s="447" t="s">
        <v>394</v>
      </c>
      <c r="J5" s="448" t="s">
        <v>56</v>
      </c>
    </row>
    <row r="6" spans="1:10" ht="14.4" customHeight="1" x14ac:dyDescent="0.3">
      <c r="A6" s="444" t="s">
        <v>392</v>
      </c>
      <c r="B6" s="445" t="s">
        <v>395</v>
      </c>
      <c r="C6" s="446">
        <v>12.548240000000002</v>
      </c>
      <c r="D6" s="446">
        <v>11.130569999999999</v>
      </c>
      <c r="E6" s="446"/>
      <c r="F6" s="446">
        <v>8.1323799999999995</v>
      </c>
      <c r="G6" s="446">
        <v>10.666666992187499</v>
      </c>
      <c r="H6" s="446">
        <v>-2.5342869921875</v>
      </c>
      <c r="I6" s="447">
        <v>0.76241060173307484</v>
      </c>
      <c r="J6" s="448" t="s">
        <v>1</v>
      </c>
    </row>
    <row r="7" spans="1:10" ht="14.4" customHeight="1" x14ac:dyDescent="0.3">
      <c r="A7" s="444" t="s">
        <v>392</v>
      </c>
      <c r="B7" s="445" t="s">
        <v>396</v>
      </c>
      <c r="C7" s="446">
        <v>3.0752200000000003</v>
      </c>
      <c r="D7" s="446">
        <v>0.59072999999999998</v>
      </c>
      <c r="E7" s="446"/>
      <c r="F7" s="446">
        <v>0.28917999999999999</v>
      </c>
      <c r="G7" s="446">
        <v>7.3333334960937497</v>
      </c>
      <c r="H7" s="446">
        <v>-7.0441534960937497</v>
      </c>
      <c r="I7" s="447">
        <v>3.9433635488422505E-2</v>
      </c>
      <c r="J7" s="448" t="s">
        <v>1</v>
      </c>
    </row>
    <row r="8" spans="1:10" ht="14.4" customHeight="1" x14ac:dyDescent="0.3">
      <c r="A8" s="444" t="s">
        <v>392</v>
      </c>
      <c r="B8" s="445" t="s">
        <v>397</v>
      </c>
      <c r="C8" s="446">
        <v>0</v>
      </c>
      <c r="D8" s="446">
        <v>0</v>
      </c>
      <c r="E8" s="446"/>
      <c r="F8" s="446">
        <v>0</v>
      </c>
      <c r="G8" s="446">
        <v>0</v>
      </c>
      <c r="H8" s="446">
        <v>0</v>
      </c>
      <c r="I8" s="447" t="s">
        <v>394</v>
      </c>
      <c r="J8" s="448" t="s">
        <v>1</v>
      </c>
    </row>
    <row r="9" spans="1:10" ht="14.4" customHeight="1" x14ac:dyDescent="0.3">
      <c r="A9" s="444" t="s">
        <v>392</v>
      </c>
      <c r="B9" s="445" t="s">
        <v>398</v>
      </c>
      <c r="C9" s="446">
        <v>15.623460000000001</v>
      </c>
      <c r="D9" s="446">
        <v>11.721299999999999</v>
      </c>
      <c r="E9" s="446"/>
      <c r="F9" s="446">
        <v>8.4215599999999995</v>
      </c>
      <c r="G9" s="446">
        <v>18.000000488281248</v>
      </c>
      <c r="H9" s="446">
        <v>-9.5784404882812488</v>
      </c>
      <c r="I9" s="447">
        <v>0.46786443175280951</v>
      </c>
      <c r="J9" s="448" t="s">
        <v>399</v>
      </c>
    </row>
    <row r="11" spans="1:10" ht="14.4" customHeight="1" x14ac:dyDescent="0.3">
      <c r="A11" s="444" t="s">
        <v>392</v>
      </c>
      <c r="B11" s="445" t="s">
        <v>393</v>
      </c>
      <c r="C11" s="446" t="s">
        <v>394</v>
      </c>
      <c r="D11" s="446" t="s">
        <v>394</v>
      </c>
      <c r="E11" s="446"/>
      <c r="F11" s="446" t="s">
        <v>394</v>
      </c>
      <c r="G11" s="446" t="s">
        <v>394</v>
      </c>
      <c r="H11" s="446" t="s">
        <v>394</v>
      </c>
      <c r="I11" s="447" t="s">
        <v>394</v>
      </c>
      <c r="J11" s="448" t="s">
        <v>56</v>
      </c>
    </row>
    <row r="12" spans="1:10" ht="14.4" customHeight="1" x14ac:dyDescent="0.3">
      <c r="A12" s="444" t="s">
        <v>400</v>
      </c>
      <c r="B12" s="445" t="s">
        <v>401</v>
      </c>
      <c r="C12" s="446" t="s">
        <v>394</v>
      </c>
      <c r="D12" s="446" t="s">
        <v>394</v>
      </c>
      <c r="E12" s="446"/>
      <c r="F12" s="446" t="s">
        <v>394</v>
      </c>
      <c r="G12" s="446" t="s">
        <v>394</v>
      </c>
      <c r="H12" s="446" t="s">
        <v>394</v>
      </c>
      <c r="I12" s="447" t="s">
        <v>394</v>
      </c>
      <c r="J12" s="448" t="s">
        <v>0</v>
      </c>
    </row>
    <row r="13" spans="1:10" ht="14.4" customHeight="1" x14ac:dyDescent="0.3">
      <c r="A13" s="444" t="s">
        <v>400</v>
      </c>
      <c r="B13" s="445" t="s">
        <v>395</v>
      </c>
      <c r="C13" s="446">
        <v>12.548240000000002</v>
      </c>
      <c r="D13" s="446">
        <v>11.130569999999999</v>
      </c>
      <c r="E13" s="446"/>
      <c r="F13" s="446">
        <v>8.1323799999999995</v>
      </c>
      <c r="G13" s="446">
        <v>11</v>
      </c>
      <c r="H13" s="446">
        <v>-2.8676200000000005</v>
      </c>
      <c r="I13" s="447">
        <v>0.7393072727272727</v>
      </c>
      <c r="J13" s="448" t="s">
        <v>1</v>
      </c>
    </row>
    <row r="14" spans="1:10" ht="14.4" customHeight="1" x14ac:dyDescent="0.3">
      <c r="A14" s="444" t="s">
        <v>400</v>
      </c>
      <c r="B14" s="445" t="s">
        <v>396</v>
      </c>
      <c r="C14" s="446">
        <v>3.0752200000000003</v>
      </c>
      <c r="D14" s="446">
        <v>0.59072999999999998</v>
      </c>
      <c r="E14" s="446"/>
      <c r="F14" s="446">
        <v>0.28917999999999999</v>
      </c>
      <c r="G14" s="446">
        <v>7</v>
      </c>
      <c r="H14" s="446">
        <v>-6.71082</v>
      </c>
      <c r="I14" s="447">
        <v>4.1311428571428568E-2</v>
      </c>
      <c r="J14" s="448" t="s">
        <v>1</v>
      </c>
    </row>
    <row r="15" spans="1:10" ht="14.4" customHeight="1" x14ac:dyDescent="0.3">
      <c r="A15" s="444" t="s">
        <v>400</v>
      </c>
      <c r="B15" s="445" t="s">
        <v>397</v>
      </c>
      <c r="C15" s="446">
        <v>0</v>
      </c>
      <c r="D15" s="446">
        <v>0</v>
      </c>
      <c r="E15" s="446"/>
      <c r="F15" s="446">
        <v>0</v>
      </c>
      <c r="G15" s="446">
        <v>0</v>
      </c>
      <c r="H15" s="446">
        <v>0</v>
      </c>
      <c r="I15" s="447" t="s">
        <v>394</v>
      </c>
      <c r="J15" s="448" t="s">
        <v>1</v>
      </c>
    </row>
    <row r="16" spans="1:10" ht="14.4" customHeight="1" x14ac:dyDescent="0.3">
      <c r="A16" s="444" t="s">
        <v>400</v>
      </c>
      <c r="B16" s="445" t="s">
        <v>402</v>
      </c>
      <c r="C16" s="446">
        <v>15.623460000000001</v>
      </c>
      <c r="D16" s="446">
        <v>11.721299999999999</v>
      </c>
      <c r="E16" s="446"/>
      <c r="F16" s="446">
        <v>8.4215599999999995</v>
      </c>
      <c r="G16" s="446">
        <v>18</v>
      </c>
      <c r="H16" s="446">
        <v>-9.5784400000000005</v>
      </c>
      <c r="I16" s="447">
        <v>0.46786444444444442</v>
      </c>
      <c r="J16" s="448" t="s">
        <v>403</v>
      </c>
    </row>
    <row r="17" spans="1:10" ht="14.4" customHeight="1" x14ac:dyDescent="0.3">
      <c r="A17" s="444" t="s">
        <v>394</v>
      </c>
      <c r="B17" s="445" t="s">
        <v>394</v>
      </c>
      <c r="C17" s="446" t="s">
        <v>394</v>
      </c>
      <c r="D17" s="446" t="s">
        <v>394</v>
      </c>
      <c r="E17" s="446"/>
      <c r="F17" s="446" t="s">
        <v>394</v>
      </c>
      <c r="G17" s="446" t="s">
        <v>394</v>
      </c>
      <c r="H17" s="446" t="s">
        <v>394</v>
      </c>
      <c r="I17" s="447" t="s">
        <v>394</v>
      </c>
      <c r="J17" s="448" t="s">
        <v>404</v>
      </c>
    </row>
    <row r="18" spans="1:10" ht="14.4" customHeight="1" x14ac:dyDescent="0.3">
      <c r="A18" s="444" t="s">
        <v>392</v>
      </c>
      <c r="B18" s="445" t="s">
        <v>398</v>
      </c>
      <c r="C18" s="446">
        <v>15.623460000000001</v>
      </c>
      <c r="D18" s="446">
        <v>11.721299999999999</v>
      </c>
      <c r="E18" s="446"/>
      <c r="F18" s="446">
        <v>8.4215599999999995</v>
      </c>
      <c r="G18" s="446">
        <v>18</v>
      </c>
      <c r="H18" s="446">
        <v>-9.5784400000000005</v>
      </c>
      <c r="I18" s="447">
        <v>0.46786444444444442</v>
      </c>
      <c r="J18" s="448" t="s">
        <v>399</v>
      </c>
    </row>
  </sheetData>
  <mergeCells count="3">
    <mergeCell ref="F3:I3"/>
    <mergeCell ref="C4:D4"/>
    <mergeCell ref="A1:I1"/>
  </mergeCells>
  <conditionalFormatting sqref="F10 F19:F65537">
    <cfRule type="cellIs" dxfId="45" priority="18" stopIfTrue="1" operator="greaterThan">
      <formula>1</formula>
    </cfRule>
  </conditionalFormatting>
  <conditionalFormatting sqref="H5:H9">
    <cfRule type="expression" dxfId="44" priority="14">
      <formula>$H5&gt;0</formula>
    </cfRule>
  </conditionalFormatting>
  <conditionalFormatting sqref="I5:I9">
    <cfRule type="expression" dxfId="43" priority="15">
      <formula>$I5&gt;1</formula>
    </cfRule>
  </conditionalFormatting>
  <conditionalFormatting sqref="B5:B9">
    <cfRule type="expression" dxfId="42" priority="11">
      <formula>OR($J5="NS",$J5="SumaNS",$J5="Účet")</formula>
    </cfRule>
  </conditionalFormatting>
  <conditionalFormatting sqref="B5:D9 F5:I9">
    <cfRule type="expression" dxfId="41" priority="17">
      <formula>AND($J5&lt;&gt;"",$J5&lt;&gt;"mezeraKL")</formula>
    </cfRule>
  </conditionalFormatting>
  <conditionalFormatting sqref="B5:D9 F5:I9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9" priority="13">
      <formula>OR($J5="SumaNS",$J5="NS")</formula>
    </cfRule>
  </conditionalFormatting>
  <conditionalFormatting sqref="A5:A9">
    <cfRule type="expression" dxfId="38" priority="9">
      <formula>AND($J5&lt;&gt;"mezeraKL",$J5&lt;&gt;"")</formula>
    </cfRule>
  </conditionalFormatting>
  <conditionalFormatting sqref="A5:A9">
    <cfRule type="expression" dxfId="37" priority="10">
      <formula>AND($J5&lt;&gt;"",$J5&lt;&gt;"mezeraKL")</formula>
    </cfRule>
  </conditionalFormatting>
  <conditionalFormatting sqref="H11:H18">
    <cfRule type="expression" dxfId="36" priority="5">
      <formula>$H11&gt;0</formula>
    </cfRule>
  </conditionalFormatting>
  <conditionalFormatting sqref="A11:A18">
    <cfRule type="expression" dxfId="35" priority="2">
      <formula>AND($J11&lt;&gt;"mezeraKL",$J11&lt;&gt;"")</formula>
    </cfRule>
  </conditionalFormatting>
  <conditionalFormatting sqref="I11:I18">
    <cfRule type="expression" dxfId="34" priority="6">
      <formula>$I11&gt;1</formula>
    </cfRule>
  </conditionalFormatting>
  <conditionalFormatting sqref="B11:B18">
    <cfRule type="expression" dxfId="33" priority="1">
      <formula>OR($J11="NS",$J11="SumaNS",$J11="Účet")</formula>
    </cfRule>
  </conditionalFormatting>
  <conditionalFormatting sqref="A11:D18 F11:I18">
    <cfRule type="expression" dxfId="32" priority="8">
      <formula>AND($J11&lt;&gt;"",$J11&lt;&gt;"mezeraKL")</formula>
    </cfRule>
  </conditionalFormatting>
  <conditionalFormatting sqref="B11:D18 F11:I18">
    <cfRule type="expression" dxfId="31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0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328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73" t="s">
        <v>142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14.4" customHeight="1" thickBot="1" x14ac:dyDescent="0.35">
      <c r="A2" s="215" t="s">
        <v>237</v>
      </c>
      <c r="B2" s="62"/>
      <c r="C2" s="195"/>
      <c r="D2" s="195"/>
      <c r="E2" s="327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69"/>
      <c r="D3" s="370"/>
      <c r="E3" s="370"/>
      <c r="F3" s="370"/>
      <c r="G3" s="370"/>
      <c r="H3" s="370"/>
      <c r="I3" s="370"/>
      <c r="J3" s="371" t="s">
        <v>113</v>
      </c>
      <c r="K3" s="372"/>
      <c r="L3" s="84">
        <f>IF(M3&lt;&gt;0,N3/M3,0)</f>
        <v>116.44239957826463</v>
      </c>
      <c r="M3" s="84">
        <f>SUBTOTAL(9,M5:M1048576)</f>
        <v>42.2</v>
      </c>
      <c r="N3" s="85">
        <f>SUBTOTAL(9,N5:N1048576)</f>
        <v>4913.8692622027675</v>
      </c>
    </row>
    <row r="4" spans="1:14" s="192" customFormat="1" ht="14.4" customHeight="1" thickBot="1" x14ac:dyDescent="0.35">
      <c r="A4" s="449" t="s">
        <v>4</v>
      </c>
      <c r="B4" s="450" t="s">
        <v>5</v>
      </c>
      <c r="C4" s="450" t="s">
        <v>0</v>
      </c>
      <c r="D4" s="450" t="s">
        <v>6</v>
      </c>
      <c r="E4" s="451" t="s">
        <v>7</v>
      </c>
      <c r="F4" s="450" t="s">
        <v>1</v>
      </c>
      <c r="G4" s="450" t="s">
        <v>8</v>
      </c>
      <c r="H4" s="450" t="s">
        <v>9</v>
      </c>
      <c r="I4" s="450" t="s">
        <v>10</v>
      </c>
      <c r="J4" s="452" t="s">
        <v>11</v>
      </c>
      <c r="K4" s="452" t="s">
        <v>12</v>
      </c>
      <c r="L4" s="453" t="s">
        <v>127</v>
      </c>
      <c r="M4" s="453" t="s">
        <v>13</v>
      </c>
      <c r="N4" s="454" t="s">
        <v>138</v>
      </c>
    </row>
    <row r="5" spans="1:14" ht="14.4" customHeight="1" x14ac:dyDescent="0.3">
      <c r="A5" s="457" t="s">
        <v>392</v>
      </c>
      <c r="B5" s="458" t="s">
        <v>393</v>
      </c>
      <c r="C5" s="459" t="s">
        <v>400</v>
      </c>
      <c r="D5" s="460" t="s">
        <v>401</v>
      </c>
      <c r="E5" s="461">
        <v>50113001</v>
      </c>
      <c r="F5" s="460" t="s">
        <v>405</v>
      </c>
      <c r="G5" s="459" t="s">
        <v>406</v>
      </c>
      <c r="H5" s="459">
        <v>847713</v>
      </c>
      <c r="I5" s="459">
        <v>125526</v>
      </c>
      <c r="J5" s="459" t="s">
        <v>407</v>
      </c>
      <c r="K5" s="459" t="s">
        <v>408</v>
      </c>
      <c r="L5" s="462">
        <v>87.570137201669723</v>
      </c>
      <c r="M5" s="462">
        <v>2</v>
      </c>
      <c r="N5" s="463">
        <v>175.14027440333945</v>
      </c>
    </row>
    <row r="6" spans="1:14" ht="14.4" customHeight="1" x14ac:dyDescent="0.3">
      <c r="A6" s="464" t="s">
        <v>392</v>
      </c>
      <c r="B6" s="465" t="s">
        <v>393</v>
      </c>
      <c r="C6" s="466" t="s">
        <v>400</v>
      </c>
      <c r="D6" s="467" t="s">
        <v>401</v>
      </c>
      <c r="E6" s="468">
        <v>50113001</v>
      </c>
      <c r="F6" s="467" t="s">
        <v>405</v>
      </c>
      <c r="G6" s="466" t="s">
        <v>406</v>
      </c>
      <c r="H6" s="466">
        <v>189244</v>
      </c>
      <c r="I6" s="466">
        <v>89244</v>
      </c>
      <c r="J6" s="466" t="s">
        <v>409</v>
      </c>
      <c r="K6" s="466" t="s">
        <v>410</v>
      </c>
      <c r="L6" s="469">
        <v>20.759625000000003</v>
      </c>
      <c r="M6" s="469">
        <v>16</v>
      </c>
      <c r="N6" s="470">
        <v>332.15400000000005</v>
      </c>
    </row>
    <row r="7" spans="1:14" ht="14.4" customHeight="1" x14ac:dyDescent="0.3">
      <c r="A7" s="464" t="s">
        <v>392</v>
      </c>
      <c r="B7" s="465" t="s">
        <v>393</v>
      </c>
      <c r="C7" s="466" t="s">
        <v>400</v>
      </c>
      <c r="D7" s="467" t="s">
        <v>401</v>
      </c>
      <c r="E7" s="468">
        <v>50113001</v>
      </c>
      <c r="F7" s="467" t="s">
        <v>405</v>
      </c>
      <c r="G7" s="466" t="s">
        <v>411</v>
      </c>
      <c r="H7" s="466">
        <v>112891</v>
      </c>
      <c r="I7" s="466">
        <v>12891</v>
      </c>
      <c r="J7" s="466" t="s">
        <v>412</v>
      </c>
      <c r="K7" s="466" t="s">
        <v>413</v>
      </c>
      <c r="L7" s="469">
        <v>58.740000000000009</v>
      </c>
      <c r="M7" s="469">
        <v>2</v>
      </c>
      <c r="N7" s="470">
        <v>117.48000000000002</v>
      </c>
    </row>
    <row r="8" spans="1:14" ht="14.4" customHeight="1" x14ac:dyDescent="0.3">
      <c r="A8" s="464" t="s">
        <v>392</v>
      </c>
      <c r="B8" s="465" t="s">
        <v>393</v>
      </c>
      <c r="C8" s="466" t="s">
        <v>400</v>
      </c>
      <c r="D8" s="467" t="s">
        <v>401</v>
      </c>
      <c r="E8" s="468">
        <v>50113001</v>
      </c>
      <c r="F8" s="467" t="s">
        <v>405</v>
      </c>
      <c r="G8" s="466" t="s">
        <v>406</v>
      </c>
      <c r="H8" s="466">
        <v>203954</v>
      </c>
      <c r="I8" s="466">
        <v>203954</v>
      </c>
      <c r="J8" s="466" t="s">
        <v>414</v>
      </c>
      <c r="K8" s="466" t="s">
        <v>415</v>
      </c>
      <c r="L8" s="469">
        <v>73.099880144694126</v>
      </c>
      <c r="M8" s="469">
        <v>1</v>
      </c>
      <c r="N8" s="470">
        <v>73.099880144694126</v>
      </c>
    </row>
    <row r="9" spans="1:14" ht="14.4" customHeight="1" x14ac:dyDescent="0.3">
      <c r="A9" s="464" t="s">
        <v>392</v>
      </c>
      <c r="B9" s="465" t="s">
        <v>393</v>
      </c>
      <c r="C9" s="466" t="s">
        <v>400</v>
      </c>
      <c r="D9" s="467" t="s">
        <v>401</v>
      </c>
      <c r="E9" s="468">
        <v>50113001</v>
      </c>
      <c r="F9" s="467" t="s">
        <v>405</v>
      </c>
      <c r="G9" s="466" t="s">
        <v>406</v>
      </c>
      <c r="H9" s="466">
        <v>920056</v>
      </c>
      <c r="I9" s="466">
        <v>0</v>
      </c>
      <c r="J9" s="466" t="s">
        <v>416</v>
      </c>
      <c r="K9" s="466" t="s">
        <v>394</v>
      </c>
      <c r="L9" s="469">
        <v>562.20691634497348</v>
      </c>
      <c r="M9" s="469">
        <v>2</v>
      </c>
      <c r="N9" s="470">
        <v>1124.413832689947</v>
      </c>
    </row>
    <row r="10" spans="1:14" ht="14.4" customHeight="1" x14ac:dyDescent="0.3">
      <c r="A10" s="464" t="s">
        <v>392</v>
      </c>
      <c r="B10" s="465" t="s">
        <v>393</v>
      </c>
      <c r="C10" s="466" t="s">
        <v>400</v>
      </c>
      <c r="D10" s="467" t="s">
        <v>401</v>
      </c>
      <c r="E10" s="468">
        <v>50113001</v>
      </c>
      <c r="F10" s="467" t="s">
        <v>405</v>
      </c>
      <c r="G10" s="466" t="s">
        <v>406</v>
      </c>
      <c r="H10" s="466">
        <v>921175</v>
      </c>
      <c r="I10" s="466">
        <v>0</v>
      </c>
      <c r="J10" s="466" t="s">
        <v>417</v>
      </c>
      <c r="K10" s="466" t="s">
        <v>394</v>
      </c>
      <c r="L10" s="469">
        <v>152.26380369575543</v>
      </c>
      <c r="M10" s="469">
        <v>4</v>
      </c>
      <c r="N10" s="470">
        <v>609.05521478302171</v>
      </c>
    </row>
    <row r="11" spans="1:14" ht="14.4" customHeight="1" x14ac:dyDescent="0.3">
      <c r="A11" s="464" t="s">
        <v>392</v>
      </c>
      <c r="B11" s="465" t="s">
        <v>393</v>
      </c>
      <c r="C11" s="466" t="s">
        <v>400</v>
      </c>
      <c r="D11" s="467" t="s">
        <v>401</v>
      </c>
      <c r="E11" s="468">
        <v>50113001</v>
      </c>
      <c r="F11" s="467" t="s">
        <v>405</v>
      </c>
      <c r="G11" s="466" t="s">
        <v>406</v>
      </c>
      <c r="H11" s="466">
        <v>930308</v>
      </c>
      <c r="I11" s="466">
        <v>0</v>
      </c>
      <c r="J11" s="466" t="s">
        <v>418</v>
      </c>
      <c r="K11" s="466" t="s">
        <v>394</v>
      </c>
      <c r="L11" s="469">
        <v>423.60985654993436</v>
      </c>
      <c r="M11" s="469">
        <v>1</v>
      </c>
      <c r="N11" s="470">
        <v>423.60985654993436</v>
      </c>
    </row>
    <row r="12" spans="1:14" ht="14.4" customHeight="1" x14ac:dyDescent="0.3">
      <c r="A12" s="464" t="s">
        <v>392</v>
      </c>
      <c r="B12" s="465" t="s">
        <v>393</v>
      </c>
      <c r="C12" s="466" t="s">
        <v>400</v>
      </c>
      <c r="D12" s="467" t="s">
        <v>401</v>
      </c>
      <c r="E12" s="468">
        <v>50113001</v>
      </c>
      <c r="F12" s="467" t="s">
        <v>405</v>
      </c>
      <c r="G12" s="466" t="s">
        <v>406</v>
      </c>
      <c r="H12" s="466">
        <v>500038</v>
      </c>
      <c r="I12" s="466">
        <v>0</v>
      </c>
      <c r="J12" s="466" t="s">
        <v>419</v>
      </c>
      <c r="K12" s="466" t="s">
        <v>420</v>
      </c>
      <c r="L12" s="469">
        <v>837.89945855232043</v>
      </c>
      <c r="M12" s="469">
        <v>1</v>
      </c>
      <c r="N12" s="470">
        <v>837.89945855232043</v>
      </c>
    </row>
    <row r="13" spans="1:14" ht="14.4" customHeight="1" x14ac:dyDescent="0.3">
      <c r="A13" s="464" t="s">
        <v>392</v>
      </c>
      <c r="B13" s="465" t="s">
        <v>393</v>
      </c>
      <c r="C13" s="466" t="s">
        <v>400</v>
      </c>
      <c r="D13" s="467" t="s">
        <v>401</v>
      </c>
      <c r="E13" s="468">
        <v>50113001</v>
      </c>
      <c r="F13" s="467" t="s">
        <v>405</v>
      </c>
      <c r="G13" s="466" t="s">
        <v>406</v>
      </c>
      <c r="H13" s="466">
        <v>921176</v>
      </c>
      <c r="I13" s="466">
        <v>0</v>
      </c>
      <c r="J13" s="466" t="s">
        <v>421</v>
      </c>
      <c r="K13" s="466" t="s">
        <v>394</v>
      </c>
      <c r="L13" s="469">
        <v>133.1001434500657</v>
      </c>
      <c r="M13" s="469">
        <v>1</v>
      </c>
      <c r="N13" s="470">
        <v>133.1001434500657</v>
      </c>
    </row>
    <row r="14" spans="1:14" ht="14.4" customHeight="1" x14ac:dyDescent="0.3">
      <c r="A14" s="464" t="s">
        <v>392</v>
      </c>
      <c r="B14" s="465" t="s">
        <v>393</v>
      </c>
      <c r="C14" s="466" t="s">
        <v>400</v>
      </c>
      <c r="D14" s="467" t="s">
        <v>401</v>
      </c>
      <c r="E14" s="468">
        <v>50113001</v>
      </c>
      <c r="F14" s="467" t="s">
        <v>405</v>
      </c>
      <c r="G14" s="466" t="s">
        <v>406</v>
      </c>
      <c r="H14" s="466">
        <v>900321</v>
      </c>
      <c r="I14" s="466">
        <v>0</v>
      </c>
      <c r="J14" s="466" t="s">
        <v>422</v>
      </c>
      <c r="K14" s="466" t="s">
        <v>394</v>
      </c>
      <c r="L14" s="469">
        <v>79.874079850230018</v>
      </c>
      <c r="M14" s="469">
        <v>10</v>
      </c>
      <c r="N14" s="470">
        <v>798.74079850230021</v>
      </c>
    </row>
    <row r="15" spans="1:14" ht="14.4" customHeight="1" x14ac:dyDescent="0.3">
      <c r="A15" s="464" t="s">
        <v>392</v>
      </c>
      <c r="B15" s="465" t="s">
        <v>393</v>
      </c>
      <c r="C15" s="466" t="s">
        <v>400</v>
      </c>
      <c r="D15" s="467" t="s">
        <v>401</v>
      </c>
      <c r="E15" s="468">
        <v>50113013</v>
      </c>
      <c r="F15" s="467" t="s">
        <v>423</v>
      </c>
      <c r="G15" s="466" t="s">
        <v>411</v>
      </c>
      <c r="H15" s="466">
        <v>183812</v>
      </c>
      <c r="I15" s="466">
        <v>183812</v>
      </c>
      <c r="J15" s="466" t="s">
        <v>424</v>
      </c>
      <c r="K15" s="466" t="s">
        <v>425</v>
      </c>
      <c r="L15" s="469">
        <v>549.77901563572175</v>
      </c>
      <c r="M15" s="469">
        <v>0.2</v>
      </c>
      <c r="N15" s="470">
        <v>109.95580312714435</v>
      </c>
    </row>
    <row r="16" spans="1:14" ht="14.4" customHeight="1" thickBot="1" x14ac:dyDescent="0.35">
      <c r="A16" s="471" t="s">
        <v>392</v>
      </c>
      <c r="B16" s="472" t="s">
        <v>393</v>
      </c>
      <c r="C16" s="473" t="s">
        <v>400</v>
      </c>
      <c r="D16" s="474" t="s">
        <v>401</v>
      </c>
      <c r="E16" s="475">
        <v>50113013</v>
      </c>
      <c r="F16" s="474" t="s">
        <v>423</v>
      </c>
      <c r="G16" s="473" t="s">
        <v>406</v>
      </c>
      <c r="H16" s="473">
        <v>207280</v>
      </c>
      <c r="I16" s="473">
        <v>207280</v>
      </c>
      <c r="J16" s="473" t="s">
        <v>426</v>
      </c>
      <c r="K16" s="473" t="s">
        <v>427</v>
      </c>
      <c r="L16" s="476">
        <v>89.61</v>
      </c>
      <c r="M16" s="476">
        <v>2</v>
      </c>
      <c r="N16" s="477">
        <v>179.22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74" t="s">
        <v>143</v>
      </c>
      <c r="B1" s="375"/>
      <c r="C1" s="375"/>
      <c r="D1" s="375"/>
      <c r="E1" s="375"/>
      <c r="F1" s="375"/>
    </row>
    <row r="2" spans="1:6" ht="14.4" customHeight="1" thickBot="1" x14ac:dyDescent="0.35">
      <c r="A2" s="215" t="s">
        <v>237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76" t="s">
        <v>115</v>
      </c>
      <c r="C3" s="377"/>
      <c r="D3" s="378" t="s">
        <v>114</v>
      </c>
      <c r="E3" s="377"/>
      <c r="F3" s="72" t="s">
        <v>3</v>
      </c>
    </row>
    <row r="4" spans="1:6" ht="14.4" customHeight="1" thickBot="1" x14ac:dyDescent="0.35">
      <c r="A4" s="478" t="s">
        <v>128</v>
      </c>
      <c r="B4" s="479" t="s">
        <v>14</v>
      </c>
      <c r="C4" s="480" t="s">
        <v>2</v>
      </c>
      <c r="D4" s="479" t="s">
        <v>14</v>
      </c>
      <c r="E4" s="480" t="s">
        <v>2</v>
      </c>
      <c r="F4" s="481" t="s">
        <v>14</v>
      </c>
    </row>
    <row r="5" spans="1:6" ht="14.4" customHeight="1" thickBot="1" x14ac:dyDescent="0.35">
      <c r="A5" s="490" t="s">
        <v>428</v>
      </c>
      <c r="B5" s="455"/>
      <c r="C5" s="482">
        <v>0</v>
      </c>
      <c r="D5" s="455">
        <v>227.43580312714437</v>
      </c>
      <c r="E5" s="482">
        <v>1</v>
      </c>
      <c r="F5" s="456">
        <v>227.43580312714437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227.43580312714437</v>
      </c>
      <c r="E6" s="488">
        <v>1</v>
      </c>
      <c r="F6" s="489">
        <v>227.43580312714437</v>
      </c>
    </row>
    <row r="7" spans="1:6" ht="14.4" customHeight="1" thickBot="1" x14ac:dyDescent="0.35"/>
    <row r="8" spans="1:6" ht="14.4" customHeight="1" x14ac:dyDescent="0.3">
      <c r="A8" s="496" t="s">
        <v>429</v>
      </c>
      <c r="B8" s="462"/>
      <c r="C8" s="483">
        <v>0</v>
      </c>
      <c r="D8" s="462">
        <v>117.48000000000002</v>
      </c>
      <c r="E8" s="483">
        <v>1</v>
      </c>
      <c r="F8" s="463">
        <v>117.48000000000002</v>
      </c>
    </row>
    <row r="9" spans="1:6" ht="14.4" customHeight="1" thickBot="1" x14ac:dyDescent="0.35">
      <c r="A9" s="497" t="s">
        <v>430</v>
      </c>
      <c r="B9" s="493"/>
      <c r="C9" s="494">
        <v>0</v>
      </c>
      <c r="D9" s="493">
        <v>109.95580312714435</v>
      </c>
      <c r="E9" s="494">
        <v>1</v>
      </c>
      <c r="F9" s="495">
        <v>109.95580312714435</v>
      </c>
    </row>
    <row r="10" spans="1:6" ht="14.4" customHeight="1" thickBot="1" x14ac:dyDescent="0.35">
      <c r="A10" s="486" t="s">
        <v>3</v>
      </c>
      <c r="B10" s="487"/>
      <c r="C10" s="488">
        <v>0</v>
      </c>
      <c r="D10" s="487">
        <v>227.43580312714437</v>
      </c>
      <c r="E10" s="488">
        <v>1</v>
      </c>
      <c r="F10" s="489">
        <v>227.43580312714437</v>
      </c>
    </row>
  </sheetData>
  <mergeCells count="3">
    <mergeCell ref="A1:F1"/>
    <mergeCell ref="B3:C3"/>
    <mergeCell ref="D3:E3"/>
  </mergeCells>
  <conditionalFormatting sqref="C5:C1048576">
    <cfRule type="cellIs" dxfId="2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75" t="s">
        <v>438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36"/>
      <c r="M1" s="336"/>
    </row>
    <row r="2" spans="1:13" ht="14.4" customHeight="1" thickBot="1" x14ac:dyDescent="0.35">
      <c r="A2" s="215" t="s">
        <v>237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2.2000000000000002</v>
      </c>
      <c r="J3" s="43">
        <f>SUBTOTAL(9,J6:J1048576)</f>
        <v>227.43580312714437</v>
      </c>
      <c r="K3" s="44">
        <f>IF(M3=0,0,J3/M3)</f>
        <v>1</v>
      </c>
      <c r="L3" s="43">
        <f>SUBTOTAL(9,L6:L1048576)</f>
        <v>2.2000000000000002</v>
      </c>
      <c r="M3" s="45">
        <f>SUBTOTAL(9,M6:M1048576)</f>
        <v>227.43580312714437</v>
      </c>
    </row>
    <row r="4" spans="1:13" ht="14.4" customHeight="1" thickBot="1" x14ac:dyDescent="0.35">
      <c r="A4" s="41"/>
      <c r="B4" s="41"/>
      <c r="C4" s="41"/>
      <c r="D4" s="41"/>
      <c r="E4" s="42"/>
      <c r="F4" s="379" t="s">
        <v>115</v>
      </c>
      <c r="G4" s="380"/>
      <c r="H4" s="381"/>
      <c r="I4" s="382" t="s">
        <v>114</v>
      </c>
      <c r="J4" s="380"/>
      <c r="K4" s="381"/>
      <c r="L4" s="383" t="s">
        <v>3</v>
      </c>
      <c r="M4" s="384"/>
    </row>
    <row r="5" spans="1:13" ht="14.4" customHeight="1" thickBot="1" x14ac:dyDescent="0.35">
      <c r="A5" s="478" t="s">
        <v>116</v>
      </c>
      <c r="B5" s="498" t="s">
        <v>117</v>
      </c>
      <c r="C5" s="498" t="s">
        <v>58</v>
      </c>
      <c r="D5" s="498" t="s">
        <v>118</v>
      </c>
      <c r="E5" s="498" t="s">
        <v>119</v>
      </c>
      <c r="F5" s="499" t="s">
        <v>15</v>
      </c>
      <c r="G5" s="499" t="s">
        <v>14</v>
      </c>
      <c r="H5" s="480" t="s">
        <v>120</v>
      </c>
      <c r="I5" s="479" t="s">
        <v>15</v>
      </c>
      <c r="J5" s="499" t="s">
        <v>14</v>
      </c>
      <c r="K5" s="480" t="s">
        <v>120</v>
      </c>
      <c r="L5" s="479" t="s">
        <v>15</v>
      </c>
      <c r="M5" s="500" t="s">
        <v>14</v>
      </c>
    </row>
    <row r="6" spans="1:13" ht="14.4" customHeight="1" x14ac:dyDescent="0.3">
      <c r="A6" s="457" t="s">
        <v>400</v>
      </c>
      <c r="B6" s="458" t="s">
        <v>431</v>
      </c>
      <c r="C6" s="458" t="s">
        <v>432</v>
      </c>
      <c r="D6" s="458" t="s">
        <v>433</v>
      </c>
      <c r="E6" s="458" t="s">
        <v>434</v>
      </c>
      <c r="F6" s="462"/>
      <c r="G6" s="462"/>
      <c r="H6" s="483">
        <v>0</v>
      </c>
      <c r="I6" s="462">
        <v>0.2</v>
      </c>
      <c r="J6" s="462">
        <v>109.95580312714435</v>
      </c>
      <c r="K6" s="483">
        <v>1</v>
      </c>
      <c r="L6" s="462">
        <v>0.2</v>
      </c>
      <c r="M6" s="463">
        <v>109.95580312714435</v>
      </c>
    </row>
    <row r="7" spans="1:13" ht="14.4" customHeight="1" thickBot="1" x14ac:dyDescent="0.35">
      <c r="A7" s="471" t="s">
        <v>400</v>
      </c>
      <c r="B7" s="472" t="s">
        <v>435</v>
      </c>
      <c r="C7" s="472" t="s">
        <v>436</v>
      </c>
      <c r="D7" s="472" t="s">
        <v>412</v>
      </c>
      <c r="E7" s="472" t="s">
        <v>437</v>
      </c>
      <c r="F7" s="476"/>
      <c r="G7" s="476"/>
      <c r="H7" s="484">
        <v>0</v>
      </c>
      <c r="I7" s="476">
        <v>2</v>
      </c>
      <c r="J7" s="476">
        <v>117.48000000000002</v>
      </c>
      <c r="K7" s="484">
        <v>1</v>
      </c>
      <c r="L7" s="476">
        <v>2</v>
      </c>
      <c r="M7" s="477">
        <v>117.48000000000002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75" t="s">
        <v>187</v>
      </c>
      <c r="B1" s="375"/>
      <c r="C1" s="375"/>
      <c r="D1" s="375"/>
      <c r="E1" s="375"/>
      <c r="F1" s="337"/>
      <c r="G1" s="337"/>
      <c r="H1" s="337"/>
      <c r="I1" s="337"/>
      <c r="J1" s="368"/>
      <c r="K1" s="368"/>
      <c r="L1" s="368"/>
      <c r="M1" s="368"/>
      <c r="N1" s="368"/>
      <c r="O1" s="368"/>
      <c r="P1" s="368"/>
      <c r="Q1" s="368"/>
    </row>
    <row r="2" spans="1:17" ht="14.4" customHeight="1" thickBot="1" x14ac:dyDescent="0.35">
      <c r="A2" s="215" t="s">
        <v>237</v>
      </c>
      <c r="B2" s="198"/>
      <c r="C2" s="198"/>
      <c r="D2" s="198"/>
      <c r="E2" s="198"/>
    </row>
    <row r="3" spans="1:17" ht="14.4" customHeight="1" thickBot="1" x14ac:dyDescent="0.35">
      <c r="A3" s="278" t="s">
        <v>3</v>
      </c>
      <c r="B3" s="282">
        <f>SUM(B6:B1048576)</f>
        <v>32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25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88" t="s">
        <v>189</v>
      </c>
      <c r="C4" s="389"/>
      <c r="D4" s="389"/>
      <c r="E4" s="390"/>
      <c r="F4" s="385" t="s">
        <v>194</v>
      </c>
      <c r="G4" s="386"/>
      <c r="H4" s="386"/>
      <c r="I4" s="387"/>
      <c r="J4" s="388" t="s">
        <v>195</v>
      </c>
      <c r="K4" s="389"/>
      <c r="L4" s="389"/>
      <c r="M4" s="390"/>
      <c r="N4" s="385" t="s">
        <v>196</v>
      </c>
      <c r="O4" s="386"/>
      <c r="P4" s="386"/>
      <c r="Q4" s="387"/>
    </row>
    <row r="5" spans="1:17" ht="14.4" customHeight="1" thickBot="1" x14ac:dyDescent="0.35">
      <c r="A5" s="501" t="s">
        <v>188</v>
      </c>
      <c r="B5" s="502" t="s">
        <v>190</v>
      </c>
      <c r="C5" s="502" t="s">
        <v>191</v>
      </c>
      <c r="D5" s="502" t="s">
        <v>192</v>
      </c>
      <c r="E5" s="503" t="s">
        <v>193</v>
      </c>
      <c r="F5" s="504" t="s">
        <v>190</v>
      </c>
      <c r="G5" s="505" t="s">
        <v>191</v>
      </c>
      <c r="H5" s="505" t="s">
        <v>192</v>
      </c>
      <c r="I5" s="506" t="s">
        <v>193</v>
      </c>
      <c r="J5" s="502" t="s">
        <v>190</v>
      </c>
      <c r="K5" s="502" t="s">
        <v>191</v>
      </c>
      <c r="L5" s="502" t="s">
        <v>192</v>
      </c>
      <c r="M5" s="503" t="s">
        <v>193</v>
      </c>
      <c r="N5" s="504" t="s">
        <v>190</v>
      </c>
      <c r="O5" s="505" t="s">
        <v>191</v>
      </c>
      <c r="P5" s="505" t="s">
        <v>192</v>
      </c>
      <c r="Q5" s="506" t="s">
        <v>193</v>
      </c>
    </row>
    <row r="6" spans="1:17" ht="14.4" customHeight="1" x14ac:dyDescent="0.3">
      <c r="A6" s="509" t="s">
        <v>439</v>
      </c>
      <c r="B6" s="513"/>
      <c r="C6" s="462"/>
      <c r="D6" s="462"/>
      <c r="E6" s="463"/>
      <c r="F6" s="511"/>
      <c r="G6" s="483"/>
      <c r="H6" s="483"/>
      <c r="I6" s="515"/>
      <c r="J6" s="513"/>
      <c r="K6" s="462"/>
      <c r="L6" s="462"/>
      <c r="M6" s="463"/>
      <c r="N6" s="511"/>
      <c r="O6" s="483"/>
      <c r="P6" s="483"/>
      <c r="Q6" s="507"/>
    </row>
    <row r="7" spans="1:17" ht="14.4" customHeight="1" thickBot="1" x14ac:dyDescent="0.35">
      <c r="A7" s="510" t="s">
        <v>440</v>
      </c>
      <c r="B7" s="514">
        <v>32</v>
      </c>
      <c r="C7" s="476"/>
      <c r="D7" s="476"/>
      <c r="E7" s="477"/>
      <c r="F7" s="512">
        <v>1</v>
      </c>
      <c r="G7" s="484">
        <v>0</v>
      </c>
      <c r="H7" s="484">
        <v>0</v>
      </c>
      <c r="I7" s="516">
        <v>0</v>
      </c>
      <c r="J7" s="514">
        <v>25</v>
      </c>
      <c r="K7" s="476"/>
      <c r="L7" s="476"/>
      <c r="M7" s="477"/>
      <c r="N7" s="512">
        <v>1</v>
      </c>
      <c r="O7" s="484">
        <v>0</v>
      </c>
      <c r="P7" s="484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66" t="s">
        <v>124</v>
      </c>
      <c r="B1" s="367"/>
      <c r="C1" s="367"/>
      <c r="D1" s="367"/>
      <c r="E1" s="367"/>
      <c r="F1" s="367"/>
      <c r="G1" s="337"/>
      <c r="H1" s="368"/>
      <c r="I1" s="368"/>
    </row>
    <row r="2" spans="1:10" ht="14.4" customHeight="1" thickBot="1" x14ac:dyDescent="0.35">
      <c r="A2" s="215" t="s">
        <v>237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05"/>
      <c r="C3" s="269">
        <v>2015</v>
      </c>
      <c r="D3" s="270">
        <v>2016</v>
      </c>
      <c r="E3" s="7"/>
      <c r="F3" s="345">
        <v>2017</v>
      </c>
      <c r="G3" s="363"/>
      <c r="H3" s="363"/>
      <c r="I3" s="346"/>
    </row>
    <row r="4" spans="1:10" ht="14.4" customHeight="1" thickBot="1" x14ac:dyDescent="0.35">
      <c r="A4" s="274" t="s">
        <v>0</v>
      </c>
      <c r="B4" s="275" t="s">
        <v>186</v>
      </c>
      <c r="C4" s="364" t="s">
        <v>60</v>
      </c>
      <c r="D4" s="365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44" t="s">
        <v>392</v>
      </c>
      <c r="B5" s="445" t="s">
        <v>393</v>
      </c>
      <c r="C5" s="446" t="s">
        <v>394</v>
      </c>
      <c r="D5" s="446" t="s">
        <v>394</v>
      </c>
      <c r="E5" s="446"/>
      <c r="F5" s="446" t="s">
        <v>394</v>
      </c>
      <c r="G5" s="446" t="s">
        <v>394</v>
      </c>
      <c r="H5" s="446" t="s">
        <v>394</v>
      </c>
      <c r="I5" s="447" t="s">
        <v>394</v>
      </c>
      <c r="J5" s="448" t="s">
        <v>56</v>
      </c>
    </row>
    <row r="6" spans="1:10" ht="14.4" customHeight="1" x14ac:dyDescent="0.3">
      <c r="A6" s="444" t="s">
        <v>392</v>
      </c>
      <c r="B6" s="445" t="s">
        <v>441</v>
      </c>
      <c r="C6" s="446">
        <v>6576.198739999998</v>
      </c>
      <c r="D6" s="446">
        <v>7218.6946500000022</v>
      </c>
      <c r="E6" s="446"/>
      <c r="F6" s="446">
        <v>7965.3101499999975</v>
      </c>
      <c r="G6" s="446">
        <v>7166.5325000000003</v>
      </c>
      <c r="H6" s="446">
        <v>798.77764999999727</v>
      </c>
      <c r="I6" s="447">
        <v>1.1114594331358991</v>
      </c>
      <c r="J6" s="448" t="s">
        <v>1</v>
      </c>
    </row>
    <row r="7" spans="1:10" ht="14.4" customHeight="1" x14ac:dyDescent="0.3">
      <c r="A7" s="444" t="s">
        <v>392</v>
      </c>
      <c r="B7" s="445" t="s">
        <v>442</v>
      </c>
      <c r="C7" s="446">
        <v>49.170300000000005</v>
      </c>
      <c r="D7" s="446">
        <v>47.087830000000011</v>
      </c>
      <c r="E7" s="446"/>
      <c r="F7" s="446">
        <v>63.38115999999998</v>
      </c>
      <c r="G7" s="446">
        <v>46.515644531249997</v>
      </c>
      <c r="H7" s="446">
        <v>16.865515468749983</v>
      </c>
      <c r="I7" s="447">
        <v>1.3625772713397413</v>
      </c>
      <c r="J7" s="448" t="s">
        <v>1</v>
      </c>
    </row>
    <row r="8" spans="1:10" ht="14.4" customHeight="1" x14ac:dyDescent="0.3">
      <c r="A8" s="444" t="s">
        <v>392</v>
      </c>
      <c r="B8" s="445" t="s">
        <v>443</v>
      </c>
      <c r="C8" s="446">
        <v>4.6659199999999998</v>
      </c>
      <c r="D8" s="446">
        <v>5.1087799999999994</v>
      </c>
      <c r="E8" s="446"/>
      <c r="F8" s="446">
        <v>4.2576099999999997</v>
      </c>
      <c r="G8" s="446">
        <v>6.6666665039062503</v>
      </c>
      <c r="H8" s="446">
        <v>-2.4090565039062506</v>
      </c>
      <c r="I8" s="447">
        <v>0.6386415155918338</v>
      </c>
      <c r="J8" s="448" t="s">
        <v>1</v>
      </c>
    </row>
    <row r="9" spans="1:10" ht="14.4" customHeight="1" x14ac:dyDescent="0.3">
      <c r="A9" s="444" t="s">
        <v>392</v>
      </c>
      <c r="B9" s="445" t="s">
        <v>444</v>
      </c>
      <c r="C9" s="446">
        <v>16.062730000000002</v>
      </c>
      <c r="D9" s="446">
        <v>22.161529999999999</v>
      </c>
      <c r="E9" s="446"/>
      <c r="F9" s="446">
        <v>32.599050000000005</v>
      </c>
      <c r="G9" s="446">
        <v>33.333332031250002</v>
      </c>
      <c r="H9" s="446">
        <v>-0.73428203124999669</v>
      </c>
      <c r="I9" s="447">
        <v>0.97797153820201332</v>
      </c>
      <c r="J9" s="448" t="s">
        <v>1</v>
      </c>
    </row>
    <row r="10" spans="1:10" ht="14.4" customHeight="1" x14ac:dyDescent="0.3">
      <c r="A10" s="444" t="s">
        <v>392</v>
      </c>
      <c r="B10" s="445" t="s">
        <v>445</v>
      </c>
      <c r="C10" s="446">
        <v>0.40600000000000003</v>
      </c>
      <c r="D10" s="446">
        <v>0.46800000000000003</v>
      </c>
      <c r="E10" s="446"/>
      <c r="F10" s="446">
        <v>0.43099999999999999</v>
      </c>
      <c r="G10" s="446">
        <v>0.33333334350585936</v>
      </c>
      <c r="H10" s="446">
        <v>9.7666656494140636E-2</v>
      </c>
      <c r="I10" s="447">
        <v>1.2929999605407727</v>
      </c>
      <c r="J10" s="448" t="s">
        <v>1</v>
      </c>
    </row>
    <row r="11" spans="1:10" ht="14.4" customHeight="1" x14ac:dyDescent="0.3">
      <c r="A11" s="444" t="s">
        <v>392</v>
      </c>
      <c r="B11" s="445" t="s">
        <v>446</v>
      </c>
      <c r="C11" s="446">
        <v>5.68</v>
      </c>
      <c r="D11" s="446">
        <v>5.1120000000000001</v>
      </c>
      <c r="E11" s="446"/>
      <c r="F11" s="446">
        <v>7.3120000000000003</v>
      </c>
      <c r="G11" s="446">
        <v>6.6666665039062503</v>
      </c>
      <c r="H11" s="446">
        <v>0.64533349609375001</v>
      </c>
      <c r="I11" s="447">
        <v>1.0968000267773443</v>
      </c>
      <c r="J11" s="448" t="s">
        <v>1</v>
      </c>
    </row>
    <row r="12" spans="1:10" ht="14.4" customHeight="1" x14ac:dyDescent="0.3">
      <c r="A12" s="444" t="s">
        <v>392</v>
      </c>
      <c r="B12" s="445" t="s">
        <v>398</v>
      </c>
      <c r="C12" s="446">
        <v>6652.183689999998</v>
      </c>
      <c r="D12" s="446">
        <v>7298.6327900000024</v>
      </c>
      <c r="E12" s="446"/>
      <c r="F12" s="446">
        <v>8073.2909699999964</v>
      </c>
      <c r="G12" s="446">
        <v>7260.048142913819</v>
      </c>
      <c r="H12" s="446">
        <v>813.24282708617739</v>
      </c>
      <c r="I12" s="447">
        <v>1.1120161755235665</v>
      </c>
      <c r="J12" s="448" t="s">
        <v>399</v>
      </c>
    </row>
    <row r="14" spans="1:10" ht="14.4" customHeight="1" x14ac:dyDescent="0.3">
      <c r="A14" s="444" t="s">
        <v>392</v>
      </c>
      <c r="B14" s="445" t="s">
        <v>393</v>
      </c>
      <c r="C14" s="446" t="s">
        <v>394</v>
      </c>
      <c r="D14" s="446" t="s">
        <v>394</v>
      </c>
      <c r="E14" s="446"/>
      <c r="F14" s="446" t="s">
        <v>394</v>
      </c>
      <c r="G14" s="446" t="s">
        <v>394</v>
      </c>
      <c r="H14" s="446" t="s">
        <v>394</v>
      </c>
      <c r="I14" s="447" t="s">
        <v>394</v>
      </c>
      <c r="J14" s="448" t="s">
        <v>56</v>
      </c>
    </row>
    <row r="15" spans="1:10" ht="14.4" customHeight="1" x14ac:dyDescent="0.3">
      <c r="A15" s="444" t="s">
        <v>400</v>
      </c>
      <c r="B15" s="445" t="s">
        <v>401</v>
      </c>
      <c r="C15" s="446" t="s">
        <v>394</v>
      </c>
      <c r="D15" s="446" t="s">
        <v>394</v>
      </c>
      <c r="E15" s="446"/>
      <c r="F15" s="446" t="s">
        <v>394</v>
      </c>
      <c r="G15" s="446" t="s">
        <v>394</v>
      </c>
      <c r="H15" s="446" t="s">
        <v>394</v>
      </c>
      <c r="I15" s="447" t="s">
        <v>394</v>
      </c>
      <c r="J15" s="448" t="s">
        <v>0</v>
      </c>
    </row>
    <row r="16" spans="1:10" ht="14.4" customHeight="1" x14ac:dyDescent="0.3">
      <c r="A16" s="444" t="s">
        <v>400</v>
      </c>
      <c r="B16" s="445" t="s">
        <v>441</v>
      </c>
      <c r="C16" s="446">
        <v>6576.198739999998</v>
      </c>
      <c r="D16" s="446">
        <v>7218.6946500000022</v>
      </c>
      <c r="E16" s="446"/>
      <c r="F16" s="446">
        <v>7965.3101499999975</v>
      </c>
      <c r="G16" s="446">
        <v>7167</v>
      </c>
      <c r="H16" s="446">
        <v>798.31014999999752</v>
      </c>
      <c r="I16" s="447">
        <v>1.111386933165899</v>
      </c>
      <c r="J16" s="448" t="s">
        <v>1</v>
      </c>
    </row>
    <row r="17" spans="1:10" ht="14.4" customHeight="1" x14ac:dyDescent="0.3">
      <c r="A17" s="444" t="s">
        <v>400</v>
      </c>
      <c r="B17" s="445" t="s">
        <v>442</v>
      </c>
      <c r="C17" s="446">
        <v>49.170300000000005</v>
      </c>
      <c r="D17" s="446">
        <v>47.087830000000011</v>
      </c>
      <c r="E17" s="446"/>
      <c r="F17" s="446">
        <v>63.38115999999998</v>
      </c>
      <c r="G17" s="446">
        <v>47</v>
      </c>
      <c r="H17" s="446">
        <v>16.38115999999998</v>
      </c>
      <c r="I17" s="447">
        <v>1.3485353191489358</v>
      </c>
      <c r="J17" s="448" t="s">
        <v>1</v>
      </c>
    </row>
    <row r="18" spans="1:10" ht="14.4" customHeight="1" x14ac:dyDescent="0.3">
      <c r="A18" s="444" t="s">
        <v>400</v>
      </c>
      <c r="B18" s="445" t="s">
        <v>443</v>
      </c>
      <c r="C18" s="446">
        <v>4.6659199999999998</v>
      </c>
      <c r="D18" s="446">
        <v>5.1087799999999994</v>
      </c>
      <c r="E18" s="446"/>
      <c r="F18" s="446">
        <v>4.2576099999999997</v>
      </c>
      <c r="G18" s="446">
        <v>7</v>
      </c>
      <c r="H18" s="446">
        <v>-2.7423900000000003</v>
      </c>
      <c r="I18" s="447">
        <v>0.60822999999999994</v>
      </c>
      <c r="J18" s="448" t="s">
        <v>1</v>
      </c>
    </row>
    <row r="19" spans="1:10" ht="14.4" customHeight="1" x14ac:dyDescent="0.3">
      <c r="A19" s="444" t="s">
        <v>400</v>
      </c>
      <c r="B19" s="445" t="s">
        <v>444</v>
      </c>
      <c r="C19" s="446">
        <v>16.062730000000002</v>
      </c>
      <c r="D19" s="446">
        <v>22.161529999999999</v>
      </c>
      <c r="E19" s="446"/>
      <c r="F19" s="446">
        <v>32.599050000000005</v>
      </c>
      <c r="G19" s="446">
        <v>33</v>
      </c>
      <c r="H19" s="446">
        <v>-0.40094999999999459</v>
      </c>
      <c r="I19" s="447">
        <v>0.98785000000000012</v>
      </c>
      <c r="J19" s="448" t="s">
        <v>1</v>
      </c>
    </row>
    <row r="20" spans="1:10" ht="14.4" customHeight="1" x14ac:dyDescent="0.3">
      <c r="A20" s="444" t="s">
        <v>400</v>
      </c>
      <c r="B20" s="445" t="s">
        <v>445</v>
      </c>
      <c r="C20" s="446">
        <v>0.40600000000000003</v>
      </c>
      <c r="D20" s="446">
        <v>0.46800000000000003</v>
      </c>
      <c r="E20" s="446"/>
      <c r="F20" s="446">
        <v>0.43099999999999999</v>
      </c>
      <c r="G20" s="446">
        <v>0</v>
      </c>
      <c r="H20" s="446">
        <v>0.43099999999999999</v>
      </c>
      <c r="I20" s="447" t="s">
        <v>394</v>
      </c>
      <c r="J20" s="448" t="s">
        <v>1</v>
      </c>
    </row>
    <row r="21" spans="1:10" ht="14.4" customHeight="1" x14ac:dyDescent="0.3">
      <c r="A21" s="444" t="s">
        <v>400</v>
      </c>
      <c r="B21" s="445" t="s">
        <v>446</v>
      </c>
      <c r="C21" s="446">
        <v>5.68</v>
      </c>
      <c r="D21" s="446">
        <v>5.1120000000000001</v>
      </c>
      <c r="E21" s="446"/>
      <c r="F21" s="446">
        <v>7.3120000000000003</v>
      </c>
      <c r="G21" s="446">
        <v>7</v>
      </c>
      <c r="H21" s="446">
        <v>0.31200000000000028</v>
      </c>
      <c r="I21" s="447">
        <v>1.0445714285714287</v>
      </c>
      <c r="J21" s="448" t="s">
        <v>1</v>
      </c>
    </row>
    <row r="22" spans="1:10" ht="14.4" customHeight="1" x14ac:dyDescent="0.3">
      <c r="A22" s="444" t="s">
        <v>400</v>
      </c>
      <c r="B22" s="445" t="s">
        <v>402</v>
      </c>
      <c r="C22" s="446">
        <v>6652.183689999998</v>
      </c>
      <c r="D22" s="446">
        <v>7298.6327900000024</v>
      </c>
      <c r="E22" s="446"/>
      <c r="F22" s="446">
        <v>8073.2909699999964</v>
      </c>
      <c r="G22" s="446">
        <v>7260</v>
      </c>
      <c r="H22" s="446">
        <v>813.29096999999638</v>
      </c>
      <c r="I22" s="447">
        <v>1.1120235495867763</v>
      </c>
      <c r="J22" s="448" t="s">
        <v>403</v>
      </c>
    </row>
    <row r="23" spans="1:10" ht="14.4" customHeight="1" x14ac:dyDescent="0.3">
      <c r="A23" s="444" t="s">
        <v>394</v>
      </c>
      <c r="B23" s="445" t="s">
        <v>394</v>
      </c>
      <c r="C23" s="446" t="s">
        <v>394</v>
      </c>
      <c r="D23" s="446" t="s">
        <v>394</v>
      </c>
      <c r="E23" s="446"/>
      <c r="F23" s="446" t="s">
        <v>394</v>
      </c>
      <c r="G23" s="446" t="s">
        <v>394</v>
      </c>
      <c r="H23" s="446" t="s">
        <v>394</v>
      </c>
      <c r="I23" s="447" t="s">
        <v>394</v>
      </c>
      <c r="J23" s="448" t="s">
        <v>404</v>
      </c>
    </row>
    <row r="24" spans="1:10" ht="14.4" customHeight="1" x14ac:dyDescent="0.3">
      <c r="A24" s="444" t="s">
        <v>392</v>
      </c>
      <c r="B24" s="445" t="s">
        <v>398</v>
      </c>
      <c r="C24" s="446">
        <v>6652.183689999998</v>
      </c>
      <c r="D24" s="446">
        <v>7298.6327900000024</v>
      </c>
      <c r="E24" s="446"/>
      <c r="F24" s="446">
        <v>8073.2909699999964</v>
      </c>
      <c r="G24" s="446">
        <v>7260</v>
      </c>
      <c r="H24" s="446">
        <v>813.29096999999638</v>
      </c>
      <c r="I24" s="447">
        <v>1.1120235495867763</v>
      </c>
      <c r="J24" s="448" t="s">
        <v>399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6">
      <formula>$H14&gt;0</formula>
    </cfRule>
  </conditionalFormatting>
  <conditionalFormatting sqref="A14:A24">
    <cfRule type="expression" dxfId="16" priority="5">
      <formula>AND($J14&lt;&gt;"mezeraKL",$J14&lt;&gt;"")</formula>
    </cfRule>
  </conditionalFormatting>
  <conditionalFormatting sqref="I14:I24">
    <cfRule type="expression" dxfId="15" priority="7">
      <formula>$I14&gt;1</formula>
    </cfRule>
  </conditionalFormatting>
  <conditionalFormatting sqref="B14:B24">
    <cfRule type="expression" dxfId="14" priority="4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73" t="s">
        <v>1081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4.4" customHeight="1" thickBot="1" x14ac:dyDescent="0.35">
      <c r="A2" s="215" t="s">
        <v>237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69"/>
      <c r="D3" s="370"/>
      <c r="E3" s="370"/>
      <c r="F3" s="370"/>
      <c r="G3" s="370"/>
      <c r="H3" s="127" t="s">
        <v>113</v>
      </c>
      <c r="I3" s="84">
        <f>IF(J3&lt;&gt;0,K3/J3,0)</f>
        <v>47.300495124854947</v>
      </c>
      <c r="J3" s="84">
        <f>SUBTOTAL(9,J5:J1048576)</f>
        <v>170780</v>
      </c>
      <c r="K3" s="85">
        <f>SUBTOTAL(9,K5:K1048576)</f>
        <v>8077978.5574227273</v>
      </c>
    </row>
    <row r="4" spans="1:11" s="192" customFormat="1" ht="14.4" customHeight="1" thickBot="1" x14ac:dyDescent="0.35">
      <c r="A4" s="449" t="s">
        <v>4</v>
      </c>
      <c r="B4" s="450" t="s">
        <v>5</v>
      </c>
      <c r="C4" s="450" t="s">
        <v>0</v>
      </c>
      <c r="D4" s="450" t="s">
        <v>6</v>
      </c>
      <c r="E4" s="450" t="s">
        <v>7</v>
      </c>
      <c r="F4" s="450" t="s">
        <v>1</v>
      </c>
      <c r="G4" s="450" t="s">
        <v>58</v>
      </c>
      <c r="H4" s="452" t="s">
        <v>11</v>
      </c>
      <c r="I4" s="453" t="s">
        <v>127</v>
      </c>
      <c r="J4" s="453" t="s">
        <v>13</v>
      </c>
      <c r="K4" s="454" t="s">
        <v>138</v>
      </c>
    </row>
    <row r="5" spans="1:11" ht="14.4" customHeight="1" x14ac:dyDescent="0.3">
      <c r="A5" s="457" t="s">
        <v>392</v>
      </c>
      <c r="B5" s="458" t="s">
        <v>393</v>
      </c>
      <c r="C5" s="459" t="s">
        <v>400</v>
      </c>
      <c r="D5" s="460" t="s">
        <v>401</v>
      </c>
      <c r="E5" s="459" t="s">
        <v>447</v>
      </c>
      <c r="F5" s="460" t="s">
        <v>448</v>
      </c>
      <c r="G5" s="459" t="s">
        <v>449</v>
      </c>
      <c r="H5" s="459" t="s">
        <v>450</v>
      </c>
      <c r="I5" s="462">
        <v>7358.956868489583</v>
      </c>
      <c r="J5" s="462">
        <v>3</v>
      </c>
      <c r="K5" s="463">
        <v>22076.87060546875</v>
      </c>
    </row>
    <row r="6" spans="1:11" ht="14.4" customHeight="1" x14ac:dyDescent="0.3">
      <c r="A6" s="464" t="s">
        <v>392</v>
      </c>
      <c r="B6" s="465" t="s">
        <v>393</v>
      </c>
      <c r="C6" s="466" t="s">
        <v>400</v>
      </c>
      <c r="D6" s="467" t="s">
        <v>401</v>
      </c>
      <c r="E6" s="466" t="s">
        <v>447</v>
      </c>
      <c r="F6" s="467" t="s">
        <v>448</v>
      </c>
      <c r="G6" s="466" t="s">
        <v>451</v>
      </c>
      <c r="H6" s="466" t="s">
        <v>452</v>
      </c>
      <c r="I6" s="469">
        <v>375</v>
      </c>
      <c r="J6" s="469">
        <v>1</v>
      </c>
      <c r="K6" s="470">
        <v>375</v>
      </c>
    </row>
    <row r="7" spans="1:11" ht="14.4" customHeight="1" x14ac:dyDescent="0.3">
      <c r="A7" s="464" t="s">
        <v>392</v>
      </c>
      <c r="B7" s="465" t="s">
        <v>393</v>
      </c>
      <c r="C7" s="466" t="s">
        <v>400</v>
      </c>
      <c r="D7" s="467" t="s">
        <v>401</v>
      </c>
      <c r="E7" s="466" t="s">
        <v>447</v>
      </c>
      <c r="F7" s="467" t="s">
        <v>448</v>
      </c>
      <c r="G7" s="466" t="s">
        <v>453</v>
      </c>
      <c r="H7" s="466" t="s">
        <v>454</v>
      </c>
      <c r="I7" s="469">
        <v>87</v>
      </c>
      <c r="J7" s="469">
        <v>8</v>
      </c>
      <c r="K7" s="470">
        <v>695.989990234375</v>
      </c>
    </row>
    <row r="8" spans="1:11" ht="14.4" customHeight="1" x14ac:dyDescent="0.3">
      <c r="A8" s="464" t="s">
        <v>392</v>
      </c>
      <c r="B8" s="465" t="s">
        <v>393</v>
      </c>
      <c r="C8" s="466" t="s">
        <v>400</v>
      </c>
      <c r="D8" s="467" t="s">
        <v>401</v>
      </c>
      <c r="E8" s="466" t="s">
        <v>447</v>
      </c>
      <c r="F8" s="467" t="s">
        <v>448</v>
      </c>
      <c r="G8" s="466" t="s">
        <v>455</v>
      </c>
      <c r="H8" s="466" t="s">
        <v>456</v>
      </c>
      <c r="I8" s="469">
        <v>32.390392030988423</v>
      </c>
      <c r="J8" s="469">
        <v>310</v>
      </c>
      <c r="K8" s="470">
        <v>10041.440277099609</v>
      </c>
    </row>
    <row r="9" spans="1:11" ht="14.4" customHeight="1" x14ac:dyDescent="0.3">
      <c r="A9" s="464" t="s">
        <v>392</v>
      </c>
      <c r="B9" s="465" t="s">
        <v>393</v>
      </c>
      <c r="C9" s="466" t="s">
        <v>400</v>
      </c>
      <c r="D9" s="467" t="s">
        <v>401</v>
      </c>
      <c r="E9" s="466" t="s">
        <v>447</v>
      </c>
      <c r="F9" s="467" t="s">
        <v>448</v>
      </c>
      <c r="G9" s="466" t="s">
        <v>457</v>
      </c>
      <c r="H9" s="466" t="s">
        <v>458</v>
      </c>
      <c r="I9" s="469">
        <v>984.94000244140625</v>
      </c>
      <c r="J9" s="469">
        <v>1</v>
      </c>
      <c r="K9" s="470">
        <v>984.94000244140625</v>
      </c>
    </row>
    <row r="10" spans="1:11" ht="14.4" customHeight="1" x14ac:dyDescent="0.3">
      <c r="A10" s="464" t="s">
        <v>392</v>
      </c>
      <c r="B10" s="465" t="s">
        <v>393</v>
      </c>
      <c r="C10" s="466" t="s">
        <v>400</v>
      </c>
      <c r="D10" s="467" t="s">
        <v>401</v>
      </c>
      <c r="E10" s="466" t="s">
        <v>447</v>
      </c>
      <c r="F10" s="467" t="s">
        <v>448</v>
      </c>
      <c r="G10" s="466" t="s">
        <v>459</v>
      </c>
      <c r="H10" s="466" t="s">
        <v>460</v>
      </c>
      <c r="I10" s="469">
        <v>5537.018391927083</v>
      </c>
      <c r="J10" s="469">
        <v>11</v>
      </c>
      <c r="K10" s="470">
        <v>60907.220703125</v>
      </c>
    </row>
    <row r="11" spans="1:11" ht="14.4" customHeight="1" x14ac:dyDescent="0.3">
      <c r="A11" s="464" t="s">
        <v>392</v>
      </c>
      <c r="B11" s="465" t="s">
        <v>393</v>
      </c>
      <c r="C11" s="466" t="s">
        <v>400</v>
      </c>
      <c r="D11" s="467" t="s">
        <v>401</v>
      </c>
      <c r="E11" s="466" t="s">
        <v>447</v>
      </c>
      <c r="F11" s="467" t="s">
        <v>448</v>
      </c>
      <c r="G11" s="466" t="s">
        <v>461</v>
      </c>
      <c r="H11" s="466" t="s">
        <v>462</v>
      </c>
      <c r="I11" s="469">
        <v>22467.50994318182</v>
      </c>
      <c r="J11" s="469">
        <v>15</v>
      </c>
      <c r="K11" s="470">
        <v>335593.609375</v>
      </c>
    </row>
    <row r="12" spans="1:11" ht="14.4" customHeight="1" x14ac:dyDescent="0.3">
      <c r="A12" s="464" t="s">
        <v>392</v>
      </c>
      <c r="B12" s="465" t="s">
        <v>393</v>
      </c>
      <c r="C12" s="466" t="s">
        <v>400</v>
      </c>
      <c r="D12" s="467" t="s">
        <v>401</v>
      </c>
      <c r="E12" s="466" t="s">
        <v>447</v>
      </c>
      <c r="F12" s="467" t="s">
        <v>448</v>
      </c>
      <c r="G12" s="466" t="s">
        <v>463</v>
      </c>
      <c r="H12" s="466" t="s">
        <v>464</v>
      </c>
      <c r="I12" s="469">
        <v>274.66823323567706</v>
      </c>
      <c r="J12" s="469">
        <v>33</v>
      </c>
      <c r="K12" s="470">
        <v>9064.059814453125</v>
      </c>
    </row>
    <row r="13" spans="1:11" ht="14.4" customHeight="1" x14ac:dyDescent="0.3">
      <c r="A13" s="464" t="s">
        <v>392</v>
      </c>
      <c r="B13" s="465" t="s">
        <v>393</v>
      </c>
      <c r="C13" s="466" t="s">
        <v>400</v>
      </c>
      <c r="D13" s="467" t="s">
        <v>401</v>
      </c>
      <c r="E13" s="466" t="s">
        <v>447</v>
      </c>
      <c r="F13" s="467" t="s">
        <v>448</v>
      </c>
      <c r="G13" s="466" t="s">
        <v>465</v>
      </c>
      <c r="H13" s="466" t="s">
        <v>466</v>
      </c>
      <c r="I13" s="469">
        <v>274.66751098632812</v>
      </c>
      <c r="J13" s="469">
        <v>4</v>
      </c>
      <c r="K13" s="470">
        <v>1098.6700439453125</v>
      </c>
    </row>
    <row r="14" spans="1:11" ht="14.4" customHeight="1" x14ac:dyDescent="0.3">
      <c r="A14" s="464" t="s">
        <v>392</v>
      </c>
      <c r="B14" s="465" t="s">
        <v>393</v>
      </c>
      <c r="C14" s="466" t="s">
        <v>400</v>
      </c>
      <c r="D14" s="467" t="s">
        <v>401</v>
      </c>
      <c r="E14" s="466" t="s">
        <v>447</v>
      </c>
      <c r="F14" s="467" t="s">
        <v>448</v>
      </c>
      <c r="G14" s="466" t="s">
        <v>467</v>
      </c>
      <c r="H14" s="466" t="s">
        <v>468</v>
      </c>
      <c r="I14" s="469">
        <v>2766.4000244140625</v>
      </c>
      <c r="J14" s="469">
        <v>2</v>
      </c>
      <c r="K14" s="470">
        <v>5532.800048828125</v>
      </c>
    </row>
    <row r="15" spans="1:11" ht="14.4" customHeight="1" x14ac:dyDescent="0.3">
      <c r="A15" s="464" t="s">
        <v>392</v>
      </c>
      <c r="B15" s="465" t="s">
        <v>393</v>
      </c>
      <c r="C15" s="466" t="s">
        <v>400</v>
      </c>
      <c r="D15" s="467" t="s">
        <v>401</v>
      </c>
      <c r="E15" s="466" t="s">
        <v>447</v>
      </c>
      <c r="F15" s="467" t="s">
        <v>448</v>
      </c>
      <c r="G15" s="466" t="s">
        <v>469</v>
      </c>
      <c r="H15" s="466" t="s">
        <v>470</v>
      </c>
      <c r="I15" s="469">
        <v>274.67001342773437</v>
      </c>
      <c r="J15" s="469">
        <v>1</v>
      </c>
      <c r="K15" s="470">
        <v>274.67001342773437</v>
      </c>
    </row>
    <row r="16" spans="1:11" ht="14.4" customHeight="1" x14ac:dyDescent="0.3">
      <c r="A16" s="464" t="s">
        <v>392</v>
      </c>
      <c r="B16" s="465" t="s">
        <v>393</v>
      </c>
      <c r="C16" s="466" t="s">
        <v>400</v>
      </c>
      <c r="D16" s="467" t="s">
        <v>401</v>
      </c>
      <c r="E16" s="466" t="s">
        <v>447</v>
      </c>
      <c r="F16" s="467" t="s">
        <v>448</v>
      </c>
      <c r="G16" s="466" t="s">
        <v>471</v>
      </c>
      <c r="H16" s="466" t="s">
        <v>472</v>
      </c>
      <c r="I16" s="469">
        <v>274.67001342773437</v>
      </c>
      <c r="J16" s="469">
        <v>2</v>
      </c>
      <c r="K16" s="470">
        <v>549.34002685546875</v>
      </c>
    </row>
    <row r="17" spans="1:11" ht="14.4" customHeight="1" x14ac:dyDescent="0.3">
      <c r="A17" s="464" t="s">
        <v>392</v>
      </c>
      <c r="B17" s="465" t="s">
        <v>393</v>
      </c>
      <c r="C17" s="466" t="s">
        <v>400</v>
      </c>
      <c r="D17" s="467" t="s">
        <v>401</v>
      </c>
      <c r="E17" s="466" t="s">
        <v>447</v>
      </c>
      <c r="F17" s="467" t="s">
        <v>448</v>
      </c>
      <c r="G17" s="466" t="s">
        <v>473</v>
      </c>
      <c r="H17" s="466" t="s">
        <v>474</v>
      </c>
      <c r="I17" s="469">
        <v>26517.25244140625</v>
      </c>
      <c r="J17" s="469">
        <v>4</v>
      </c>
      <c r="K17" s="470">
        <v>106069.009765625</v>
      </c>
    </row>
    <row r="18" spans="1:11" ht="14.4" customHeight="1" x14ac:dyDescent="0.3">
      <c r="A18" s="464" t="s">
        <v>392</v>
      </c>
      <c r="B18" s="465" t="s">
        <v>393</v>
      </c>
      <c r="C18" s="466" t="s">
        <v>400</v>
      </c>
      <c r="D18" s="467" t="s">
        <v>401</v>
      </c>
      <c r="E18" s="466" t="s">
        <v>447</v>
      </c>
      <c r="F18" s="467" t="s">
        <v>448</v>
      </c>
      <c r="G18" s="466" t="s">
        <v>475</v>
      </c>
      <c r="H18" s="466" t="s">
        <v>476</v>
      </c>
      <c r="I18" s="469">
        <v>20.082500457763672</v>
      </c>
      <c r="J18" s="469">
        <v>60</v>
      </c>
      <c r="K18" s="470">
        <v>1204.7200012207031</v>
      </c>
    </row>
    <row r="19" spans="1:11" ht="14.4" customHeight="1" x14ac:dyDescent="0.3">
      <c r="A19" s="464" t="s">
        <v>392</v>
      </c>
      <c r="B19" s="465" t="s">
        <v>393</v>
      </c>
      <c r="C19" s="466" t="s">
        <v>400</v>
      </c>
      <c r="D19" s="467" t="s">
        <v>401</v>
      </c>
      <c r="E19" s="466" t="s">
        <v>447</v>
      </c>
      <c r="F19" s="467" t="s">
        <v>448</v>
      </c>
      <c r="G19" s="466" t="s">
        <v>477</v>
      </c>
      <c r="H19" s="466" t="s">
        <v>478</v>
      </c>
      <c r="I19" s="469">
        <v>25.918486050197057</v>
      </c>
      <c r="J19" s="469">
        <v>2400</v>
      </c>
      <c r="K19" s="470">
        <v>62203.729736328125</v>
      </c>
    </row>
    <row r="20" spans="1:11" ht="14.4" customHeight="1" x14ac:dyDescent="0.3">
      <c r="A20" s="464" t="s">
        <v>392</v>
      </c>
      <c r="B20" s="465" t="s">
        <v>393</v>
      </c>
      <c r="C20" s="466" t="s">
        <v>400</v>
      </c>
      <c r="D20" s="467" t="s">
        <v>401</v>
      </c>
      <c r="E20" s="466" t="s">
        <v>447</v>
      </c>
      <c r="F20" s="467" t="s">
        <v>448</v>
      </c>
      <c r="G20" s="466" t="s">
        <v>479</v>
      </c>
      <c r="H20" s="466" t="s">
        <v>480</v>
      </c>
      <c r="I20" s="469">
        <v>98.719997406005859</v>
      </c>
      <c r="J20" s="469">
        <v>2</v>
      </c>
      <c r="K20" s="470">
        <v>197.43999481201172</v>
      </c>
    </row>
    <row r="21" spans="1:11" ht="14.4" customHeight="1" x14ac:dyDescent="0.3">
      <c r="A21" s="464" t="s">
        <v>392</v>
      </c>
      <c r="B21" s="465" t="s">
        <v>393</v>
      </c>
      <c r="C21" s="466" t="s">
        <v>400</v>
      </c>
      <c r="D21" s="467" t="s">
        <v>401</v>
      </c>
      <c r="E21" s="466" t="s">
        <v>447</v>
      </c>
      <c r="F21" s="467" t="s">
        <v>448</v>
      </c>
      <c r="G21" s="466" t="s">
        <v>481</v>
      </c>
      <c r="H21" s="466" t="s">
        <v>482</v>
      </c>
      <c r="I21" s="469">
        <v>692.07000732421875</v>
      </c>
      <c r="J21" s="469">
        <v>1</v>
      </c>
      <c r="K21" s="470">
        <v>692.07000732421875</v>
      </c>
    </row>
    <row r="22" spans="1:11" ht="14.4" customHeight="1" x14ac:dyDescent="0.3">
      <c r="A22" s="464" t="s">
        <v>392</v>
      </c>
      <c r="B22" s="465" t="s">
        <v>393</v>
      </c>
      <c r="C22" s="466" t="s">
        <v>400</v>
      </c>
      <c r="D22" s="467" t="s">
        <v>401</v>
      </c>
      <c r="E22" s="466" t="s">
        <v>447</v>
      </c>
      <c r="F22" s="467" t="s">
        <v>448</v>
      </c>
      <c r="G22" s="466" t="s">
        <v>483</v>
      </c>
      <c r="H22" s="466" t="s">
        <v>484</v>
      </c>
      <c r="I22" s="469">
        <v>4427.753255208333</v>
      </c>
      <c r="J22" s="469">
        <v>3</v>
      </c>
      <c r="K22" s="470">
        <v>13283.259765625</v>
      </c>
    </row>
    <row r="23" spans="1:11" ht="14.4" customHeight="1" x14ac:dyDescent="0.3">
      <c r="A23" s="464" t="s">
        <v>392</v>
      </c>
      <c r="B23" s="465" t="s">
        <v>393</v>
      </c>
      <c r="C23" s="466" t="s">
        <v>400</v>
      </c>
      <c r="D23" s="467" t="s">
        <v>401</v>
      </c>
      <c r="E23" s="466" t="s">
        <v>447</v>
      </c>
      <c r="F23" s="467" t="s">
        <v>448</v>
      </c>
      <c r="G23" s="466" t="s">
        <v>485</v>
      </c>
      <c r="H23" s="466" t="s">
        <v>486</v>
      </c>
      <c r="I23" s="469">
        <v>4298.890055338542</v>
      </c>
      <c r="J23" s="469">
        <v>3</v>
      </c>
      <c r="K23" s="470">
        <v>12896.670166015625</v>
      </c>
    </row>
    <row r="24" spans="1:11" ht="14.4" customHeight="1" x14ac:dyDescent="0.3">
      <c r="A24" s="464" t="s">
        <v>392</v>
      </c>
      <c r="B24" s="465" t="s">
        <v>393</v>
      </c>
      <c r="C24" s="466" t="s">
        <v>400</v>
      </c>
      <c r="D24" s="467" t="s">
        <v>401</v>
      </c>
      <c r="E24" s="466" t="s">
        <v>447</v>
      </c>
      <c r="F24" s="467" t="s">
        <v>448</v>
      </c>
      <c r="G24" s="466" t="s">
        <v>487</v>
      </c>
      <c r="H24" s="466" t="s">
        <v>488</v>
      </c>
      <c r="I24" s="469">
        <v>32.386501312255859</v>
      </c>
      <c r="J24" s="469">
        <v>30</v>
      </c>
      <c r="K24" s="470">
        <v>971.52001953125</v>
      </c>
    </row>
    <row r="25" spans="1:11" ht="14.4" customHeight="1" x14ac:dyDescent="0.3">
      <c r="A25" s="464" t="s">
        <v>392</v>
      </c>
      <c r="B25" s="465" t="s">
        <v>393</v>
      </c>
      <c r="C25" s="466" t="s">
        <v>400</v>
      </c>
      <c r="D25" s="467" t="s">
        <v>401</v>
      </c>
      <c r="E25" s="466" t="s">
        <v>447</v>
      </c>
      <c r="F25" s="467" t="s">
        <v>448</v>
      </c>
      <c r="G25" s="466" t="s">
        <v>489</v>
      </c>
      <c r="H25" s="466" t="s">
        <v>490</v>
      </c>
      <c r="I25" s="469">
        <v>692.07000732421875</v>
      </c>
      <c r="J25" s="469">
        <v>1</v>
      </c>
      <c r="K25" s="470">
        <v>692.07000732421875</v>
      </c>
    </row>
    <row r="26" spans="1:11" ht="14.4" customHeight="1" x14ac:dyDescent="0.3">
      <c r="A26" s="464" t="s">
        <v>392</v>
      </c>
      <c r="B26" s="465" t="s">
        <v>393</v>
      </c>
      <c r="C26" s="466" t="s">
        <v>400</v>
      </c>
      <c r="D26" s="467" t="s">
        <v>401</v>
      </c>
      <c r="E26" s="466" t="s">
        <v>447</v>
      </c>
      <c r="F26" s="467" t="s">
        <v>448</v>
      </c>
      <c r="G26" s="466" t="s">
        <v>491</v>
      </c>
      <c r="H26" s="466" t="s">
        <v>492</v>
      </c>
      <c r="I26" s="469">
        <v>718.6400146484375</v>
      </c>
      <c r="J26" s="469">
        <v>1</v>
      </c>
      <c r="K26" s="470">
        <v>718.6400146484375</v>
      </c>
    </row>
    <row r="27" spans="1:11" ht="14.4" customHeight="1" x14ac:dyDescent="0.3">
      <c r="A27" s="464" t="s">
        <v>392</v>
      </c>
      <c r="B27" s="465" t="s">
        <v>393</v>
      </c>
      <c r="C27" s="466" t="s">
        <v>400</v>
      </c>
      <c r="D27" s="467" t="s">
        <v>401</v>
      </c>
      <c r="E27" s="466" t="s">
        <v>447</v>
      </c>
      <c r="F27" s="467" t="s">
        <v>448</v>
      </c>
      <c r="G27" s="466" t="s">
        <v>493</v>
      </c>
      <c r="H27" s="466" t="s">
        <v>494</v>
      </c>
      <c r="I27" s="469">
        <v>52272</v>
      </c>
      <c r="J27" s="469">
        <v>1</v>
      </c>
      <c r="K27" s="470">
        <v>52272</v>
      </c>
    </row>
    <row r="28" spans="1:11" ht="14.4" customHeight="1" x14ac:dyDescent="0.3">
      <c r="A28" s="464" t="s">
        <v>392</v>
      </c>
      <c r="B28" s="465" t="s">
        <v>393</v>
      </c>
      <c r="C28" s="466" t="s">
        <v>400</v>
      </c>
      <c r="D28" s="467" t="s">
        <v>401</v>
      </c>
      <c r="E28" s="466" t="s">
        <v>447</v>
      </c>
      <c r="F28" s="467" t="s">
        <v>448</v>
      </c>
      <c r="G28" s="466" t="s">
        <v>495</v>
      </c>
      <c r="H28" s="466" t="s">
        <v>496</v>
      </c>
      <c r="I28" s="469">
        <v>20908.8203125</v>
      </c>
      <c r="J28" s="469">
        <v>1</v>
      </c>
      <c r="K28" s="470">
        <v>20908.8203125</v>
      </c>
    </row>
    <row r="29" spans="1:11" ht="14.4" customHeight="1" x14ac:dyDescent="0.3">
      <c r="A29" s="464" t="s">
        <v>392</v>
      </c>
      <c r="B29" s="465" t="s">
        <v>393</v>
      </c>
      <c r="C29" s="466" t="s">
        <v>400</v>
      </c>
      <c r="D29" s="467" t="s">
        <v>401</v>
      </c>
      <c r="E29" s="466" t="s">
        <v>447</v>
      </c>
      <c r="F29" s="467" t="s">
        <v>448</v>
      </c>
      <c r="G29" s="466" t="s">
        <v>497</v>
      </c>
      <c r="H29" s="466" t="s">
        <v>498</v>
      </c>
      <c r="I29" s="469">
        <v>27265.339409722223</v>
      </c>
      <c r="J29" s="469">
        <v>13</v>
      </c>
      <c r="K29" s="470">
        <v>357071.0703125</v>
      </c>
    </row>
    <row r="30" spans="1:11" ht="14.4" customHeight="1" x14ac:dyDescent="0.3">
      <c r="A30" s="464" t="s">
        <v>392</v>
      </c>
      <c r="B30" s="465" t="s">
        <v>393</v>
      </c>
      <c r="C30" s="466" t="s">
        <v>400</v>
      </c>
      <c r="D30" s="467" t="s">
        <v>401</v>
      </c>
      <c r="E30" s="466" t="s">
        <v>447</v>
      </c>
      <c r="F30" s="467" t="s">
        <v>448</v>
      </c>
      <c r="G30" s="466" t="s">
        <v>499</v>
      </c>
      <c r="H30" s="466" t="s">
        <v>500</v>
      </c>
      <c r="I30" s="469">
        <v>4549.259765625</v>
      </c>
      <c r="J30" s="469">
        <v>2</v>
      </c>
      <c r="K30" s="470">
        <v>9098.51953125</v>
      </c>
    </row>
    <row r="31" spans="1:11" ht="14.4" customHeight="1" x14ac:dyDescent="0.3">
      <c r="A31" s="464" t="s">
        <v>392</v>
      </c>
      <c r="B31" s="465" t="s">
        <v>393</v>
      </c>
      <c r="C31" s="466" t="s">
        <v>400</v>
      </c>
      <c r="D31" s="467" t="s">
        <v>401</v>
      </c>
      <c r="E31" s="466" t="s">
        <v>447</v>
      </c>
      <c r="F31" s="467" t="s">
        <v>448</v>
      </c>
      <c r="G31" s="466" t="s">
        <v>501</v>
      </c>
      <c r="H31" s="466" t="s">
        <v>502</v>
      </c>
      <c r="I31" s="469">
        <v>274.67001342773437</v>
      </c>
      <c r="J31" s="469">
        <v>2</v>
      </c>
      <c r="K31" s="470">
        <v>549.34002685546875</v>
      </c>
    </row>
    <row r="32" spans="1:11" ht="14.4" customHeight="1" x14ac:dyDescent="0.3">
      <c r="A32" s="464" t="s">
        <v>392</v>
      </c>
      <c r="B32" s="465" t="s">
        <v>393</v>
      </c>
      <c r="C32" s="466" t="s">
        <v>400</v>
      </c>
      <c r="D32" s="467" t="s">
        <v>401</v>
      </c>
      <c r="E32" s="466" t="s">
        <v>447</v>
      </c>
      <c r="F32" s="467" t="s">
        <v>448</v>
      </c>
      <c r="G32" s="466" t="s">
        <v>503</v>
      </c>
      <c r="H32" s="466" t="s">
        <v>504</v>
      </c>
      <c r="I32" s="469">
        <v>5998.205078125</v>
      </c>
      <c r="J32" s="469">
        <v>2</v>
      </c>
      <c r="K32" s="470">
        <v>11996.41015625</v>
      </c>
    </row>
    <row r="33" spans="1:11" ht="14.4" customHeight="1" x14ac:dyDescent="0.3">
      <c r="A33" s="464" t="s">
        <v>392</v>
      </c>
      <c r="B33" s="465" t="s">
        <v>393</v>
      </c>
      <c r="C33" s="466" t="s">
        <v>400</v>
      </c>
      <c r="D33" s="467" t="s">
        <v>401</v>
      </c>
      <c r="E33" s="466" t="s">
        <v>447</v>
      </c>
      <c r="F33" s="467" t="s">
        <v>448</v>
      </c>
      <c r="G33" s="466" t="s">
        <v>505</v>
      </c>
      <c r="H33" s="466" t="s">
        <v>506</v>
      </c>
      <c r="I33" s="469">
        <v>10097.280164930555</v>
      </c>
      <c r="J33" s="469">
        <v>9</v>
      </c>
      <c r="K33" s="470">
        <v>90875.521484375</v>
      </c>
    </row>
    <row r="34" spans="1:11" ht="14.4" customHeight="1" x14ac:dyDescent="0.3">
      <c r="A34" s="464" t="s">
        <v>392</v>
      </c>
      <c r="B34" s="465" t="s">
        <v>393</v>
      </c>
      <c r="C34" s="466" t="s">
        <v>400</v>
      </c>
      <c r="D34" s="467" t="s">
        <v>401</v>
      </c>
      <c r="E34" s="466" t="s">
        <v>447</v>
      </c>
      <c r="F34" s="467" t="s">
        <v>448</v>
      </c>
      <c r="G34" s="466" t="s">
        <v>507</v>
      </c>
      <c r="H34" s="466" t="s">
        <v>508</v>
      </c>
      <c r="I34" s="469">
        <v>34618.907986111109</v>
      </c>
      <c r="J34" s="469">
        <v>9</v>
      </c>
      <c r="K34" s="470">
        <v>311570.171875</v>
      </c>
    </row>
    <row r="35" spans="1:11" ht="14.4" customHeight="1" x14ac:dyDescent="0.3">
      <c r="A35" s="464" t="s">
        <v>392</v>
      </c>
      <c r="B35" s="465" t="s">
        <v>393</v>
      </c>
      <c r="C35" s="466" t="s">
        <v>400</v>
      </c>
      <c r="D35" s="467" t="s">
        <v>401</v>
      </c>
      <c r="E35" s="466" t="s">
        <v>447</v>
      </c>
      <c r="F35" s="467" t="s">
        <v>448</v>
      </c>
      <c r="G35" s="466" t="s">
        <v>509</v>
      </c>
      <c r="H35" s="466" t="s">
        <v>510</v>
      </c>
      <c r="I35" s="469">
        <v>2622.925048828125</v>
      </c>
      <c r="J35" s="469">
        <v>5</v>
      </c>
      <c r="K35" s="470">
        <v>13145.730224609375</v>
      </c>
    </row>
    <row r="36" spans="1:11" ht="14.4" customHeight="1" x14ac:dyDescent="0.3">
      <c r="A36" s="464" t="s">
        <v>392</v>
      </c>
      <c r="B36" s="465" t="s">
        <v>393</v>
      </c>
      <c r="C36" s="466" t="s">
        <v>400</v>
      </c>
      <c r="D36" s="467" t="s">
        <v>401</v>
      </c>
      <c r="E36" s="466" t="s">
        <v>447</v>
      </c>
      <c r="F36" s="467" t="s">
        <v>448</v>
      </c>
      <c r="G36" s="466" t="s">
        <v>511</v>
      </c>
      <c r="H36" s="466" t="s">
        <v>512</v>
      </c>
      <c r="I36" s="469">
        <v>6199.9267578125</v>
      </c>
      <c r="J36" s="469">
        <v>3</v>
      </c>
      <c r="K36" s="470">
        <v>18599.7802734375</v>
      </c>
    </row>
    <row r="37" spans="1:11" ht="14.4" customHeight="1" x14ac:dyDescent="0.3">
      <c r="A37" s="464" t="s">
        <v>392</v>
      </c>
      <c r="B37" s="465" t="s">
        <v>393</v>
      </c>
      <c r="C37" s="466" t="s">
        <v>400</v>
      </c>
      <c r="D37" s="467" t="s">
        <v>401</v>
      </c>
      <c r="E37" s="466" t="s">
        <v>447</v>
      </c>
      <c r="F37" s="467" t="s">
        <v>448</v>
      </c>
      <c r="G37" s="466" t="s">
        <v>513</v>
      </c>
      <c r="H37" s="466" t="s">
        <v>514</v>
      </c>
      <c r="I37" s="469">
        <v>5989.5</v>
      </c>
      <c r="J37" s="469">
        <v>1</v>
      </c>
      <c r="K37" s="470">
        <v>5989.5</v>
      </c>
    </row>
    <row r="38" spans="1:11" ht="14.4" customHeight="1" x14ac:dyDescent="0.3">
      <c r="A38" s="464" t="s">
        <v>392</v>
      </c>
      <c r="B38" s="465" t="s">
        <v>393</v>
      </c>
      <c r="C38" s="466" t="s">
        <v>400</v>
      </c>
      <c r="D38" s="467" t="s">
        <v>401</v>
      </c>
      <c r="E38" s="466" t="s">
        <v>447</v>
      </c>
      <c r="F38" s="467" t="s">
        <v>448</v>
      </c>
      <c r="G38" s="466" t="s">
        <v>515</v>
      </c>
      <c r="H38" s="466" t="s">
        <v>516</v>
      </c>
      <c r="I38" s="469">
        <v>5868.030029296875</v>
      </c>
      <c r="J38" s="469">
        <v>2</v>
      </c>
      <c r="K38" s="470">
        <v>11736.06005859375</v>
      </c>
    </row>
    <row r="39" spans="1:11" ht="14.4" customHeight="1" x14ac:dyDescent="0.3">
      <c r="A39" s="464" t="s">
        <v>392</v>
      </c>
      <c r="B39" s="465" t="s">
        <v>393</v>
      </c>
      <c r="C39" s="466" t="s">
        <v>400</v>
      </c>
      <c r="D39" s="467" t="s">
        <v>401</v>
      </c>
      <c r="E39" s="466" t="s">
        <v>447</v>
      </c>
      <c r="F39" s="467" t="s">
        <v>448</v>
      </c>
      <c r="G39" s="466" t="s">
        <v>517</v>
      </c>
      <c r="H39" s="466" t="s">
        <v>518</v>
      </c>
      <c r="I39" s="469">
        <v>5868.030029296875</v>
      </c>
      <c r="J39" s="469">
        <v>2</v>
      </c>
      <c r="K39" s="470">
        <v>11736.06005859375</v>
      </c>
    </row>
    <row r="40" spans="1:11" ht="14.4" customHeight="1" x14ac:dyDescent="0.3">
      <c r="A40" s="464" t="s">
        <v>392</v>
      </c>
      <c r="B40" s="465" t="s">
        <v>393</v>
      </c>
      <c r="C40" s="466" t="s">
        <v>400</v>
      </c>
      <c r="D40" s="467" t="s">
        <v>401</v>
      </c>
      <c r="E40" s="466" t="s">
        <v>447</v>
      </c>
      <c r="F40" s="467" t="s">
        <v>448</v>
      </c>
      <c r="G40" s="466" t="s">
        <v>519</v>
      </c>
      <c r="H40" s="466" t="s">
        <v>520</v>
      </c>
      <c r="I40" s="469">
        <v>9663.8175455729161</v>
      </c>
      <c r="J40" s="469">
        <v>17</v>
      </c>
      <c r="K40" s="470">
        <v>164284.9609375</v>
      </c>
    </row>
    <row r="41" spans="1:11" ht="14.4" customHeight="1" x14ac:dyDescent="0.3">
      <c r="A41" s="464" t="s">
        <v>392</v>
      </c>
      <c r="B41" s="465" t="s">
        <v>393</v>
      </c>
      <c r="C41" s="466" t="s">
        <v>400</v>
      </c>
      <c r="D41" s="467" t="s">
        <v>401</v>
      </c>
      <c r="E41" s="466" t="s">
        <v>447</v>
      </c>
      <c r="F41" s="467" t="s">
        <v>448</v>
      </c>
      <c r="G41" s="466" t="s">
        <v>521</v>
      </c>
      <c r="H41" s="466" t="s">
        <v>522</v>
      </c>
      <c r="I41" s="469">
        <v>9663.8216145833339</v>
      </c>
      <c r="J41" s="469">
        <v>17</v>
      </c>
      <c r="K41" s="470">
        <v>164285.0390625</v>
      </c>
    </row>
    <row r="42" spans="1:11" ht="14.4" customHeight="1" x14ac:dyDescent="0.3">
      <c r="A42" s="464" t="s">
        <v>392</v>
      </c>
      <c r="B42" s="465" t="s">
        <v>393</v>
      </c>
      <c r="C42" s="466" t="s">
        <v>400</v>
      </c>
      <c r="D42" s="467" t="s">
        <v>401</v>
      </c>
      <c r="E42" s="466" t="s">
        <v>447</v>
      </c>
      <c r="F42" s="467" t="s">
        <v>448</v>
      </c>
      <c r="G42" s="466" t="s">
        <v>523</v>
      </c>
      <c r="H42" s="466" t="s">
        <v>524</v>
      </c>
      <c r="I42" s="469">
        <v>1341.8900146484375</v>
      </c>
      <c r="J42" s="469">
        <v>8</v>
      </c>
      <c r="K42" s="470">
        <v>10735.1201171875</v>
      </c>
    </row>
    <row r="43" spans="1:11" ht="14.4" customHeight="1" x14ac:dyDescent="0.3">
      <c r="A43" s="464" t="s">
        <v>392</v>
      </c>
      <c r="B43" s="465" t="s">
        <v>393</v>
      </c>
      <c r="C43" s="466" t="s">
        <v>400</v>
      </c>
      <c r="D43" s="467" t="s">
        <v>401</v>
      </c>
      <c r="E43" s="466" t="s">
        <v>447</v>
      </c>
      <c r="F43" s="467" t="s">
        <v>448</v>
      </c>
      <c r="G43" s="466" t="s">
        <v>525</v>
      </c>
      <c r="H43" s="466" t="s">
        <v>526</v>
      </c>
      <c r="I43" s="469">
        <v>400.85595267159596</v>
      </c>
      <c r="J43" s="469">
        <v>37</v>
      </c>
      <c r="K43" s="470">
        <v>14864.8603515625</v>
      </c>
    </row>
    <row r="44" spans="1:11" ht="14.4" customHeight="1" x14ac:dyDescent="0.3">
      <c r="A44" s="464" t="s">
        <v>392</v>
      </c>
      <c r="B44" s="465" t="s">
        <v>393</v>
      </c>
      <c r="C44" s="466" t="s">
        <v>400</v>
      </c>
      <c r="D44" s="467" t="s">
        <v>401</v>
      </c>
      <c r="E44" s="466" t="s">
        <v>447</v>
      </c>
      <c r="F44" s="467" t="s">
        <v>448</v>
      </c>
      <c r="G44" s="466" t="s">
        <v>527</v>
      </c>
      <c r="H44" s="466" t="s">
        <v>528</v>
      </c>
      <c r="I44" s="469">
        <v>269.60016741071428</v>
      </c>
      <c r="J44" s="469">
        <v>37</v>
      </c>
      <c r="K44" s="470">
        <v>9998.23974609375</v>
      </c>
    </row>
    <row r="45" spans="1:11" ht="14.4" customHeight="1" x14ac:dyDescent="0.3">
      <c r="A45" s="464" t="s">
        <v>392</v>
      </c>
      <c r="B45" s="465" t="s">
        <v>393</v>
      </c>
      <c r="C45" s="466" t="s">
        <v>400</v>
      </c>
      <c r="D45" s="467" t="s">
        <v>401</v>
      </c>
      <c r="E45" s="466" t="s">
        <v>447</v>
      </c>
      <c r="F45" s="467" t="s">
        <v>448</v>
      </c>
      <c r="G45" s="466" t="s">
        <v>529</v>
      </c>
      <c r="H45" s="466" t="s">
        <v>530</v>
      </c>
      <c r="I45" s="469">
        <v>478.00713675362721</v>
      </c>
      <c r="J45" s="469">
        <v>12</v>
      </c>
      <c r="K45" s="470">
        <v>5846.7199401855469</v>
      </c>
    </row>
    <row r="46" spans="1:11" ht="14.4" customHeight="1" x14ac:dyDescent="0.3">
      <c r="A46" s="464" t="s">
        <v>392</v>
      </c>
      <c r="B46" s="465" t="s">
        <v>393</v>
      </c>
      <c r="C46" s="466" t="s">
        <v>400</v>
      </c>
      <c r="D46" s="467" t="s">
        <v>401</v>
      </c>
      <c r="E46" s="466" t="s">
        <v>447</v>
      </c>
      <c r="F46" s="467" t="s">
        <v>448</v>
      </c>
      <c r="G46" s="466" t="s">
        <v>531</v>
      </c>
      <c r="H46" s="466" t="s">
        <v>532</v>
      </c>
      <c r="I46" s="469">
        <v>2565.2479248046875</v>
      </c>
      <c r="J46" s="469">
        <v>18</v>
      </c>
      <c r="K46" s="470">
        <v>46174.4609375</v>
      </c>
    </row>
    <row r="47" spans="1:11" ht="14.4" customHeight="1" x14ac:dyDescent="0.3">
      <c r="A47" s="464" t="s">
        <v>392</v>
      </c>
      <c r="B47" s="465" t="s">
        <v>393</v>
      </c>
      <c r="C47" s="466" t="s">
        <v>400</v>
      </c>
      <c r="D47" s="467" t="s">
        <v>401</v>
      </c>
      <c r="E47" s="466" t="s">
        <v>447</v>
      </c>
      <c r="F47" s="467" t="s">
        <v>448</v>
      </c>
      <c r="G47" s="466" t="s">
        <v>533</v>
      </c>
      <c r="H47" s="466" t="s">
        <v>534</v>
      </c>
      <c r="I47" s="469">
        <v>3049.2574462890625</v>
      </c>
      <c r="J47" s="469">
        <v>6</v>
      </c>
      <c r="K47" s="470">
        <v>18295.53955078125</v>
      </c>
    </row>
    <row r="48" spans="1:11" ht="14.4" customHeight="1" x14ac:dyDescent="0.3">
      <c r="A48" s="464" t="s">
        <v>392</v>
      </c>
      <c r="B48" s="465" t="s">
        <v>393</v>
      </c>
      <c r="C48" s="466" t="s">
        <v>400</v>
      </c>
      <c r="D48" s="467" t="s">
        <v>401</v>
      </c>
      <c r="E48" s="466" t="s">
        <v>447</v>
      </c>
      <c r="F48" s="467" t="s">
        <v>448</v>
      </c>
      <c r="G48" s="466" t="s">
        <v>535</v>
      </c>
      <c r="H48" s="466" t="s">
        <v>536</v>
      </c>
      <c r="I48" s="469">
        <v>180.91400146484375</v>
      </c>
      <c r="J48" s="469">
        <v>10</v>
      </c>
      <c r="K48" s="470">
        <v>1809.1400146484375</v>
      </c>
    </row>
    <row r="49" spans="1:11" ht="14.4" customHeight="1" x14ac:dyDescent="0.3">
      <c r="A49" s="464" t="s">
        <v>392</v>
      </c>
      <c r="B49" s="465" t="s">
        <v>393</v>
      </c>
      <c r="C49" s="466" t="s">
        <v>400</v>
      </c>
      <c r="D49" s="467" t="s">
        <v>401</v>
      </c>
      <c r="E49" s="466" t="s">
        <v>447</v>
      </c>
      <c r="F49" s="467" t="s">
        <v>448</v>
      </c>
      <c r="G49" s="466" t="s">
        <v>537</v>
      </c>
      <c r="H49" s="466" t="s">
        <v>538</v>
      </c>
      <c r="I49" s="469">
        <v>274.67001342773437</v>
      </c>
      <c r="J49" s="469">
        <v>1</v>
      </c>
      <c r="K49" s="470">
        <v>274.67001342773437</v>
      </c>
    </row>
    <row r="50" spans="1:11" ht="14.4" customHeight="1" x14ac:dyDescent="0.3">
      <c r="A50" s="464" t="s">
        <v>392</v>
      </c>
      <c r="B50" s="465" t="s">
        <v>393</v>
      </c>
      <c r="C50" s="466" t="s">
        <v>400</v>
      </c>
      <c r="D50" s="467" t="s">
        <v>401</v>
      </c>
      <c r="E50" s="466" t="s">
        <v>447</v>
      </c>
      <c r="F50" s="467" t="s">
        <v>448</v>
      </c>
      <c r="G50" s="466" t="s">
        <v>539</v>
      </c>
      <c r="H50" s="466" t="s">
        <v>540</v>
      </c>
      <c r="I50" s="469">
        <v>274.67666625976562</v>
      </c>
      <c r="J50" s="469">
        <v>11</v>
      </c>
      <c r="K50" s="470">
        <v>3021.4700317382812</v>
      </c>
    </row>
    <row r="51" spans="1:11" ht="14.4" customHeight="1" x14ac:dyDescent="0.3">
      <c r="A51" s="464" t="s">
        <v>392</v>
      </c>
      <c r="B51" s="465" t="s">
        <v>393</v>
      </c>
      <c r="C51" s="466" t="s">
        <v>400</v>
      </c>
      <c r="D51" s="467" t="s">
        <v>401</v>
      </c>
      <c r="E51" s="466" t="s">
        <v>447</v>
      </c>
      <c r="F51" s="467" t="s">
        <v>448</v>
      </c>
      <c r="G51" s="466" t="s">
        <v>541</v>
      </c>
      <c r="H51" s="466" t="s">
        <v>542</v>
      </c>
      <c r="I51" s="469">
        <v>2615.1500244140625</v>
      </c>
      <c r="J51" s="469">
        <v>4</v>
      </c>
      <c r="K51" s="470">
        <v>10460.60009765625</v>
      </c>
    </row>
    <row r="52" spans="1:11" ht="14.4" customHeight="1" x14ac:dyDescent="0.3">
      <c r="A52" s="464" t="s">
        <v>392</v>
      </c>
      <c r="B52" s="465" t="s">
        <v>393</v>
      </c>
      <c r="C52" s="466" t="s">
        <v>400</v>
      </c>
      <c r="D52" s="467" t="s">
        <v>401</v>
      </c>
      <c r="E52" s="466" t="s">
        <v>447</v>
      </c>
      <c r="F52" s="467" t="s">
        <v>448</v>
      </c>
      <c r="G52" s="466" t="s">
        <v>543</v>
      </c>
      <c r="H52" s="466" t="s">
        <v>544</v>
      </c>
      <c r="I52" s="469">
        <v>274.66500854492187</v>
      </c>
      <c r="J52" s="469">
        <v>2</v>
      </c>
      <c r="K52" s="470">
        <v>549.33001708984375</v>
      </c>
    </row>
    <row r="53" spans="1:11" ht="14.4" customHeight="1" x14ac:dyDescent="0.3">
      <c r="A53" s="464" t="s">
        <v>392</v>
      </c>
      <c r="B53" s="465" t="s">
        <v>393</v>
      </c>
      <c r="C53" s="466" t="s">
        <v>400</v>
      </c>
      <c r="D53" s="467" t="s">
        <v>401</v>
      </c>
      <c r="E53" s="466" t="s">
        <v>447</v>
      </c>
      <c r="F53" s="467" t="s">
        <v>448</v>
      </c>
      <c r="G53" s="466" t="s">
        <v>545</v>
      </c>
      <c r="H53" s="466" t="s">
        <v>546</v>
      </c>
      <c r="I53" s="469">
        <v>119.79000091552734</v>
      </c>
      <c r="J53" s="469">
        <v>5</v>
      </c>
      <c r="K53" s="470">
        <v>598.95001220703125</v>
      </c>
    </row>
    <row r="54" spans="1:11" ht="14.4" customHeight="1" x14ac:dyDescent="0.3">
      <c r="A54" s="464" t="s">
        <v>392</v>
      </c>
      <c r="B54" s="465" t="s">
        <v>393</v>
      </c>
      <c r="C54" s="466" t="s">
        <v>400</v>
      </c>
      <c r="D54" s="467" t="s">
        <v>401</v>
      </c>
      <c r="E54" s="466" t="s">
        <v>447</v>
      </c>
      <c r="F54" s="467" t="s">
        <v>448</v>
      </c>
      <c r="G54" s="466" t="s">
        <v>547</v>
      </c>
      <c r="H54" s="466" t="s">
        <v>548</v>
      </c>
      <c r="I54" s="469">
        <v>274.67498779296875</v>
      </c>
      <c r="J54" s="469">
        <v>2</v>
      </c>
      <c r="K54" s="470">
        <v>549.3499755859375</v>
      </c>
    </row>
    <row r="55" spans="1:11" ht="14.4" customHeight="1" x14ac:dyDescent="0.3">
      <c r="A55" s="464" t="s">
        <v>392</v>
      </c>
      <c r="B55" s="465" t="s">
        <v>393</v>
      </c>
      <c r="C55" s="466" t="s">
        <v>400</v>
      </c>
      <c r="D55" s="467" t="s">
        <v>401</v>
      </c>
      <c r="E55" s="466" t="s">
        <v>447</v>
      </c>
      <c r="F55" s="467" t="s">
        <v>448</v>
      </c>
      <c r="G55" s="466" t="s">
        <v>549</v>
      </c>
      <c r="H55" s="466" t="s">
        <v>550</v>
      </c>
      <c r="I55" s="469">
        <v>274.66668701171875</v>
      </c>
      <c r="J55" s="469">
        <v>3</v>
      </c>
      <c r="K55" s="470">
        <v>824</v>
      </c>
    </row>
    <row r="56" spans="1:11" ht="14.4" customHeight="1" x14ac:dyDescent="0.3">
      <c r="A56" s="464" t="s">
        <v>392</v>
      </c>
      <c r="B56" s="465" t="s">
        <v>393</v>
      </c>
      <c r="C56" s="466" t="s">
        <v>400</v>
      </c>
      <c r="D56" s="467" t="s">
        <v>401</v>
      </c>
      <c r="E56" s="466" t="s">
        <v>447</v>
      </c>
      <c r="F56" s="467" t="s">
        <v>448</v>
      </c>
      <c r="G56" s="466" t="s">
        <v>551</v>
      </c>
      <c r="H56" s="466" t="s">
        <v>552</v>
      </c>
      <c r="I56" s="469">
        <v>20.744999885559082</v>
      </c>
      <c r="J56" s="469">
        <v>270</v>
      </c>
      <c r="K56" s="470">
        <v>5601.1200256347656</v>
      </c>
    </row>
    <row r="57" spans="1:11" ht="14.4" customHeight="1" x14ac:dyDescent="0.3">
      <c r="A57" s="464" t="s">
        <v>392</v>
      </c>
      <c r="B57" s="465" t="s">
        <v>393</v>
      </c>
      <c r="C57" s="466" t="s">
        <v>400</v>
      </c>
      <c r="D57" s="467" t="s">
        <v>401</v>
      </c>
      <c r="E57" s="466" t="s">
        <v>447</v>
      </c>
      <c r="F57" s="467" t="s">
        <v>448</v>
      </c>
      <c r="G57" s="466" t="s">
        <v>553</v>
      </c>
      <c r="H57" s="466" t="s">
        <v>554</v>
      </c>
      <c r="I57" s="469">
        <v>274.67832438151044</v>
      </c>
      <c r="J57" s="469">
        <v>6</v>
      </c>
      <c r="K57" s="470">
        <v>1648.0699462890625</v>
      </c>
    </row>
    <row r="58" spans="1:11" ht="14.4" customHeight="1" x14ac:dyDescent="0.3">
      <c r="A58" s="464" t="s">
        <v>392</v>
      </c>
      <c r="B58" s="465" t="s">
        <v>393</v>
      </c>
      <c r="C58" s="466" t="s">
        <v>400</v>
      </c>
      <c r="D58" s="467" t="s">
        <v>401</v>
      </c>
      <c r="E58" s="466" t="s">
        <v>447</v>
      </c>
      <c r="F58" s="467" t="s">
        <v>448</v>
      </c>
      <c r="G58" s="466" t="s">
        <v>555</v>
      </c>
      <c r="H58" s="466" t="s">
        <v>556</v>
      </c>
      <c r="I58" s="469">
        <v>3196.820068359375</v>
      </c>
      <c r="J58" s="469">
        <v>1</v>
      </c>
      <c r="K58" s="470">
        <v>3196.820068359375</v>
      </c>
    </row>
    <row r="59" spans="1:11" ht="14.4" customHeight="1" x14ac:dyDescent="0.3">
      <c r="A59" s="464" t="s">
        <v>392</v>
      </c>
      <c r="B59" s="465" t="s">
        <v>393</v>
      </c>
      <c r="C59" s="466" t="s">
        <v>400</v>
      </c>
      <c r="D59" s="467" t="s">
        <v>401</v>
      </c>
      <c r="E59" s="466" t="s">
        <v>447</v>
      </c>
      <c r="F59" s="467" t="s">
        <v>448</v>
      </c>
      <c r="G59" s="466" t="s">
        <v>557</v>
      </c>
      <c r="H59" s="466" t="s">
        <v>558</v>
      </c>
      <c r="I59" s="469">
        <v>274.6756591796875</v>
      </c>
      <c r="J59" s="469">
        <v>9</v>
      </c>
      <c r="K59" s="470">
        <v>2472.0699462890625</v>
      </c>
    </row>
    <row r="60" spans="1:11" ht="14.4" customHeight="1" x14ac:dyDescent="0.3">
      <c r="A60" s="464" t="s">
        <v>392</v>
      </c>
      <c r="B60" s="465" t="s">
        <v>393</v>
      </c>
      <c r="C60" s="466" t="s">
        <v>400</v>
      </c>
      <c r="D60" s="467" t="s">
        <v>401</v>
      </c>
      <c r="E60" s="466" t="s">
        <v>447</v>
      </c>
      <c r="F60" s="467" t="s">
        <v>448</v>
      </c>
      <c r="G60" s="466" t="s">
        <v>559</v>
      </c>
      <c r="H60" s="466" t="s">
        <v>560</v>
      </c>
      <c r="I60" s="469">
        <v>2819.97998046875</v>
      </c>
      <c r="J60" s="469">
        <v>3</v>
      </c>
      <c r="K60" s="470">
        <v>8278.43994140625</v>
      </c>
    </row>
    <row r="61" spans="1:11" ht="14.4" customHeight="1" x14ac:dyDescent="0.3">
      <c r="A61" s="464" t="s">
        <v>392</v>
      </c>
      <c r="B61" s="465" t="s">
        <v>393</v>
      </c>
      <c r="C61" s="466" t="s">
        <v>400</v>
      </c>
      <c r="D61" s="467" t="s">
        <v>401</v>
      </c>
      <c r="E61" s="466" t="s">
        <v>447</v>
      </c>
      <c r="F61" s="467" t="s">
        <v>448</v>
      </c>
      <c r="G61" s="466" t="s">
        <v>561</v>
      </c>
      <c r="H61" s="466" t="s">
        <v>562</v>
      </c>
      <c r="I61" s="469">
        <v>415.43333435058594</v>
      </c>
      <c r="J61" s="469">
        <v>10</v>
      </c>
      <c r="K61" s="470">
        <v>4089.8000183105469</v>
      </c>
    </row>
    <row r="62" spans="1:11" ht="14.4" customHeight="1" x14ac:dyDescent="0.3">
      <c r="A62" s="464" t="s">
        <v>392</v>
      </c>
      <c r="B62" s="465" t="s">
        <v>393</v>
      </c>
      <c r="C62" s="466" t="s">
        <v>400</v>
      </c>
      <c r="D62" s="467" t="s">
        <v>401</v>
      </c>
      <c r="E62" s="466" t="s">
        <v>447</v>
      </c>
      <c r="F62" s="467" t="s">
        <v>448</v>
      </c>
      <c r="G62" s="466" t="s">
        <v>563</v>
      </c>
      <c r="H62" s="466" t="s">
        <v>564</v>
      </c>
      <c r="I62" s="469">
        <v>17.629999160766602</v>
      </c>
      <c r="J62" s="469">
        <v>40</v>
      </c>
      <c r="K62" s="470">
        <v>705.17999267578125</v>
      </c>
    </row>
    <row r="63" spans="1:11" ht="14.4" customHeight="1" x14ac:dyDescent="0.3">
      <c r="A63" s="464" t="s">
        <v>392</v>
      </c>
      <c r="B63" s="465" t="s">
        <v>393</v>
      </c>
      <c r="C63" s="466" t="s">
        <v>400</v>
      </c>
      <c r="D63" s="467" t="s">
        <v>401</v>
      </c>
      <c r="E63" s="466" t="s">
        <v>447</v>
      </c>
      <c r="F63" s="467" t="s">
        <v>448</v>
      </c>
      <c r="G63" s="466" t="s">
        <v>565</v>
      </c>
      <c r="H63" s="466" t="s">
        <v>566</v>
      </c>
      <c r="I63" s="469">
        <v>33.661629396326404</v>
      </c>
      <c r="J63" s="469">
        <v>3240</v>
      </c>
      <c r="K63" s="470">
        <v>109065.25024414063</v>
      </c>
    </row>
    <row r="64" spans="1:11" ht="14.4" customHeight="1" x14ac:dyDescent="0.3">
      <c r="A64" s="464" t="s">
        <v>392</v>
      </c>
      <c r="B64" s="465" t="s">
        <v>393</v>
      </c>
      <c r="C64" s="466" t="s">
        <v>400</v>
      </c>
      <c r="D64" s="467" t="s">
        <v>401</v>
      </c>
      <c r="E64" s="466" t="s">
        <v>447</v>
      </c>
      <c r="F64" s="467" t="s">
        <v>448</v>
      </c>
      <c r="G64" s="466" t="s">
        <v>567</v>
      </c>
      <c r="H64" s="466" t="s">
        <v>568</v>
      </c>
      <c r="I64" s="469">
        <v>33.659999847412109</v>
      </c>
      <c r="J64" s="469">
        <v>130</v>
      </c>
      <c r="K64" s="470">
        <v>4376.0599365234375</v>
      </c>
    </row>
    <row r="65" spans="1:11" ht="14.4" customHeight="1" x14ac:dyDescent="0.3">
      <c r="A65" s="464" t="s">
        <v>392</v>
      </c>
      <c r="B65" s="465" t="s">
        <v>393</v>
      </c>
      <c r="C65" s="466" t="s">
        <v>400</v>
      </c>
      <c r="D65" s="467" t="s">
        <v>401</v>
      </c>
      <c r="E65" s="466" t="s">
        <v>447</v>
      </c>
      <c r="F65" s="467" t="s">
        <v>448</v>
      </c>
      <c r="G65" s="466" t="s">
        <v>569</v>
      </c>
      <c r="H65" s="466" t="s">
        <v>570</v>
      </c>
      <c r="I65" s="469">
        <v>46.450000762939453</v>
      </c>
      <c r="J65" s="469">
        <v>20</v>
      </c>
      <c r="K65" s="470">
        <v>929</v>
      </c>
    </row>
    <row r="66" spans="1:11" ht="14.4" customHeight="1" x14ac:dyDescent="0.3">
      <c r="A66" s="464" t="s">
        <v>392</v>
      </c>
      <c r="B66" s="465" t="s">
        <v>393</v>
      </c>
      <c r="C66" s="466" t="s">
        <v>400</v>
      </c>
      <c r="D66" s="467" t="s">
        <v>401</v>
      </c>
      <c r="E66" s="466" t="s">
        <v>447</v>
      </c>
      <c r="F66" s="467" t="s">
        <v>448</v>
      </c>
      <c r="G66" s="466" t="s">
        <v>571</v>
      </c>
      <c r="H66" s="466" t="s">
        <v>572</v>
      </c>
      <c r="I66" s="469">
        <v>16.52864714229808</v>
      </c>
      <c r="J66" s="469">
        <v>27324</v>
      </c>
      <c r="K66" s="470">
        <v>451628.47265625</v>
      </c>
    </row>
    <row r="67" spans="1:11" ht="14.4" customHeight="1" x14ac:dyDescent="0.3">
      <c r="A67" s="464" t="s">
        <v>392</v>
      </c>
      <c r="B67" s="465" t="s">
        <v>393</v>
      </c>
      <c r="C67" s="466" t="s">
        <v>400</v>
      </c>
      <c r="D67" s="467" t="s">
        <v>401</v>
      </c>
      <c r="E67" s="466" t="s">
        <v>447</v>
      </c>
      <c r="F67" s="467" t="s">
        <v>448</v>
      </c>
      <c r="G67" s="466" t="s">
        <v>573</v>
      </c>
      <c r="H67" s="466" t="s">
        <v>574</v>
      </c>
      <c r="I67" s="469">
        <v>12.306015674884502</v>
      </c>
      <c r="J67" s="469">
        <v>6480</v>
      </c>
      <c r="K67" s="470">
        <v>79740.91943359375</v>
      </c>
    </row>
    <row r="68" spans="1:11" ht="14.4" customHeight="1" x14ac:dyDescent="0.3">
      <c r="A68" s="464" t="s">
        <v>392</v>
      </c>
      <c r="B68" s="465" t="s">
        <v>393</v>
      </c>
      <c r="C68" s="466" t="s">
        <v>400</v>
      </c>
      <c r="D68" s="467" t="s">
        <v>401</v>
      </c>
      <c r="E68" s="466" t="s">
        <v>447</v>
      </c>
      <c r="F68" s="467" t="s">
        <v>448</v>
      </c>
      <c r="G68" s="466" t="s">
        <v>575</v>
      </c>
      <c r="H68" s="466" t="s">
        <v>576</v>
      </c>
      <c r="I68" s="469">
        <v>13939.046657986111</v>
      </c>
      <c r="J68" s="469">
        <v>17</v>
      </c>
      <c r="K68" s="470">
        <v>236964.041015625</v>
      </c>
    </row>
    <row r="69" spans="1:11" ht="14.4" customHeight="1" x14ac:dyDescent="0.3">
      <c r="A69" s="464" t="s">
        <v>392</v>
      </c>
      <c r="B69" s="465" t="s">
        <v>393</v>
      </c>
      <c r="C69" s="466" t="s">
        <v>400</v>
      </c>
      <c r="D69" s="467" t="s">
        <v>401</v>
      </c>
      <c r="E69" s="466" t="s">
        <v>447</v>
      </c>
      <c r="F69" s="467" t="s">
        <v>448</v>
      </c>
      <c r="G69" s="466" t="s">
        <v>577</v>
      </c>
      <c r="H69" s="466" t="s">
        <v>578</v>
      </c>
      <c r="I69" s="469">
        <v>18.790586471557617</v>
      </c>
      <c r="J69" s="469">
        <v>840</v>
      </c>
      <c r="K69" s="470">
        <v>15784.73974609375</v>
      </c>
    </row>
    <row r="70" spans="1:11" ht="14.4" customHeight="1" x14ac:dyDescent="0.3">
      <c r="A70" s="464" t="s">
        <v>392</v>
      </c>
      <c r="B70" s="465" t="s">
        <v>393</v>
      </c>
      <c r="C70" s="466" t="s">
        <v>400</v>
      </c>
      <c r="D70" s="467" t="s">
        <v>401</v>
      </c>
      <c r="E70" s="466" t="s">
        <v>447</v>
      </c>
      <c r="F70" s="467" t="s">
        <v>448</v>
      </c>
      <c r="G70" s="466" t="s">
        <v>579</v>
      </c>
      <c r="H70" s="466" t="s">
        <v>580</v>
      </c>
      <c r="I70" s="469">
        <v>70.206249237060547</v>
      </c>
      <c r="J70" s="469">
        <v>17</v>
      </c>
      <c r="K70" s="470">
        <v>1193.489990234375</v>
      </c>
    </row>
    <row r="71" spans="1:11" ht="14.4" customHeight="1" x14ac:dyDescent="0.3">
      <c r="A71" s="464" t="s">
        <v>392</v>
      </c>
      <c r="B71" s="465" t="s">
        <v>393</v>
      </c>
      <c r="C71" s="466" t="s">
        <v>400</v>
      </c>
      <c r="D71" s="467" t="s">
        <v>401</v>
      </c>
      <c r="E71" s="466" t="s">
        <v>447</v>
      </c>
      <c r="F71" s="467" t="s">
        <v>448</v>
      </c>
      <c r="G71" s="466" t="s">
        <v>581</v>
      </c>
      <c r="H71" s="466" t="s">
        <v>582</v>
      </c>
      <c r="I71" s="469">
        <v>1476.3499755859375</v>
      </c>
      <c r="J71" s="469">
        <v>2</v>
      </c>
      <c r="K71" s="470">
        <v>2952.699951171875</v>
      </c>
    </row>
    <row r="72" spans="1:11" ht="14.4" customHeight="1" x14ac:dyDescent="0.3">
      <c r="A72" s="464" t="s">
        <v>392</v>
      </c>
      <c r="B72" s="465" t="s">
        <v>393</v>
      </c>
      <c r="C72" s="466" t="s">
        <v>400</v>
      </c>
      <c r="D72" s="467" t="s">
        <v>401</v>
      </c>
      <c r="E72" s="466" t="s">
        <v>447</v>
      </c>
      <c r="F72" s="467" t="s">
        <v>448</v>
      </c>
      <c r="G72" s="466" t="s">
        <v>583</v>
      </c>
      <c r="H72" s="466" t="s">
        <v>584</v>
      </c>
      <c r="I72" s="469">
        <v>223.56031626620413</v>
      </c>
      <c r="J72" s="469">
        <v>4</v>
      </c>
      <c r="K72" s="470">
        <v>894.2412650648165</v>
      </c>
    </row>
    <row r="73" spans="1:11" ht="14.4" customHeight="1" x14ac:dyDescent="0.3">
      <c r="A73" s="464" t="s">
        <v>392</v>
      </c>
      <c r="B73" s="465" t="s">
        <v>393</v>
      </c>
      <c r="C73" s="466" t="s">
        <v>400</v>
      </c>
      <c r="D73" s="467" t="s">
        <v>401</v>
      </c>
      <c r="E73" s="466" t="s">
        <v>447</v>
      </c>
      <c r="F73" s="467" t="s">
        <v>448</v>
      </c>
      <c r="G73" s="466" t="s">
        <v>585</v>
      </c>
      <c r="H73" s="466" t="s">
        <v>586</v>
      </c>
      <c r="I73" s="469">
        <v>154.03611077202692</v>
      </c>
      <c r="J73" s="469">
        <v>22</v>
      </c>
      <c r="K73" s="470">
        <v>2669.7099990844727</v>
      </c>
    </row>
    <row r="74" spans="1:11" ht="14.4" customHeight="1" x14ac:dyDescent="0.3">
      <c r="A74" s="464" t="s">
        <v>392</v>
      </c>
      <c r="B74" s="465" t="s">
        <v>393</v>
      </c>
      <c r="C74" s="466" t="s">
        <v>400</v>
      </c>
      <c r="D74" s="467" t="s">
        <v>401</v>
      </c>
      <c r="E74" s="466" t="s">
        <v>447</v>
      </c>
      <c r="F74" s="467" t="s">
        <v>448</v>
      </c>
      <c r="G74" s="466" t="s">
        <v>587</v>
      </c>
      <c r="H74" s="466" t="s">
        <v>588</v>
      </c>
      <c r="I74" s="469">
        <v>510.6199951171875</v>
      </c>
      <c r="J74" s="469">
        <v>1</v>
      </c>
      <c r="K74" s="470">
        <v>510.6199951171875</v>
      </c>
    </row>
    <row r="75" spans="1:11" ht="14.4" customHeight="1" x14ac:dyDescent="0.3">
      <c r="A75" s="464" t="s">
        <v>392</v>
      </c>
      <c r="B75" s="465" t="s">
        <v>393</v>
      </c>
      <c r="C75" s="466" t="s">
        <v>400</v>
      </c>
      <c r="D75" s="467" t="s">
        <v>401</v>
      </c>
      <c r="E75" s="466" t="s">
        <v>447</v>
      </c>
      <c r="F75" s="467" t="s">
        <v>448</v>
      </c>
      <c r="G75" s="466" t="s">
        <v>589</v>
      </c>
      <c r="H75" s="466" t="s">
        <v>590</v>
      </c>
      <c r="I75" s="469">
        <v>903.8699951171875</v>
      </c>
      <c r="J75" s="469">
        <v>1</v>
      </c>
      <c r="K75" s="470">
        <v>903.8699951171875</v>
      </c>
    </row>
    <row r="76" spans="1:11" ht="14.4" customHeight="1" x14ac:dyDescent="0.3">
      <c r="A76" s="464" t="s">
        <v>392</v>
      </c>
      <c r="B76" s="465" t="s">
        <v>393</v>
      </c>
      <c r="C76" s="466" t="s">
        <v>400</v>
      </c>
      <c r="D76" s="467" t="s">
        <v>401</v>
      </c>
      <c r="E76" s="466" t="s">
        <v>447</v>
      </c>
      <c r="F76" s="467" t="s">
        <v>448</v>
      </c>
      <c r="G76" s="466" t="s">
        <v>591</v>
      </c>
      <c r="H76" s="466" t="s">
        <v>592</v>
      </c>
      <c r="I76" s="469">
        <v>934.1199951171875</v>
      </c>
      <c r="J76" s="469">
        <v>1</v>
      </c>
      <c r="K76" s="470">
        <v>934.1199951171875</v>
      </c>
    </row>
    <row r="77" spans="1:11" ht="14.4" customHeight="1" x14ac:dyDescent="0.3">
      <c r="A77" s="464" t="s">
        <v>392</v>
      </c>
      <c r="B77" s="465" t="s">
        <v>393</v>
      </c>
      <c r="C77" s="466" t="s">
        <v>400</v>
      </c>
      <c r="D77" s="467" t="s">
        <v>401</v>
      </c>
      <c r="E77" s="466" t="s">
        <v>447</v>
      </c>
      <c r="F77" s="467" t="s">
        <v>448</v>
      </c>
      <c r="G77" s="466" t="s">
        <v>593</v>
      </c>
      <c r="H77" s="466" t="s">
        <v>594</v>
      </c>
      <c r="I77" s="469">
        <v>510.6199951171875</v>
      </c>
      <c r="J77" s="469">
        <v>1</v>
      </c>
      <c r="K77" s="470">
        <v>510.6199951171875</v>
      </c>
    </row>
    <row r="78" spans="1:11" ht="14.4" customHeight="1" x14ac:dyDescent="0.3">
      <c r="A78" s="464" t="s">
        <v>392</v>
      </c>
      <c r="B78" s="465" t="s">
        <v>393</v>
      </c>
      <c r="C78" s="466" t="s">
        <v>400</v>
      </c>
      <c r="D78" s="467" t="s">
        <v>401</v>
      </c>
      <c r="E78" s="466" t="s">
        <v>447</v>
      </c>
      <c r="F78" s="467" t="s">
        <v>448</v>
      </c>
      <c r="G78" s="466" t="s">
        <v>595</v>
      </c>
      <c r="H78" s="466" t="s">
        <v>596</v>
      </c>
      <c r="I78" s="469">
        <v>5194.628255208333</v>
      </c>
      <c r="J78" s="469">
        <v>4</v>
      </c>
      <c r="K78" s="470">
        <v>20688.76953125</v>
      </c>
    </row>
    <row r="79" spans="1:11" ht="14.4" customHeight="1" x14ac:dyDescent="0.3">
      <c r="A79" s="464" t="s">
        <v>392</v>
      </c>
      <c r="B79" s="465" t="s">
        <v>393</v>
      </c>
      <c r="C79" s="466" t="s">
        <v>400</v>
      </c>
      <c r="D79" s="467" t="s">
        <v>401</v>
      </c>
      <c r="E79" s="466" t="s">
        <v>447</v>
      </c>
      <c r="F79" s="467" t="s">
        <v>448</v>
      </c>
      <c r="G79" s="466" t="s">
        <v>597</v>
      </c>
      <c r="H79" s="466" t="s">
        <v>598</v>
      </c>
      <c r="I79" s="469">
        <v>5172.08251953125</v>
      </c>
      <c r="J79" s="469">
        <v>5</v>
      </c>
      <c r="K79" s="470">
        <v>25793.22021484375</v>
      </c>
    </row>
    <row r="80" spans="1:11" ht="14.4" customHeight="1" x14ac:dyDescent="0.3">
      <c r="A80" s="464" t="s">
        <v>392</v>
      </c>
      <c r="B80" s="465" t="s">
        <v>393</v>
      </c>
      <c r="C80" s="466" t="s">
        <v>400</v>
      </c>
      <c r="D80" s="467" t="s">
        <v>401</v>
      </c>
      <c r="E80" s="466" t="s">
        <v>447</v>
      </c>
      <c r="F80" s="467" t="s">
        <v>448</v>
      </c>
      <c r="G80" s="466" t="s">
        <v>599</v>
      </c>
      <c r="H80" s="466" t="s">
        <v>600</v>
      </c>
      <c r="I80" s="469">
        <v>5194.461588541667</v>
      </c>
      <c r="J80" s="469">
        <v>5</v>
      </c>
      <c r="K80" s="470">
        <v>25793.26953125</v>
      </c>
    </row>
    <row r="81" spans="1:11" ht="14.4" customHeight="1" x14ac:dyDescent="0.3">
      <c r="A81" s="464" t="s">
        <v>392</v>
      </c>
      <c r="B81" s="465" t="s">
        <v>393</v>
      </c>
      <c r="C81" s="466" t="s">
        <v>400</v>
      </c>
      <c r="D81" s="467" t="s">
        <v>401</v>
      </c>
      <c r="E81" s="466" t="s">
        <v>447</v>
      </c>
      <c r="F81" s="467" t="s">
        <v>448</v>
      </c>
      <c r="G81" s="466" t="s">
        <v>601</v>
      </c>
      <c r="H81" s="466" t="s">
        <v>602</v>
      </c>
      <c r="I81" s="469">
        <v>5194.486653645833</v>
      </c>
      <c r="J81" s="469">
        <v>5</v>
      </c>
      <c r="K81" s="470">
        <v>25793.35009765625</v>
      </c>
    </row>
    <row r="82" spans="1:11" ht="14.4" customHeight="1" x14ac:dyDescent="0.3">
      <c r="A82" s="464" t="s">
        <v>392</v>
      </c>
      <c r="B82" s="465" t="s">
        <v>393</v>
      </c>
      <c r="C82" s="466" t="s">
        <v>400</v>
      </c>
      <c r="D82" s="467" t="s">
        <v>401</v>
      </c>
      <c r="E82" s="466" t="s">
        <v>447</v>
      </c>
      <c r="F82" s="467" t="s">
        <v>448</v>
      </c>
      <c r="G82" s="466" t="s">
        <v>603</v>
      </c>
      <c r="H82" s="466" t="s">
        <v>604</v>
      </c>
      <c r="I82" s="469">
        <v>5172.070068359375</v>
      </c>
      <c r="J82" s="469">
        <v>4</v>
      </c>
      <c r="K82" s="470">
        <v>20688.2802734375</v>
      </c>
    </row>
    <row r="83" spans="1:11" ht="14.4" customHeight="1" x14ac:dyDescent="0.3">
      <c r="A83" s="464" t="s">
        <v>392</v>
      </c>
      <c r="B83" s="465" t="s">
        <v>393</v>
      </c>
      <c r="C83" s="466" t="s">
        <v>400</v>
      </c>
      <c r="D83" s="467" t="s">
        <v>401</v>
      </c>
      <c r="E83" s="466" t="s">
        <v>447</v>
      </c>
      <c r="F83" s="467" t="s">
        <v>448</v>
      </c>
      <c r="G83" s="466" t="s">
        <v>605</v>
      </c>
      <c r="H83" s="466" t="s">
        <v>606</v>
      </c>
      <c r="I83" s="469">
        <v>5239.22998046875</v>
      </c>
      <c r="J83" s="469">
        <v>3</v>
      </c>
      <c r="K83" s="470">
        <v>15583.35009765625</v>
      </c>
    </row>
    <row r="84" spans="1:11" ht="14.4" customHeight="1" x14ac:dyDescent="0.3">
      <c r="A84" s="464" t="s">
        <v>392</v>
      </c>
      <c r="B84" s="465" t="s">
        <v>393</v>
      </c>
      <c r="C84" s="466" t="s">
        <v>400</v>
      </c>
      <c r="D84" s="467" t="s">
        <v>401</v>
      </c>
      <c r="E84" s="466" t="s">
        <v>447</v>
      </c>
      <c r="F84" s="467" t="s">
        <v>448</v>
      </c>
      <c r="G84" s="466" t="s">
        <v>607</v>
      </c>
      <c r="H84" s="466" t="s">
        <v>608</v>
      </c>
      <c r="I84" s="469">
        <v>5134.819986979167</v>
      </c>
      <c r="J84" s="469">
        <v>11</v>
      </c>
      <c r="K84" s="470">
        <v>56423.3798828125</v>
      </c>
    </row>
    <row r="85" spans="1:11" ht="14.4" customHeight="1" x14ac:dyDescent="0.3">
      <c r="A85" s="464" t="s">
        <v>392</v>
      </c>
      <c r="B85" s="465" t="s">
        <v>393</v>
      </c>
      <c r="C85" s="466" t="s">
        <v>400</v>
      </c>
      <c r="D85" s="467" t="s">
        <v>401</v>
      </c>
      <c r="E85" s="466" t="s">
        <v>447</v>
      </c>
      <c r="F85" s="467" t="s">
        <v>448</v>
      </c>
      <c r="G85" s="466" t="s">
        <v>609</v>
      </c>
      <c r="H85" s="466" t="s">
        <v>610</v>
      </c>
      <c r="I85" s="469">
        <v>5929</v>
      </c>
      <c r="J85" s="469">
        <v>5</v>
      </c>
      <c r="K85" s="470">
        <v>29645</v>
      </c>
    </row>
    <row r="86" spans="1:11" ht="14.4" customHeight="1" x14ac:dyDescent="0.3">
      <c r="A86" s="464" t="s">
        <v>392</v>
      </c>
      <c r="B86" s="465" t="s">
        <v>393</v>
      </c>
      <c r="C86" s="466" t="s">
        <v>400</v>
      </c>
      <c r="D86" s="467" t="s">
        <v>401</v>
      </c>
      <c r="E86" s="466" t="s">
        <v>447</v>
      </c>
      <c r="F86" s="467" t="s">
        <v>448</v>
      </c>
      <c r="G86" s="466" t="s">
        <v>611</v>
      </c>
      <c r="H86" s="466" t="s">
        <v>612</v>
      </c>
      <c r="I86" s="469">
        <v>6594.5</v>
      </c>
      <c r="J86" s="469">
        <v>5</v>
      </c>
      <c r="K86" s="470">
        <v>32972.5</v>
      </c>
    </row>
    <row r="87" spans="1:11" ht="14.4" customHeight="1" x14ac:dyDescent="0.3">
      <c r="A87" s="464" t="s">
        <v>392</v>
      </c>
      <c r="B87" s="465" t="s">
        <v>393</v>
      </c>
      <c r="C87" s="466" t="s">
        <v>400</v>
      </c>
      <c r="D87" s="467" t="s">
        <v>401</v>
      </c>
      <c r="E87" s="466" t="s">
        <v>447</v>
      </c>
      <c r="F87" s="467" t="s">
        <v>448</v>
      </c>
      <c r="G87" s="466" t="s">
        <v>613</v>
      </c>
      <c r="H87" s="466" t="s">
        <v>614</v>
      </c>
      <c r="I87" s="469">
        <v>5989.5</v>
      </c>
      <c r="J87" s="469">
        <v>2</v>
      </c>
      <c r="K87" s="470">
        <v>11979</v>
      </c>
    </row>
    <row r="88" spans="1:11" ht="14.4" customHeight="1" x14ac:dyDescent="0.3">
      <c r="A88" s="464" t="s">
        <v>392</v>
      </c>
      <c r="B88" s="465" t="s">
        <v>393</v>
      </c>
      <c r="C88" s="466" t="s">
        <v>400</v>
      </c>
      <c r="D88" s="467" t="s">
        <v>401</v>
      </c>
      <c r="E88" s="466" t="s">
        <v>447</v>
      </c>
      <c r="F88" s="467" t="s">
        <v>448</v>
      </c>
      <c r="G88" s="466" t="s">
        <v>615</v>
      </c>
      <c r="H88" s="466" t="s">
        <v>616</v>
      </c>
      <c r="I88" s="469">
        <v>4961</v>
      </c>
      <c r="J88" s="469">
        <v>3</v>
      </c>
      <c r="K88" s="470">
        <v>14883</v>
      </c>
    </row>
    <row r="89" spans="1:11" ht="14.4" customHeight="1" x14ac:dyDescent="0.3">
      <c r="A89" s="464" t="s">
        <v>392</v>
      </c>
      <c r="B89" s="465" t="s">
        <v>393</v>
      </c>
      <c r="C89" s="466" t="s">
        <v>400</v>
      </c>
      <c r="D89" s="467" t="s">
        <v>401</v>
      </c>
      <c r="E89" s="466" t="s">
        <v>447</v>
      </c>
      <c r="F89" s="467" t="s">
        <v>448</v>
      </c>
      <c r="G89" s="466" t="s">
        <v>617</v>
      </c>
      <c r="H89" s="466" t="s">
        <v>618</v>
      </c>
      <c r="I89" s="469">
        <v>4719</v>
      </c>
      <c r="J89" s="469">
        <v>3</v>
      </c>
      <c r="K89" s="470">
        <v>14157</v>
      </c>
    </row>
    <row r="90" spans="1:11" ht="14.4" customHeight="1" x14ac:dyDescent="0.3">
      <c r="A90" s="464" t="s">
        <v>392</v>
      </c>
      <c r="B90" s="465" t="s">
        <v>393</v>
      </c>
      <c r="C90" s="466" t="s">
        <v>400</v>
      </c>
      <c r="D90" s="467" t="s">
        <v>401</v>
      </c>
      <c r="E90" s="466" t="s">
        <v>447</v>
      </c>
      <c r="F90" s="467" t="s">
        <v>448</v>
      </c>
      <c r="G90" s="466" t="s">
        <v>619</v>
      </c>
      <c r="H90" s="466" t="s">
        <v>620</v>
      </c>
      <c r="I90" s="469">
        <v>4719</v>
      </c>
      <c r="J90" s="469">
        <v>3</v>
      </c>
      <c r="K90" s="470">
        <v>14157</v>
      </c>
    </row>
    <row r="91" spans="1:11" ht="14.4" customHeight="1" x14ac:dyDescent="0.3">
      <c r="A91" s="464" t="s">
        <v>392</v>
      </c>
      <c r="B91" s="465" t="s">
        <v>393</v>
      </c>
      <c r="C91" s="466" t="s">
        <v>400</v>
      </c>
      <c r="D91" s="467" t="s">
        <v>401</v>
      </c>
      <c r="E91" s="466" t="s">
        <v>447</v>
      </c>
      <c r="F91" s="467" t="s">
        <v>448</v>
      </c>
      <c r="G91" s="466" t="s">
        <v>621</v>
      </c>
      <c r="H91" s="466" t="s">
        <v>622</v>
      </c>
      <c r="I91" s="469">
        <v>17514</v>
      </c>
      <c r="J91" s="469">
        <v>2</v>
      </c>
      <c r="K91" s="470">
        <v>35028</v>
      </c>
    </row>
    <row r="92" spans="1:11" ht="14.4" customHeight="1" x14ac:dyDescent="0.3">
      <c r="A92" s="464" t="s">
        <v>392</v>
      </c>
      <c r="B92" s="465" t="s">
        <v>393</v>
      </c>
      <c r="C92" s="466" t="s">
        <v>400</v>
      </c>
      <c r="D92" s="467" t="s">
        <v>401</v>
      </c>
      <c r="E92" s="466" t="s">
        <v>447</v>
      </c>
      <c r="F92" s="467" t="s">
        <v>448</v>
      </c>
      <c r="G92" s="466" t="s">
        <v>623</v>
      </c>
      <c r="H92" s="466" t="s">
        <v>624</v>
      </c>
      <c r="I92" s="469">
        <v>274.67999267578125</v>
      </c>
      <c r="J92" s="469">
        <v>3</v>
      </c>
      <c r="K92" s="470">
        <v>824.03997802734375</v>
      </c>
    </row>
    <row r="93" spans="1:11" ht="14.4" customHeight="1" x14ac:dyDescent="0.3">
      <c r="A93" s="464" t="s">
        <v>392</v>
      </c>
      <c r="B93" s="465" t="s">
        <v>393</v>
      </c>
      <c r="C93" s="466" t="s">
        <v>400</v>
      </c>
      <c r="D93" s="467" t="s">
        <v>401</v>
      </c>
      <c r="E93" s="466" t="s">
        <v>447</v>
      </c>
      <c r="F93" s="467" t="s">
        <v>448</v>
      </c>
      <c r="G93" s="466" t="s">
        <v>625</v>
      </c>
      <c r="H93" s="466" t="s">
        <v>626</v>
      </c>
      <c r="I93" s="469">
        <v>478</v>
      </c>
      <c r="J93" s="469">
        <v>3</v>
      </c>
      <c r="K93" s="470">
        <v>1434</v>
      </c>
    </row>
    <row r="94" spans="1:11" ht="14.4" customHeight="1" x14ac:dyDescent="0.3">
      <c r="A94" s="464" t="s">
        <v>392</v>
      </c>
      <c r="B94" s="465" t="s">
        <v>393</v>
      </c>
      <c r="C94" s="466" t="s">
        <v>400</v>
      </c>
      <c r="D94" s="467" t="s">
        <v>401</v>
      </c>
      <c r="E94" s="466" t="s">
        <v>447</v>
      </c>
      <c r="F94" s="467" t="s">
        <v>448</v>
      </c>
      <c r="G94" s="466" t="s">
        <v>627</v>
      </c>
      <c r="H94" s="466" t="s">
        <v>628</v>
      </c>
      <c r="I94" s="469">
        <v>344.83019256591797</v>
      </c>
      <c r="J94" s="469">
        <v>15</v>
      </c>
      <c r="K94" s="470">
        <v>5172.4399108886719</v>
      </c>
    </row>
    <row r="95" spans="1:11" ht="14.4" customHeight="1" x14ac:dyDescent="0.3">
      <c r="A95" s="464" t="s">
        <v>392</v>
      </c>
      <c r="B95" s="465" t="s">
        <v>393</v>
      </c>
      <c r="C95" s="466" t="s">
        <v>400</v>
      </c>
      <c r="D95" s="467" t="s">
        <v>401</v>
      </c>
      <c r="E95" s="466" t="s">
        <v>447</v>
      </c>
      <c r="F95" s="467" t="s">
        <v>448</v>
      </c>
      <c r="G95" s="466" t="s">
        <v>629</v>
      </c>
      <c r="H95" s="466" t="s">
        <v>630</v>
      </c>
      <c r="I95" s="469">
        <v>4156.02001953125</v>
      </c>
      <c r="J95" s="469">
        <v>1</v>
      </c>
      <c r="K95" s="470">
        <v>4156.02001953125</v>
      </c>
    </row>
    <row r="96" spans="1:11" ht="14.4" customHeight="1" x14ac:dyDescent="0.3">
      <c r="A96" s="464" t="s">
        <v>392</v>
      </c>
      <c r="B96" s="465" t="s">
        <v>393</v>
      </c>
      <c r="C96" s="466" t="s">
        <v>400</v>
      </c>
      <c r="D96" s="467" t="s">
        <v>401</v>
      </c>
      <c r="E96" s="466" t="s">
        <v>447</v>
      </c>
      <c r="F96" s="467" t="s">
        <v>448</v>
      </c>
      <c r="G96" s="466" t="s">
        <v>631</v>
      </c>
      <c r="H96" s="466" t="s">
        <v>632</v>
      </c>
      <c r="I96" s="469">
        <v>1876.5999755859375</v>
      </c>
      <c r="J96" s="469">
        <v>1</v>
      </c>
      <c r="K96" s="470">
        <v>1876.5999755859375</v>
      </c>
    </row>
    <row r="97" spans="1:11" ht="14.4" customHeight="1" x14ac:dyDescent="0.3">
      <c r="A97" s="464" t="s">
        <v>392</v>
      </c>
      <c r="B97" s="465" t="s">
        <v>393</v>
      </c>
      <c r="C97" s="466" t="s">
        <v>400</v>
      </c>
      <c r="D97" s="467" t="s">
        <v>401</v>
      </c>
      <c r="E97" s="466" t="s">
        <v>447</v>
      </c>
      <c r="F97" s="467" t="s">
        <v>448</v>
      </c>
      <c r="G97" s="466" t="s">
        <v>633</v>
      </c>
      <c r="H97" s="466" t="s">
        <v>634</v>
      </c>
      <c r="I97" s="469">
        <v>274.67001342773437</v>
      </c>
      <c r="J97" s="469">
        <v>2</v>
      </c>
      <c r="K97" s="470">
        <v>549.34002685546875</v>
      </c>
    </row>
    <row r="98" spans="1:11" ht="14.4" customHeight="1" x14ac:dyDescent="0.3">
      <c r="A98" s="464" t="s">
        <v>392</v>
      </c>
      <c r="B98" s="465" t="s">
        <v>393</v>
      </c>
      <c r="C98" s="466" t="s">
        <v>400</v>
      </c>
      <c r="D98" s="467" t="s">
        <v>401</v>
      </c>
      <c r="E98" s="466" t="s">
        <v>447</v>
      </c>
      <c r="F98" s="467" t="s">
        <v>448</v>
      </c>
      <c r="G98" s="466" t="s">
        <v>635</v>
      </c>
      <c r="H98" s="466" t="s">
        <v>636</v>
      </c>
      <c r="I98" s="469">
        <v>2161.9600032543144</v>
      </c>
      <c r="J98" s="469">
        <v>5</v>
      </c>
      <c r="K98" s="470">
        <v>12971.400273434818</v>
      </c>
    </row>
    <row r="99" spans="1:11" ht="14.4" customHeight="1" x14ac:dyDescent="0.3">
      <c r="A99" s="464" t="s">
        <v>392</v>
      </c>
      <c r="B99" s="465" t="s">
        <v>393</v>
      </c>
      <c r="C99" s="466" t="s">
        <v>400</v>
      </c>
      <c r="D99" s="467" t="s">
        <v>401</v>
      </c>
      <c r="E99" s="466" t="s">
        <v>447</v>
      </c>
      <c r="F99" s="467" t="s">
        <v>448</v>
      </c>
      <c r="G99" s="466" t="s">
        <v>637</v>
      </c>
      <c r="H99" s="466" t="s">
        <v>638</v>
      </c>
      <c r="I99" s="469">
        <v>2891.9300537109375</v>
      </c>
      <c r="J99" s="469">
        <v>3</v>
      </c>
      <c r="K99" s="470">
        <v>8675.72021484375</v>
      </c>
    </row>
    <row r="100" spans="1:11" ht="14.4" customHeight="1" x14ac:dyDescent="0.3">
      <c r="A100" s="464" t="s">
        <v>392</v>
      </c>
      <c r="B100" s="465" t="s">
        <v>393</v>
      </c>
      <c r="C100" s="466" t="s">
        <v>400</v>
      </c>
      <c r="D100" s="467" t="s">
        <v>401</v>
      </c>
      <c r="E100" s="466" t="s">
        <v>447</v>
      </c>
      <c r="F100" s="467" t="s">
        <v>448</v>
      </c>
      <c r="G100" s="466" t="s">
        <v>639</v>
      </c>
      <c r="H100" s="466" t="s">
        <v>640</v>
      </c>
      <c r="I100" s="469">
        <v>363</v>
      </c>
      <c r="J100" s="469">
        <v>8</v>
      </c>
      <c r="K100" s="470">
        <v>2904</v>
      </c>
    </row>
    <row r="101" spans="1:11" ht="14.4" customHeight="1" x14ac:dyDescent="0.3">
      <c r="A101" s="464" t="s">
        <v>392</v>
      </c>
      <c r="B101" s="465" t="s">
        <v>393</v>
      </c>
      <c r="C101" s="466" t="s">
        <v>400</v>
      </c>
      <c r="D101" s="467" t="s">
        <v>401</v>
      </c>
      <c r="E101" s="466" t="s">
        <v>447</v>
      </c>
      <c r="F101" s="467" t="s">
        <v>448</v>
      </c>
      <c r="G101" s="466" t="s">
        <v>641</v>
      </c>
      <c r="H101" s="466" t="s">
        <v>642</v>
      </c>
      <c r="I101" s="469">
        <v>20449</v>
      </c>
      <c r="J101" s="469">
        <v>2</v>
      </c>
      <c r="K101" s="470">
        <v>40898</v>
      </c>
    </row>
    <row r="102" spans="1:11" ht="14.4" customHeight="1" x14ac:dyDescent="0.3">
      <c r="A102" s="464" t="s">
        <v>392</v>
      </c>
      <c r="B102" s="465" t="s">
        <v>393</v>
      </c>
      <c r="C102" s="466" t="s">
        <v>400</v>
      </c>
      <c r="D102" s="467" t="s">
        <v>401</v>
      </c>
      <c r="E102" s="466" t="s">
        <v>447</v>
      </c>
      <c r="F102" s="467" t="s">
        <v>448</v>
      </c>
      <c r="G102" s="466" t="s">
        <v>643</v>
      </c>
      <c r="H102" s="466" t="s">
        <v>644</v>
      </c>
      <c r="I102" s="469">
        <v>36179</v>
      </c>
      <c r="J102" s="469">
        <v>5</v>
      </c>
      <c r="K102" s="470">
        <v>180895</v>
      </c>
    </row>
    <row r="103" spans="1:11" ht="14.4" customHeight="1" x14ac:dyDescent="0.3">
      <c r="A103" s="464" t="s">
        <v>392</v>
      </c>
      <c r="B103" s="465" t="s">
        <v>393</v>
      </c>
      <c r="C103" s="466" t="s">
        <v>400</v>
      </c>
      <c r="D103" s="467" t="s">
        <v>401</v>
      </c>
      <c r="E103" s="466" t="s">
        <v>447</v>
      </c>
      <c r="F103" s="467" t="s">
        <v>448</v>
      </c>
      <c r="G103" s="466" t="s">
        <v>645</v>
      </c>
      <c r="H103" s="466" t="s">
        <v>646</v>
      </c>
      <c r="I103" s="469">
        <v>10890</v>
      </c>
      <c r="J103" s="469">
        <v>6</v>
      </c>
      <c r="K103" s="470">
        <v>65340</v>
      </c>
    </row>
    <row r="104" spans="1:11" ht="14.4" customHeight="1" x14ac:dyDescent="0.3">
      <c r="A104" s="464" t="s">
        <v>392</v>
      </c>
      <c r="B104" s="465" t="s">
        <v>393</v>
      </c>
      <c r="C104" s="466" t="s">
        <v>400</v>
      </c>
      <c r="D104" s="467" t="s">
        <v>401</v>
      </c>
      <c r="E104" s="466" t="s">
        <v>447</v>
      </c>
      <c r="F104" s="467" t="s">
        <v>448</v>
      </c>
      <c r="G104" s="466" t="s">
        <v>647</v>
      </c>
      <c r="H104" s="466" t="s">
        <v>648</v>
      </c>
      <c r="I104" s="469">
        <v>2662</v>
      </c>
      <c r="J104" s="469">
        <v>8</v>
      </c>
      <c r="K104" s="470">
        <v>21296</v>
      </c>
    </row>
    <row r="105" spans="1:11" ht="14.4" customHeight="1" x14ac:dyDescent="0.3">
      <c r="A105" s="464" t="s">
        <v>392</v>
      </c>
      <c r="B105" s="465" t="s">
        <v>393</v>
      </c>
      <c r="C105" s="466" t="s">
        <v>400</v>
      </c>
      <c r="D105" s="467" t="s">
        <v>401</v>
      </c>
      <c r="E105" s="466" t="s">
        <v>447</v>
      </c>
      <c r="F105" s="467" t="s">
        <v>448</v>
      </c>
      <c r="G105" s="466" t="s">
        <v>649</v>
      </c>
      <c r="H105" s="466" t="s">
        <v>650</v>
      </c>
      <c r="I105" s="469">
        <v>2782.989990234375</v>
      </c>
      <c r="J105" s="469">
        <v>6</v>
      </c>
      <c r="K105" s="470">
        <v>16697.9599609375</v>
      </c>
    </row>
    <row r="106" spans="1:11" ht="14.4" customHeight="1" x14ac:dyDescent="0.3">
      <c r="A106" s="464" t="s">
        <v>392</v>
      </c>
      <c r="B106" s="465" t="s">
        <v>393</v>
      </c>
      <c r="C106" s="466" t="s">
        <v>400</v>
      </c>
      <c r="D106" s="467" t="s">
        <v>401</v>
      </c>
      <c r="E106" s="466" t="s">
        <v>447</v>
      </c>
      <c r="F106" s="467" t="s">
        <v>448</v>
      </c>
      <c r="G106" s="466" t="s">
        <v>651</v>
      </c>
      <c r="H106" s="466" t="s">
        <v>652</v>
      </c>
      <c r="I106" s="469">
        <v>274.66751098632812</v>
      </c>
      <c r="J106" s="469">
        <v>3</v>
      </c>
      <c r="K106" s="470">
        <v>824.00003051757812</v>
      </c>
    </row>
    <row r="107" spans="1:11" ht="14.4" customHeight="1" x14ac:dyDescent="0.3">
      <c r="A107" s="464" t="s">
        <v>392</v>
      </c>
      <c r="B107" s="465" t="s">
        <v>393</v>
      </c>
      <c r="C107" s="466" t="s">
        <v>400</v>
      </c>
      <c r="D107" s="467" t="s">
        <v>401</v>
      </c>
      <c r="E107" s="466" t="s">
        <v>447</v>
      </c>
      <c r="F107" s="467" t="s">
        <v>448</v>
      </c>
      <c r="G107" s="466" t="s">
        <v>653</v>
      </c>
      <c r="H107" s="466" t="s">
        <v>654</v>
      </c>
      <c r="I107" s="469">
        <v>274.67001342773437</v>
      </c>
      <c r="J107" s="469">
        <v>1</v>
      </c>
      <c r="K107" s="470">
        <v>274.67001342773437</v>
      </c>
    </row>
    <row r="108" spans="1:11" ht="14.4" customHeight="1" x14ac:dyDescent="0.3">
      <c r="A108" s="464" t="s">
        <v>392</v>
      </c>
      <c r="B108" s="465" t="s">
        <v>393</v>
      </c>
      <c r="C108" s="466" t="s">
        <v>400</v>
      </c>
      <c r="D108" s="467" t="s">
        <v>401</v>
      </c>
      <c r="E108" s="466" t="s">
        <v>447</v>
      </c>
      <c r="F108" s="467" t="s">
        <v>448</v>
      </c>
      <c r="G108" s="466" t="s">
        <v>655</v>
      </c>
      <c r="H108" s="466" t="s">
        <v>656</v>
      </c>
      <c r="I108" s="469">
        <v>646.16998291015625</v>
      </c>
      <c r="J108" s="469">
        <v>1</v>
      </c>
      <c r="K108" s="470">
        <v>646.16998291015625</v>
      </c>
    </row>
    <row r="109" spans="1:11" ht="14.4" customHeight="1" x14ac:dyDescent="0.3">
      <c r="A109" s="464" t="s">
        <v>392</v>
      </c>
      <c r="B109" s="465" t="s">
        <v>393</v>
      </c>
      <c r="C109" s="466" t="s">
        <v>400</v>
      </c>
      <c r="D109" s="467" t="s">
        <v>401</v>
      </c>
      <c r="E109" s="466" t="s">
        <v>447</v>
      </c>
      <c r="F109" s="467" t="s">
        <v>448</v>
      </c>
      <c r="G109" s="466" t="s">
        <v>657</v>
      </c>
      <c r="H109" s="466" t="s">
        <v>658</v>
      </c>
      <c r="I109" s="469">
        <v>19.430000305175781</v>
      </c>
      <c r="J109" s="469">
        <v>150</v>
      </c>
      <c r="K109" s="470">
        <v>2914.8799591064453</v>
      </c>
    </row>
    <row r="110" spans="1:11" ht="14.4" customHeight="1" x14ac:dyDescent="0.3">
      <c r="A110" s="464" t="s">
        <v>392</v>
      </c>
      <c r="B110" s="465" t="s">
        <v>393</v>
      </c>
      <c r="C110" s="466" t="s">
        <v>400</v>
      </c>
      <c r="D110" s="467" t="s">
        <v>401</v>
      </c>
      <c r="E110" s="466" t="s">
        <v>447</v>
      </c>
      <c r="F110" s="467" t="s">
        <v>448</v>
      </c>
      <c r="G110" s="466" t="s">
        <v>659</v>
      </c>
      <c r="H110" s="466" t="s">
        <v>660</v>
      </c>
      <c r="I110" s="469">
        <v>21.05244960784912</v>
      </c>
      <c r="J110" s="469">
        <v>1032</v>
      </c>
      <c r="K110" s="470">
        <v>21727.750732421875</v>
      </c>
    </row>
    <row r="111" spans="1:11" ht="14.4" customHeight="1" x14ac:dyDescent="0.3">
      <c r="A111" s="464" t="s">
        <v>392</v>
      </c>
      <c r="B111" s="465" t="s">
        <v>393</v>
      </c>
      <c r="C111" s="466" t="s">
        <v>400</v>
      </c>
      <c r="D111" s="467" t="s">
        <v>401</v>
      </c>
      <c r="E111" s="466" t="s">
        <v>447</v>
      </c>
      <c r="F111" s="467" t="s">
        <v>448</v>
      </c>
      <c r="G111" s="466" t="s">
        <v>661</v>
      </c>
      <c r="H111" s="466" t="s">
        <v>662</v>
      </c>
      <c r="I111" s="469">
        <v>2377.050048828125</v>
      </c>
      <c r="J111" s="469">
        <v>1</v>
      </c>
      <c r="K111" s="470">
        <v>2377.050048828125</v>
      </c>
    </row>
    <row r="112" spans="1:11" ht="14.4" customHeight="1" x14ac:dyDescent="0.3">
      <c r="A112" s="464" t="s">
        <v>392</v>
      </c>
      <c r="B112" s="465" t="s">
        <v>393</v>
      </c>
      <c r="C112" s="466" t="s">
        <v>400</v>
      </c>
      <c r="D112" s="467" t="s">
        <v>401</v>
      </c>
      <c r="E112" s="466" t="s">
        <v>447</v>
      </c>
      <c r="F112" s="467" t="s">
        <v>448</v>
      </c>
      <c r="G112" s="466" t="s">
        <v>663</v>
      </c>
      <c r="H112" s="466" t="s">
        <v>664</v>
      </c>
      <c r="I112" s="469">
        <v>431.97000122070313</v>
      </c>
      <c r="J112" s="469">
        <v>2</v>
      </c>
      <c r="K112" s="470">
        <v>863.94000244140625</v>
      </c>
    </row>
    <row r="113" spans="1:11" ht="14.4" customHeight="1" x14ac:dyDescent="0.3">
      <c r="A113" s="464" t="s">
        <v>392</v>
      </c>
      <c r="B113" s="465" t="s">
        <v>393</v>
      </c>
      <c r="C113" s="466" t="s">
        <v>400</v>
      </c>
      <c r="D113" s="467" t="s">
        <v>401</v>
      </c>
      <c r="E113" s="466" t="s">
        <v>447</v>
      </c>
      <c r="F113" s="467" t="s">
        <v>448</v>
      </c>
      <c r="G113" s="466" t="s">
        <v>665</v>
      </c>
      <c r="H113" s="466" t="s">
        <v>666</v>
      </c>
      <c r="I113" s="469">
        <v>239.58000183105469</v>
      </c>
      <c r="J113" s="469">
        <v>6</v>
      </c>
      <c r="K113" s="470">
        <v>1437.4800262451172</v>
      </c>
    </row>
    <row r="114" spans="1:11" ht="14.4" customHeight="1" x14ac:dyDescent="0.3">
      <c r="A114" s="464" t="s">
        <v>392</v>
      </c>
      <c r="B114" s="465" t="s">
        <v>393</v>
      </c>
      <c r="C114" s="466" t="s">
        <v>400</v>
      </c>
      <c r="D114" s="467" t="s">
        <v>401</v>
      </c>
      <c r="E114" s="466" t="s">
        <v>447</v>
      </c>
      <c r="F114" s="467" t="s">
        <v>448</v>
      </c>
      <c r="G114" s="466" t="s">
        <v>667</v>
      </c>
      <c r="H114" s="466" t="s">
        <v>668</v>
      </c>
      <c r="I114" s="469">
        <v>9.0600004196166992</v>
      </c>
      <c r="J114" s="469">
        <v>40</v>
      </c>
      <c r="K114" s="470">
        <v>362.51998901367187</v>
      </c>
    </row>
    <row r="115" spans="1:11" ht="14.4" customHeight="1" x14ac:dyDescent="0.3">
      <c r="A115" s="464" t="s">
        <v>392</v>
      </c>
      <c r="B115" s="465" t="s">
        <v>393</v>
      </c>
      <c r="C115" s="466" t="s">
        <v>400</v>
      </c>
      <c r="D115" s="467" t="s">
        <v>401</v>
      </c>
      <c r="E115" s="466" t="s">
        <v>447</v>
      </c>
      <c r="F115" s="467" t="s">
        <v>448</v>
      </c>
      <c r="G115" s="466" t="s">
        <v>669</v>
      </c>
      <c r="H115" s="466" t="s">
        <v>670</v>
      </c>
      <c r="I115" s="469">
        <v>95.470001220703125</v>
      </c>
      <c r="J115" s="469">
        <v>1</v>
      </c>
      <c r="K115" s="470">
        <v>95.470001220703125</v>
      </c>
    </row>
    <row r="116" spans="1:11" ht="14.4" customHeight="1" x14ac:dyDescent="0.3">
      <c r="A116" s="464" t="s">
        <v>392</v>
      </c>
      <c r="B116" s="465" t="s">
        <v>393</v>
      </c>
      <c r="C116" s="466" t="s">
        <v>400</v>
      </c>
      <c r="D116" s="467" t="s">
        <v>401</v>
      </c>
      <c r="E116" s="466" t="s">
        <v>447</v>
      </c>
      <c r="F116" s="467" t="s">
        <v>448</v>
      </c>
      <c r="G116" s="466" t="s">
        <v>671</v>
      </c>
      <c r="H116" s="466" t="s">
        <v>672</v>
      </c>
      <c r="I116" s="469">
        <v>4356</v>
      </c>
      <c r="J116" s="469">
        <v>33</v>
      </c>
      <c r="K116" s="470">
        <v>143748</v>
      </c>
    </row>
    <row r="117" spans="1:11" ht="14.4" customHeight="1" x14ac:dyDescent="0.3">
      <c r="A117" s="464" t="s">
        <v>392</v>
      </c>
      <c r="B117" s="465" t="s">
        <v>393</v>
      </c>
      <c r="C117" s="466" t="s">
        <v>400</v>
      </c>
      <c r="D117" s="467" t="s">
        <v>401</v>
      </c>
      <c r="E117" s="466" t="s">
        <v>447</v>
      </c>
      <c r="F117" s="467" t="s">
        <v>448</v>
      </c>
      <c r="G117" s="466" t="s">
        <v>673</v>
      </c>
      <c r="H117" s="466" t="s">
        <v>674</v>
      </c>
      <c r="I117" s="469">
        <v>4356</v>
      </c>
      <c r="J117" s="469">
        <v>33</v>
      </c>
      <c r="K117" s="470">
        <v>143748</v>
      </c>
    </row>
    <row r="118" spans="1:11" ht="14.4" customHeight="1" x14ac:dyDescent="0.3">
      <c r="A118" s="464" t="s">
        <v>392</v>
      </c>
      <c r="B118" s="465" t="s">
        <v>393</v>
      </c>
      <c r="C118" s="466" t="s">
        <v>400</v>
      </c>
      <c r="D118" s="467" t="s">
        <v>401</v>
      </c>
      <c r="E118" s="466" t="s">
        <v>447</v>
      </c>
      <c r="F118" s="467" t="s">
        <v>448</v>
      </c>
      <c r="G118" s="466" t="s">
        <v>675</v>
      </c>
      <c r="H118" s="466" t="s">
        <v>676</v>
      </c>
      <c r="I118" s="469">
        <v>4356</v>
      </c>
      <c r="J118" s="469">
        <v>33</v>
      </c>
      <c r="K118" s="470">
        <v>143748</v>
      </c>
    </row>
    <row r="119" spans="1:11" ht="14.4" customHeight="1" x14ac:dyDescent="0.3">
      <c r="A119" s="464" t="s">
        <v>392</v>
      </c>
      <c r="B119" s="465" t="s">
        <v>393</v>
      </c>
      <c r="C119" s="466" t="s">
        <v>400</v>
      </c>
      <c r="D119" s="467" t="s">
        <v>401</v>
      </c>
      <c r="E119" s="466" t="s">
        <v>447</v>
      </c>
      <c r="F119" s="467" t="s">
        <v>448</v>
      </c>
      <c r="G119" s="466" t="s">
        <v>677</v>
      </c>
      <c r="H119" s="466" t="s">
        <v>678</v>
      </c>
      <c r="I119" s="469">
        <v>71.879997253417969</v>
      </c>
      <c r="J119" s="469">
        <v>1</v>
      </c>
      <c r="K119" s="470">
        <v>71.879997253417969</v>
      </c>
    </row>
    <row r="120" spans="1:11" ht="14.4" customHeight="1" x14ac:dyDescent="0.3">
      <c r="A120" s="464" t="s">
        <v>392</v>
      </c>
      <c r="B120" s="465" t="s">
        <v>393</v>
      </c>
      <c r="C120" s="466" t="s">
        <v>400</v>
      </c>
      <c r="D120" s="467" t="s">
        <v>401</v>
      </c>
      <c r="E120" s="466" t="s">
        <v>447</v>
      </c>
      <c r="F120" s="467" t="s">
        <v>448</v>
      </c>
      <c r="G120" s="466" t="s">
        <v>679</v>
      </c>
      <c r="H120" s="466" t="s">
        <v>680</v>
      </c>
      <c r="I120" s="469">
        <v>9297</v>
      </c>
      <c r="J120" s="469">
        <v>1</v>
      </c>
      <c r="K120" s="470">
        <v>9297</v>
      </c>
    </row>
    <row r="121" spans="1:11" ht="14.4" customHeight="1" x14ac:dyDescent="0.3">
      <c r="A121" s="464" t="s">
        <v>392</v>
      </c>
      <c r="B121" s="465" t="s">
        <v>393</v>
      </c>
      <c r="C121" s="466" t="s">
        <v>400</v>
      </c>
      <c r="D121" s="467" t="s">
        <v>401</v>
      </c>
      <c r="E121" s="466" t="s">
        <v>447</v>
      </c>
      <c r="F121" s="467" t="s">
        <v>448</v>
      </c>
      <c r="G121" s="466" t="s">
        <v>681</v>
      </c>
      <c r="H121" s="466" t="s">
        <v>682</v>
      </c>
      <c r="I121" s="469">
        <v>6897</v>
      </c>
      <c r="J121" s="469">
        <v>18</v>
      </c>
      <c r="K121" s="470">
        <v>124146</v>
      </c>
    </row>
    <row r="122" spans="1:11" ht="14.4" customHeight="1" x14ac:dyDescent="0.3">
      <c r="A122" s="464" t="s">
        <v>392</v>
      </c>
      <c r="B122" s="465" t="s">
        <v>393</v>
      </c>
      <c r="C122" s="466" t="s">
        <v>400</v>
      </c>
      <c r="D122" s="467" t="s">
        <v>401</v>
      </c>
      <c r="E122" s="466" t="s">
        <v>447</v>
      </c>
      <c r="F122" s="467" t="s">
        <v>448</v>
      </c>
      <c r="G122" s="466" t="s">
        <v>683</v>
      </c>
      <c r="H122" s="466" t="s">
        <v>684</v>
      </c>
      <c r="I122" s="469">
        <v>4033.3834635416665</v>
      </c>
      <c r="J122" s="469">
        <v>6</v>
      </c>
      <c r="K122" s="470">
        <v>24200.30078125</v>
      </c>
    </row>
    <row r="123" spans="1:11" ht="14.4" customHeight="1" x14ac:dyDescent="0.3">
      <c r="A123" s="464" t="s">
        <v>392</v>
      </c>
      <c r="B123" s="465" t="s">
        <v>393</v>
      </c>
      <c r="C123" s="466" t="s">
        <v>400</v>
      </c>
      <c r="D123" s="467" t="s">
        <v>401</v>
      </c>
      <c r="E123" s="466" t="s">
        <v>447</v>
      </c>
      <c r="F123" s="467" t="s">
        <v>448</v>
      </c>
      <c r="G123" s="466" t="s">
        <v>685</v>
      </c>
      <c r="H123" s="466" t="s">
        <v>686</v>
      </c>
      <c r="I123" s="469">
        <v>2589.39990234375</v>
      </c>
      <c r="J123" s="469">
        <v>3</v>
      </c>
      <c r="K123" s="470">
        <v>7768.19970703125</v>
      </c>
    </row>
    <row r="124" spans="1:11" ht="14.4" customHeight="1" x14ac:dyDescent="0.3">
      <c r="A124" s="464" t="s">
        <v>392</v>
      </c>
      <c r="B124" s="465" t="s">
        <v>393</v>
      </c>
      <c r="C124" s="466" t="s">
        <v>400</v>
      </c>
      <c r="D124" s="467" t="s">
        <v>401</v>
      </c>
      <c r="E124" s="466" t="s">
        <v>447</v>
      </c>
      <c r="F124" s="467" t="s">
        <v>448</v>
      </c>
      <c r="G124" s="466" t="s">
        <v>687</v>
      </c>
      <c r="H124" s="466" t="s">
        <v>688</v>
      </c>
      <c r="I124" s="469">
        <v>477.95001220703125</v>
      </c>
      <c r="J124" s="469">
        <v>9</v>
      </c>
      <c r="K124" s="470">
        <v>4301.5499267578125</v>
      </c>
    </row>
    <row r="125" spans="1:11" ht="14.4" customHeight="1" x14ac:dyDescent="0.3">
      <c r="A125" s="464" t="s">
        <v>392</v>
      </c>
      <c r="B125" s="465" t="s">
        <v>393</v>
      </c>
      <c r="C125" s="466" t="s">
        <v>400</v>
      </c>
      <c r="D125" s="467" t="s">
        <v>401</v>
      </c>
      <c r="E125" s="466" t="s">
        <v>447</v>
      </c>
      <c r="F125" s="467" t="s">
        <v>448</v>
      </c>
      <c r="G125" s="466" t="s">
        <v>689</v>
      </c>
      <c r="H125" s="466" t="s">
        <v>690</v>
      </c>
      <c r="I125" s="469">
        <v>1177.3899536132812</v>
      </c>
      <c r="J125" s="469">
        <v>8</v>
      </c>
      <c r="K125" s="470">
        <v>9358.739990234375</v>
      </c>
    </row>
    <row r="126" spans="1:11" ht="14.4" customHeight="1" x14ac:dyDescent="0.3">
      <c r="A126" s="464" t="s">
        <v>392</v>
      </c>
      <c r="B126" s="465" t="s">
        <v>393</v>
      </c>
      <c r="C126" s="466" t="s">
        <v>400</v>
      </c>
      <c r="D126" s="467" t="s">
        <v>401</v>
      </c>
      <c r="E126" s="466" t="s">
        <v>447</v>
      </c>
      <c r="F126" s="467" t="s">
        <v>448</v>
      </c>
      <c r="G126" s="466" t="s">
        <v>691</v>
      </c>
      <c r="H126" s="466" t="s">
        <v>692</v>
      </c>
      <c r="I126" s="469">
        <v>157</v>
      </c>
      <c r="J126" s="469">
        <v>4</v>
      </c>
      <c r="K126" s="470">
        <v>627.99002075195312</v>
      </c>
    </row>
    <row r="127" spans="1:11" ht="14.4" customHeight="1" x14ac:dyDescent="0.3">
      <c r="A127" s="464" t="s">
        <v>392</v>
      </c>
      <c r="B127" s="465" t="s">
        <v>393</v>
      </c>
      <c r="C127" s="466" t="s">
        <v>400</v>
      </c>
      <c r="D127" s="467" t="s">
        <v>401</v>
      </c>
      <c r="E127" s="466" t="s">
        <v>447</v>
      </c>
      <c r="F127" s="467" t="s">
        <v>448</v>
      </c>
      <c r="G127" s="466" t="s">
        <v>693</v>
      </c>
      <c r="H127" s="466" t="s">
        <v>694</v>
      </c>
      <c r="I127" s="469">
        <v>242</v>
      </c>
      <c r="J127" s="469">
        <v>1</v>
      </c>
      <c r="K127" s="470">
        <v>242</v>
      </c>
    </row>
    <row r="128" spans="1:11" ht="14.4" customHeight="1" x14ac:dyDescent="0.3">
      <c r="A128" s="464" t="s">
        <v>392</v>
      </c>
      <c r="B128" s="465" t="s">
        <v>393</v>
      </c>
      <c r="C128" s="466" t="s">
        <v>400</v>
      </c>
      <c r="D128" s="467" t="s">
        <v>401</v>
      </c>
      <c r="E128" s="466" t="s">
        <v>447</v>
      </c>
      <c r="F128" s="467" t="s">
        <v>448</v>
      </c>
      <c r="G128" s="466" t="s">
        <v>695</v>
      </c>
      <c r="H128" s="466" t="s">
        <v>696</v>
      </c>
      <c r="I128" s="469">
        <v>157</v>
      </c>
      <c r="J128" s="469">
        <v>4</v>
      </c>
      <c r="K128" s="470">
        <v>627.99000549316406</v>
      </c>
    </row>
    <row r="129" spans="1:11" ht="14.4" customHeight="1" x14ac:dyDescent="0.3">
      <c r="A129" s="464" t="s">
        <v>392</v>
      </c>
      <c r="B129" s="465" t="s">
        <v>393</v>
      </c>
      <c r="C129" s="466" t="s">
        <v>400</v>
      </c>
      <c r="D129" s="467" t="s">
        <v>401</v>
      </c>
      <c r="E129" s="466" t="s">
        <v>447</v>
      </c>
      <c r="F129" s="467" t="s">
        <v>448</v>
      </c>
      <c r="G129" s="466" t="s">
        <v>697</v>
      </c>
      <c r="H129" s="466" t="s">
        <v>698</v>
      </c>
      <c r="I129" s="469">
        <v>1177.3899536132812</v>
      </c>
      <c r="J129" s="469">
        <v>10</v>
      </c>
      <c r="K129" s="470">
        <v>11773.89990234375</v>
      </c>
    </row>
    <row r="130" spans="1:11" ht="14.4" customHeight="1" x14ac:dyDescent="0.3">
      <c r="A130" s="464" t="s">
        <v>392</v>
      </c>
      <c r="B130" s="465" t="s">
        <v>393</v>
      </c>
      <c r="C130" s="466" t="s">
        <v>400</v>
      </c>
      <c r="D130" s="467" t="s">
        <v>401</v>
      </c>
      <c r="E130" s="466" t="s">
        <v>447</v>
      </c>
      <c r="F130" s="467" t="s">
        <v>448</v>
      </c>
      <c r="G130" s="466" t="s">
        <v>699</v>
      </c>
      <c r="H130" s="466" t="s">
        <v>700</v>
      </c>
      <c r="I130" s="469">
        <v>11.649999618530273</v>
      </c>
      <c r="J130" s="469">
        <v>260</v>
      </c>
      <c r="K130" s="470">
        <v>3029.5799713134766</v>
      </c>
    </row>
    <row r="131" spans="1:11" ht="14.4" customHeight="1" x14ac:dyDescent="0.3">
      <c r="A131" s="464" t="s">
        <v>392</v>
      </c>
      <c r="B131" s="465" t="s">
        <v>393</v>
      </c>
      <c r="C131" s="466" t="s">
        <v>400</v>
      </c>
      <c r="D131" s="467" t="s">
        <v>401</v>
      </c>
      <c r="E131" s="466" t="s">
        <v>447</v>
      </c>
      <c r="F131" s="467" t="s">
        <v>448</v>
      </c>
      <c r="G131" s="466" t="s">
        <v>701</v>
      </c>
      <c r="H131" s="466" t="s">
        <v>702</v>
      </c>
      <c r="I131" s="469">
        <v>10.369906489054362</v>
      </c>
      <c r="J131" s="469">
        <v>1710</v>
      </c>
      <c r="K131" s="470">
        <v>17732.259704589844</v>
      </c>
    </row>
    <row r="132" spans="1:11" ht="14.4" customHeight="1" x14ac:dyDescent="0.3">
      <c r="A132" s="464" t="s">
        <v>392</v>
      </c>
      <c r="B132" s="465" t="s">
        <v>393</v>
      </c>
      <c r="C132" s="466" t="s">
        <v>400</v>
      </c>
      <c r="D132" s="467" t="s">
        <v>401</v>
      </c>
      <c r="E132" s="466" t="s">
        <v>447</v>
      </c>
      <c r="F132" s="467" t="s">
        <v>448</v>
      </c>
      <c r="G132" s="466" t="s">
        <v>703</v>
      </c>
      <c r="H132" s="466" t="s">
        <v>704</v>
      </c>
      <c r="I132" s="469">
        <v>9.6800114313761387</v>
      </c>
      <c r="J132" s="469">
        <v>5730</v>
      </c>
      <c r="K132" s="470">
        <v>55466.480072021484</v>
      </c>
    </row>
    <row r="133" spans="1:11" ht="14.4" customHeight="1" x14ac:dyDescent="0.3">
      <c r="A133" s="464" t="s">
        <v>392</v>
      </c>
      <c r="B133" s="465" t="s">
        <v>393</v>
      </c>
      <c r="C133" s="466" t="s">
        <v>400</v>
      </c>
      <c r="D133" s="467" t="s">
        <v>401</v>
      </c>
      <c r="E133" s="466" t="s">
        <v>447</v>
      </c>
      <c r="F133" s="467" t="s">
        <v>448</v>
      </c>
      <c r="G133" s="466" t="s">
        <v>705</v>
      </c>
      <c r="H133" s="466" t="s">
        <v>706</v>
      </c>
      <c r="I133" s="469">
        <v>55.639999389648438</v>
      </c>
      <c r="J133" s="469">
        <v>1</v>
      </c>
      <c r="K133" s="470">
        <v>55.639999389648438</v>
      </c>
    </row>
    <row r="134" spans="1:11" ht="14.4" customHeight="1" x14ac:dyDescent="0.3">
      <c r="A134" s="464" t="s">
        <v>392</v>
      </c>
      <c r="B134" s="465" t="s">
        <v>393</v>
      </c>
      <c r="C134" s="466" t="s">
        <v>400</v>
      </c>
      <c r="D134" s="467" t="s">
        <v>401</v>
      </c>
      <c r="E134" s="466" t="s">
        <v>447</v>
      </c>
      <c r="F134" s="467" t="s">
        <v>448</v>
      </c>
      <c r="G134" s="466" t="s">
        <v>707</v>
      </c>
      <c r="H134" s="466" t="s">
        <v>708</v>
      </c>
      <c r="I134" s="469">
        <v>47.069999694824219</v>
      </c>
      <c r="J134" s="469">
        <v>10</v>
      </c>
      <c r="K134" s="470">
        <v>470.68999481201172</v>
      </c>
    </row>
    <row r="135" spans="1:11" ht="14.4" customHeight="1" x14ac:dyDescent="0.3">
      <c r="A135" s="464" t="s">
        <v>392</v>
      </c>
      <c r="B135" s="465" t="s">
        <v>393</v>
      </c>
      <c r="C135" s="466" t="s">
        <v>400</v>
      </c>
      <c r="D135" s="467" t="s">
        <v>401</v>
      </c>
      <c r="E135" s="466" t="s">
        <v>447</v>
      </c>
      <c r="F135" s="467" t="s">
        <v>448</v>
      </c>
      <c r="G135" s="466" t="s">
        <v>709</v>
      </c>
      <c r="H135" s="466" t="s">
        <v>710</v>
      </c>
      <c r="I135" s="469">
        <v>121.36000061035156</v>
      </c>
      <c r="J135" s="469">
        <v>1</v>
      </c>
      <c r="K135" s="470">
        <v>121.36000061035156</v>
      </c>
    </row>
    <row r="136" spans="1:11" ht="14.4" customHeight="1" x14ac:dyDescent="0.3">
      <c r="A136" s="464" t="s">
        <v>392</v>
      </c>
      <c r="B136" s="465" t="s">
        <v>393</v>
      </c>
      <c r="C136" s="466" t="s">
        <v>400</v>
      </c>
      <c r="D136" s="467" t="s">
        <v>401</v>
      </c>
      <c r="E136" s="466" t="s">
        <v>447</v>
      </c>
      <c r="F136" s="467" t="s">
        <v>448</v>
      </c>
      <c r="G136" s="466" t="s">
        <v>711</v>
      </c>
      <c r="H136" s="466" t="s">
        <v>712</v>
      </c>
      <c r="I136" s="469">
        <v>15253.259765625</v>
      </c>
      <c r="J136" s="469">
        <v>4</v>
      </c>
      <c r="K136" s="470">
        <v>61013.0390625</v>
      </c>
    </row>
    <row r="137" spans="1:11" ht="14.4" customHeight="1" x14ac:dyDescent="0.3">
      <c r="A137" s="464" t="s">
        <v>392</v>
      </c>
      <c r="B137" s="465" t="s">
        <v>393</v>
      </c>
      <c r="C137" s="466" t="s">
        <v>400</v>
      </c>
      <c r="D137" s="467" t="s">
        <v>401</v>
      </c>
      <c r="E137" s="466" t="s">
        <v>447</v>
      </c>
      <c r="F137" s="467" t="s">
        <v>448</v>
      </c>
      <c r="G137" s="466" t="s">
        <v>713</v>
      </c>
      <c r="H137" s="466" t="s">
        <v>714</v>
      </c>
      <c r="I137" s="469">
        <v>3346.860107421875</v>
      </c>
      <c r="J137" s="469">
        <v>1</v>
      </c>
      <c r="K137" s="470">
        <v>3346.860107421875</v>
      </c>
    </row>
    <row r="138" spans="1:11" ht="14.4" customHeight="1" x14ac:dyDescent="0.3">
      <c r="A138" s="464" t="s">
        <v>392</v>
      </c>
      <c r="B138" s="465" t="s">
        <v>393</v>
      </c>
      <c r="C138" s="466" t="s">
        <v>400</v>
      </c>
      <c r="D138" s="467" t="s">
        <v>401</v>
      </c>
      <c r="E138" s="466" t="s">
        <v>447</v>
      </c>
      <c r="F138" s="467" t="s">
        <v>448</v>
      </c>
      <c r="G138" s="466" t="s">
        <v>715</v>
      </c>
      <c r="H138" s="466" t="s">
        <v>716</v>
      </c>
      <c r="I138" s="469">
        <v>51.790000915527344</v>
      </c>
      <c r="J138" s="469">
        <v>10</v>
      </c>
      <c r="K138" s="470">
        <v>517.8800048828125</v>
      </c>
    </row>
    <row r="139" spans="1:11" ht="14.4" customHeight="1" x14ac:dyDescent="0.3">
      <c r="A139" s="464" t="s">
        <v>392</v>
      </c>
      <c r="B139" s="465" t="s">
        <v>393</v>
      </c>
      <c r="C139" s="466" t="s">
        <v>400</v>
      </c>
      <c r="D139" s="467" t="s">
        <v>401</v>
      </c>
      <c r="E139" s="466" t="s">
        <v>447</v>
      </c>
      <c r="F139" s="467" t="s">
        <v>448</v>
      </c>
      <c r="G139" s="466" t="s">
        <v>717</v>
      </c>
      <c r="H139" s="466" t="s">
        <v>718</v>
      </c>
      <c r="I139" s="469">
        <v>43.560001373291016</v>
      </c>
      <c r="J139" s="469">
        <v>10</v>
      </c>
      <c r="K139" s="470">
        <v>435.60000610351562</v>
      </c>
    </row>
    <row r="140" spans="1:11" ht="14.4" customHeight="1" x14ac:dyDescent="0.3">
      <c r="A140" s="464" t="s">
        <v>392</v>
      </c>
      <c r="B140" s="465" t="s">
        <v>393</v>
      </c>
      <c r="C140" s="466" t="s">
        <v>400</v>
      </c>
      <c r="D140" s="467" t="s">
        <v>401</v>
      </c>
      <c r="E140" s="466" t="s">
        <v>447</v>
      </c>
      <c r="F140" s="467" t="s">
        <v>448</v>
      </c>
      <c r="G140" s="466" t="s">
        <v>719</v>
      </c>
      <c r="H140" s="466" t="s">
        <v>720</v>
      </c>
      <c r="I140" s="469">
        <v>7872.259765625</v>
      </c>
      <c r="J140" s="469">
        <v>14</v>
      </c>
      <c r="K140" s="470">
        <v>110211.63671875</v>
      </c>
    </row>
    <row r="141" spans="1:11" ht="14.4" customHeight="1" x14ac:dyDescent="0.3">
      <c r="A141" s="464" t="s">
        <v>392</v>
      </c>
      <c r="B141" s="465" t="s">
        <v>393</v>
      </c>
      <c r="C141" s="466" t="s">
        <v>400</v>
      </c>
      <c r="D141" s="467" t="s">
        <v>401</v>
      </c>
      <c r="E141" s="466" t="s">
        <v>447</v>
      </c>
      <c r="F141" s="467" t="s">
        <v>448</v>
      </c>
      <c r="G141" s="466" t="s">
        <v>721</v>
      </c>
      <c r="H141" s="466" t="s">
        <v>722</v>
      </c>
      <c r="I141" s="469">
        <v>3346.860107421875</v>
      </c>
      <c r="J141" s="469">
        <v>1</v>
      </c>
      <c r="K141" s="470">
        <v>3346.860107421875</v>
      </c>
    </row>
    <row r="142" spans="1:11" ht="14.4" customHeight="1" x14ac:dyDescent="0.3">
      <c r="A142" s="464" t="s">
        <v>392</v>
      </c>
      <c r="B142" s="465" t="s">
        <v>393</v>
      </c>
      <c r="C142" s="466" t="s">
        <v>400</v>
      </c>
      <c r="D142" s="467" t="s">
        <v>401</v>
      </c>
      <c r="E142" s="466" t="s">
        <v>447</v>
      </c>
      <c r="F142" s="467" t="s">
        <v>448</v>
      </c>
      <c r="G142" s="466" t="s">
        <v>723</v>
      </c>
      <c r="H142" s="466" t="s">
        <v>724</v>
      </c>
      <c r="I142" s="469">
        <v>7871.0498046875</v>
      </c>
      <c r="J142" s="469">
        <v>14</v>
      </c>
      <c r="K142" s="470">
        <v>110194.697265625</v>
      </c>
    </row>
    <row r="143" spans="1:11" ht="14.4" customHeight="1" x14ac:dyDescent="0.3">
      <c r="A143" s="464" t="s">
        <v>392</v>
      </c>
      <c r="B143" s="465" t="s">
        <v>393</v>
      </c>
      <c r="C143" s="466" t="s">
        <v>400</v>
      </c>
      <c r="D143" s="467" t="s">
        <v>401</v>
      </c>
      <c r="E143" s="466" t="s">
        <v>447</v>
      </c>
      <c r="F143" s="467" t="s">
        <v>448</v>
      </c>
      <c r="G143" s="466" t="s">
        <v>725</v>
      </c>
      <c r="H143" s="466" t="s">
        <v>726</v>
      </c>
      <c r="I143" s="469">
        <v>3346.860107421875</v>
      </c>
      <c r="J143" s="469">
        <v>1</v>
      </c>
      <c r="K143" s="470">
        <v>3346.860107421875</v>
      </c>
    </row>
    <row r="144" spans="1:11" ht="14.4" customHeight="1" x14ac:dyDescent="0.3">
      <c r="A144" s="464" t="s">
        <v>392</v>
      </c>
      <c r="B144" s="465" t="s">
        <v>393</v>
      </c>
      <c r="C144" s="466" t="s">
        <v>400</v>
      </c>
      <c r="D144" s="467" t="s">
        <v>401</v>
      </c>
      <c r="E144" s="466" t="s">
        <v>447</v>
      </c>
      <c r="F144" s="467" t="s">
        <v>448</v>
      </c>
      <c r="G144" s="466" t="s">
        <v>727</v>
      </c>
      <c r="H144" s="466" t="s">
        <v>728</v>
      </c>
      <c r="I144" s="469">
        <v>3346.860107421875</v>
      </c>
      <c r="J144" s="469">
        <v>1</v>
      </c>
      <c r="K144" s="470">
        <v>3346.860107421875</v>
      </c>
    </row>
    <row r="145" spans="1:11" ht="14.4" customHeight="1" x14ac:dyDescent="0.3">
      <c r="A145" s="464" t="s">
        <v>392</v>
      </c>
      <c r="B145" s="465" t="s">
        <v>393</v>
      </c>
      <c r="C145" s="466" t="s">
        <v>400</v>
      </c>
      <c r="D145" s="467" t="s">
        <v>401</v>
      </c>
      <c r="E145" s="466" t="s">
        <v>447</v>
      </c>
      <c r="F145" s="467" t="s">
        <v>448</v>
      </c>
      <c r="G145" s="466" t="s">
        <v>729</v>
      </c>
      <c r="H145" s="466" t="s">
        <v>730</v>
      </c>
      <c r="I145" s="469">
        <v>3346.860107421875</v>
      </c>
      <c r="J145" s="469">
        <v>1</v>
      </c>
      <c r="K145" s="470">
        <v>3346.860107421875</v>
      </c>
    </row>
    <row r="146" spans="1:11" ht="14.4" customHeight="1" x14ac:dyDescent="0.3">
      <c r="A146" s="464" t="s">
        <v>392</v>
      </c>
      <c r="B146" s="465" t="s">
        <v>393</v>
      </c>
      <c r="C146" s="466" t="s">
        <v>400</v>
      </c>
      <c r="D146" s="467" t="s">
        <v>401</v>
      </c>
      <c r="E146" s="466" t="s">
        <v>447</v>
      </c>
      <c r="F146" s="467" t="s">
        <v>448</v>
      </c>
      <c r="G146" s="466" t="s">
        <v>731</v>
      </c>
      <c r="H146" s="466" t="s">
        <v>732</v>
      </c>
      <c r="I146" s="469">
        <v>2117.5</v>
      </c>
      <c r="J146" s="469">
        <v>1</v>
      </c>
      <c r="K146" s="470">
        <v>2117.5</v>
      </c>
    </row>
    <row r="147" spans="1:11" ht="14.4" customHeight="1" x14ac:dyDescent="0.3">
      <c r="A147" s="464" t="s">
        <v>392</v>
      </c>
      <c r="B147" s="465" t="s">
        <v>393</v>
      </c>
      <c r="C147" s="466" t="s">
        <v>400</v>
      </c>
      <c r="D147" s="467" t="s">
        <v>401</v>
      </c>
      <c r="E147" s="466" t="s">
        <v>447</v>
      </c>
      <c r="F147" s="467" t="s">
        <v>448</v>
      </c>
      <c r="G147" s="466" t="s">
        <v>733</v>
      </c>
      <c r="H147" s="466" t="s">
        <v>734</v>
      </c>
      <c r="I147" s="469">
        <v>2752.75</v>
      </c>
      <c r="J147" s="469">
        <v>1</v>
      </c>
      <c r="K147" s="470">
        <v>2752.75</v>
      </c>
    </row>
    <row r="148" spans="1:11" ht="14.4" customHeight="1" x14ac:dyDescent="0.3">
      <c r="A148" s="464" t="s">
        <v>392</v>
      </c>
      <c r="B148" s="465" t="s">
        <v>393</v>
      </c>
      <c r="C148" s="466" t="s">
        <v>400</v>
      </c>
      <c r="D148" s="467" t="s">
        <v>401</v>
      </c>
      <c r="E148" s="466" t="s">
        <v>447</v>
      </c>
      <c r="F148" s="467" t="s">
        <v>448</v>
      </c>
      <c r="G148" s="466" t="s">
        <v>735</v>
      </c>
      <c r="H148" s="466" t="s">
        <v>736</v>
      </c>
      <c r="I148" s="469">
        <v>3567.080078125</v>
      </c>
      <c r="J148" s="469">
        <v>1</v>
      </c>
      <c r="K148" s="470">
        <v>3567.080078125</v>
      </c>
    </row>
    <row r="149" spans="1:11" ht="14.4" customHeight="1" x14ac:dyDescent="0.3">
      <c r="A149" s="464" t="s">
        <v>392</v>
      </c>
      <c r="B149" s="465" t="s">
        <v>393</v>
      </c>
      <c r="C149" s="466" t="s">
        <v>400</v>
      </c>
      <c r="D149" s="467" t="s">
        <v>401</v>
      </c>
      <c r="E149" s="466" t="s">
        <v>447</v>
      </c>
      <c r="F149" s="467" t="s">
        <v>448</v>
      </c>
      <c r="G149" s="466" t="s">
        <v>737</v>
      </c>
      <c r="H149" s="466" t="s">
        <v>738</v>
      </c>
      <c r="I149" s="469">
        <v>8985.4599609375</v>
      </c>
      <c r="J149" s="469">
        <v>7</v>
      </c>
      <c r="K149" s="470">
        <v>62898.2197265625</v>
      </c>
    </row>
    <row r="150" spans="1:11" ht="14.4" customHeight="1" x14ac:dyDescent="0.3">
      <c r="A150" s="464" t="s">
        <v>392</v>
      </c>
      <c r="B150" s="465" t="s">
        <v>393</v>
      </c>
      <c r="C150" s="466" t="s">
        <v>400</v>
      </c>
      <c r="D150" s="467" t="s">
        <v>401</v>
      </c>
      <c r="E150" s="466" t="s">
        <v>447</v>
      </c>
      <c r="F150" s="467" t="s">
        <v>448</v>
      </c>
      <c r="G150" s="466" t="s">
        <v>739</v>
      </c>
      <c r="H150" s="466" t="s">
        <v>740</v>
      </c>
      <c r="I150" s="469">
        <v>8985.4599609375</v>
      </c>
      <c r="J150" s="469">
        <v>6</v>
      </c>
      <c r="K150" s="470">
        <v>53912.759765625</v>
      </c>
    </row>
    <row r="151" spans="1:11" ht="14.4" customHeight="1" x14ac:dyDescent="0.3">
      <c r="A151" s="464" t="s">
        <v>392</v>
      </c>
      <c r="B151" s="465" t="s">
        <v>393</v>
      </c>
      <c r="C151" s="466" t="s">
        <v>400</v>
      </c>
      <c r="D151" s="467" t="s">
        <v>401</v>
      </c>
      <c r="E151" s="466" t="s">
        <v>447</v>
      </c>
      <c r="F151" s="467" t="s">
        <v>448</v>
      </c>
      <c r="G151" s="466" t="s">
        <v>741</v>
      </c>
      <c r="H151" s="466" t="s">
        <v>742</v>
      </c>
      <c r="I151" s="469">
        <v>4840</v>
      </c>
      <c r="J151" s="469">
        <v>6</v>
      </c>
      <c r="K151" s="470">
        <v>29040</v>
      </c>
    </row>
    <row r="152" spans="1:11" ht="14.4" customHeight="1" x14ac:dyDescent="0.3">
      <c r="A152" s="464" t="s">
        <v>392</v>
      </c>
      <c r="B152" s="465" t="s">
        <v>393</v>
      </c>
      <c r="C152" s="466" t="s">
        <v>400</v>
      </c>
      <c r="D152" s="467" t="s">
        <v>401</v>
      </c>
      <c r="E152" s="466" t="s">
        <v>447</v>
      </c>
      <c r="F152" s="467" t="s">
        <v>448</v>
      </c>
      <c r="G152" s="466" t="s">
        <v>743</v>
      </c>
      <c r="H152" s="466" t="s">
        <v>744</v>
      </c>
      <c r="I152" s="469">
        <v>4840</v>
      </c>
      <c r="J152" s="469">
        <v>6</v>
      </c>
      <c r="K152" s="470">
        <v>29040</v>
      </c>
    </row>
    <row r="153" spans="1:11" ht="14.4" customHeight="1" x14ac:dyDescent="0.3">
      <c r="A153" s="464" t="s">
        <v>392</v>
      </c>
      <c r="B153" s="465" t="s">
        <v>393</v>
      </c>
      <c r="C153" s="466" t="s">
        <v>400</v>
      </c>
      <c r="D153" s="467" t="s">
        <v>401</v>
      </c>
      <c r="E153" s="466" t="s">
        <v>447</v>
      </c>
      <c r="F153" s="467" t="s">
        <v>448</v>
      </c>
      <c r="G153" s="466" t="s">
        <v>745</v>
      </c>
      <c r="H153" s="466" t="s">
        <v>746</v>
      </c>
      <c r="I153" s="469">
        <v>7235.7998046875</v>
      </c>
      <c r="J153" s="469">
        <v>50</v>
      </c>
      <c r="K153" s="470">
        <v>361790</v>
      </c>
    </row>
    <row r="154" spans="1:11" ht="14.4" customHeight="1" x14ac:dyDescent="0.3">
      <c r="A154" s="464" t="s">
        <v>392</v>
      </c>
      <c r="B154" s="465" t="s">
        <v>393</v>
      </c>
      <c r="C154" s="466" t="s">
        <v>400</v>
      </c>
      <c r="D154" s="467" t="s">
        <v>401</v>
      </c>
      <c r="E154" s="466" t="s">
        <v>447</v>
      </c>
      <c r="F154" s="467" t="s">
        <v>448</v>
      </c>
      <c r="G154" s="466" t="s">
        <v>747</v>
      </c>
      <c r="H154" s="466" t="s">
        <v>748</v>
      </c>
      <c r="I154" s="469">
        <v>7235.7998046875</v>
      </c>
      <c r="J154" s="469">
        <v>50</v>
      </c>
      <c r="K154" s="470">
        <v>361790</v>
      </c>
    </row>
    <row r="155" spans="1:11" ht="14.4" customHeight="1" x14ac:dyDescent="0.3">
      <c r="A155" s="464" t="s">
        <v>392</v>
      </c>
      <c r="B155" s="465" t="s">
        <v>393</v>
      </c>
      <c r="C155" s="466" t="s">
        <v>400</v>
      </c>
      <c r="D155" s="467" t="s">
        <v>401</v>
      </c>
      <c r="E155" s="466" t="s">
        <v>447</v>
      </c>
      <c r="F155" s="467" t="s">
        <v>448</v>
      </c>
      <c r="G155" s="466" t="s">
        <v>749</v>
      </c>
      <c r="H155" s="466" t="s">
        <v>750</v>
      </c>
      <c r="I155" s="469">
        <v>5355.4599609375</v>
      </c>
      <c r="J155" s="469">
        <v>5</v>
      </c>
      <c r="K155" s="470">
        <v>26777.2998046875</v>
      </c>
    </row>
    <row r="156" spans="1:11" ht="14.4" customHeight="1" x14ac:dyDescent="0.3">
      <c r="A156" s="464" t="s">
        <v>392</v>
      </c>
      <c r="B156" s="465" t="s">
        <v>393</v>
      </c>
      <c r="C156" s="466" t="s">
        <v>400</v>
      </c>
      <c r="D156" s="467" t="s">
        <v>401</v>
      </c>
      <c r="E156" s="466" t="s">
        <v>447</v>
      </c>
      <c r="F156" s="467" t="s">
        <v>448</v>
      </c>
      <c r="G156" s="466" t="s">
        <v>751</v>
      </c>
      <c r="H156" s="466" t="s">
        <v>752</v>
      </c>
      <c r="I156" s="469">
        <v>1076.9000244140625</v>
      </c>
      <c r="J156" s="469">
        <v>4</v>
      </c>
      <c r="K156" s="470">
        <v>4307.60009765625</v>
      </c>
    </row>
    <row r="157" spans="1:11" ht="14.4" customHeight="1" x14ac:dyDescent="0.3">
      <c r="A157" s="464" t="s">
        <v>392</v>
      </c>
      <c r="B157" s="465" t="s">
        <v>393</v>
      </c>
      <c r="C157" s="466" t="s">
        <v>400</v>
      </c>
      <c r="D157" s="467" t="s">
        <v>401</v>
      </c>
      <c r="E157" s="466" t="s">
        <v>447</v>
      </c>
      <c r="F157" s="467" t="s">
        <v>448</v>
      </c>
      <c r="G157" s="466" t="s">
        <v>753</v>
      </c>
      <c r="H157" s="466" t="s">
        <v>754</v>
      </c>
      <c r="I157" s="469">
        <v>7839.58984375</v>
      </c>
      <c r="J157" s="469">
        <v>9</v>
      </c>
      <c r="K157" s="470">
        <v>70556.30859375</v>
      </c>
    </row>
    <row r="158" spans="1:11" ht="14.4" customHeight="1" x14ac:dyDescent="0.3">
      <c r="A158" s="464" t="s">
        <v>392</v>
      </c>
      <c r="B158" s="465" t="s">
        <v>393</v>
      </c>
      <c r="C158" s="466" t="s">
        <v>400</v>
      </c>
      <c r="D158" s="467" t="s">
        <v>401</v>
      </c>
      <c r="E158" s="466" t="s">
        <v>447</v>
      </c>
      <c r="F158" s="467" t="s">
        <v>448</v>
      </c>
      <c r="G158" s="466" t="s">
        <v>755</v>
      </c>
      <c r="H158" s="466" t="s">
        <v>756</v>
      </c>
      <c r="I158" s="469">
        <v>13124.8701171875</v>
      </c>
      <c r="J158" s="469">
        <v>7</v>
      </c>
      <c r="K158" s="470">
        <v>91874.08984375</v>
      </c>
    </row>
    <row r="159" spans="1:11" ht="14.4" customHeight="1" x14ac:dyDescent="0.3">
      <c r="A159" s="464" t="s">
        <v>392</v>
      </c>
      <c r="B159" s="465" t="s">
        <v>393</v>
      </c>
      <c r="C159" s="466" t="s">
        <v>400</v>
      </c>
      <c r="D159" s="467" t="s">
        <v>401</v>
      </c>
      <c r="E159" s="466" t="s">
        <v>447</v>
      </c>
      <c r="F159" s="467" t="s">
        <v>448</v>
      </c>
      <c r="G159" s="466" t="s">
        <v>757</v>
      </c>
      <c r="H159" s="466" t="s">
        <v>758</v>
      </c>
      <c r="I159" s="469">
        <v>9196</v>
      </c>
      <c r="J159" s="469">
        <v>4</v>
      </c>
      <c r="K159" s="470">
        <v>36784</v>
      </c>
    </row>
    <row r="160" spans="1:11" ht="14.4" customHeight="1" x14ac:dyDescent="0.3">
      <c r="A160" s="464" t="s">
        <v>392</v>
      </c>
      <c r="B160" s="465" t="s">
        <v>393</v>
      </c>
      <c r="C160" s="466" t="s">
        <v>400</v>
      </c>
      <c r="D160" s="467" t="s">
        <v>401</v>
      </c>
      <c r="E160" s="466" t="s">
        <v>447</v>
      </c>
      <c r="F160" s="467" t="s">
        <v>448</v>
      </c>
      <c r="G160" s="466" t="s">
        <v>759</v>
      </c>
      <c r="H160" s="466" t="s">
        <v>760</v>
      </c>
      <c r="I160" s="469">
        <v>7008.31982421875</v>
      </c>
      <c r="J160" s="469">
        <v>9</v>
      </c>
      <c r="K160" s="470">
        <v>63074.8798828125</v>
      </c>
    </row>
    <row r="161" spans="1:11" ht="14.4" customHeight="1" x14ac:dyDescent="0.3">
      <c r="A161" s="464" t="s">
        <v>392</v>
      </c>
      <c r="B161" s="465" t="s">
        <v>393</v>
      </c>
      <c r="C161" s="466" t="s">
        <v>400</v>
      </c>
      <c r="D161" s="467" t="s">
        <v>401</v>
      </c>
      <c r="E161" s="466" t="s">
        <v>447</v>
      </c>
      <c r="F161" s="467" t="s">
        <v>448</v>
      </c>
      <c r="G161" s="466" t="s">
        <v>761</v>
      </c>
      <c r="H161" s="466" t="s">
        <v>762</v>
      </c>
      <c r="I161" s="469">
        <v>8569.2197265625</v>
      </c>
      <c r="J161" s="469">
        <v>4</v>
      </c>
      <c r="K161" s="470">
        <v>34276.87890625</v>
      </c>
    </row>
    <row r="162" spans="1:11" ht="14.4" customHeight="1" x14ac:dyDescent="0.3">
      <c r="A162" s="464" t="s">
        <v>392</v>
      </c>
      <c r="B162" s="465" t="s">
        <v>393</v>
      </c>
      <c r="C162" s="466" t="s">
        <v>400</v>
      </c>
      <c r="D162" s="467" t="s">
        <v>401</v>
      </c>
      <c r="E162" s="466" t="s">
        <v>447</v>
      </c>
      <c r="F162" s="467" t="s">
        <v>448</v>
      </c>
      <c r="G162" s="466" t="s">
        <v>763</v>
      </c>
      <c r="H162" s="466" t="s">
        <v>764</v>
      </c>
      <c r="I162" s="469">
        <v>6976.85986328125</v>
      </c>
      <c r="J162" s="469">
        <v>18</v>
      </c>
      <c r="K162" s="470">
        <v>125583.47802734375</v>
      </c>
    </row>
    <row r="163" spans="1:11" ht="14.4" customHeight="1" x14ac:dyDescent="0.3">
      <c r="A163" s="464" t="s">
        <v>392</v>
      </c>
      <c r="B163" s="465" t="s">
        <v>393</v>
      </c>
      <c r="C163" s="466" t="s">
        <v>400</v>
      </c>
      <c r="D163" s="467" t="s">
        <v>401</v>
      </c>
      <c r="E163" s="466" t="s">
        <v>447</v>
      </c>
      <c r="F163" s="467" t="s">
        <v>448</v>
      </c>
      <c r="G163" s="466" t="s">
        <v>765</v>
      </c>
      <c r="H163" s="466" t="s">
        <v>766</v>
      </c>
      <c r="I163" s="469">
        <v>7364.06005859375</v>
      </c>
      <c r="J163" s="469">
        <v>17</v>
      </c>
      <c r="K163" s="470">
        <v>125189.0205078125</v>
      </c>
    </row>
    <row r="164" spans="1:11" ht="14.4" customHeight="1" x14ac:dyDescent="0.3">
      <c r="A164" s="464" t="s">
        <v>392</v>
      </c>
      <c r="B164" s="465" t="s">
        <v>393</v>
      </c>
      <c r="C164" s="466" t="s">
        <v>400</v>
      </c>
      <c r="D164" s="467" t="s">
        <v>401</v>
      </c>
      <c r="E164" s="466" t="s">
        <v>447</v>
      </c>
      <c r="F164" s="467" t="s">
        <v>448</v>
      </c>
      <c r="G164" s="466" t="s">
        <v>767</v>
      </c>
      <c r="H164" s="466" t="s">
        <v>768</v>
      </c>
      <c r="I164" s="469">
        <v>3346.860107421875</v>
      </c>
      <c r="J164" s="469">
        <v>3</v>
      </c>
      <c r="K164" s="470">
        <v>10040.580322265625</v>
      </c>
    </row>
    <row r="165" spans="1:11" ht="14.4" customHeight="1" x14ac:dyDescent="0.3">
      <c r="A165" s="464" t="s">
        <v>392</v>
      </c>
      <c r="B165" s="465" t="s">
        <v>393</v>
      </c>
      <c r="C165" s="466" t="s">
        <v>400</v>
      </c>
      <c r="D165" s="467" t="s">
        <v>401</v>
      </c>
      <c r="E165" s="466" t="s">
        <v>447</v>
      </c>
      <c r="F165" s="467" t="s">
        <v>448</v>
      </c>
      <c r="G165" s="466" t="s">
        <v>769</v>
      </c>
      <c r="H165" s="466" t="s">
        <v>770</v>
      </c>
      <c r="I165" s="469">
        <v>3414.6201171875</v>
      </c>
      <c r="J165" s="469">
        <v>1</v>
      </c>
      <c r="K165" s="470">
        <v>3414.6201171875</v>
      </c>
    </row>
    <row r="166" spans="1:11" ht="14.4" customHeight="1" x14ac:dyDescent="0.3">
      <c r="A166" s="464" t="s">
        <v>392</v>
      </c>
      <c r="B166" s="465" t="s">
        <v>393</v>
      </c>
      <c r="C166" s="466" t="s">
        <v>400</v>
      </c>
      <c r="D166" s="467" t="s">
        <v>401</v>
      </c>
      <c r="E166" s="466" t="s">
        <v>447</v>
      </c>
      <c r="F166" s="467" t="s">
        <v>448</v>
      </c>
      <c r="G166" s="466" t="s">
        <v>771</v>
      </c>
      <c r="H166" s="466" t="s">
        <v>772</v>
      </c>
      <c r="I166" s="469">
        <v>3414.6201171875</v>
      </c>
      <c r="J166" s="469">
        <v>2</v>
      </c>
      <c r="K166" s="470">
        <v>6829.240234375</v>
      </c>
    </row>
    <row r="167" spans="1:11" ht="14.4" customHeight="1" x14ac:dyDescent="0.3">
      <c r="A167" s="464" t="s">
        <v>392</v>
      </c>
      <c r="B167" s="465" t="s">
        <v>393</v>
      </c>
      <c r="C167" s="466" t="s">
        <v>400</v>
      </c>
      <c r="D167" s="467" t="s">
        <v>401</v>
      </c>
      <c r="E167" s="466" t="s">
        <v>447</v>
      </c>
      <c r="F167" s="467" t="s">
        <v>448</v>
      </c>
      <c r="G167" s="466" t="s">
        <v>773</v>
      </c>
      <c r="H167" s="466" t="s">
        <v>774</v>
      </c>
      <c r="I167" s="469">
        <v>3414.6201171875</v>
      </c>
      <c r="J167" s="469">
        <v>1</v>
      </c>
      <c r="K167" s="470">
        <v>3414.6201171875</v>
      </c>
    </row>
    <row r="168" spans="1:11" ht="14.4" customHeight="1" x14ac:dyDescent="0.3">
      <c r="A168" s="464" t="s">
        <v>392</v>
      </c>
      <c r="B168" s="465" t="s">
        <v>393</v>
      </c>
      <c r="C168" s="466" t="s">
        <v>400</v>
      </c>
      <c r="D168" s="467" t="s">
        <v>401</v>
      </c>
      <c r="E168" s="466" t="s">
        <v>447</v>
      </c>
      <c r="F168" s="467" t="s">
        <v>448</v>
      </c>
      <c r="G168" s="466" t="s">
        <v>775</v>
      </c>
      <c r="H168" s="466" t="s">
        <v>776</v>
      </c>
      <c r="I168" s="469">
        <v>3414.6201171875</v>
      </c>
      <c r="J168" s="469">
        <v>2</v>
      </c>
      <c r="K168" s="470">
        <v>6829.240234375</v>
      </c>
    </row>
    <row r="169" spans="1:11" ht="14.4" customHeight="1" x14ac:dyDescent="0.3">
      <c r="A169" s="464" t="s">
        <v>392</v>
      </c>
      <c r="B169" s="465" t="s">
        <v>393</v>
      </c>
      <c r="C169" s="466" t="s">
        <v>400</v>
      </c>
      <c r="D169" s="467" t="s">
        <v>401</v>
      </c>
      <c r="E169" s="466" t="s">
        <v>447</v>
      </c>
      <c r="F169" s="467" t="s">
        <v>448</v>
      </c>
      <c r="G169" s="466" t="s">
        <v>777</v>
      </c>
      <c r="H169" s="466" t="s">
        <v>778</v>
      </c>
      <c r="I169" s="469">
        <v>3346.860107421875</v>
      </c>
      <c r="J169" s="469">
        <v>2</v>
      </c>
      <c r="K169" s="470">
        <v>6693.72021484375</v>
      </c>
    </row>
    <row r="170" spans="1:11" ht="14.4" customHeight="1" x14ac:dyDescent="0.3">
      <c r="A170" s="464" t="s">
        <v>392</v>
      </c>
      <c r="B170" s="465" t="s">
        <v>393</v>
      </c>
      <c r="C170" s="466" t="s">
        <v>400</v>
      </c>
      <c r="D170" s="467" t="s">
        <v>401</v>
      </c>
      <c r="E170" s="466" t="s">
        <v>447</v>
      </c>
      <c r="F170" s="467" t="s">
        <v>448</v>
      </c>
      <c r="G170" s="466" t="s">
        <v>779</v>
      </c>
      <c r="H170" s="466" t="s">
        <v>780</v>
      </c>
      <c r="I170" s="469">
        <v>3523.52001953125</v>
      </c>
      <c r="J170" s="469">
        <v>3</v>
      </c>
      <c r="K170" s="470">
        <v>10570.56005859375</v>
      </c>
    </row>
    <row r="171" spans="1:11" ht="14.4" customHeight="1" x14ac:dyDescent="0.3">
      <c r="A171" s="464" t="s">
        <v>392</v>
      </c>
      <c r="B171" s="465" t="s">
        <v>393</v>
      </c>
      <c r="C171" s="466" t="s">
        <v>400</v>
      </c>
      <c r="D171" s="467" t="s">
        <v>401</v>
      </c>
      <c r="E171" s="466" t="s">
        <v>447</v>
      </c>
      <c r="F171" s="467" t="s">
        <v>448</v>
      </c>
      <c r="G171" s="466" t="s">
        <v>781</v>
      </c>
      <c r="H171" s="466" t="s">
        <v>782</v>
      </c>
      <c r="I171" s="469">
        <v>3633.6298828125</v>
      </c>
      <c r="J171" s="469">
        <v>2</v>
      </c>
      <c r="K171" s="470">
        <v>7267.259765625</v>
      </c>
    </row>
    <row r="172" spans="1:11" ht="14.4" customHeight="1" x14ac:dyDescent="0.3">
      <c r="A172" s="464" t="s">
        <v>392</v>
      </c>
      <c r="B172" s="465" t="s">
        <v>393</v>
      </c>
      <c r="C172" s="466" t="s">
        <v>400</v>
      </c>
      <c r="D172" s="467" t="s">
        <v>401</v>
      </c>
      <c r="E172" s="466" t="s">
        <v>447</v>
      </c>
      <c r="F172" s="467" t="s">
        <v>448</v>
      </c>
      <c r="G172" s="466" t="s">
        <v>783</v>
      </c>
      <c r="H172" s="466" t="s">
        <v>784</v>
      </c>
      <c r="I172" s="469">
        <v>3633.6298828125</v>
      </c>
      <c r="J172" s="469">
        <v>5</v>
      </c>
      <c r="K172" s="470">
        <v>18168.1494140625</v>
      </c>
    </row>
    <row r="173" spans="1:11" ht="14.4" customHeight="1" x14ac:dyDescent="0.3">
      <c r="A173" s="464" t="s">
        <v>392</v>
      </c>
      <c r="B173" s="465" t="s">
        <v>393</v>
      </c>
      <c r="C173" s="466" t="s">
        <v>400</v>
      </c>
      <c r="D173" s="467" t="s">
        <v>401</v>
      </c>
      <c r="E173" s="466" t="s">
        <v>447</v>
      </c>
      <c r="F173" s="467" t="s">
        <v>448</v>
      </c>
      <c r="G173" s="466" t="s">
        <v>785</v>
      </c>
      <c r="H173" s="466" t="s">
        <v>786</v>
      </c>
      <c r="I173" s="469">
        <v>3414.6201171875</v>
      </c>
      <c r="J173" s="469">
        <v>1</v>
      </c>
      <c r="K173" s="470">
        <v>3414.6201171875</v>
      </c>
    </row>
    <row r="174" spans="1:11" ht="14.4" customHeight="1" x14ac:dyDescent="0.3">
      <c r="A174" s="464" t="s">
        <v>392</v>
      </c>
      <c r="B174" s="465" t="s">
        <v>393</v>
      </c>
      <c r="C174" s="466" t="s">
        <v>400</v>
      </c>
      <c r="D174" s="467" t="s">
        <v>401</v>
      </c>
      <c r="E174" s="466" t="s">
        <v>447</v>
      </c>
      <c r="F174" s="467" t="s">
        <v>448</v>
      </c>
      <c r="G174" s="466" t="s">
        <v>787</v>
      </c>
      <c r="H174" s="466" t="s">
        <v>788</v>
      </c>
      <c r="I174" s="469">
        <v>3414.6201171875</v>
      </c>
      <c r="J174" s="469">
        <v>1</v>
      </c>
      <c r="K174" s="470">
        <v>3414.6201171875</v>
      </c>
    </row>
    <row r="175" spans="1:11" ht="14.4" customHeight="1" x14ac:dyDescent="0.3">
      <c r="A175" s="464" t="s">
        <v>392</v>
      </c>
      <c r="B175" s="465" t="s">
        <v>393</v>
      </c>
      <c r="C175" s="466" t="s">
        <v>400</v>
      </c>
      <c r="D175" s="467" t="s">
        <v>401</v>
      </c>
      <c r="E175" s="466" t="s">
        <v>447</v>
      </c>
      <c r="F175" s="467" t="s">
        <v>448</v>
      </c>
      <c r="G175" s="466" t="s">
        <v>789</v>
      </c>
      <c r="H175" s="466" t="s">
        <v>790</v>
      </c>
      <c r="I175" s="469">
        <v>9110.08984375</v>
      </c>
      <c r="J175" s="469">
        <v>3</v>
      </c>
      <c r="K175" s="470">
        <v>27330.26953125</v>
      </c>
    </row>
    <row r="176" spans="1:11" ht="14.4" customHeight="1" x14ac:dyDescent="0.3">
      <c r="A176" s="464" t="s">
        <v>392</v>
      </c>
      <c r="B176" s="465" t="s">
        <v>393</v>
      </c>
      <c r="C176" s="466" t="s">
        <v>400</v>
      </c>
      <c r="D176" s="467" t="s">
        <v>401</v>
      </c>
      <c r="E176" s="466" t="s">
        <v>447</v>
      </c>
      <c r="F176" s="467" t="s">
        <v>448</v>
      </c>
      <c r="G176" s="466" t="s">
        <v>791</v>
      </c>
      <c r="H176" s="466" t="s">
        <v>792</v>
      </c>
      <c r="I176" s="469">
        <v>9110.08984375</v>
      </c>
      <c r="J176" s="469">
        <v>11</v>
      </c>
      <c r="K176" s="470">
        <v>100210.98828125</v>
      </c>
    </row>
    <row r="177" spans="1:11" ht="14.4" customHeight="1" x14ac:dyDescent="0.3">
      <c r="A177" s="464" t="s">
        <v>392</v>
      </c>
      <c r="B177" s="465" t="s">
        <v>393</v>
      </c>
      <c r="C177" s="466" t="s">
        <v>400</v>
      </c>
      <c r="D177" s="467" t="s">
        <v>401</v>
      </c>
      <c r="E177" s="466" t="s">
        <v>447</v>
      </c>
      <c r="F177" s="467" t="s">
        <v>448</v>
      </c>
      <c r="G177" s="466" t="s">
        <v>793</v>
      </c>
      <c r="H177" s="466" t="s">
        <v>794</v>
      </c>
      <c r="I177" s="469">
        <v>9110.08984375</v>
      </c>
      <c r="J177" s="469">
        <v>13</v>
      </c>
      <c r="K177" s="470">
        <v>118431.16796875</v>
      </c>
    </row>
    <row r="178" spans="1:11" ht="14.4" customHeight="1" x14ac:dyDescent="0.3">
      <c r="A178" s="464" t="s">
        <v>392</v>
      </c>
      <c r="B178" s="465" t="s">
        <v>393</v>
      </c>
      <c r="C178" s="466" t="s">
        <v>400</v>
      </c>
      <c r="D178" s="467" t="s">
        <v>401</v>
      </c>
      <c r="E178" s="466" t="s">
        <v>447</v>
      </c>
      <c r="F178" s="467" t="s">
        <v>448</v>
      </c>
      <c r="G178" s="466" t="s">
        <v>795</v>
      </c>
      <c r="H178" s="466" t="s">
        <v>796</v>
      </c>
      <c r="I178" s="469">
        <v>9196</v>
      </c>
      <c r="J178" s="469">
        <v>2</v>
      </c>
      <c r="K178" s="470">
        <v>18392</v>
      </c>
    </row>
    <row r="179" spans="1:11" ht="14.4" customHeight="1" x14ac:dyDescent="0.3">
      <c r="A179" s="464" t="s">
        <v>392</v>
      </c>
      <c r="B179" s="465" t="s">
        <v>393</v>
      </c>
      <c r="C179" s="466" t="s">
        <v>400</v>
      </c>
      <c r="D179" s="467" t="s">
        <v>401</v>
      </c>
      <c r="E179" s="466" t="s">
        <v>447</v>
      </c>
      <c r="F179" s="467" t="s">
        <v>448</v>
      </c>
      <c r="G179" s="466" t="s">
        <v>797</v>
      </c>
      <c r="H179" s="466" t="s">
        <v>798</v>
      </c>
      <c r="I179" s="469">
        <v>4686.330078125</v>
      </c>
      <c r="J179" s="469">
        <v>3</v>
      </c>
      <c r="K179" s="470">
        <v>14058.990234375</v>
      </c>
    </row>
    <row r="180" spans="1:11" ht="14.4" customHeight="1" x14ac:dyDescent="0.3">
      <c r="A180" s="464" t="s">
        <v>392</v>
      </c>
      <c r="B180" s="465" t="s">
        <v>393</v>
      </c>
      <c r="C180" s="466" t="s">
        <v>400</v>
      </c>
      <c r="D180" s="467" t="s">
        <v>401</v>
      </c>
      <c r="E180" s="466" t="s">
        <v>447</v>
      </c>
      <c r="F180" s="467" t="s">
        <v>448</v>
      </c>
      <c r="G180" s="466" t="s">
        <v>799</v>
      </c>
      <c r="H180" s="466" t="s">
        <v>800</v>
      </c>
      <c r="I180" s="469">
        <v>8569.2197265625</v>
      </c>
      <c r="J180" s="469">
        <v>5</v>
      </c>
      <c r="K180" s="470">
        <v>42846.0986328125</v>
      </c>
    </row>
    <row r="181" spans="1:11" ht="14.4" customHeight="1" x14ac:dyDescent="0.3">
      <c r="A181" s="464" t="s">
        <v>392</v>
      </c>
      <c r="B181" s="465" t="s">
        <v>393</v>
      </c>
      <c r="C181" s="466" t="s">
        <v>400</v>
      </c>
      <c r="D181" s="467" t="s">
        <v>401</v>
      </c>
      <c r="E181" s="466" t="s">
        <v>447</v>
      </c>
      <c r="F181" s="467" t="s">
        <v>448</v>
      </c>
      <c r="G181" s="466" t="s">
        <v>801</v>
      </c>
      <c r="H181" s="466" t="s">
        <v>802</v>
      </c>
      <c r="I181" s="469">
        <v>3259.739990234375</v>
      </c>
      <c r="J181" s="469">
        <v>2</v>
      </c>
      <c r="K181" s="470">
        <v>6519.47998046875</v>
      </c>
    </row>
    <row r="182" spans="1:11" ht="14.4" customHeight="1" x14ac:dyDescent="0.3">
      <c r="A182" s="464" t="s">
        <v>392</v>
      </c>
      <c r="B182" s="465" t="s">
        <v>393</v>
      </c>
      <c r="C182" s="466" t="s">
        <v>400</v>
      </c>
      <c r="D182" s="467" t="s">
        <v>401</v>
      </c>
      <c r="E182" s="466" t="s">
        <v>447</v>
      </c>
      <c r="F182" s="467" t="s">
        <v>448</v>
      </c>
      <c r="G182" s="466" t="s">
        <v>803</v>
      </c>
      <c r="H182" s="466" t="s">
        <v>804</v>
      </c>
      <c r="I182" s="469">
        <v>13103.08984375</v>
      </c>
      <c r="J182" s="469">
        <v>7</v>
      </c>
      <c r="K182" s="470">
        <v>91721.62890625</v>
      </c>
    </row>
    <row r="183" spans="1:11" ht="14.4" customHeight="1" x14ac:dyDescent="0.3">
      <c r="A183" s="464" t="s">
        <v>392</v>
      </c>
      <c r="B183" s="465" t="s">
        <v>393</v>
      </c>
      <c r="C183" s="466" t="s">
        <v>400</v>
      </c>
      <c r="D183" s="467" t="s">
        <v>401</v>
      </c>
      <c r="E183" s="466" t="s">
        <v>447</v>
      </c>
      <c r="F183" s="467" t="s">
        <v>448</v>
      </c>
      <c r="G183" s="466" t="s">
        <v>805</v>
      </c>
      <c r="H183" s="466" t="s">
        <v>806</v>
      </c>
      <c r="I183" s="469">
        <v>13706.8798828125</v>
      </c>
      <c r="J183" s="469">
        <v>11</v>
      </c>
      <c r="K183" s="470">
        <v>150775.6796875</v>
      </c>
    </row>
    <row r="184" spans="1:11" ht="14.4" customHeight="1" x14ac:dyDescent="0.3">
      <c r="A184" s="464" t="s">
        <v>392</v>
      </c>
      <c r="B184" s="465" t="s">
        <v>393</v>
      </c>
      <c r="C184" s="466" t="s">
        <v>400</v>
      </c>
      <c r="D184" s="467" t="s">
        <v>401</v>
      </c>
      <c r="E184" s="466" t="s">
        <v>447</v>
      </c>
      <c r="F184" s="467" t="s">
        <v>448</v>
      </c>
      <c r="G184" s="466" t="s">
        <v>807</v>
      </c>
      <c r="H184" s="466" t="s">
        <v>808</v>
      </c>
      <c r="I184" s="469">
        <v>14534.51953125</v>
      </c>
      <c r="J184" s="469">
        <v>4</v>
      </c>
      <c r="K184" s="470">
        <v>58138.078125</v>
      </c>
    </row>
    <row r="185" spans="1:11" ht="14.4" customHeight="1" x14ac:dyDescent="0.3">
      <c r="A185" s="464" t="s">
        <v>392</v>
      </c>
      <c r="B185" s="465" t="s">
        <v>393</v>
      </c>
      <c r="C185" s="466" t="s">
        <v>400</v>
      </c>
      <c r="D185" s="467" t="s">
        <v>401</v>
      </c>
      <c r="E185" s="466" t="s">
        <v>447</v>
      </c>
      <c r="F185" s="467" t="s">
        <v>448</v>
      </c>
      <c r="G185" s="466" t="s">
        <v>809</v>
      </c>
      <c r="H185" s="466" t="s">
        <v>810</v>
      </c>
      <c r="I185" s="469">
        <v>3346.860107421875</v>
      </c>
      <c r="J185" s="469">
        <v>29</v>
      </c>
      <c r="K185" s="470">
        <v>97058.9404296875</v>
      </c>
    </row>
    <row r="186" spans="1:11" ht="14.4" customHeight="1" x14ac:dyDescent="0.3">
      <c r="A186" s="464" t="s">
        <v>392</v>
      </c>
      <c r="B186" s="465" t="s">
        <v>393</v>
      </c>
      <c r="C186" s="466" t="s">
        <v>400</v>
      </c>
      <c r="D186" s="467" t="s">
        <v>401</v>
      </c>
      <c r="E186" s="466" t="s">
        <v>447</v>
      </c>
      <c r="F186" s="467" t="s">
        <v>448</v>
      </c>
      <c r="G186" s="466" t="s">
        <v>811</v>
      </c>
      <c r="H186" s="466" t="s">
        <v>812</v>
      </c>
      <c r="I186" s="469">
        <v>9110.08984375</v>
      </c>
      <c r="J186" s="469">
        <v>12</v>
      </c>
      <c r="K186" s="470">
        <v>109321.078125</v>
      </c>
    </row>
    <row r="187" spans="1:11" ht="14.4" customHeight="1" x14ac:dyDescent="0.3">
      <c r="A187" s="464" t="s">
        <v>392</v>
      </c>
      <c r="B187" s="465" t="s">
        <v>393</v>
      </c>
      <c r="C187" s="466" t="s">
        <v>400</v>
      </c>
      <c r="D187" s="467" t="s">
        <v>401</v>
      </c>
      <c r="E187" s="466" t="s">
        <v>447</v>
      </c>
      <c r="F187" s="467" t="s">
        <v>448</v>
      </c>
      <c r="G187" s="466" t="s">
        <v>813</v>
      </c>
      <c r="H187" s="466" t="s">
        <v>814</v>
      </c>
      <c r="I187" s="469">
        <v>5355.4599609375</v>
      </c>
      <c r="J187" s="469">
        <v>6</v>
      </c>
      <c r="K187" s="470">
        <v>32132.759765625</v>
      </c>
    </row>
    <row r="188" spans="1:11" ht="14.4" customHeight="1" x14ac:dyDescent="0.3">
      <c r="A188" s="464" t="s">
        <v>392</v>
      </c>
      <c r="B188" s="465" t="s">
        <v>393</v>
      </c>
      <c r="C188" s="466" t="s">
        <v>400</v>
      </c>
      <c r="D188" s="467" t="s">
        <v>401</v>
      </c>
      <c r="E188" s="466" t="s">
        <v>447</v>
      </c>
      <c r="F188" s="467" t="s">
        <v>448</v>
      </c>
      <c r="G188" s="466" t="s">
        <v>815</v>
      </c>
      <c r="H188" s="466" t="s">
        <v>816</v>
      </c>
      <c r="I188" s="469">
        <v>1408.43994140625</v>
      </c>
      <c r="J188" s="469">
        <v>1</v>
      </c>
      <c r="K188" s="470">
        <v>1408.43994140625</v>
      </c>
    </row>
    <row r="189" spans="1:11" ht="14.4" customHeight="1" x14ac:dyDescent="0.3">
      <c r="A189" s="464" t="s">
        <v>392</v>
      </c>
      <c r="B189" s="465" t="s">
        <v>393</v>
      </c>
      <c r="C189" s="466" t="s">
        <v>400</v>
      </c>
      <c r="D189" s="467" t="s">
        <v>401</v>
      </c>
      <c r="E189" s="466" t="s">
        <v>447</v>
      </c>
      <c r="F189" s="467" t="s">
        <v>448</v>
      </c>
      <c r="G189" s="466" t="s">
        <v>817</v>
      </c>
      <c r="H189" s="466" t="s">
        <v>818</v>
      </c>
      <c r="I189" s="469">
        <v>274.67001342773437</v>
      </c>
      <c r="J189" s="469">
        <v>2</v>
      </c>
      <c r="K189" s="470">
        <v>549.34002685546875</v>
      </c>
    </row>
    <row r="190" spans="1:11" ht="14.4" customHeight="1" x14ac:dyDescent="0.3">
      <c r="A190" s="464" t="s">
        <v>392</v>
      </c>
      <c r="B190" s="465" t="s">
        <v>393</v>
      </c>
      <c r="C190" s="466" t="s">
        <v>400</v>
      </c>
      <c r="D190" s="467" t="s">
        <v>401</v>
      </c>
      <c r="E190" s="466" t="s">
        <v>447</v>
      </c>
      <c r="F190" s="467" t="s">
        <v>448</v>
      </c>
      <c r="G190" s="466" t="s">
        <v>819</v>
      </c>
      <c r="H190" s="466" t="s">
        <v>820</v>
      </c>
      <c r="I190" s="469">
        <v>2615.1500244140625</v>
      </c>
      <c r="J190" s="469">
        <v>3</v>
      </c>
      <c r="K190" s="470">
        <v>7868.780029296875</v>
      </c>
    </row>
    <row r="191" spans="1:11" ht="14.4" customHeight="1" x14ac:dyDescent="0.3">
      <c r="A191" s="464" t="s">
        <v>392</v>
      </c>
      <c r="B191" s="465" t="s">
        <v>393</v>
      </c>
      <c r="C191" s="466" t="s">
        <v>400</v>
      </c>
      <c r="D191" s="467" t="s">
        <v>401</v>
      </c>
      <c r="E191" s="466" t="s">
        <v>447</v>
      </c>
      <c r="F191" s="467" t="s">
        <v>448</v>
      </c>
      <c r="G191" s="466" t="s">
        <v>821</v>
      </c>
      <c r="H191" s="466" t="s">
        <v>822</v>
      </c>
      <c r="I191" s="469">
        <v>15.549033482869467</v>
      </c>
      <c r="J191" s="469">
        <v>720</v>
      </c>
      <c r="K191" s="470">
        <v>11194.939819335938</v>
      </c>
    </row>
    <row r="192" spans="1:11" ht="14.4" customHeight="1" x14ac:dyDescent="0.3">
      <c r="A192" s="464" t="s">
        <v>392</v>
      </c>
      <c r="B192" s="465" t="s">
        <v>393</v>
      </c>
      <c r="C192" s="466" t="s">
        <v>400</v>
      </c>
      <c r="D192" s="467" t="s">
        <v>401</v>
      </c>
      <c r="E192" s="466" t="s">
        <v>447</v>
      </c>
      <c r="F192" s="467" t="s">
        <v>448</v>
      </c>
      <c r="G192" s="466" t="s">
        <v>823</v>
      </c>
      <c r="H192" s="466" t="s">
        <v>824</v>
      </c>
      <c r="I192" s="469">
        <v>18.757218956947327</v>
      </c>
      <c r="J192" s="469">
        <v>1728</v>
      </c>
      <c r="K192" s="470">
        <v>32408.690673828125</v>
      </c>
    </row>
    <row r="193" spans="1:11" ht="14.4" customHeight="1" x14ac:dyDescent="0.3">
      <c r="A193" s="464" t="s">
        <v>392</v>
      </c>
      <c r="B193" s="465" t="s">
        <v>393</v>
      </c>
      <c r="C193" s="466" t="s">
        <v>400</v>
      </c>
      <c r="D193" s="467" t="s">
        <v>401</v>
      </c>
      <c r="E193" s="466" t="s">
        <v>447</v>
      </c>
      <c r="F193" s="467" t="s">
        <v>448</v>
      </c>
      <c r="G193" s="466" t="s">
        <v>825</v>
      </c>
      <c r="H193" s="466" t="s">
        <v>826</v>
      </c>
      <c r="I193" s="469">
        <v>129.41999816894531</v>
      </c>
      <c r="J193" s="469">
        <v>1</v>
      </c>
      <c r="K193" s="470">
        <v>129.41999816894531</v>
      </c>
    </row>
    <row r="194" spans="1:11" ht="14.4" customHeight="1" x14ac:dyDescent="0.3">
      <c r="A194" s="464" t="s">
        <v>392</v>
      </c>
      <c r="B194" s="465" t="s">
        <v>393</v>
      </c>
      <c r="C194" s="466" t="s">
        <v>400</v>
      </c>
      <c r="D194" s="467" t="s">
        <v>401</v>
      </c>
      <c r="E194" s="466" t="s">
        <v>447</v>
      </c>
      <c r="F194" s="467" t="s">
        <v>448</v>
      </c>
      <c r="G194" s="466" t="s">
        <v>827</v>
      </c>
      <c r="H194" s="466" t="s">
        <v>828</v>
      </c>
      <c r="I194" s="469">
        <v>274.66500854492187</v>
      </c>
      <c r="J194" s="469">
        <v>2</v>
      </c>
      <c r="K194" s="470">
        <v>549.33001708984375</v>
      </c>
    </row>
    <row r="195" spans="1:11" ht="14.4" customHeight="1" x14ac:dyDescent="0.3">
      <c r="A195" s="464" t="s">
        <v>392</v>
      </c>
      <c r="B195" s="465" t="s">
        <v>393</v>
      </c>
      <c r="C195" s="466" t="s">
        <v>400</v>
      </c>
      <c r="D195" s="467" t="s">
        <v>401</v>
      </c>
      <c r="E195" s="466" t="s">
        <v>447</v>
      </c>
      <c r="F195" s="467" t="s">
        <v>448</v>
      </c>
      <c r="G195" s="466" t="s">
        <v>829</v>
      </c>
      <c r="H195" s="466" t="s">
        <v>830</v>
      </c>
      <c r="I195" s="469">
        <v>79.5</v>
      </c>
      <c r="J195" s="469">
        <v>1</v>
      </c>
      <c r="K195" s="470">
        <v>79.5</v>
      </c>
    </row>
    <row r="196" spans="1:11" ht="14.4" customHeight="1" x14ac:dyDescent="0.3">
      <c r="A196" s="464" t="s">
        <v>392</v>
      </c>
      <c r="B196" s="465" t="s">
        <v>393</v>
      </c>
      <c r="C196" s="466" t="s">
        <v>400</v>
      </c>
      <c r="D196" s="467" t="s">
        <v>401</v>
      </c>
      <c r="E196" s="466" t="s">
        <v>447</v>
      </c>
      <c r="F196" s="467" t="s">
        <v>448</v>
      </c>
      <c r="G196" s="466" t="s">
        <v>831</v>
      </c>
      <c r="H196" s="466" t="s">
        <v>832</v>
      </c>
      <c r="I196" s="469">
        <v>2752.8558349609375</v>
      </c>
      <c r="J196" s="469">
        <v>7</v>
      </c>
      <c r="K196" s="470">
        <v>19330.189697265625</v>
      </c>
    </row>
    <row r="197" spans="1:11" ht="14.4" customHeight="1" x14ac:dyDescent="0.3">
      <c r="A197" s="464" t="s">
        <v>392</v>
      </c>
      <c r="B197" s="465" t="s">
        <v>393</v>
      </c>
      <c r="C197" s="466" t="s">
        <v>400</v>
      </c>
      <c r="D197" s="467" t="s">
        <v>401</v>
      </c>
      <c r="E197" s="466" t="s">
        <v>447</v>
      </c>
      <c r="F197" s="467" t="s">
        <v>448</v>
      </c>
      <c r="G197" s="466" t="s">
        <v>833</v>
      </c>
      <c r="H197" s="466" t="s">
        <v>834</v>
      </c>
      <c r="I197" s="469">
        <v>8470</v>
      </c>
      <c r="J197" s="469">
        <v>1</v>
      </c>
      <c r="K197" s="470">
        <v>8470</v>
      </c>
    </row>
    <row r="198" spans="1:11" ht="14.4" customHeight="1" x14ac:dyDescent="0.3">
      <c r="A198" s="464" t="s">
        <v>392</v>
      </c>
      <c r="B198" s="465" t="s">
        <v>393</v>
      </c>
      <c r="C198" s="466" t="s">
        <v>400</v>
      </c>
      <c r="D198" s="467" t="s">
        <v>401</v>
      </c>
      <c r="E198" s="466" t="s">
        <v>447</v>
      </c>
      <c r="F198" s="467" t="s">
        <v>448</v>
      </c>
      <c r="G198" s="466" t="s">
        <v>835</v>
      </c>
      <c r="H198" s="466" t="s">
        <v>836</v>
      </c>
      <c r="I198" s="469">
        <v>10.289999961853027</v>
      </c>
      <c r="J198" s="469">
        <v>240</v>
      </c>
      <c r="K198" s="470">
        <v>2468.3999328613281</v>
      </c>
    </row>
    <row r="199" spans="1:11" ht="14.4" customHeight="1" x14ac:dyDescent="0.3">
      <c r="A199" s="464" t="s">
        <v>392</v>
      </c>
      <c r="B199" s="465" t="s">
        <v>393</v>
      </c>
      <c r="C199" s="466" t="s">
        <v>400</v>
      </c>
      <c r="D199" s="467" t="s">
        <v>401</v>
      </c>
      <c r="E199" s="466" t="s">
        <v>447</v>
      </c>
      <c r="F199" s="467" t="s">
        <v>448</v>
      </c>
      <c r="G199" s="466" t="s">
        <v>837</v>
      </c>
      <c r="H199" s="466" t="s">
        <v>838</v>
      </c>
      <c r="I199" s="469">
        <v>510.6199951171875</v>
      </c>
      <c r="J199" s="469">
        <v>1</v>
      </c>
      <c r="K199" s="470">
        <v>510.6199951171875</v>
      </c>
    </row>
    <row r="200" spans="1:11" ht="14.4" customHeight="1" x14ac:dyDescent="0.3">
      <c r="A200" s="464" t="s">
        <v>392</v>
      </c>
      <c r="B200" s="465" t="s">
        <v>393</v>
      </c>
      <c r="C200" s="466" t="s">
        <v>400</v>
      </c>
      <c r="D200" s="467" t="s">
        <v>401</v>
      </c>
      <c r="E200" s="466" t="s">
        <v>447</v>
      </c>
      <c r="F200" s="467" t="s">
        <v>448</v>
      </c>
      <c r="G200" s="466" t="s">
        <v>839</v>
      </c>
      <c r="H200" s="466" t="s">
        <v>840</v>
      </c>
      <c r="I200" s="469">
        <v>510.6199951171875</v>
      </c>
      <c r="J200" s="469">
        <v>1</v>
      </c>
      <c r="K200" s="470">
        <v>510.6199951171875</v>
      </c>
    </row>
    <row r="201" spans="1:11" ht="14.4" customHeight="1" x14ac:dyDescent="0.3">
      <c r="A201" s="464" t="s">
        <v>392</v>
      </c>
      <c r="B201" s="465" t="s">
        <v>393</v>
      </c>
      <c r="C201" s="466" t="s">
        <v>400</v>
      </c>
      <c r="D201" s="467" t="s">
        <v>401</v>
      </c>
      <c r="E201" s="466" t="s">
        <v>447</v>
      </c>
      <c r="F201" s="467" t="s">
        <v>448</v>
      </c>
      <c r="G201" s="466" t="s">
        <v>841</v>
      </c>
      <c r="H201" s="466" t="s">
        <v>842</v>
      </c>
      <c r="I201" s="469">
        <v>510.6199951171875</v>
      </c>
      <c r="J201" s="469">
        <v>1</v>
      </c>
      <c r="K201" s="470">
        <v>510.6199951171875</v>
      </c>
    </row>
    <row r="202" spans="1:11" ht="14.4" customHeight="1" x14ac:dyDescent="0.3">
      <c r="A202" s="464" t="s">
        <v>392</v>
      </c>
      <c r="B202" s="465" t="s">
        <v>393</v>
      </c>
      <c r="C202" s="466" t="s">
        <v>400</v>
      </c>
      <c r="D202" s="467" t="s">
        <v>401</v>
      </c>
      <c r="E202" s="466" t="s">
        <v>447</v>
      </c>
      <c r="F202" s="467" t="s">
        <v>448</v>
      </c>
      <c r="G202" s="466" t="s">
        <v>843</v>
      </c>
      <c r="H202" s="466" t="s">
        <v>844</v>
      </c>
      <c r="I202" s="469">
        <v>13.611540031433105</v>
      </c>
      <c r="J202" s="469">
        <v>640</v>
      </c>
      <c r="K202" s="470">
        <v>8712.010009765625</v>
      </c>
    </row>
    <row r="203" spans="1:11" ht="14.4" customHeight="1" x14ac:dyDescent="0.3">
      <c r="A203" s="464" t="s">
        <v>392</v>
      </c>
      <c r="B203" s="465" t="s">
        <v>393</v>
      </c>
      <c r="C203" s="466" t="s">
        <v>400</v>
      </c>
      <c r="D203" s="467" t="s">
        <v>401</v>
      </c>
      <c r="E203" s="466" t="s">
        <v>447</v>
      </c>
      <c r="F203" s="467" t="s">
        <v>448</v>
      </c>
      <c r="G203" s="466" t="s">
        <v>845</v>
      </c>
      <c r="H203" s="466" t="s">
        <v>846</v>
      </c>
      <c r="I203" s="469">
        <v>1744.8133544921875</v>
      </c>
      <c r="J203" s="469">
        <v>3</v>
      </c>
      <c r="K203" s="470">
        <v>5234.43994140625</v>
      </c>
    </row>
    <row r="204" spans="1:11" ht="14.4" customHeight="1" x14ac:dyDescent="0.3">
      <c r="A204" s="464" t="s">
        <v>392</v>
      </c>
      <c r="B204" s="465" t="s">
        <v>393</v>
      </c>
      <c r="C204" s="466" t="s">
        <v>400</v>
      </c>
      <c r="D204" s="467" t="s">
        <v>401</v>
      </c>
      <c r="E204" s="466" t="s">
        <v>447</v>
      </c>
      <c r="F204" s="467" t="s">
        <v>448</v>
      </c>
      <c r="G204" s="466" t="s">
        <v>847</v>
      </c>
      <c r="H204" s="466" t="s">
        <v>848</v>
      </c>
      <c r="I204" s="469">
        <v>1137.4000244140625</v>
      </c>
      <c r="J204" s="469">
        <v>8</v>
      </c>
      <c r="K204" s="470">
        <v>9099.199951171875</v>
      </c>
    </row>
    <row r="205" spans="1:11" ht="14.4" customHeight="1" x14ac:dyDescent="0.3">
      <c r="A205" s="464" t="s">
        <v>392</v>
      </c>
      <c r="B205" s="465" t="s">
        <v>393</v>
      </c>
      <c r="C205" s="466" t="s">
        <v>400</v>
      </c>
      <c r="D205" s="467" t="s">
        <v>401</v>
      </c>
      <c r="E205" s="466" t="s">
        <v>447</v>
      </c>
      <c r="F205" s="467" t="s">
        <v>448</v>
      </c>
      <c r="G205" s="466" t="s">
        <v>849</v>
      </c>
      <c r="H205" s="466" t="s">
        <v>850</v>
      </c>
      <c r="I205" s="469">
        <v>16.20122504234314</v>
      </c>
      <c r="J205" s="469">
        <v>1620</v>
      </c>
      <c r="K205" s="470">
        <v>26247.1396484375</v>
      </c>
    </row>
    <row r="206" spans="1:11" ht="14.4" customHeight="1" x14ac:dyDescent="0.3">
      <c r="A206" s="464" t="s">
        <v>392</v>
      </c>
      <c r="B206" s="465" t="s">
        <v>393</v>
      </c>
      <c r="C206" s="466" t="s">
        <v>400</v>
      </c>
      <c r="D206" s="467" t="s">
        <v>401</v>
      </c>
      <c r="E206" s="466" t="s">
        <v>447</v>
      </c>
      <c r="F206" s="467" t="s">
        <v>448</v>
      </c>
      <c r="G206" s="466" t="s">
        <v>851</v>
      </c>
      <c r="H206" s="466" t="s">
        <v>852</v>
      </c>
      <c r="I206" s="469">
        <v>3759.4700753348216</v>
      </c>
      <c r="J206" s="469">
        <v>29</v>
      </c>
      <c r="K206" s="470">
        <v>108522.4775390625</v>
      </c>
    </row>
    <row r="207" spans="1:11" ht="14.4" customHeight="1" x14ac:dyDescent="0.3">
      <c r="A207" s="464" t="s">
        <v>392</v>
      </c>
      <c r="B207" s="465" t="s">
        <v>393</v>
      </c>
      <c r="C207" s="466" t="s">
        <v>400</v>
      </c>
      <c r="D207" s="467" t="s">
        <v>401</v>
      </c>
      <c r="E207" s="466" t="s">
        <v>447</v>
      </c>
      <c r="F207" s="467" t="s">
        <v>448</v>
      </c>
      <c r="G207" s="466" t="s">
        <v>853</v>
      </c>
      <c r="H207" s="466" t="s">
        <v>854</v>
      </c>
      <c r="I207" s="469">
        <v>2192.52001953125</v>
      </c>
      <c r="J207" s="469">
        <v>2</v>
      </c>
      <c r="K207" s="470">
        <v>4385.0400390625</v>
      </c>
    </row>
    <row r="208" spans="1:11" ht="14.4" customHeight="1" x14ac:dyDescent="0.3">
      <c r="A208" s="464" t="s">
        <v>392</v>
      </c>
      <c r="B208" s="465" t="s">
        <v>393</v>
      </c>
      <c r="C208" s="466" t="s">
        <v>400</v>
      </c>
      <c r="D208" s="467" t="s">
        <v>401</v>
      </c>
      <c r="E208" s="466" t="s">
        <v>447</v>
      </c>
      <c r="F208" s="467" t="s">
        <v>448</v>
      </c>
      <c r="G208" s="466" t="s">
        <v>855</v>
      </c>
      <c r="H208" s="466" t="s">
        <v>856</v>
      </c>
      <c r="I208" s="469">
        <v>333</v>
      </c>
      <c r="J208" s="469">
        <v>2</v>
      </c>
      <c r="K208" s="470">
        <v>666</v>
      </c>
    </row>
    <row r="209" spans="1:11" ht="14.4" customHeight="1" x14ac:dyDescent="0.3">
      <c r="A209" s="464" t="s">
        <v>392</v>
      </c>
      <c r="B209" s="465" t="s">
        <v>393</v>
      </c>
      <c r="C209" s="466" t="s">
        <v>400</v>
      </c>
      <c r="D209" s="467" t="s">
        <v>401</v>
      </c>
      <c r="E209" s="466" t="s">
        <v>447</v>
      </c>
      <c r="F209" s="467" t="s">
        <v>448</v>
      </c>
      <c r="G209" s="466" t="s">
        <v>857</v>
      </c>
      <c r="H209" s="466" t="s">
        <v>858</v>
      </c>
      <c r="I209" s="469">
        <v>1277.4100341796875</v>
      </c>
      <c r="J209" s="469">
        <v>1</v>
      </c>
      <c r="K209" s="470">
        <v>1277.4100341796875</v>
      </c>
    </row>
    <row r="210" spans="1:11" ht="14.4" customHeight="1" x14ac:dyDescent="0.3">
      <c r="A210" s="464" t="s">
        <v>392</v>
      </c>
      <c r="B210" s="465" t="s">
        <v>393</v>
      </c>
      <c r="C210" s="466" t="s">
        <v>400</v>
      </c>
      <c r="D210" s="467" t="s">
        <v>401</v>
      </c>
      <c r="E210" s="466" t="s">
        <v>447</v>
      </c>
      <c r="F210" s="467" t="s">
        <v>448</v>
      </c>
      <c r="G210" s="466" t="s">
        <v>859</v>
      </c>
      <c r="H210" s="466" t="s">
        <v>860</v>
      </c>
      <c r="I210" s="469">
        <v>162.16000366210937</v>
      </c>
      <c r="J210" s="469">
        <v>1</v>
      </c>
      <c r="K210" s="470">
        <v>162.16000366210937</v>
      </c>
    </row>
    <row r="211" spans="1:11" ht="14.4" customHeight="1" x14ac:dyDescent="0.3">
      <c r="A211" s="464" t="s">
        <v>392</v>
      </c>
      <c r="B211" s="465" t="s">
        <v>393</v>
      </c>
      <c r="C211" s="466" t="s">
        <v>400</v>
      </c>
      <c r="D211" s="467" t="s">
        <v>401</v>
      </c>
      <c r="E211" s="466" t="s">
        <v>447</v>
      </c>
      <c r="F211" s="467" t="s">
        <v>448</v>
      </c>
      <c r="G211" s="466" t="s">
        <v>861</v>
      </c>
      <c r="H211" s="466" t="s">
        <v>862</v>
      </c>
      <c r="I211" s="469">
        <v>274.67001342773437</v>
      </c>
      <c r="J211" s="469">
        <v>2</v>
      </c>
      <c r="K211" s="470">
        <v>549.34002685546875</v>
      </c>
    </row>
    <row r="212" spans="1:11" ht="14.4" customHeight="1" x14ac:dyDescent="0.3">
      <c r="A212" s="464" t="s">
        <v>392</v>
      </c>
      <c r="B212" s="465" t="s">
        <v>393</v>
      </c>
      <c r="C212" s="466" t="s">
        <v>400</v>
      </c>
      <c r="D212" s="467" t="s">
        <v>401</v>
      </c>
      <c r="E212" s="466" t="s">
        <v>447</v>
      </c>
      <c r="F212" s="467" t="s">
        <v>448</v>
      </c>
      <c r="G212" s="466" t="s">
        <v>863</v>
      </c>
      <c r="H212" s="466" t="s">
        <v>864</v>
      </c>
      <c r="I212" s="469">
        <v>151.25</v>
      </c>
      <c r="J212" s="469">
        <v>1</v>
      </c>
      <c r="K212" s="470">
        <v>151.25</v>
      </c>
    </row>
    <row r="213" spans="1:11" ht="14.4" customHeight="1" x14ac:dyDescent="0.3">
      <c r="A213" s="464" t="s">
        <v>392</v>
      </c>
      <c r="B213" s="465" t="s">
        <v>393</v>
      </c>
      <c r="C213" s="466" t="s">
        <v>400</v>
      </c>
      <c r="D213" s="467" t="s">
        <v>401</v>
      </c>
      <c r="E213" s="466" t="s">
        <v>447</v>
      </c>
      <c r="F213" s="467" t="s">
        <v>448</v>
      </c>
      <c r="G213" s="466" t="s">
        <v>865</v>
      </c>
      <c r="H213" s="466" t="s">
        <v>866</v>
      </c>
      <c r="I213" s="469">
        <v>5105.02001953125</v>
      </c>
      <c r="J213" s="469">
        <v>2</v>
      </c>
      <c r="K213" s="470">
        <v>10210.0400390625</v>
      </c>
    </row>
    <row r="214" spans="1:11" ht="14.4" customHeight="1" x14ac:dyDescent="0.3">
      <c r="A214" s="464" t="s">
        <v>392</v>
      </c>
      <c r="B214" s="465" t="s">
        <v>393</v>
      </c>
      <c r="C214" s="466" t="s">
        <v>400</v>
      </c>
      <c r="D214" s="467" t="s">
        <v>401</v>
      </c>
      <c r="E214" s="466" t="s">
        <v>447</v>
      </c>
      <c r="F214" s="467" t="s">
        <v>448</v>
      </c>
      <c r="G214" s="466" t="s">
        <v>867</v>
      </c>
      <c r="H214" s="466" t="s">
        <v>868</v>
      </c>
      <c r="I214" s="469">
        <v>5717.705078125</v>
      </c>
      <c r="J214" s="469">
        <v>2</v>
      </c>
      <c r="K214" s="470">
        <v>11435.41015625</v>
      </c>
    </row>
    <row r="215" spans="1:11" ht="14.4" customHeight="1" x14ac:dyDescent="0.3">
      <c r="A215" s="464" t="s">
        <v>392</v>
      </c>
      <c r="B215" s="465" t="s">
        <v>393</v>
      </c>
      <c r="C215" s="466" t="s">
        <v>400</v>
      </c>
      <c r="D215" s="467" t="s">
        <v>401</v>
      </c>
      <c r="E215" s="466" t="s">
        <v>447</v>
      </c>
      <c r="F215" s="467" t="s">
        <v>448</v>
      </c>
      <c r="G215" s="466" t="s">
        <v>869</v>
      </c>
      <c r="H215" s="466" t="s">
        <v>870</v>
      </c>
      <c r="I215" s="469">
        <v>5118.31982421875</v>
      </c>
      <c r="J215" s="469">
        <v>1</v>
      </c>
      <c r="K215" s="470">
        <v>5118.31982421875</v>
      </c>
    </row>
    <row r="216" spans="1:11" ht="14.4" customHeight="1" x14ac:dyDescent="0.3">
      <c r="A216" s="464" t="s">
        <v>392</v>
      </c>
      <c r="B216" s="465" t="s">
        <v>393</v>
      </c>
      <c r="C216" s="466" t="s">
        <v>400</v>
      </c>
      <c r="D216" s="467" t="s">
        <v>401</v>
      </c>
      <c r="E216" s="466" t="s">
        <v>447</v>
      </c>
      <c r="F216" s="467" t="s">
        <v>448</v>
      </c>
      <c r="G216" s="466" t="s">
        <v>871</v>
      </c>
      <c r="H216" s="466" t="s">
        <v>872</v>
      </c>
      <c r="I216" s="469">
        <v>274.66668701171875</v>
      </c>
      <c r="J216" s="469">
        <v>6</v>
      </c>
      <c r="K216" s="470">
        <v>1648</v>
      </c>
    </row>
    <row r="217" spans="1:11" ht="14.4" customHeight="1" x14ac:dyDescent="0.3">
      <c r="A217" s="464" t="s">
        <v>392</v>
      </c>
      <c r="B217" s="465" t="s">
        <v>393</v>
      </c>
      <c r="C217" s="466" t="s">
        <v>400</v>
      </c>
      <c r="D217" s="467" t="s">
        <v>401</v>
      </c>
      <c r="E217" s="466" t="s">
        <v>447</v>
      </c>
      <c r="F217" s="467" t="s">
        <v>448</v>
      </c>
      <c r="G217" s="466" t="s">
        <v>873</v>
      </c>
      <c r="H217" s="466" t="s">
        <v>874</v>
      </c>
      <c r="I217" s="469">
        <v>274.67001342773437</v>
      </c>
      <c r="J217" s="469">
        <v>2</v>
      </c>
      <c r="K217" s="470">
        <v>549.34002685546875</v>
      </c>
    </row>
    <row r="218" spans="1:11" ht="14.4" customHeight="1" x14ac:dyDescent="0.3">
      <c r="A218" s="464" t="s">
        <v>392</v>
      </c>
      <c r="B218" s="465" t="s">
        <v>393</v>
      </c>
      <c r="C218" s="466" t="s">
        <v>400</v>
      </c>
      <c r="D218" s="467" t="s">
        <v>401</v>
      </c>
      <c r="E218" s="466" t="s">
        <v>447</v>
      </c>
      <c r="F218" s="467" t="s">
        <v>448</v>
      </c>
      <c r="G218" s="466" t="s">
        <v>875</v>
      </c>
      <c r="H218" s="466" t="s">
        <v>876</v>
      </c>
      <c r="I218" s="469">
        <v>3860</v>
      </c>
      <c r="J218" s="469">
        <v>2</v>
      </c>
      <c r="K218" s="470">
        <v>7720</v>
      </c>
    </row>
    <row r="219" spans="1:11" ht="14.4" customHeight="1" x14ac:dyDescent="0.3">
      <c r="A219" s="464" t="s">
        <v>392</v>
      </c>
      <c r="B219" s="465" t="s">
        <v>393</v>
      </c>
      <c r="C219" s="466" t="s">
        <v>400</v>
      </c>
      <c r="D219" s="467" t="s">
        <v>401</v>
      </c>
      <c r="E219" s="466" t="s">
        <v>447</v>
      </c>
      <c r="F219" s="467" t="s">
        <v>448</v>
      </c>
      <c r="G219" s="466" t="s">
        <v>877</v>
      </c>
      <c r="H219" s="466" t="s">
        <v>878</v>
      </c>
      <c r="I219" s="469">
        <v>1229</v>
      </c>
      <c r="J219" s="469">
        <v>1</v>
      </c>
      <c r="K219" s="470">
        <v>1229</v>
      </c>
    </row>
    <row r="220" spans="1:11" ht="14.4" customHeight="1" x14ac:dyDescent="0.3">
      <c r="A220" s="464" t="s">
        <v>392</v>
      </c>
      <c r="B220" s="465" t="s">
        <v>393</v>
      </c>
      <c r="C220" s="466" t="s">
        <v>400</v>
      </c>
      <c r="D220" s="467" t="s">
        <v>401</v>
      </c>
      <c r="E220" s="466" t="s">
        <v>447</v>
      </c>
      <c r="F220" s="467" t="s">
        <v>448</v>
      </c>
      <c r="G220" s="466" t="s">
        <v>879</v>
      </c>
      <c r="H220" s="466" t="s">
        <v>880</v>
      </c>
      <c r="I220" s="469">
        <v>16089.344970703125</v>
      </c>
      <c r="J220" s="469">
        <v>4</v>
      </c>
      <c r="K220" s="470">
        <v>64357.3798828125</v>
      </c>
    </row>
    <row r="221" spans="1:11" ht="14.4" customHeight="1" x14ac:dyDescent="0.3">
      <c r="A221" s="464" t="s">
        <v>392</v>
      </c>
      <c r="B221" s="465" t="s">
        <v>393</v>
      </c>
      <c r="C221" s="466" t="s">
        <v>400</v>
      </c>
      <c r="D221" s="467" t="s">
        <v>401</v>
      </c>
      <c r="E221" s="466" t="s">
        <v>447</v>
      </c>
      <c r="F221" s="467" t="s">
        <v>448</v>
      </c>
      <c r="G221" s="466" t="s">
        <v>881</v>
      </c>
      <c r="H221" s="466" t="s">
        <v>882</v>
      </c>
      <c r="I221" s="469">
        <v>10051.5</v>
      </c>
      <c r="J221" s="469">
        <v>2</v>
      </c>
      <c r="K221" s="470">
        <v>20103</v>
      </c>
    </row>
    <row r="222" spans="1:11" ht="14.4" customHeight="1" x14ac:dyDescent="0.3">
      <c r="A222" s="464" t="s">
        <v>392</v>
      </c>
      <c r="B222" s="465" t="s">
        <v>393</v>
      </c>
      <c r="C222" s="466" t="s">
        <v>400</v>
      </c>
      <c r="D222" s="467" t="s">
        <v>401</v>
      </c>
      <c r="E222" s="466" t="s">
        <v>447</v>
      </c>
      <c r="F222" s="467" t="s">
        <v>448</v>
      </c>
      <c r="G222" s="466" t="s">
        <v>883</v>
      </c>
      <c r="H222" s="466" t="s">
        <v>884</v>
      </c>
      <c r="I222" s="469">
        <v>317.69332685267455</v>
      </c>
      <c r="J222" s="469">
        <v>18</v>
      </c>
      <c r="K222" s="470">
        <v>5716.955630035025</v>
      </c>
    </row>
    <row r="223" spans="1:11" ht="14.4" customHeight="1" x14ac:dyDescent="0.3">
      <c r="A223" s="464" t="s">
        <v>392</v>
      </c>
      <c r="B223" s="465" t="s">
        <v>393</v>
      </c>
      <c r="C223" s="466" t="s">
        <v>400</v>
      </c>
      <c r="D223" s="467" t="s">
        <v>401</v>
      </c>
      <c r="E223" s="466" t="s">
        <v>447</v>
      </c>
      <c r="F223" s="467" t="s">
        <v>448</v>
      </c>
      <c r="G223" s="466" t="s">
        <v>885</v>
      </c>
      <c r="H223" s="466" t="s">
        <v>886</v>
      </c>
      <c r="I223" s="469">
        <v>8.3489856719970703</v>
      </c>
      <c r="J223" s="469">
        <v>11900</v>
      </c>
      <c r="K223" s="470">
        <v>99352.93994140625</v>
      </c>
    </row>
    <row r="224" spans="1:11" ht="14.4" customHeight="1" x14ac:dyDescent="0.3">
      <c r="A224" s="464" t="s">
        <v>392</v>
      </c>
      <c r="B224" s="465" t="s">
        <v>393</v>
      </c>
      <c r="C224" s="466" t="s">
        <v>400</v>
      </c>
      <c r="D224" s="467" t="s">
        <v>401</v>
      </c>
      <c r="E224" s="466" t="s">
        <v>447</v>
      </c>
      <c r="F224" s="467" t="s">
        <v>448</v>
      </c>
      <c r="G224" s="466" t="s">
        <v>887</v>
      </c>
      <c r="H224" s="466" t="s">
        <v>888</v>
      </c>
      <c r="I224" s="469">
        <v>3639.679931640625</v>
      </c>
      <c r="J224" s="469">
        <v>5</v>
      </c>
      <c r="K224" s="470">
        <v>18198.39990234375</v>
      </c>
    </row>
    <row r="225" spans="1:11" ht="14.4" customHeight="1" x14ac:dyDescent="0.3">
      <c r="A225" s="464" t="s">
        <v>392</v>
      </c>
      <c r="B225" s="465" t="s">
        <v>393</v>
      </c>
      <c r="C225" s="466" t="s">
        <v>400</v>
      </c>
      <c r="D225" s="467" t="s">
        <v>401</v>
      </c>
      <c r="E225" s="466" t="s">
        <v>447</v>
      </c>
      <c r="F225" s="467" t="s">
        <v>448</v>
      </c>
      <c r="G225" s="466" t="s">
        <v>889</v>
      </c>
      <c r="H225" s="466" t="s">
        <v>890</v>
      </c>
      <c r="I225" s="469">
        <v>25.270000457763672</v>
      </c>
      <c r="J225" s="469">
        <v>100</v>
      </c>
      <c r="K225" s="470">
        <v>2526.4999389648437</v>
      </c>
    </row>
    <row r="226" spans="1:11" ht="14.4" customHeight="1" x14ac:dyDescent="0.3">
      <c r="A226" s="464" t="s">
        <v>392</v>
      </c>
      <c r="B226" s="465" t="s">
        <v>393</v>
      </c>
      <c r="C226" s="466" t="s">
        <v>400</v>
      </c>
      <c r="D226" s="467" t="s">
        <v>401</v>
      </c>
      <c r="E226" s="466" t="s">
        <v>447</v>
      </c>
      <c r="F226" s="467" t="s">
        <v>448</v>
      </c>
      <c r="G226" s="466" t="s">
        <v>891</v>
      </c>
      <c r="H226" s="466" t="s">
        <v>892</v>
      </c>
      <c r="I226" s="469">
        <v>3643</v>
      </c>
      <c r="J226" s="469">
        <v>1</v>
      </c>
      <c r="K226" s="470">
        <v>3643</v>
      </c>
    </row>
    <row r="227" spans="1:11" ht="14.4" customHeight="1" x14ac:dyDescent="0.3">
      <c r="A227" s="464" t="s">
        <v>392</v>
      </c>
      <c r="B227" s="465" t="s">
        <v>393</v>
      </c>
      <c r="C227" s="466" t="s">
        <v>400</v>
      </c>
      <c r="D227" s="467" t="s">
        <v>401</v>
      </c>
      <c r="E227" s="466" t="s">
        <v>447</v>
      </c>
      <c r="F227" s="467" t="s">
        <v>448</v>
      </c>
      <c r="G227" s="466" t="s">
        <v>893</v>
      </c>
      <c r="H227" s="466" t="s">
        <v>894</v>
      </c>
      <c r="I227" s="469">
        <v>492.47000122070312</v>
      </c>
      <c r="J227" s="469">
        <v>4</v>
      </c>
      <c r="K227" s="470">
        <v>1969.8800048828125</v>
      </c>
    </row>
    <row r="228" spans="1:11" ht="14.4" customHeight="1" x14ac:dyDescent="0.3">
      <c r="A228" s="464" t="s">
        <v>392</v>
      </c>
      <c r="B228" s="465" t="s">
        <v>393</v>
      </c>
      <c r="C228" s="466" t="s">
        <v>400</v>
      </c>
      <c r="D228" s="467" t="s">
        <v>401</v>
      </c>
      <c r="E228" s="466" t="s">
        <v>447</v>
      </c>
      <c r="F228" s="467" t="s">
        <v>448</v>
      </c>
      <c r="G228" s="466" t="s">
        <v>895</v>
      </c>
      <c r="H228" s="466" t="s">
        <v>896</v>
      </c>
      <c r="I228" s="469">
        <v>492.47000122070312</v>
      </c>
      <c r="J228" s="469">
        <v>4</v>
      </c>
      <c r="K228" s="470">
        <v>1969.8800048828125</v>
      </c>
    </row>
    <row r="229" spans="1:11" ht="14.4" customHeight="1" x14ac:dyDescent="0.3">
      <c r="A229" s="464" t="s">
        <v>392</v>
      </c>
      <c r="B229" s="465" t="s">
        <v>393</v>
      </c>
      <c r="C229" s="466" t="s">
        <v>400</v>
      </c>
      <c r="D229" s="467" t="s">
        <v>401</v>
      </c>
      <c r="E229" s="466" t="s">
        <v>447</v>
      </c>
      <c r="F229" s="467" t="s">
        <v>448</v>
      </c>
      <c r="G229" s="466" t="s">
        <v>897</v>
      </c>
      <c r="H229" s="466" t="s">
        <v>898</v>
      </c>
      <c r="I229" s="469">
        <v>2540.9949951171875</v>
      </c>
      <c r="J229" s="469">
        <v>2</v>
      </c>
      <c r="K229" s="470">
        <v>5081.989990234375</v>
      </c>
    </row>
    <row r="230" spans="1:11" ht="14.4" customHeight="1" x14ac:dyDescent="0.3">
      <c r="A230" s="464" t="s">
        <v>392</v>
      </c>
      <c r="B230" s="465" t="s">
        <v>393</v>
      </c>
      <c r="C230" s="466" t="s">
        <v>400</v>
      </c>
      <c r="D230" s="467" t="s">
        <v>401</v>
      </c>
      <c r="E230" s="466" t="s">
        <v>447</v>
      </c>
      <c r="F230" s="467" t="s">
        <v>448</v>
      </c>
      <c r="G230" s="466" t="s">
        <v>899</v>
      </c>
      <c r="H230" s="466" t="s">
        <v>900</v>
      </c>
      <c r="I230" s="469">
        <v>984.94000244140625</v>
      </c>
      <c r="J230" s="469">
        <v>1</v>
      </c>
      <c r="K230" s="470">
        <v>984.94000244140625</v>
      </c>
    </row>
    <row r="231" spans="1:11" ht="14.4" customHeight="1" x14ac:dyDescent="0.3">
      <c r="A231" s="464" t="s">
        <v>392</v>
      </c>
      <c r="B231" s="465" t="s">
        <v>393</v>
      </c>
      <c r="C231" s="466" t="s">
        <v>400</v>
      </c>
      <c r="D231" s="467" t="s">
        <v>401</v>
      </c>
      <c r="E231" s="466" t="s">
        <v>447</v>
      </c>
      <c r="F231" s="467" t="s">
        <v>448</v>
      </c>
      <c r="G231" s="466" t="s">
        <v>901</v>
      </c>
      <c r="H231" s="466" t="s">
        <v>902</v>
      </c>
      <c r="I231" s="469">
        <v>492.47000122070312</v>
      </c>
      <c r="J231" s="469">
        <v>4</v>
      </c>
      <c r="K231" s="470">
        <v>1969.8800048828125</v>
      </c>
    </row>
    <row r="232" spans="1:11" ht="14.4" customHeight="1" x14ac:dyDescent="0.3">
      <c r="A232" s="464" t="s">
        <v>392</v>
      </c>
      <c r="B232" s="465" t="s">
        <v>393</v>
      </c>
      <c r="C232" s="466" t="s">
        <v>400</v>
      </c>
      <c r="D232" s="467" t="s">
        <v>401</v>
      </c>
      <c r="E232" s="466" t="s">
        <v>447</v>
      </c>
      <c r="F232" s="467" t="s">
        <v>448</v>
      </c>
      <c r="G232" s="466" t="s">
        <v>903</v>
      </c>
      <c r="H232" s="466" t="s">
        <v>904</v>
      </c>
      <c r="I232" s="469">
        <v>492.47000122070312</v>
      </c>
      <c r="J232" s="469">
        <v>4</v>
      </c>
      <c r="K232" s="470">
        <v>1969.8800048828125</v>
      </c>
    </row>
    <row r="233" spans="1:11" ht="14.4" customHeight="1" x14ac:dyDescent="0.3">
      <c r="A233" s="464" t="s">
        <v>392</v>
      </c>
      <c r="B233" s="465" t="s">
        <v>393</v>
      </c>
      <c r="C233" s="466" t="s">
        <v>400</v>
      </c>
      <c r="D233" s="467" t="s">
        <v>401</v>
      </c>
      <c r="E233" s="466" t="s">
        <v>447</v>
      </c>
      <c r="F233" s="467" t="s">
        <v>448</v>
      </c>
      <c r="G233" s="466" t="s">
        <v>905</v>
      </c>
      <c r="H233" s="466" t="s">
        <v>906</v>
      </c>
      <c r="I233" s="469">
        <v>492.47000122070312</v>
      </c>
      <c r="J233" s="469">
        <v>4</v>
      </c>
      <c r="K233" s="470">
        <v>1969.8800048828125</v>
      </c>
    </row>
    <row r="234" spans="1:11" ht="14.4" customHeight="1" x14ac:dyDescent="0.3">
      <c r="A234" s="464" t="s">
        <v>392</v>
      </c>
      <c r="B234" s="465" t="s">
        <v>393</v>
      </c>
      <c r="C234" s="466" t="s">
        <v>400</v>
      </c>
      <c r="D234" s="467" t="s">
        <v>401</v>
      </c>
      <c r="E234" s="466" t="s">
        <v>447</v>
      </c>
      <c r="F234" s="467" t="s">
        <v>448</v>
      </c>
      <c r="G234" s="466" t="s">
        <v>907</v>
      </c>
      <c r="H234" s="466" t="s">
        <v>908</v>
      </c>
      <c r="I234" s="469">
        <v>11.659999847412109</v>
      </c>
      <c r="J234" s="469">
        <v>410</v>
      </c>
      <c r="K234" s="470">
        <v>4782.4098968505859</v>
      </c>
    </row>
    <row r="235" spans="1:11" ht="14.4" customHeight="1" x14ac:dyDescent="0.3">
      <c r="A235" s="464" t="s">
        <v>392</v>
      </c>
      <c r="B235" s="465" t="s">
        <v>393</v>
      </c>
      <c r="C235" s="466" t="s">
        <v>400</v>
      </c>
      <c r="D235" s="467" t="s">
        <v>401</v>
      </c>
      <c r="E235" s="466" t="s">
        <v>447</v>
      </c>
      <c r="F235" s="467" t="s">
        <v>448</v>
      </c>
      <c r="G235" s="466" t="s">
        <v>909</v>
      </c>
      <c r="H235" s="466" t="s">
        <v>910</v>
      </c>
      <c r="I235" s="469">
        <v>18.138828550066268</v>
      </c>
      <c r="J235" s="469">
        <v>840</v>
      </c>
      <c r="K235" s="470">
        <v>15235.870361328125</v>
      </c>
    </row>
    <row r="236" spans="1:11" ht="14.4" customHeight="1" x14ac:dyDescent="0.3">
      <c r="A236" s="464" t="s">
        <v>392</v>
      </c>
      <c r="B236" s="465" t="s">
        <v>393</v>
      </c>
      <c r="C236" s="466" t="s">
        <v>400</v>
      </c>
      <c r="D236" s="467" t="s">
        <v>401</v>
      </c>
      <c r="E236" s="466" t="s">
        <v>447</v>
      </c>
      <c r="F236" s="467" t="s">
        <v>448</v>
      </c>
      <c r="G236" s="466" t="s">
        <v>911</v>
      </c>
      <c r="H236" s="466" t="s">
        <v>912</v>
      </c>
      <c r="I236" s="469">
        <v>17.546463830130442</v>
      </c>
      <c r="J236" s="469">
        <v>2780</v>
      </c>
      <c r="K236" s="470">
        <v>48775.188812255859</v>
      </c>
    </row>
    <row r="237" spans="1:11" ht="14.4" customHeight="1" x14ac:dyDescent="0.3">
      <c r="A237" s="464" t="s">
        <v>392</v>
      </c>
      <c r="B237" s="465" t="s">
        <v>393</v>
      </c>
      <c r="C237" s="466" t="s">
        <v>400</v>
      </c>
      <c r="D237" s="467" t="s">
        <v>401</v>
      </c>
      <c r="E237" s="466" t="s">
        <v>447</v>
      </c>
      <c r="F237" s="467" t="s">
        <v>448</v>
      </c>
      <c r="G237" s="466" t="s">
        <v>913</v>
      </c>
      <c r="H237" s="466" t="s">
        <v>914</v>
      </c>
      <c r="I237" s="469">
        <v>11.371240043640137</v>
      </c>
      <c r="J237" s="469">
        <v>130</v>
      </c>
      <c r="K237" s="470">
        <v>1478.4500045776367</v>
      </c>
    </row>
    <row r="238" spans="1:11" ht="14.4" customHeight="1" x14ac:dyDescent="0.3">
      <c r="A238" s="464" t="s">
        <v>392</v>
      </c>
      <c r="B238" s="465" t="s">
        <v>393</v>
      </c>
      <c r="C238" s="466" t="s">
        <v>400</v>
      </c>
      <c r="D238" s="467" t="s">
        <v>401</v>
      </c>
      <c r="E238" s="466" t="s">
        <v>447</v>
      </c>
      <c r="F238" s="467" t="s">
        <v>448</v>
      </c>
      <c r="G238" s="466" t="s">
        <v>915</v>
      </c>
      <c r="H238" s="466" t="s">
        <v>916</v>
      </c>
      <c r="I238" s="469">
        <v>16.458999633789063</v>
      </c>
      <c r="J238" s="469">
        <v>40</v>
      </c>
      <c r="K238" s="470">
        <v>658.25</v>
      </c>
    </row>
    <row r="239" spans="1:11" ht="14.4" customHeight="1" x14ac:dyDescent="0.3">
      <c r="A239" s="464" t="s">
        <v>392</v>
      </c>
      <c r="B239" s="465" t="s">
        <v>393</v>
      </c>
      <c r="C239" s="466" t="s">
        <v>400</v>
      </c>
      <c r="D239" s="467" t="s">
        <v>401</v>
      </c>
      <c r="E239" s="466" t="s">
        <v>447</v>
      </c>
      <c r="F239" s="467" t="s">
        <v>448</v>
      </c>
      <c r="G239" s="466" t="s">
        <v>917</v>
      </c>
      <c r="H239" s="466" t="s">
        <v>918</v>
      </c>
      <c r="I239" s="469">
        <v>4646.759928385417</v>
      </c>
      <c r="J239" s="469">
        <v>3</v>
      </c>
      <c r="K239" s="470">
        <v>13940.27978515625</v>
      </c>
    </row>
    <row r="240" spans="1:11" ht="14.4" customHeight="1" x14ac:dyDescent="0.3">
      <c r="A240" s="464" t="s">
        <v>392</v>
      </c>
      <c r="B240" s="465" t="s">
        <v>393</v>
      </c>
      <c r="C240" s="466" t="s">
        <v>400</v>
      </c>
      <c r="D240" s="467" t="s">
        <v>401</v>
      </c>
      <c r="E240" s="466" t="s">
        <v>447</v>
      </c>
      <c r="F240" s="467" t="s">
        <v>448</v>
      </c>
      <c r="G240" s="466" t="s">
        <v>919</v>
      </c>
      <c r="H240" s="466" t="s">
        <v>920</v>
      </c>
      <c r="I240" s="469">
        <v>5299.759765625</v>
      </c>
      <c r="J240" s="469">
        <v>1</v>
      </c>
      <c r="K240" s="470">
        <v>5299.759765625</v>
      </c>
    </row>
    <row r="241" spans="1:11" ht="14.4" customHeight="1" x14ac:dyDescent="0.3">
      <c r="A241" s="464" t="s">
        <v>392</v>
      </c>
      <c r="B241" s="465" t="s">
        <v>393</v>
      </c>
      <c r="C241" s="466" t="s">
        <v>400</v>
      </c>
      <c r="D241" s="467" t="s">
        <v>401</v>
      </c>
      <c r="E241" s="466" t="s">
        <v>447</v>
      </c>
      <c r="F241" s="467" t="s">
        <v>448</v>
      </c>
      <c r="G241" s="466" t="s">
        <v>921</v>
      </c>
      <c r="H241" s="466" t="s">
        <v>922</v>
      </c>
      <c r="I241" s="469">
        <v>5010</v>
      </c>
      <c r="J241" s="469">
        <v>1</v>
      </c>
      <c r="K241" s="470">
        <v>5010</v>
      </c>
    </row>
    <row r="242" spans="1:11" ht="14.4" customHeight="1" x14ac:dyDescent="0.3">
      <c r="A242" s="464" t="s">
        <v>392</v>
      </c>
      <c r="B242" s="465" t="s">
        <v>393</v>
      </c>
      <c r="C242" s="466" t="s">
        <v>400</v>
      </c>
      <c r="D242" s="467" t="s">
        <v>401</v>
      </c>
      <c r="E242" s="466" t="s">
        <v>447</v>
      </c>
      <c r="F242" s="467" t="s">
        <v>448</v>
      </c>
      <c r="G242" s="466" t="s">
        <v>923</v>
      </c>
      <c r="H242" s="466" t="s">
        <v>924</v>
      </c>
      <c r="I242" s="469">
        <v>8636.3896484375</v>
      </c>
      <c r="J242" s="469">
        <v>1</v>
      </c>
      <c r="K242" s="470">
        <v>8636.3896484375</v>
      </c>
    </row>
    <row r="243" spans="1:11" ht="14.4" customHeight="1" x14ac:dyDescent="0.3">
      <c r="A243" s="464" t="s">
        <v>392</v>
      </c>
      <c r="B243" s="465" t="s">
        <v>393</v>
      </c>
      <c r="C243" s="466" t="s">
        <v>400</v>
      </c>
      <c r="D243" s="467" t="s">
        <v>401</v>
      </c>
      <c r="E243" s="466" t="s">
        <v>447</v>
      </c>
      <c r="F243" s="467" t="s">
        <v>448</v>
      </c>
      <c r="G243" s="466" t="s">
        <v>925</v>
      </c>
      <c r="H243" s="466" t="s">
        <v>926</v>
      </c>
      <c r="I243" s="469">
        <v>492.47000122070312</v>
      </c>
      <c r="J243" s="469">
        <v>4</v>
      </c>
      <c r="K243" s="470">
        <v>1969.8800048828125</v>
      </c>
    </row>
    <row r="244" spans="1:11" ht="14.4" customHeight="1" x14ac:dyDescent="0.3">
      <c r="A244" s="464" t="s">
        <v>392</v>
      </c>
      <c r="B244" s="465" t="s">
        <v>393</v>
      </c>
      <c r="C244" s="466" t="s">
        <v>400</v>
      </c>
      <c r="D244" s="467" t="s">
        <v>401</v>
      </c>
      <c r="E244" s="466" t="s">
        <v>447</v>
      </c>
      <c r="F244" s="467" t="s">
        <v>448</v>
      </c>
      <c r="G244" s="466" t="s">
        <v>927</v>
      </c>
      <c r="H244" s="466" t="s">
        <v>928</v>
      </c>
      <c r="I244" s="469">
        <v>1234.199951171875</v>
      </c>
      <c r="J244" s="469">
        <v>1</v>
      </c>
      <c r="K244" s="470">
        <v>1234.199951171875</v>
      </c>
    </row>
    <row r="245" spans="1:11" ht="14.4" customHeight="1" x14ac:dyDescent="0.3">
      <c r="A245" s="464" t="s">
        <v>392</v>
      </c>
      <c r="B245" s="465" t="s">
        <v>393</v>
      </c>
      <c r="C245" s="466" t="s">
        <v>400</v>
      </c>
      <c r="D245" s="467" t="s">
        <v>401</v>
      </c>
      <c r="E245" s="466" t="s">
        <v>447</v>
      </c>
      <c r="F245" s="467" t="s">
        <v>448</v>
      </c>
      <c r="G245" s="466" t="s">
        <v>929</v>
      </c>
      <c r="H245" s="466" t="s">
        <v>930</v>
      </c>
      <c r="I245" s="469">
        <v>984.94000244140625</v>
      </c>
      <c r="J245" s="469">
        <v>2</v>
      </c>
      <c r="K245" s="470">
        <v>1969.8800048828125</v>
      </c>
    </row>
    <row r="246" spans="1:11" ht="14.4" customHeight="1" x14ac:dyDescent="0.3">
      <c r="A246" s="464" t="s">
        <v>392</v>
      </c>
      <c r="B246" s="465" t="s">
        <v>393</v>
      </c>
      <c r="C246" s="466" t="s">
        <v>400</v>
      </c>
      <c r="D246" s="467" t="s">
        <v>401</v>
      </c>
      <c r="E246" s="466" t="s">
        <v>447</v>
      </c>
      <c r="F246" s="467" t="s">
        <v>448</v>
      </c>
      <c r="G246" s="466" t="s">
        <v>931</v>
      </c>
      <c r="H246" s="466" t="s">
        <v>932</v>
      </c>
      <c r="I246" s="469">
        <v>984.94000244140625</v>
      </c>
      <c r="J246" s="469">
        <v>1</v>
      </c>
      <c r="K246" s="470">
        <v>984.94000244140625</v>
      </c>
    </row>
    <row r="247" spans="1:11" ht="14.4" customHeight="1" x14ac:dyDescent="0.3">
      <c r="A247" s="464" t="s">
        <v>392</v>
      </c>
      <c r="B247" s="465" t="s">
        <v>393</v>
      </c>
      <c r="C247" s="466" t="s">
        <v>400</v>
      </c>
      <c r="D247" s="467" t="s">
        <v>401</v>
      </c>
      <c r="E247" s="466" t="s">
        <v>447</v>
      </c>
      <c r="F247" s="467" t="s">
        <v>448</v>
      </c>
      <c r="G247" s="466" t="s">
        <v>933</v>
      </c>
      <c r="H247" s="466" t="s">
        <v>934</v>
      </c>
      <c r="I247" s="469">
        <v>10.369999885559082</v>
      </c>
      <c r="J247" s="469">
        <v>110</v>
      </c>
      <c r="K247" s="470">
        <v>1140.6599884033203</v>
      </c>
    </row>
    <row r="248" spans="1:11" ht="14.4" customHeight="1" x14ac:dyDescent="0.3">
      <c r="A248" s="464" t="s">
        <v>392</v>
      </c>
      <c r="B248" s="465" t="s">
        <v>393</v>
      </c>
      <c r="C248" s="466" t="s">
        <v>400</v>
      </c>
      <c r="D248" s="467" t="s">
        <v>401</v>
      </c>
      <c r="E248" s="466" t="s">
        <v>447</v>
      </c>
      <c r="F248" s="467" t="s">
        <v>448</v>
      </c>
      <c r="G248" s="466" t="s">
        <v>935</v>
      </c>
      <c r="H248" s="466" t="s">
        <v>936</v>
      </c>
      <c r="I248" s="469">
        <v>9.6800003051757812</v>
      </c>
      <c r="J248" s="469">
        <v>1300</v>
      </c>
      <c r="K248" s="470">
        <v>12584.02001953125</v>
      </c>
    </row>
    <row r="249" spans="1:11" ht="14.4" customHeight="1" x14ac:dyDescent="0.3">
      <c r="A249" s="464" t="s">
        <v>392</v>
      </c>
      <c r="B249" s="465" t="s">
        <v>393</v>
      </c>
      <c r="C249" s="466" t="s">
        <v>400</v>
      </c>
      <c r="D249" s="467" t="s">
        <v>401</v>
      </c>
      <c r="E249" s="466" t="s">
        <v>447</v>
      </c>
      <c r="F249" s="467" t="s">
        <v>448</v>
      </c>
      <c r="G249" s="466" t="s">
        <v>937</v>
      </c>
      <c r="H249" s="466" t="s">
        <v>938</v>
      </c>
      <c r="I249" s="469">
        <v>3223.7833658854165</v>
      </c>
      <c r="J249" s="469">
        <v>6</v>
      </c>
      <c r="K249" s="470">
        <v>19342.7001953125</v>
      </c>
    </row>
    <row r="250" spans="1:11" ht="14.4" customHeight="1" x14ac:dyDescent="0.3">
      <c r="A250" s="464" t="s">
        <v>392</v>
      </c>
      <c r="B250" s="465" t="s">
        <v>393</v>
      </c>
      <c r="C250" s="466" t="s">
        <v>400</v>
      </c>
      <c r="D250" s="467" t="s">
        <v>401</v>
      </c>
      <c r="E250" s="466" t="s">
        <v>447</v>
      </c>
      <c r="F250" s="467" t="s">
        <v>448</v>
      </c>
      <c r="G250" s="466" t="s">
        <v>939</v>
      </c>
      <c r="H250" s="466" t="s">
        <v>940</v>
      </c>
      <c r="I250" s="469">
        <v>51.423000335693359</v>
      </c>
      <c r="J250" s="469">
        <v>540</v>
      </c>
      <c r="K250" s="470">
        <v>27768.4189453125</v>
      </c>
    </row>
    <row r="251" spans="1:11" ht="14.4" customHeight="1" x14ac:dyDescent="0.3">
      <c r="A251" s="464" t="s">
        <v>392</v>
      </c>
      <c r="B251" s="465" t="s">
        <v>393</v>
      </c>
      <c r="C251" s="466" t="s">
        <v>400</v>
      </c>
      <c r="D251" s="467" t="s">
        <v>401</v>
      </c>
      <c r="E251" s="466" t="s">
        <v>447</v>
      </c>
      <c r="F251" s="467" t="s">
        <v>448</v>
      </c>
      <c r="G251" s="466" t="s">
        <v>941</v>
      </c>
      <c r="H251" s="466" t="s">
        <v>942</v>
      </c>
      <c r="I251" s="469">
        <v>51.422298431396484</v>
      </c>
      <c r="J251" s="469">
        <v>540</v>
      </c>
      <c r="K251" s="470">
        <v>27768.060791015625</v>
      </c>
    </row>
    <row r="252" spans="1:11" ht="14.4" customHeight="1" x14ac:dyDescent="0.3">
      <c r="A252" s="464" t="s">
        <v>392</v>
      </c>
      <c r="B252" s="465" t="s">
        <v>393</v>
      </c>
      <c r="C252" s="466" t="s">
        <v>400</v>
      </c>
      <c r="D252" s="467" t="s">
        <v>401</v>
      </c>
      <c r="E252" s="466" t="s">
        <v>447</v>
      </c>
      <c r="F252" s="467" t="s">
        <v>448</v>
      </c>
      <c r="G252" s="466" t="s">
        <v>943</v>
      </c>
      <c r="H252" s="466" t="s">
        <v>944</v>
      </c>
      <c r="I252" s="469">
        <v>51.409999847412109</v>
      </c>
      <c r="J252" s="469">
        <v>180</v>
      </c>
      <c r="K252" s="470">
        <v>9253.799560546875</v>
      </c>
    </row>
    <row r="253" spans="1:11" ht="14.4" customHeight="1" x14ac:dyDescent="0.3">
      <c r="A253" s="464" t="s">
        <v>392</v>
      </c>
      <c r="B253" s="465" t="s">
        <v>393</v>
      </c>
      <c r="C253" s="466" t="s">
        <v>400</v>
      </c>
      <c r="D253" s="467" t="s">
        <v>401</v>
      </c>
      <c r="E253" s="466" t="s">
        <v>447</v>
      </c>
      <c r="F253" s="467" t="s">
        <v>448</v>
      </c>
      <c r="G253" s="466" t="s">
        <v>945</v>
      </c>
      <c r="H253" s="466" t="s">
        <v>946</v>
      </c>
      <c r="I253" s="469">
        <v>51.409999847412109</v>
      </c>
      <c r="J253" s="469">
        <v>180</v>
      </c>
      <c r="K253" s="470">
        <v>9253.799560546875</v>
      </c>
    </row>
    <row r="254" spans="1:11" ht="14.4" customHeight="1" x14ac:dyDescent="0.3">
      <c r="A254" s="464" t="s">
        <v>392</v>
      </c>
      <c r="B254" s="465" t="s">
        <v>393</v>
      </c>
      <c r="C254" s="466" t="s">
        <v>400</v>
      </c>
      <c r="D254" s="467" t="s">
        <v>401</v>
      </c>
      <c r="E254" s="466" t="s">
        <v>447</v>
      </c>
      <c r="F254" s="467" t="s">
        <v>448</v>
      </c>
      <c r="G254" s="466" t="s">
        <v>947</v>
      </c>
      <c r="H254" s="466" t="s">
        <v>948</v>
      </c>
      <c r="I254" s="469">
        <v>51.422000885009766</v>
      </c>
      <c r="J254" s="469">
        <v>180</v>
      </c>
      <c r="K254" s="470">
        <v>9255.95947265625</v>
      </c>
    </row>
    <row r="255" spans="1:11" ht="14.4" customHeight="1" x14ac:dyDescent="0.3">
      <c r="A255" s="464" t="s">
        <v>392</v>
      </c>
      <c r="B255" s="465" t="s">
        <v>393</v>
      </c>
      <c r="C255" s="466" t="s">
        <v>400</v>
      </c>
      <c r="D255" s="467" t="s">
        <v>401</v>
      </c>
      <c r="E255" s="466" t="s">
        <v>447</v>
      </c>
      <c r="F255" s="467" t="s">
        <v>448</v>
      </c>
      <c r="G255" s="466" t="s">
        <v>949</v>
      </c>
      <c r="H255" s="466" t="s">
        <v>950</v>
      </c>
      <c r="I255" s="469">
        <v>51.422000885009766</v>
      </c>
      <c r="J255" s="469">
        <v>180</v>
      </c>
      <c r="K255" s="470">
        <v>9255.95947265625</v>
      </c>
    </row>
    <row r="256" spans="1:11" ht="14.4" customHeight="1" x14ac:dyDescent="0.3">
      <c r="A256" s="464" t="s">
        <v>392</v>
      </c>
      <c r="B256" s="465" t="s">
        <v>393</v>
      </c>
      <c r="C256" s="466" t="s">
        <v>400</v>
      </c>
      <c r="D256" s="467" t="s">
        <v>401</v>
      </c>
      <c r="E256" s="466" t="s">
        <v>447</v>
      </c>
      <c r="F256" s="467" t="s">
        <v>448</v>
      </c>
      <c r="G256" s="466" t="s">
        <v>951</v>
      </c>
      <c r="H256" s="466" t="s">
        <v>952</v>
      </c>
      <c r="I256" s="469">
        <v>9.7200002670288086</v>
      </c>
      <c r="J256" s="469">
        <v>100</v>
      </c>
      <c r="K256" s="470">
        <v>971.63998413085937</v>
      </c>
    </row>
    <row r="257" spans="1:11" ht="14.4" customHeight="1" x14ac:dyDescent="0.3">
      <c r="A257" s="464" t="s">
        <v>392</v>
      </c>
      <c r="B257" s="465" t="s">
        <v>393</v>
      </c>
      <c r="C257" s="466" t="s">
        <v>400</v>
      </c>
      <c r="D257" s="467" t="s">
        <v>401</v>
      </c>
      <c r="E257" s="466" t="s">
        <v>447</v>
      </c>
      <c r="F257" s="467" t="s">
        <v>448</v>
      </c>
      <c r="G257" s="466" t="s">
        <v>953</v>
      </c>
      <c r="H257" s="466" t="s">
        <v>954</v>
      </c>
      <c r="I257" s="469">
        <v>320.64999389648437</v>
      </c>
      <c r="J257" s="469">
        <v>1</v>
      </c>
      <c r="K257" s="470">
        <v>320.64999389648437</v>
      </c>
    </row>
    <row r="258" spans="1:11" ht="14.4" customHeight="1" x14ac:dyDescent="0.3">
      <c r="A258" s="464" t="s">
        <v>392</v>
      </c>
      <c r="B258" s="465" t="s">
        <v>393</v>
      </c>
      <c r="C258" s="466" t="s">
        <v>400</v>
      </c>
      <c r="D258" s="467" t="s">
        <v>401</v>
      </c>
      <c r="E258" s="466" t="s">
        <v>447</v>
      </c>
      <c r="F258" s="467" t="s">
        <v>448</v>
      </c>
      <c r="G258" s="466" t="s">
        <v>955</v>
      </c>
      <c r="H258" s="466" t="s">
        <v>956</v>
      </c>
      <c r="I258" s="469">
        <v>3853.300048828125</v>
      </c>
      <c r="J258" s="469">
        <v>1</v>
      </c>
      <c r="K258" s="470">
        <v>3853.300048828125</v>
      </c>
    </row>
    <row r="259" spans="1:11" ht="14.4" customHeight="1" x14ac:dyDescent="0.3">
      <c r="A259" s="464" t="s">
        <v>392</v>
      </c>
      <c r="B259" s="465" t="s">
        <v>393</v>
      </c>
      <c r="C259" s="466" t="s">
        <v>400</v>
      </c>
      <c r="D259" s="467" t="s">
        <v>401</v>
      </c>
      <c r="E259" s="466" t="s">
        <v>447</v>
      </c>
      <c r="F259" s="467" t="s">
        <v>448</v>
      </c>
      <c r="G259" s="466" t="s">
        <v>957</v>
      </c>
      <c r="H259" s="466" t="s">
        <v>958</v>
      </c>
      <c r="I259" s="469">
        <v>2674.10009765625</v>
      </c>
      <c r="J259" s="469">
        <v>1</v>
      </c>
      <c r="K259" s="470">
        <v>2674.10009765625</v>
      </c>
    </row>
    <row r="260" spans="1:11" ht="14.4" customHeight="1" x14ac:dyDescent="0.3">
      <c r="A260" s="464" t="s">
        <v>392</v>
      </c>
      <c r="B260" s="465" t="s">
        <v>393</v>
      </c>
      <c r="C260" s="466" t="s">
        <v>400</v>
      </c>
      <c r="D260" s="467" t="s">
        <v>401</v>
      </c>
      <c r="E260" s="466" t="s">
        <v>447</v>
      </c>
      <c r="F260" s="467" t="s">
        <v>448</v>
      </c>
      <c r="G260" s="466" t="s">
        <v>959</v>
      </c>
      <c r="H260" s="466" t="s">
        <v>960</v>
      </c>
      <c r="I260" s="469">
        <v>274.66668701171875</v>
      </c>
      <c r="J260" s="469">
        <v>6</v>
      </c>
      <c r="K260" s="470">
        <v>1648</v>
      </c>
    </row>
    <row r="261" spans="1:11" ht="14.4" customHeight="1" x14ac:dyDescent="0.3">
      <c r="A261" s="464" t="s">
        <v>392</v>
      </c>
      <c r="B261" s="465" t="s">
        <v>393</v>
      </c>
      <c r="C261" s="466" t="s">
        <v>400</v>
      </c>
      <c r="D261" s="467" t="s">
        <v>401</v>
      </c>
      <c r="E261" s="466" t="s">
        <v>447</v>
      </c>
      <c r="F261" s="467" t="s">
        <v>448</v>
      </c>
      <c r="G261" s="466" t="s">
        <v>961</v>
      </c>
      <c r="H261" s="466" t="s">
        <v>962</v>
      </c>
      <c r="I261" s="469">
        <v>11.659999847412109</v>
      </c>
      <c r="J261" s="469">
        <v>690</v>
      </c>
      <c r="K261" s="470">
        <v>8048.4199371337891</v>
      </c>
    </row>
    <row r="262" spans="1:11" ht="14.4" customHeight="1" x14ac:dyDescent="0.3">
      <c r="A262" s="464" t="s">
        <v>392</v>
      </c>
      <c r="B262" s="465" t="s">
        <v>393</v>
      </c>
      <c r="C262" s="466" t="s">
        <v>400</v>
      </c>
      <c r="D262" s="467" t="s">
        <v>401</v>
      </c>
      <c r="E262" s="466" t="s">
        <v>447</v>
      </c>
      <c r="F262" s="467" t="s">
        <v>448</v>
      </c>
      <c r="G262" s="466" t="s">
        <v>963</v>
      </c>
      <c r="H262" s="466" t="s">
        <v>964</v>
      </c>
      <c r="I262" s="469">
        <v>274.67001342773437</v>
      </c>
      <c r="J262" s="469">
        <v>2</v>
      </c>
      <c r="K262" s="470">
        <v>549.34002685546875</v>
      </c>
    </row>
    <row r="263" spans="1:11" ht="14.4" customHeight="1" x14ac:dyDescent="0.3">
      <c r="A263" s="464" t="s">
        <v>392</v>
      </c>
      <c r="B263" s="465" t="s">
        <v>393</v>
      </c>
      <c r="C263" s="466" t="s">
        <v>400</v>
      </c>
      <c r="D263" s="467" t="s">
        <v>401</v>
      </c>
      <c r="E263" s="466" t="s">
        <v>447</v>
      </c>
      <c r="F263" s="467" t="s">
        <v>448</v>
      </c>
      <c r="G263" s="466" t="s">
        <v>965</v>
      </c>
      <c r="H263" s="466" t="s">
        <v>966</v>
      </c>
      <c r="I263" s="469">
        <v>215.66000366210937</v>
      </c>
      <c r="J263" s="469">
        <v>1</v>
      </c>
      <c r="K263" s="470">
        <v>215.66000366210937</v>
      </c>
    </row>
    <row r="264" spans="1:11" ht="14.4" customHeight="1" x14ac:dyDescent="0.3">
      <c r="A264" s="464" t="s">
        <v>392</v>
      </c>
      <c r="B264" s="465" t="s">
        <v>393</v>
      </c>
      <c r="C264" s="466" t="s">
        <v>400</v>
      </c>
      <c r="D264" s="467" t="s">
        <v>401</v>
      </c>
      <c r="E264" s="466" t="s">
        <v>447</v>
      </c>
      <c r="F264" s="467" t="s">
        <v>448</v>
      </c>
      <c r="G264" s="466" t="s">
        <v>967</v>
      </c>
      <c r="H264" s="466" t="s">
        <v>968</v>
      </c>
      <c r="I264" s="469">
        <v>274.66668701171875</v>
      </c>
      <c r="J264" s="469">
        <v>3</v>
      </c>
      <c r="K264" s="470">
        <v>824</v>
      </c>
    </row>
    <row r="265" spans="1:11" ht="14.4" customHeight="1" x14ac:dyDescent="0.3">
      <c r="A265" s="464" t="s">
        <v>392</v>
      </c>
      <c r="B265" s="465" t="s">
        <v>393</v>
      </c>
      <c r="C265" s="466" t="s">
        <v>400</v>
      </c>
      <c r="D265" s="467" t="s">
        <v>401</v>
      </c>
      <c r="E265" s="466" t="s">
        <v>447</v>
      </c>
      <c r="F265" s="467" t="s">
        <v>448</v>
      </c>
      <c r="G265" s="466" t="s">
        <v>969</v>
      </c>
      <c r="H265" s="466" t="s">
        <v>970</v>
      </c>
      <c r="I265" s="469">
        <v>0.49000000953674316</v>
      </c>
      <c r="J265" s="469">
        <v>500</v>
      </c>
      <c r="K265" s="470">
        <v>243.21000671386719</v>
      </c>
    </row>
    <row r="266" spans="1:11" ht="14.4" customHeight="1" x14ac:dyDescent="0.3">
      <c r="A266" s="464" t="s">
        <v>392</v>
      </c>
      <c r="B266" s="465" t="s">
        <v>393</v>
      </c>
      <c r="C266" s="466" t="s">
        <v>400</v>
      </c>
      <c r="D266" s="467" t="s">
        <v>401</v>
      </c>
      <c r="E266" s="466" t="s">
        <v>447</v>
      </c>
      <c r="F266" s="467" t="s">
        <v>448</v>
      </c>
      <c r="G266" s="466" t="s">
        <v>971</v>
      </c>
      <c r="H266" s="466" t="s">
        <v>972</v>
      </c>
      <c r="I266" s="469">
        <v>12.959958861855899</v>
      </c>
      <c r="J266" s="469">
        <v>940</v>
      </c>
      <c r="K266" s="470">
        <v>12181.599792480469</v>
      </c>
    </row>
    <row r="267" spans="1:11" ht="14.4" customHeight="1" x14ac:dyDescent="0.3">
      <c r="A267" s="464" t="s">
        <v>392</v>
      </c>
      <c r="B267" s="465" t="s">
        <v>393</v>
      </c>
      <c r="C267" s="466" t="s">
        <v>400</v>
      </c>
      <c r="D267" s="467" t="s">
        <v>401</v>
      </c>
      <c r="E267" s="466" t="s">
        <v>447</v>
      </c>
      <c r="F267" s="467" t="s">
        <v>448</v>
      </c>
      <c r="G267" s="466" t="s">
        <v>973</v>
      </c>
      <c r="H267" s="466" t="s">
        <v>974</v>
      </c>
      <c r="I267" s="469">
        <v>12.959958861855899</v>
      </c>
      <c r="J267" s="469">
        <v>940</v>
      </c>
      <c r="K267" s="470">
        <v>12181.599792480469</v>
      </c>
    </row>
    <row r="268" spans="1:11" ht="14.4" customHeight="1" x14ac:dyDescent="0.3">
      <c r="A268" s="464" t="s">
        <v>392</v>
      </c>
      <c r="B268" s="465" t="s">
        <v>393</v>
      </c>
      <c r="C268" s="466" t="s">
        <v>400</v>
      </c>
      <c r="D268" s="467" t="s">
        <v>401</v>
      </c>
      <c r="E268" s="466" t="s">
        <v>447</v>
      </c>
      <c r="F268" s="467" t="s">
        <v>448</v>
      </c>
      <c r="G268" s="466" t="s">
        <v>975</v>
      </c>
      <c r="H268" s="466" t="s">
        <v>976</v>
      </c>
      <c r="I268" s="469">
        <v>2759.47998046875</v>
      </c>
      <c r="J268" s="469">
        <v>3</v>
      </c>
      <c r="K268" s="470">
        <v>8278.4296875</v>
      </c>
    </row>
    <row r="269" spans="1:11" ht="14.4" customHeight="1" x14ac:dyDescent="0.3">
      <c r="A269" s="464" t="s">
        <v>392</v>
      </c>
      <c r="B269" s="465" t="s">
        <v>393</v>
      </c>
      <c r="C269" s="466" t="s">
        <v>400</v>
      </c>
      <c r="D269" s="467" t="s">
        <v>401</v>
      </c>
      <c r="E269" s="466" t="s">
        <v>447</v>
      </c>
      <c r="F269" s="467" t="s">
        <v>448</v>
      </c>
      <c r="G269" s="466" t="s">
        <v>977</v>
      </c>
      <c r="H269" s="466" t="s">
        <v>978</v>
      </c>
      <c r="I269" s="469">
        <v>274.67999267578125</v>
      </c>
      <c r="J269" s="469">
        <v>5</v>
      </c>
      <c r="K269" s="470">
        <v>1373.3999633789062</v>
      </c>
    </row>
    <row r="270" spans="1:11" ht="14.4" customHeight="1" x14ac:dyDescent="0.3">
      <c r="A270" s="464" t="s">
        <v>392</v>
      </c>
      <c r="B270" s="465" t="s">
        <v>393</v>
      </c>
      <c r="C270" s="466" t="s">
        <v>400</v>
      </c>
      <c r="D270" s="467" t="s">
        <v>401</v>
      </c>
      <c r="E270" s="466" t="s">
        <v>447</v>
      </c>
      <c r="F270" s="467" t="s">
        <v>448</v>
      </c>
      <c r="G270" s="466" t="s">
        <v>979</v>
      </c>
      <c r="H270" s="466" t="s">
        <v>980</v>
      </c>
      <c r="I270" s="469">
        <v>5104.9599609375</v>
      </c>
      <c r="J270" s="469">
        <v>4</v>
      </c>
      <c r="K270" s="470">
        <v>20419.8798828125</v>
      </c>
    </row>
    <row r="271" spans="1:11" ht="14.4" customHeight="1" x14ac:dyDescent="0.3">
      <c r="A271" s="464" t="s">
        <v>392</v>
      </c>
      <c r="B271" s="465" t="s">
        <v>393</v>
      </c>
      <c r="C271" s="466" t="s">
        <v>400</v>
      </c>
      <c r="D271" s="467" t="s">
        <v>401</v>
      </c>
      <c r="E271" s="466" t="s">
        <v>447</v>
      </c>
      <c r="F271" s="467" t="s">
        <v>448</v>
      </c>
      <c r="G271" s="466" t="s">
        <v>981</v>
      </c>
      <c r="H271" s="466" t="s">
        <v>982</v>
      </c>
      <c r="I271" s="469">
        <v>15.550000190734863</v>
      </c>
      <c r="J271" s="469">
        <v>50</v>
      </c>
      <c r="K271" s="470">
        <v>777.45002746582031</v>
      </c>
    </row>
    <row r="272" spans="1:11" ht="14.4" customHeight="1" x14ac:dyDescent="0.3">
      <c r="A272" s="464" t="s">
        <v>392</v>
      </c>
      <c r="B272" s="465" t="s">
        <v>393</v>
      </c>
      <c r="C272" s="466" t="s">
        <v>400</v>
      </c>
      <c r="D272" s="467" t="s">
        <v>401</v>
      </c>
      <c r="E272" s="466" t="s">
        <v>447</v>
      </c>
      <c r="F272" s="467" t="s">
        <v>448</v>
      </c>
      <c r="G272" s="466" t="s">
        <v>983</v>
      </c>
      <c r="H272" s="466" t="s">
        <v>984</v>
      </c>
      <c r="I272" s="469">
        <v>315.20999145507812</v>
      </c>
      <c r="J272" s="469">
        <v>1</v>
      </c>
      <c r="K272" s="470">
        <v>315.20999145507812</v>
      </c>
    </row>
    <row r="273" spans="1:11" ht="14.4" customHeight="1" x14ac:dyDescent="0.3">
      <c r="A273" s="464" t="s">
        <v>392</v>
      </c>
      <c r="B273" s="465" t="s">
        <v>393</v>
      </c>
      <c r="C273" s="466" t="s">
        <v>400</v>
      </c>
      <c r="D273" s="467" t="s">
        <v>401</v>
      </c>
      <c r="E273" s="466" t="s">
        <v>447</v>
      </c>
      <c r="F273" s="467" t="s">
        <v>448</v>
      </c>
      <c r="G273" s="466" t="s">
        <v>985</v>
      </c>
      <c r="H273" s="466" t="s">
        <v>986</v>
      </c>
      <c r="I273" s="469">
        <v>1833.1600341796875</v>
      </c>
      <c r="J273" s="469">
        <v>1</v>
      </c>
      <c r="K273" s="470">
        <v>1833.1600341796875</v>
      </c>
    </row>
    <row r="274" spans="1:11" ht="14.4" customHeight="1" x14ac:dyDescent="0.3">
      <c r="A274" s="464" t="s">
        <v>392</v>
      </c>
      <c r="B274" s="465" t="s">
        <v>393</v>
      </c>
      <c r="C274" s="466" t="s">
        <v>400</v>
      </c>
      <c r="D274" s="467" t="s">
        <v>401</v>
      </c>
      <c r="E274" s="466" t="s">
        <v>447</v>
      </c>
      <c r="F274" s="467" t="s">
        <v>448</v>
      </c>
      <c r="G274" s="466" t="s">
        <v>987</v>
      </c>
      <c r="H274" s="466" t="s">
        <v>988</v>
      </c>
      <c r="I274" s="469">
        <v>8677.51953125</v>
      </c>
      <c r="J274" s="469">
        <v>1</v>
      </c>
      <c r="K274" s="470">
        <v>8677.51953125</v>
      </c>
    </row>
    <row r="275" spans="1:11" ht="14.4" customHeight="1" x14ac:dyDescent="0.3">
      <c r="A275" s="464" t="s">
        <v>392</v>
      </c>
      <c r="B275" s="465" t="s">
        <v>393</v>
      </c>
      <c r="C275" s="466" t="s">
        <v>400</v>
      </c>
      <c r="D275" s="467" t="s">
        <v>401</v>
      </c>
      <c r="E275" s="466" t="s">
        <v>447</v>
      </c>
      <c r="F275" s="467" t="s">
        <v>448</v>
      </c>
      <c r="G275" s="466" t="s">
        <v>989</v>
      </c>
      <c r="H275" s="466" t="s">
        <v>990</v>
      </c>
      <c r="I275" s="469">
        <v>97.0433349609375</v>
      </c>
      <c r="J275" s="469">
        <v>6</v>
      </c>
      <c r="K275" s="470">
        <v>582.25</v>
      </c>
    </row>
    <row r="276" spans="1:11" ht="14.4" customHeight="1" x14ac:dyDescent="0.3">
      <c r="A276" s="464" t="s">
        <v>392</v>
      </c>
      <c r="B276" s="465" t="s">
        <v>393</v>
      </c>
      <c r="C276" s="466" t="s">
        <v>400</v>
      </c>
      <c r="D276" s="467" t="s">
        <v>401</v>
      </c>
      <c r="E276" s="466" t="s">
        <v>447</v>
      </c>
      <c r="F276" s="467" t="s">
        <v>448</v>
      </c>
      <c r="G276" s="466" t="s">
        <v>991</v>
      </c>
      <c r="H276" s="466" t="s">
        <v>992</v>
      </c>
      <c r="I276" s="469">
        <v>1419</v>
      </c>
      <c r="J276" s="469">
        <v>1</v>
      </c>
      <c r="K276" s="470">
        <v>1419</v>
      </c>
    </row>
    <row r="277" spans="1:11" ht="14.4" customHeight="1" x14ac:dyDescent="0.3">
      <c r="A277" s="464" t="s">
        <v>392</v>
      </c>
      <c r="B277" s="465" t="s">
        <v>393</v>
      </c>
      <c r="C277" s="466" t="s">
        <v>400</v>
      </c>
      <c r="D277" s="467" t="s">
        <v>401</v>
      </c>
      <c r="E277" s="466" t="s">
        <v>447</v>
      </c>
      <c r="F277" s="467" t="s">
        <v>448</v>
      </c>
      <c r="G277" s="466" t="s">
        <v>993</v>
      </c>
      <c r="H277" s="466" t="s">
        <v>994</v>
      </c>
      <c r="I277" s="469">
        <v>2178</v>
      </c>
      <c r="J277" s="469">
        <v>3</v>
      </c>
      <c r="K277" s="470">
        <v>6534</v>
      </c>
    </row>
    <row r="278" spans="1:11" ht="14.4" customHeight="1" x14ac:dyDescent="0.3">
      <c r="A278" s="464" t="s">
        <v>392</v>
      </c>
      <c r="B278" s="465" t="s">
        <v>393</v>
      </c>
      <c r="C278" s="466" t="s">
        <v>400</v>
      </c>
      <c r="D278" s="467" t="s">
        <v>401</v>
      </c>
      <c r="E278" s="466" t="s">
        <v>447</v>
      </c>
      <c r="F278" s="467" t="s">
        <v>448</v>
      </c>
      <c r="G278" s="466" t="s">
        <v>995</v>
      </c>
      <c r="H278" s="466" t="s">
        <v>996</v>
      </c>
      <c r="I278" s="469">
        <v>1694</v>
      </c>
      <c r="J278" s="469">
        <v>1</v>
      </c>
      <c r="K278" s="470">
        <v>1694</v>
      </c>
    </row>
    <row r="279" spans="1:11" ht="14.4" customHeight="1" x14ac:dyDescent="0.3">
      <c r="A279" s="464" t="s">
        <v>392</v>
      </c>
      <c r="B279" s="465" t="s">
        <v>393</v>
      </c>
      <c r="C279" s="466" t="s">
        <v>400</v>
      </c>
      <c r="D279" s="467" t="s">
        <v>401</v>
      </c>
      <c r="E279" s="466" t="s">
        <v>997</v>
      </c>
      <c r="F279" s="467" t="s">
        <v>998</v>
      </c>
      <c r="G279" s="466" t="s">
        <v>999</v>
      </c>
      <c r="H279" s="466" t="s">
        <v>1000</v>
      </c>
      <c r="I279" s="469">
        <v>9.6800003051757812</v>
      </c>
      <c r="J279" s="469">
        <v>200</v>
      </c>
      <c r="K279" s="470">
        <v>1936</v>
      </c>
    </row>
    <row r="280" spans="1:11" ht="14.4" customHeight="1" x14ac:dyDescent="0.3">
      <c r="A280" s="464" t="s">
        <v>392</v>
      </c>
      <c r="B280" s="465" t="s">
        <v>393</v>
      </c>
      <c r="C280" s="466" t="s">
        <v>400</v>
      </c>
      <c r="D280" s="467" t="s">
        <v>401</v>
      </c>
      <c r="E280" s="466" t="s">
        <v>997</v>
      </c>
      <c r="F280" s="467" t="s">
        <v>998</v>
      </c>
      <c r="G280" s="466" t="s">
        <v>1001</v>
      </c>
      <c r="H280" s="466" t="s">
        <v>1002</v>
      </c>
      <c r="I280" s="469">
        <v>188.75999450683594</v>
      </c>
      <c r="J280" s="469">
        <v>2</v>
      </c>
      <c r="K280" s="470">
        <v>377.51998901367187</v>
      </c>
    </row>
    <row r="281" spans="1:11" ht="14.4" customHeight="1" x14ac:dyDescent="0.3">
      <c r="A281" s="464" t="s">
        <v>392</v>
      </c>
      <c r="B281" s="465" t="s">
        <v>393</v>
      </c>
      <c r="C281" s="466" t="s">
        <v>400</v>
      </c>
      <c r="D281" s="467" t="s">
        <v>401</v>
      </c>
      <c r="E281" s="466" t="s">
        <v>997</v>
      </c>
      <c r="F281" s="467" t="s">
        <v>998</v>
      </c>
      <c r="G281" s="466" t="s">
        <v>1003</v>
      </c>
      <c r="H281" s="466" t="s">
        <v>1004</v>
      </c>
      <c r="I281" s="469">
        <v>0.25</v>
      </c>
      <c r="J281" s="469">
        <v>2000</v>
      </c>
      <c r="K281" s="470">
        <v>498.51998901367187</v>
      </c>
    </row>
    <row r="282" spans="1:11" ht="14.4" customHeight="1" x14ac:dyDescent="0.3">
      <c r="A282" s="464" t="s">
        <v>392</v>
      </c>
      <c r="B282" s="465" t="s">
        <v>393</v>
      </c>
      <c r="C282" s="466" t="s">
        <v>400</v>
      </c>
      <c r="D282" s="467" t="s">
        <v>401</v>
      </c>
      <c r="E282" s="466" t="s">
        <v>997</v>
      </c>
      <c r="F282" s="467" t="s">
        <v>998</v>
      </c>
      <c r="G282" s="466" t="s">
        <v>1005</v>
      </c>
      <c r="H282" s="466" t="s">
        <v>1006</v>
      </c>
      <c r="I282" s="469">
        <v>1.1399999856948853</v>
      </c>
      <c r="J282" s="469">
        <v>1000</v>
      </c>
      <c r="K282" s="470">
        <v>1137</v>
      </c>
    </row>
    <row r="283" spans="1:11" ht="14.4" customHeight="1" x14ac:dyDescent="0.3">
      <c r="A283" s="464" t="s">
        <v>392</v>
      </c>
      <c r="B283" s="465" t="s">
        <v>393</v>
      </c>
      <c r="C283" s="466" t="s">
        <v>400</v>
      </c>
      <c r="D283" s="467" t="s">
        <v>401</v>
      </c>
      <c r="E283" s="466" t="s">
        <v>997</v>
      </c>
      <c r="F283" s="467" t="s">
        <v>998</v>
      </c>
      <c r="G283" s="466" t="s">
        <v>1007</v>
      </c>
      <c r="H283" s="466" t="s">
        <v>1008</v>
      </c>
      <c r="I283" s="469">
        <v>2.1500000953674316</v>
      </c>
      <c r="J283" s="469">
        <v>500</v>
      </c>
      <c r="K283" s="470">
        <v>1076.9000244140625</v>
      </c>
    </row>
    <row r="284" spans="1:11" ht="14.4" customHeight="1" x14ac:dyDescent="0.3">
      <c r="A284" s="464" t="s">
        <v>392</v>
      </c>
      <c r="B284" s="465" t="s">
        <v>393</v>
      </c>
      <c r="C284" s="466" t="s">
        <v>400</v>
      </c>
      <c r="D284" s="467" t="s">
        <v>401</v>
      </c>
      <c r="E284" s="466" t="s">
        <v>997</v>
      </c>
      <c r="F284" s="467" t="s">
        <v>998</v>
      </c>
      <c r="G284" s="466" t="s">
        <v>1009</v>
      </c>
      <c r="H284" s="466" t="s">
        <v>1010</v>
      </c>
      <c r="I284" s="469">
        <v>0.20000000298023224</v>
      </c>
      <c r="J284" s="469">
        <v>1000</v>
      </c>
      <c r="K284" s="470">
        <v>203.27999877929687</v>
      </c>
    </row>
    <row r="285" spans="1:11" ht="14.4" customHeight="1" x14ac:dyDescent="0.3">
      <c r="A285" s="464" t="s">
        <v>392</v>
      </c>
      <c r="B285" s="465" t="s">
        <v>393</v>
      </c>
      <c r="C285" s="466" t="s">
        <v>400</v>
      </c>
      <c r="D285" s="467" t="s">
        <v>401</v>
      </c>
      <c r="E285" s="466" t="s">
        <v>997</v>
      </c>
      <c r="F285" s="467" t="s">
        <v>998</v>
      </c>
      <c r="G285" s="466" t="s">
        <v>1011</v>
      </c>
      <c r="H285" s="466" t="s">
        <v>1012</v>
      </c>
      <c r="I285" s="469">
        <v>1.5550000071525574</v>
      </c>
      <c r="J285" s="469">
        <v>500</v>
      </c>
      <c r="K285" s="470">
        <v>777.07000732421875</v>
      </c>
    </row>
    <row r="286" spans="1:11" ht="14.4" customHeight="1" x14ac:dyDescent="0.3">
      <c r="A286" s="464" t="s">
        <v>392</v>
      </c>
      <c r="B286" s="465" t="s">
        <v>393</v>
      </c>
      <c r="C286" s="466" t="s">
        <v>400</v>
      </c>
      <c r="D286" s="467" t="s">
        <v>401</v>
      </c>
      <c r="E286" s="466" t="s">
        <v>997</v>
      </c>
      <c r="F286" s="467" t="s">
        <v>998</v>
      </c>
      <c r="G286" s="466" t="s">
        <v>1013</v>
      </c>
      <c r="H286" s="466" t="s">
        <v>1014</v>
      </c>
      <c r="I286" s="469">
        <v>0.43000000715255737</v>
      </c>
      <c r="J286" s="469">
        <v>1000</v>
      </c>
      <c r="K286" s="470">
        <v>428.83999633789062</v>
      </c>
    </row>
    <row r="287" spans="1:11" ht="14.4" customHeight="1" x14ac:dyDescent="0.3">
      <c r="A287" s="464" t="s">
        <v>392</v>
      </c>
      <c r="B287" s="465" t="s">
        <v>393</v>
      </c>
      <c r="C287" s="466" t="s">
        <v>400</v>
      </c>
      <c r="D287" s="467" t="s">
        <v>401</v>
      </c>
      <c r="E287" s="466" t="s">
        <v>997</v>
      </c>
      <c r="F287" s="467" t="s">
        <v>998</v>
      </c>
      <c r="G287" s="466" t="s">
        <v>1015</v>
      </c>
      <c r="H287" s="466" t="s">
        <v>1016</v>
      </c>
      <c r="I287" s="469">
        <v>0.40000000596046448</v>
      </c>
      <c r="J287" s="469">
        <v>1000</v>
      </c>
      <c r="K287" s="470">
        <v>399.29998779296875</v>
      </c>
    </row>
    <row r="288" spans="1:11" ht="14.4" customHeight="1" x14ac:dyDescent="0.3">
      <c r="A288" s="464" t="s">
        <v>392</v>
      </c>
      <c r="B288" s="465" t="s">
        <v>393</v>
      </c>
      <c r="C288" s="466" t="s">
        <v>400</v>
      </c>
      <c r="D288" s="467" t="s">
        <v>401</v>
      </c>
      <c r="E288" s="466" t="s">
        <v>997</v>
      </c>
      <c r="F288" s="467" t="s">
        <v>998</v>
      </c>
      <c r="G288" s="466" t="s">
        <v>1017</v>
      </c>
      <c r="H288" s="466" t="s">
        <v>1018</v>
      </c>
      <c r="I288" s="469">
        <v>0.47249998897314072</v>
      </c>
      <c r="J288" s="469">
        <v>14000</v>
      </c>
      <c r="K288" s="470">
        <v>6498.10009765625</v>
      </c>
    </row>
    <row r="289" spans="1:11" ht="14.4" customHeight="1" x14ac:dyDescent="0.3">
      <c r="A289" s="464" t="s">
        <v>392</v>
      </c>
      <c r="B289" s="465" t="s">
        <v>393</v>
      </c>
      <c r="C289" s="466" t="s">
        <v>400</v>
      </c>
      <c r="D289" s="467" t="s">
        <v>401</v>
      </c>
      <c r="E289" s="466" t="s">
        <v>997</v>
      </c>
      <c r="F289" s="467" t="s">
        <v>998</v>
      </c>
      <c r="G289" s="466" t="s">
        <v>1019</v>
      </c>
      <c r="H289" s="466" t="s">
        <v>1020</v>
      </c>
      <c r="I289" s="469">
        <v>2.2100000381469727</v>
      </c>
      <c r="J289" s="469">
        <v>4032</v>
      </c>
      <c r="K289" s="470">
        <v>8901.9697265625</v>
      </c>
    </row>
    <row r="290" spans="1:11" ht="14.4" customHeight="1" x14ac:dyDescent="0.3">
      <c r="A290" s="464" t="s">
        <v>392</v>
      </c>
      <c r="B290" s="465" t="s">
        <v>393</v>
      </c>
      <c r="C290" s="466" t="s">
        <v>400</v>
      </c>
      <c r="D290" s="467" t="s">
        <v>401</v>
      </c>
      <c r="E290" s="466" t="s">
        <v>997</v>
      </c>
      <c r="F290" s="467" t="s">
        <v>998</v>
      </c>
      <c r="G290" s="466" t="s">
        <v>1021</v>
      </c>
      <c r="H290" s="466" t="s">
        <v>1022</v>
      </c>
      <c r="I290" s="469">
        <v>1.4299999475479126</v>
      </c>
      <c r="J290" s="469">
        <v>1920</v>
      </c>
      <c r="K290" s="470">
        <v>2741.860107421875</v>
      </c>
    </row>
    <row r="291" spans="1:11" ht="14.4" customHeight="1" x14ac:dyDescent="0.3">
      <c r="A291" s="464" t="s">
        <v>392</v>
      </c>
      <c r="B291" s="465" t="s">
        <v>393</v>
      </c>
      <c r="C291" s="466" t="s">
        <v>400</v>
      </c>
      <c r="D291" s="467" t="s">
        <v>401</v>
      </c>
      <c r="E291" s="466" t="s">
        <v>997</v>
      </c>
      <c r="F291" s="467" t="s">
        <v>998</v>
      </c>
      <c r="G291" s="466" t="s">
        <v>1023</v>
      </c>
      <c r="H291" s="466" t="s">
        <v>1024</v>
      </c>
      <c r="I291" s="469">
        <v>2.7119999885559083</v>
      </c>
      <c r="J291" s="469">
        <v>6144</v>
      </c>
      <c r="K291" s="470">
        <v>16456</v>
      </c>
    </row>
    <row r="292" spans="1:11" ht="14.4" customHeight="1" x14ac:dyDescent="0.3">
      <c r="A292" s="464" t="s">
        <v>392</v>
      </c>
      <c r="B292" s="465" t="s">
        <v>393</v>
      </c>
      <c r="C292" s="466" t="s">
        <v>400</v>
      </c>
      <c r="D292" s="467" t="s">
        <v>401</v>
      </c>
      <c r="E292" s="466" t="s">
        <v>997</v>
      </c>
      <c r="F292" s="467" t="s">
        <v>998</v>
      </c>
      <c r="G292" s="466" t="s">
        <v>1025</v>
      </c>
      <c r="H292" s="466" t="s">
        <v>1026</v>
      </c>
      <c r="I292" s="469">
        <v>0.15999999642372131</v>
      </c>
      <c r="J292" s="469">
        <v>25500</v>
      </c>
      <c r="K292" s="470">
        <v>3980.2999877929687</v>
      </c>
    </row>
    <row r="293" spans="1:11" ht="14.4" customHeight="1" x14ac:dyDescent="0.3">
      <c r="A293" s="464" t="s">
        <v>392</v>
      </c>
      <c r="B293" s="465" t="s">
        <v>393</v>
      </c>
      <c r="C293" s="466" t="s">
        <v>400</v>
      </c>
      <c r="D293" s="467" t="s">
        <v>401</v>
      </c>
      <c r="E293" s="466" t="s">
        <v>997</v>
      </c>
      <c r="F293" s="467" t="s">
        <v>998</v>
      </c>
      <c r="G293" s="466" t="s">
        <v>1027</v>
      </c>
      <c r="H293" s="466" t="s">
        <v>1028</v>
      </c>
      <c r="I293" s="469">
        <v>2.9900000095367432</v>
      </c>
      <c r="J293" s="469">
        <v>6000</v>
      </c>
      <c r="K293" s="470">
        <v>17968.5</v>
      </c>
    </row>
    <row r="294" spans="1:11" ht="14.4" customHeight="1" x14ac:dyDescent="0.3">
      <c r="A294" s="464" t="s">
        <v>392</v>
      </c>
      <c r="B294" s="465" t="s">
        <v>393</v>
      </c>
      <c r="C294" s="466" t="s">
        <v>400</v>
      </c>
      <c r="D294" s="467" t="s">
        <v>401</v>
      </c>
      <c r="E294" s="466" t="s">
        <v>1029</v>
      </c>
      <c r="F294" s="467" t="s">
        <v>1030</v>
      </c>
      <c r="G294" s="466" t="s">
        <v>1031</v>
      </c>
      <c r="H294" s="466" t="s">
        <v>1032</v>
      </c>
      <c r="I294" s="469">
        <v>0.37999999523162842</v>
      </c>
      <c r="J294" s="469">
        <v>25</v>
      </c>
      <c r="K294" s="470">
        <v>9.5</v>
      </c>
    </row>
    <row r="295" spans="1:11" ht="14.4" customHeight="1" x14ac:dyDescent="0.3">
      <c r="A295" s="464" t="s">
        <v>392</v>
      </c>
      <c r="B295" s="465" t="s">
        <v>393</v>
      </c>
      <c r="C295" s="466" t="s">
        <v>400</v>
      </c>
      <c r="D295" s="467" t="s">
        <v>401</v>
      </c>
      <c r="E295" s="466" t="s">
        <v>1029</v>
      </c>
      <c r="F295" s="467" t="s">
        <v>1030</v>
      </c>
      <c r="G295" s="466" t="s">
        <v>1033</v>
      </c>
      <c r="H295" s="466" t="s">
        <v>1034</v>
      </c>
      <c r="I295" s="469">
        <v>6.929999828338623</v>
      </c>
      <c r="J295" s="469">
        <v>1</v>
      </c>
      <c r="K295" s="470">
        <v>6.929999828338623</v>
      </c>
    </row>
    <row r="296" spans="1:11" ht="14.4" customHeight="1" x14ac:dyDescent="0.3">
      <c r="A296" s="464" t="s">
        <v>392</v>
      </c>
      <c r="B296" s="465" t="s">
        <v>393</v>
      </c>
      <c r="C296" s="466" t="s">
        <v>400</v>
      </c>
      <c r="D296" s="467" t="s">
        <v>401</v>
      </c>
      <c r="E296" s="466" t="s">
        <v>1029</v>
      </c>
      <c r="F296" s="467" t="s">
        <v>1030</v>
      </c>
      <c r="G296" s="466" t="s">
        <v>1035</v>
      </c>
      <c r="H296" s="466" t="s">
        <v>1036</v>
      </c>
      <c r="I296" s="469">
        <v>2.6800000667572021</v>
      </c>
      <c r="J296" s="469">
        <v>5</v>
      </c>
      <c r="K296" s="470">
        <v>13.399999618530273</v>
      </c>
    </row>
    <row r="297" spans="1:11" ht="14.4" customHeight="1" x14ac:dyDescent="0.3">
      <c r="A297" s="464" t="s">
        <v>392</v>
      </c>
      <c r="B297" s="465" t="s">
        <v>393</v>
      </c>
      <c r="C297" s="466" t="s">
        <v>400</v>
      </c>
      <c r="D297" s="467" t="s">
        <v>401</v>
      </c>
      <c r="E297" s="466" t="s">
        <v>1029</v>
      </c>
      <c r="F297" s="467" t="s">
        <v>1030</v>
      </c>
      <c r="G297" s="466" t="s">
        <v>1037</v>
      </c>
      <c r="H297" s="466" t="s">
        <v>1038</v>
      </c>
      <c r="I297" s="469">
        <v>0.25999999046325684</v>
      </c>
      <c r="J297" s="469">
        <v>1296</v>
      </c>
      <c r="K297" s="470">
        <v>343.29998779296875</v>
      </c>
    </row>
    <row r="298" spans="1:11" ht="14.4" customHeight="1" x14ac:dyDescent="0.3">
      <c r="A298" s="464" t="s">
        <v>392</v>
      </c>
      <c r="B298" s="465" t="s">
        <v>393</v>
      </c>
      <c r="C298" s="466" t="s">
        <v>400</v>
      </c>
      <c r="D298" s="467" t="s">
        <v>401</v>
      </c>
      <c r="E298" s="466" t="s">
        <v>1029</v>
      </c>
      <c r="F298" s="467" t="s">
        <v>1030</v>
      </c>
      <c r="G298" s="466" t="s">
        <v>1039</v>
      </c>
      <c r="H298" s="466" t="s">
        <v>1040</v>
      </c>
      <c r="I298" s="469">
        <v>27.870000839233398</v>
      </c>
      <c r="J298" s="469">
        <v>5</v>
      </c>
      <c r="K298" s="470">
        <v>139.35000610351562</v>
      </c>
    </row>
    <row r="299" spans="1:11" ht="14.4" customHeight="1" x14ac:dyDescent="0.3">
      <c r="A299" s="464" t="s">
        <v>392</v>
      </c>
      <c r="B299" s="465" t="s">
        <v>393</v>
      </c>
      <c r="C299" s="466" t="s">
        <v>400</v>
      </c>
      <c r="D299" s="467" t="s">
        <v>401</v>
      </c>
      <c r="E299" s="466" t="s">
        <v>1029</v>
      </c>
      <c r="F299" s="467" t="s">
        <v>1030</v>
      </c>
      <c r="G299" s="466" t="s">
        <v>1041</v>
      </c>
      <c r="H299" s="466" t="s">
        <v>1042</v>
      </c>
      <c r="I299" s="469">
        <v>28.737499713897705</v>
      </c>
      <c r="J299" s="469">
        <v>130</v>
      </c>
      <c r="K299" s="470">
        <v>3735.7998962402344</v>
      </c>
    </row>
    <row r="300" spans="1:11" ht="14.4" customHeight="1" x14ac:dyDescent="0.3">
      <c r="A300" s="464" t="s">
        <v>392</v>
      </c>
      <c r="B300" s="465" t="s">
        <v>393</v>
      </c>
      <c r="C300" s="466" t="s">
        <v>400</v>
      </c>
      <c r="D300" s="467" t="s">
        <v>401</v>
      </c>
      <c r="E300" s="466" t="s">
        <v>1029</v>
      </c>
      <c r="F300" s="467" t="s">
        <v>1030</v>
      </c>
      <c r="G300" s="466" t="s">
        <v>1043</v>
      </c>
      <c r="H300" s="466" t="s">
        <v>1044</v>
      </c>
      <c r="I300" s="469">
        <v>9.3299999237060547</v>
      </c>
      <c r="J300" s="469">
        <v>1</v>
      </c>
      <c r="K300" s="470">
        <v>9.3299999237060547</v>
      </c>
    </row>
    <row r="301" spans="1:11" ht="14.4" customHeight="1" x14ac:dyDescent="0.3">
      <c r="A301" s="464" t="s">
        <v>392</v>
      </c>
      <c r="B301" s="465" t="s">
        <v>393</v>
      </c>
      <c r="C301" s="466" t="s">
        <v>400</v>
      </c>
      <c r="D301" s="467" t="s">
        <v>401</v>
      </c>
      <c r="E301" s="466" t="s">
        <v>1045</v>
      </c>
      <c r="F301" s="467" t="s">
        <v>1046</v>
      </c>
      <c r="G301" s="466" t="s">
        <v>1047</v>
      </c>
      <c r="H301" s="466" t="s">
        <v>1048</v>
      </c>
      <c r="I301" s="469">
        <v>8.9600000381469727</v>
      </c>
      <c r="J301" s="469">
        <v>2400</v>
      </c>
      <c r="K301" s="470">
        <v>21512.830078125</v>
      </c>
    </row>
    <row r="302" spans="1:11" ht="14.4" customHeight="1" x14ac:dyDescent="0.3">
      <c r="A302" s="464" t="s">
        <v>392</v>
      </c>
      <c r="B302" s="465" t="s">
        <v>393</v>
      </c>
      <c r="C302" s="466" t="s">
        <v>400</v>
      </c>
      <c r="D302" s="467" t="s">
        <v>401</v>
      </c>
      <c r="E302" s="466" t="s">
        <v>1045</v>
      </c>
      <c r="F302" s="467" t="s">
        <v>1046</v>
      </c>
      <c r="G302" s="466" t="s">
        <v>1049</v>
      </c>
      <c r="H302" s="466" t="s">
        <v>1050</v>
      </c>
      <c r="I302" s="469">
        <v>1.0199999809265137</v>
      </c>
      <c r="J302" s="469">
        <v>2000</v>
      </c>
      <c r="K302" s="470">
        <v>2032.800048828125</v>
      </c>
    </row>
    <row r="303" spans="1:11" ht="14.4" customHeight="1" x14ac:dyDescent="0.3">
      <c r="A303" s="464" t="s">
        <v>392</v>
      </c>
      <c r="B303" s="465" t="s">
        <v>393</v>
      </c>
      <c r="C303" s="466" t="s">
        <v>400</v>
      </c>
      <c r="D303" s="467" t="s">
        <v>401</v>
      </c>
      <c r="E303" s="466" t="s">
        <v>1045</v>
      </c>
      <c r="F303" s="467" t="s">
        <v>1046</v>
      </c>
      <c r="G303" s="466" t="s">
        <v>1051</v>
      </c>
      <c r="H303" s="466" t="s">
        <v>1052</v>
      </c>
      <c r="I303" s="469">
        <v>11.729999542236328</v>
      </c>
      <c r="J303" s="469">
        <v>12</v>
      </c>
      <c r="K303" s="470">
        <v>140.76000213623047</v>
      </c>
    </row>
    <row r="304" spans="1:11" ht="14.4" customHeight="1" x14ac:dyDescent="0.3">
      <c r="A304" s="464" t="s">
        <v>392</v>
      </c>
      <c r="B304" s="465" t="s">
        <v>393</v>
      </c>
      <c r="C304" s="466" t="s">
        <v>400</v>
      </c>
      <c r="D304" s="467" t="s">
        <v>401</v>
      </c>
      <c r="E304" s="466" t="s">
        <v>1045</v>
      </c>
      <c r="F304" s="467" t="s">
        <v>1046</v>
      </c>
      <c r="G304" s="466" t="s">
        <v>1053</v>
      </c>
      <c r="H304" s="466" t="s">
        <v>1054</v>
      </c>
      <c r="I304" s="469">
        <v>13.310000419616699</v>
      </c>
      <c r="J304" s="469">
        <v>8</v>
      </c>
      <c r="K304" s="470">
        <v>106.48000335693359</v>
      </c>
    </row>
    <row r="305" spans="1:11" ht="14.4" customHeight="1" x14ac:dyDescent="0.3">
      <c r="A305" s="464" t="s">
        <v>392</v>
      </c>
      <c r="B305" s="465" t="s">
        <v>393</v>
      </c>
      <c r="C305" s="466" t="s">
        <v>400</v>
      </c>
      <c r="D305" s="467" t="s">
        <v>401</v>
      </c>
      <c r="E305" s="466" t="s">
        <v>1045</v>
      </c>
      <c r="F305" s="467" t="s">
        <v>1046</v>
      </c>
      <c r="G305" s="466" t="s">
        <v>1055</v>
      </c>
      <c r="H305" s="466" t="s">
        <v>1056</v>
      </c>
      <c r="I305" s="469">
        <v>0.5924999862909317</v>
      </c>
      <c r="J305" s="469">
        <v>5500</v>
      </c>
      <c r="K305" s="470">
        <v>3264.0000610351563</v>
      </c>
    </row>
    <row r="306" spans="1:11" ht="14.4" customHeight="1" x14ac:dyDescent="0.3">
      <c r="A306" s="464" t="s">
        <v>392</v>
      </c>
      <c r="B306" s="465" t="s">
        <v>393</v>
      </c>
      <c r="C306" s="466" t="s">
        <v>400</v>
      </c>
      <c r="D306" s="467" t="s">
        <v>401</v>
      </c>
      <c r="E306" s="466" t="s">
        <v>1045</v>
      </c>
      <c r="F306" s="467" t="s">
        <v>1046</v>
      </c>
      <c r="G306" s="466" t="s">
        <v>1057</v>
      </c>
      <c r="H306" s="466" t="s">
        <v>1058</v>
      </c>
      <c r="I306" s="469">
        <v>1.2100000381469727</v>
      </c>
      <c r="J306" s="469">
        <v>2000</v>
      </c>
      <c r="K306" s="470">
        <v>2420</v>
      </c>
    </row>
    <row r="307" spans="1:11" ht="14.4" customHeight="1" x14ac:dyDescent="0.3">
      <c r="A307" s="464" t="s">
        <v>392</v>
      </c>
      <c r="B307" s="465" t="s">
        <v>393</v>
      </c>
      <c r="C307" s="466" t="s">
        <v>400</v>
      </c>
      <c r="D307" s="467" t="s">
        <v>401</v>
      </c>
      <c r="E307" s="466" t="s">
        <v>1045</v>
      </c>
      <c r="F307" s="467" t="s">
        <v>1046</v>
      </c>
      <c r="G307" s="466" t="s">
        <v>1059</v>
      </c>
      <c r="H307" s="466" t="s">
        <v>1060</v>
      </c>
      <c r="I307" s="469">
        <v>0.47999998927116394</v>
      </c>
      <c r="J307" s="469">
        <v>600</v>
      </c>
      <c r="K307" s="470">
        <v>288</v>
      </c>
    </row>
    <row r="308" spans="1:11" ht="14.4" customHeight="1" x14ac:dyDescent="0.3">
      <c r="A308" s="464" t="s">
        <v>392</v>
      </c>
      <c r="B308" s="465" t="s">
        <v>393</v>
      </c>
      <c r="C308" s="466" t="s">
        <v>400</v>
      </c>
      <c r="D308" s="467" t="s">
        <v>401</v>
      </c>
      <c r="E308" s="466" t="s">
        <v>1045</v>
      </c>
      <c r="F308" s="467" t="s">
        <v>1046</v>
      </c>
      <c r="G308" s="466" t="s">
        <v>1061</v>
      </c>
      <c r="H308" s="466" t="s">
        <v>1062</v>
      </c>
      <c r="I308" s="469">
        <v>0.67000001668930054</v>
      </c>
      <c r="J308" s="469">
        <v>300</v>
      </c>
      <c r="K308" s="470">
        <v>201</v>
      </c>
    </row>
    <row r="309" spans="1:11" ht="14.4" customHeight="1" x14ac:dyDescent="0.3">
      <c r="A309" s="464" t="s">
        <v>392</v>
      </c>
      <c r="B309" s="465" t="s">
        <v>393</v>
      </c>
      <c r="C309" s="466" t="s">
        <v>400</v>
      </c>
      <c r="D309" s="467" t="s">
        <v>401</v>
      </c>
      <c r="E309" s="466" t="s">
        <v>1045</v>
      </c>
      <c r="F309" s="467" t="s">
        <v>1046</v>
      </c>
      <c r="G309" s="466" t="s">
        <v>1063</v>
      </c>
      <c r="H309" s="466" t="s">
        <v>1064</v>
      </c>
      <c r="I309" s="469">
        <v>202.60000610351562</v>
      </c>
      <c r="J309" s="469">
        <v>10</v>
      </c>
      <c r="K309" s="470">
        <v>2026</v>
      </c>
    </row>
    <row r="310" spans="1:11" ht="14.4" customHeight="1" x14ac:dyDescent="0.3">
      <c r="A310" s="464" t="s">
        <v>392</v>
      </c>
      <c r="B310" s="465" t="s">
        <v>393</v>
      </c>
      <c r="C310" s="466" t="s">
        <v>400</v>
      </c>
      <c r="D310" s="467" t="s">
        <v>401</v>
      </c>
      <c r="E310" s="466" t="s">
        <v>1045</v>
      </c>
      <c r="F310" s="467" t="s">
        <v>1046</v>
      </c>
      <c r="G310" s="466" t="s">
        <v>1065</v>
      </c>
      <c r="H310" s="466" t="s">
        <v>1066</v>
      </c>
      <c r="I310" s="469">
        <v>0.61000001430511475</v>
      </c>
      <c r="J310" s="469">
        <v>1000</v>
      </c>
      <c r="K310" s="470">
        <v>607.17999267578125</v>
      </c>
    </row>
    <row r="311" spans="1:11" ht="14.4" customHeight="1" x14ac:dyDescent="0.3">
      <c r="A311" s="464" t="s">
        <v>392</v>
      </c>
      <c r="B311" s="465" t="s">
        <v>393</v>
      </c>
      <c r="C311" s="466" t="s">
        <v>400</v>
      </c>
      <c r="D311" s="467" t="s">
        <v>401</v>
      </c>
      <c r="E311" s="466" t="s">
        <v>1067</v>
      </c>
      <c r="F311" s="467" t="s">
        <v>1068</v>
      </c>
      <c r="G311" s="466" t="s">
        <v>1069</v>
      </c>
      <c r="H311" s="466" t="s">
        <v>1070</v>
      </c>
      <c r="I311" s="469">
        <v>0.30500000715255737</v>
      </c>
      <c r="J311" s="469">
        <v>600</v>
      </c>
      <c r="K311" s="470">
        <v>183</v>
      </c>
    </row>
    <row r="312" spans="1:11" ht="14.4" customHeight="1" x14ac:dyDescent="0.3">
      <c r="A312" s="464" t="s">
        <v>392</v>
      </c>
      <c r="B312" s="465" t="s">
        <v>393</v>
      </c>
      <c r="C312" s="466" t="s">
        <v>400</v>
      </c>
      <c r="D312" s="467" t="s">
        <v>401</v>
      </c>
      <c r="E312" s="466" t="s">
        <v>1067</v>
      </c>
      <c r="F312" s="467" t="s">
        <v>1068</v>
      </c>
      <c r="G312" s="466" t="s">
        <v>1071</v>
      </c>
      <c r="H312" s="466" t="s">
        <v>1072</v>
      </c>
      <c r="I312" s="469">
        <v>0.50333334008852637</v>
      </c>
      <c r="J312" s="469">
        <v>500</v>
      </c>
      <c r="K312" s="470">
        <v>248</v>
      </c>
    </row>
    <row r="313" spans="1:11" ht="14.4" customHeight="1" x14ac:dyDescent="0.3">
      <c r="A313" s="464" t="s">
        <v>392</v>
      </c>
      <c r="B313" s="465" t="s">
        <v>393</v>
      </c>
      <c r="C313" s="466" t="s">
        <v>400</v>
      </c>
      <c r="D313" s="467" t="s">
        <v>401</v>
      </c>
      <c r="E313" s="466" t="s">
        <v>1073</v>
      </c>
      <c r="F313" s="467" t="s">
        <v>1074</v>
      </c>
      <c r="G313" s="466" t="s">
        <v>1075</v>
      </c>
      <c r="H313" s="466" t="s">
        <v>1076</v>
      </c>
      <c r="I313" s="469">
        <v>0.68000000715255737</v>
      </c>
      <c r="J313" s="469">
        <v>200</v>
      </c>
      <c r="K313" s="470">
        <v>136</v>
      </c>
    </row>
    <row r="314" spans="1:11" ht="14.4" customHeight="1" x14ac:dyDescent="0.3">
      <c r="A314" s="464" t="s">
        <v>392</v>
      </c>
      <c r="B314" s="465" t="s">
        <v>393</v>
      </c>
      <c r="C314" s="466" t="s">
        <v>400</v>
      </c>
      <c r="D314" s="467" t="s">
        <v>401</v>
      </c>
      <c r="E314" s="466" t="s">
        <v>1073</v>
      </c>
      <c r="F314" s="467" t="s">
        <v>1074</v>
      </c>
      <c r="G314" s="466" t="s">
        <v>1077</v>
      </c>
      <c r="H314" s="466" t="s">
        <v>1078</v>
      </c>
      <c r="I314" s="469">
        <v>0.68999999761581421</v>
      </c>
      <c r="J314" s="469">
        <v>5400</v>
      </c>
      <c r="K314" s="470">
        <v>3726</v>
      </c>
    </row>
    <row r="315" spans="1:11" ht="14.4" customHeight="1" thickBot="1" x14ac:dyDescent="0.35">
      <c r="A315" s="471" t="s">
        <v>392</v>
      </c>
      <c r="B315" s="472" t="s">
        <v>393</v>
      </c>
      <c r="C315" s="473" t="s">
        <v>400</v>
      </c>
      <c r="D315" s="474" t="s">
        <v>401</v>
      </c>
      <c r="E315" s="473" t="s">
        <v>1073</v>
      </c>
      <c r="F315" s="474" t="s">
        <v>1074</v>
      </c>
      <c r="G315" s="473" t="s">
        <v>1079</v>
      </c>
      <c r="H315" s="473" t="s">
        <v>1080</v>
      </c>
      <c r="I315" s="476">
        <v>0.68999999761581421</v>
      </c>
      <c r="J315" s="476">
        <v>5000</v>
      </c>
      <c r="K315" s="477">
        <v>3450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393" t="s">
        <v>93</v>
      </c>
      <c r="B1" s="393"/>
      <c r="C1" s="326"/>
      <c r="D1" s="326"/>
      <c r="E1" s="326"/>
      <c r="F1" s="326"/>
      <c r="G1" s="326"/>
      <c r="H1" s="326"/>
      <c r="I1" s="326"/>
      <c r="J1" s="303"/>
    </row>
    <row r="2" spans="1:10" ht="15" thickBot="1" x14ac:dyDescent="0.35">
      <c r="A2" s="215" t="s">
        <v>237</v>
      </c>
      <c r="B2" s="216"/>
      <c r="C2" s="216"/>
      <c r="D2" s="216"/>
      <c r="E2" s="216"/>
      <c r="F2" s="216"/>
      <c r="G2" s="216"/>
      <c r="J2" s="303"/>
    </row>
    <row r="3" spans="1:10" x14ac:dyDescent="0.3">
      <c r="A3" s="234" t="s">
        <v>175</v>
      </c>
      <c r="B3" s="391" t="s">
        <v>158</v>
      </c>
      <c r="C3" s="217">
        <v>30</v>
      </c>
      <c r="D3" s="217">
        <v>99</v>
      </c>
      <c r="E3" s="237">
        <v>101</v>
      </c>
      <c r="F3" s="237">
        <v>409</v>
      </c>
      <c r="G3" s="237">
        <v>526</v>
      </c>
      <c r="H3" s="217">
        <v>642</v>
      </c>
      <c r="I3" s="218">
        <v>746</v>
      </c>
      <c r="J3" s="303"/>
    </row>
    <row r="4" spans="1:10" ht="36.6" outlineLevel="1" thickBot="1" x14ac:dyDescent="0.35">
      <c r="A4" s="235">
        <v>2017</v>
      </c>
      <c r="B4" s="392"/>
      <c r="C4" s="219" t="s">
        <v>177</v>
      </c>
      <c r="D4" s="219" t="s">
        <v>159</v>
      </c>
      <c r="E4" s="238" t="s">
        <v>202</v>
      </c>
      <c r="F4" s="238" t="s">
        <v>182</v>
      </c>
      <c r="G4" s="238" t="s">
        <v>183</v>
      </c>
      <c r="H4" s="219" t="s">
        <v>184</v>
      </c>
      <c r="I4" s="220" t="s">
        <v>185</v>
      </c>
      <c r="J4" s="303"/>
    </row>
    <row r="5" spans="1:10" x14ac:dyDescent="0.3">
      <c r="A5" s="221" t="s">
        <v>160</v>
      </c>
      <c r="B5" s="254"/>
      <c r="C5" s="255"/>
      <c r="D5" s="255"/>
      <c r="E5" s="255"/>
      <c r="F5" s="255"/>
      <c r="G5" s="255"/>
      <c r="H5" s="255"/>
      <c r="I5" s="256"/>
      <c r="J5" s="303"/>
    </row>
    <row r="6" spans="1:10" ht="15" collapsed="1" thickBot="1" x14ac:dyDescent="0.35">
      <c r="A6" s="222" t="s">
        <v>60</v>
      </c>
      <c r="B6" s="257">
        <f xml:space="preserve">
TRUNC(IF($A$4&lt;=12,SUMIFS('ON Data'!F:F,'ON Data'!$D:$D,$A$4,'ON Data'!$E:$E,1),SUMIFS('ON Data'!F:F,'ON Data'!$E:$E,1)/'ON Data'!$D$3),1)</f>
        <v>31.9</v>
      </c>
      <c r="C6" s="258">
        <f xml:space="preserve">
TRUNC(IF($A$4&lt;=12,SUMIFS('ON Data'!I:I,'ON Data'!$D:$D,$A$4,'ON Data'!$E:$E,1),SUMIFS('ON Data'!I:I,'ON Data'!$E:$E,1)/'ON Data'!$D$3),1)</f>
        <v>1</v>
      </c>
      <c r="D6" s="258">
        <f xml:space="preserve">
TRUNC(IF($A$4&lt;=12,SUMIFS('ON Data'!J:J,'ON Data'!$D:$D,$A$4,'ON Data'!$E:$E,1),SUMIFS('ON Data'!J:J,'ON Data'!$E:$E,1)/'ON Data'!$D$3),1)</f>
        <v>0.2</v>
      </c>
      <c r="E6" s="258">
        <f xml:space="preserve">
TRUNC(IF($A$4&lt;=12,SUMIFS('ON Data'!L:L,'ON Data'!$D:$D,$A$4,'ON Data'!$E:$E,1),SUMIFS('ON Data'!L:L,'ON Data'!$E:$E,1)/'ON Data'!$D$3),1)</f>
        <v>3.7</v>
      </c>
      <c r="F6" s="258">
        <f xml:space="preserve">
TRUNC(IF($A$4&lt;=12,SUMIFS('ON Data'!W:W,'ON Data'!$D:$D,$A$4,'ON Data'!$E:$E,1),SUMIFS('ON Data'!W:W,'ON Data'!$E:$E,1)/'ON Data'!$D$3),1)</f>
        <v>19</v>
      </c>
      <c r="G6" s="258">
        <f xml:space="preserve">
TRUNC(IF($A$4&lt;=12,SUMIFS('ON Data'!AL:AL,'ON Data'!$D:$D,$A$4,'ON Data'!$E:$E,1),SUMIFS('ON Data'!AL:AL,'ON Data'!$E:$E,1)/'ON Data'!$D$3),1)</f>
        <v>1.2</v>
      </c>
      <c r="H6" s="258">
        <f xml:space="preserve">
TRUNC(IF($A$4&lt;=12,SUMIFS('ON Data'!AT:AT,'ON Data'!$D:$D,$A$4,'ON Data'!$E:$E,1),SUMIFS('ON Data'!AT:AT,'ON Data'!$E:$E,1)/'ON Data'!$D$3),1)</f>
        <v>3</v>
      </c>
      <c r="I6" s="259">
        <f xml:space="preserve">
TRUNC(IF($A$4&lt;=12,SUMIFS('ON Data'!AW:AW,'ON Data'!$D:$D,$A$4,'ON Data'!$E:$E,1),SUMIFS('ON Data'!AW:AW,'ON Data'!$E:$E,1)/'ON Data'!$D$3),1)</f>
        <v>3.7</v>
      </c>
      <c r="J6" s="303"/>
    </row>
    <row r="7" spans="1:10" ht="15" hidden="1" outlineLevel="1" thickBot="1" x14ac:dyDescent="0.35">
      <c r="A7" s="222" t="s">
        <v>94</v>
      </c>
      <c r="B7" s="257"/>
      <c r="C7" s="258"/>
      <c r="D7" s="258"/>
      <c r="E7" s="258"/>
      <c r="F7" s="258"/>
      <c r="G7" s="258"/>
      <c r="H7" s="258"/>
      <c r="I7" s="259"/>
      <c r="J7" s="303"/>
    </row>
    <row r="8" spans="1:10" ht="15" hidden="1" outlineLevel="1" thickBot="1" x14ac:dyDescent="0.35">
      <c r="A8" s="222" t="s">
        <v>62</v>
      </c>
      <c r="B8" s="257"/>
      <c r="C8" s="258"/>
      <c r="D8" s="258"/>
      <c r="E8" s="258"/>
      <c r="F8" s="258"/>
      <c r="G8" s="258"/>
      <c r="H8" s="258"/>
      <c r="I8" s="259"/>
      <c r="J8" s="303"/>
    </row>
    <row r="9" spans="1:10" ht="15" hidden="1" outlineLevel="1" thickBot="1" x14ac:dyDescent="0.35">
      <c r="A9" s="223" t="s">
        <v>55</v>
      </c>
      <c r="B9" s="260"/>
      <c r="C9" s="261"/>
      <c r="D9" s="261"/>
      <c r="E9" s="261"/>
      <c r="F9" s="261"/>
      <c r="G9" s="261"/>
      <c r="H9" s="261"/>
      <c r="I9" s="262"/>
      <c r="J9" s="303"/>
    </row>
    <row r="10" spans="1:10" x14ac:dyDescent="0.3">
      <c r="A10" s="224" t="s">
        <v>161</v>
      </c>
      <c r="B10" s="239"/>
      <c r="C10" s="240"/>
      <c r="D10" s="240"/>
      <c r="E10" s="240"/>
      <c r="F10" s="240"/>
      <c r="G10" s="240"/>
      <c r="H10" s="240"/>
      <c r="I10" s="241"/>
      <c r="J10" s="303"/>
    </row>
    <row r="11" spans="1:10" x14ac:dyDescent="0.3">
      <c r="A11" s="225" t="s">
        <v>162</v>
      </c>
      <c r="B11" s="242">
        <f xml:space="preserve">
IF($A$4&lt;=12,SUMIFS('ON Data'!F:F,'ON Data'!$D:$D,$A$4,'ON Data'!$E:$E,2),SUMIFS('ON Data'!F:F,'ON Data'!$E:$E,2))</f>
        <v>19808</v>
      </c>
      <c r="C11" s="243">
        <f xml:space="preserve">
IF($A$4&lt;=12,SUMIFS('ON Data'!I:I,'ON Data'!$D:$D,$A$4,'ON Data'!$E:$E,2),SUMIFS('ON Data'!I:I,'ON Data'!$E:$E,2))</f>
        <v>592</v>
      </c>
      <c r="D11" s="243">
        <f xml:space="preserve">
IF($A$4&lt;=12,SUMIFS('ON Data'!J:J,'ON Data'!$D:$D,$A$4,'ON Data'!$E:$E,2),SUMIFS('ON Data'!J:J,'ON Data'!$E:$E,2))</f>
        <v>131.20000000000002</v>
      </c>
      <c r="E11" s="243">
        <f xml:space="preserve">
IF($A$4&lt;=12,SUMIFS('ON Data'!L:L,'ON Data'!$D:$D,$A$4,'ON Data'!$E:$E,2),SUMIFS('ON Data'!L:L,'ON Data'!$E:$E,2))</f>
        <v>2380.8000000000002</v>
      </c>
      <c r="F11" s="243">
        <f xml:space="preserve">
IF($A$4&lt;=12,SUMIFS('ON Data'!W:W,'ON Data'!$D:$D,$A$4,'ON Data'!$E:$E,2),SUMIFS('ON Data'!W:W,'ON Data'!$E:$E,2))</f>
        <v>11704</v>
      </c>
      <c r="G11" s="243">
        <f xml:space="preserve">
IF($A$4&lt;=12,SUMIFS('ON Data'!AL:AL,'ON Data'!$D:$D,$A$4,'ON Data'!$E:$E,2),SUMIFS('ON Data'!AL:AL,'ON Data'!$E:$E,2))</f>
        <v>800</v>
      </c>
      <c r="H11" s="243">
        <f xml:space="preserve">
IF($A$4&lt;=12,SUMIFS('ON Data'!AT:AT,'ON Data'!$D:$D,$A$4,'ON Data'!$E:$E,2),SUMIFS('ON Data'!AT:AT,'ON Data'!$E:$E,2))</f>
        <v>1872</v>
      </c>
      <c r="I11" s="244">
        <f xml:space="preserve">
IF($A$4&lt;=12,SUMIFS('ON Data'!AW:AW,'ON Data'!$D:$D,$A$4,'ON Data'!$E:$E,2),SUMIFS('ON Data'!AW:AW,'ON Data'!$E:$E,2))</f>
        <v>2328</v>
      </c>
      <c r="J11" s="303"/>
    </row>
    <row r="12" spans="1:10" x14ac:dyDescent="0.3">
      <c r="A12" s="225" t="s">
        <v>163</v>
      </c>
      <c r="B12" s="242">
        <f xml:space="preserve">
IF($A$4&lt;=12,SUMIFS('ON Data'!F:F,'ON Data'!$D:$D,$A$4,'ON Data'!$E:$E,3),SUMIFS('ON Data'!F:F,'ON Data'!$E:$E,3))</f>
        <v>126.6</v>
      </c>
      <c r="C12" s="243">
        <f xml:space="preserve">
IF($A$4&lt;=12,SUMIFS('ON Data'!I:I,'ON Data'!$D:$D,$A$4,'ON Data'!$E:$E,3),SUMIFS('ON Data'!I:I,'ON Data'!$E:$E,3))</f>
        <v>0</v>
      </c>
      <c r="D12" s="243">
        <f xml:space="preserve">
IF($A$4&lt;=12,SUMIFS('ON Data'!J:J,'ON Data'!$D:$D,$A$4,'ON Data'!$E:$E,3),SUMIFS('ON Data'!J:J,'ON Data'!$E:$E,3))</f>
        <v>30</v>
      </c>
      <c r="E12" s="243">
        <f xml:space="preserve">
IF($A$4&lt;=12,SUMIFS('ON Data'!L:L,'ON Data'!$D:$D,$A$4,'ON Data'!$E:$E,3),SUMIFS('ON Data'!L:L,'ON Data'!$E:$E,3))</f>
        <v>96.6</v>
      </c>
      <c r="F12" s="243">
        <f xml:space="preserve">
IF($A$4&lt;=12,SUMIFS('ON Data'!W:W,'ON Data'!$D:$D,$A$4,'ON Data'!$E:$E,3),SUMIFS('ON Data'!W:W,'ON Data'!$E:$E,3))</f>
        <v>0</v>
      </c>
      <c r="G12" s="243">
        <f xml:space="preserve">
IF($A$4&lt;=12,SUMIFS('ON Data'!AL:AL,'ON Data'!$D:$D,$A$4,'ON Data'!$E:$E,3),SUMIFS('ON Data'!AL:AL,'ON Data'!$E:$E,3))</f>
        <v>0</v>
      </c>
      <c r="H12" s="243">
        <f xml:space="preserve">
IF($A$4&lt;=12,SUMIFS('ON Data'!AT:AT,'ON Data'!$D:$D,$A$4,'ON Data'!$E:$E,3),SUMIFS('ON Data'!AT:AT,'ON Data'!$E:$E,3))</f>
        <v>0</v>
      </c>
      <c r="I12" s="244">
        <f xml:space="preserve">
IF($A$4&lt;=12,SUMIFS('ON Data'!AW:AW,'ON Data'!$D:$D,$A$4,'ON Data'!$E:$E,3),SUMIFS('ON Data'!AW:AW,'ON Data'!$E:$E,3))</f>
        <v>0</v>
      </c>
      <c r="J12" s="303"/>
    </row>
    <row r="13" spans="1:10" x14ac:dyDescent="0.3">
      <c r="A13" s="225" t="s">
        <v>170</v>
      </c>
      <c r="B13" s="242">
        <f xml:space="preserve">
IF($A$4&lt;=12,SUMIFS('ON Data'!F:F,'ON Data'!$D:$D,$A$4,'ON Data'!$E:$E,4),SUMIFS('ON Data'!F:F,'ON Data'!$E:$E,4))</f>
        <v>720</v>
      </c>
      <c r="C13" s="243">
        <f xml:space="preserve">
IF($A$4&lt;=12,SUMIFS('ON Data'!I:I,'ON Data'!$D:$D,$A$4,'ON Data'!$E:$E,4),SUMIFS('ON Data'!I:I,'ON Data'!$E:$E,4))</f>
        <v>0</v>
      </c>
      <c r="D13" s="243">
        <f xml:space="preserve">
IF($A$4&lt;=12,SUMIFS('ON Data'!J:J,'ON Data'!$D:$D,$A$4,'ON Data'!$E:$E,4),SUMIFS('ON Data'!J:J,'ON Data'!$E:$E,4))</f>
        <v>0</v>
      </c>
      <c r="E13" s="243">
        <f xml:space="preserve">
IF($A$4&lt;=12,SUMIFS('ON Data'!L:L,'ON Data'!$D:$D,$A$4,'ON Data'!$E:$E,4),SUMIFS('ON Data'!L:L,'ON Data'!$E:$E,4))</f>
        <v>32</v>
      </c>
      <c r="F13" s="243">
        <f xml:space="preserve">
IF($A$4&lt;=12,SUMIFS('ON Data'!W:W,'ON Data'!$D:$D,$A$4,'ON Data'!$E:$E,4),SUMIFS('ON Data'!W:W,'ON Data'!$E:$E,4))</f>
        <v>502</v>
      </c>
      <c r="G13" s="243">
        <f xml:space="preserve">
IF($A$4&lt;=12,SUMIFS('ON Data'!AL:AL,'ON Data'!$D:$D,$A$4,'ON Data'!$E:$E,4),SUMIFS('ON Data'!AL:AL,'ON Data'!$E:$E,4))</f>
        <v>57</v>
      </c>
      <c r="H13" s="243">
        <f xml:space="preserve">
IF($A$4&lt;=12,SUMIFS('ON Data'!AT:AT,'ON Data'!$D:$D,$A$4,'ON Data'!$E:$E,4),SUMIFS('ON Data'!AT:AT,'ON Data'!$E:$E,4))</f>
        <v>0</v>
      </c>
      <c r="I13" s="244">
        <f xml:space="preserve">
IF($A$4&lt;=12,SUMIFS('ON Data'!AW:AW,'ON Data'!$D:$D,$A$4,'ON Data'!$E:$E,4),SUMIFS('ON Data'!AW:AW,'ON Data'!$E:$E,4))</f>
        <v>129</v>
      </c>
      <c r="J13" s="303"/>
    </row>
    <row r="14" spans="1:10" ht="15" thickBot="1" x14ac:dyDescent="0.35">
      <c r="A14" s="226" t="s">
        <v>164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Data'!I:I,'ON Data'!$D:$D,$A$4,'ON Data'!$E:$E,5),SUMIFS('ON Data'!I:I,'ON Data'!$E:$E,5))</f>
        <v>0</v>
      </c>
      <c r="D14" s="246">
        <f xml:space="preserve">
IF($A$4&lt;=12,SUMIFS('ON Data'!J:J,'ON Data'!$D:$D,$A$4,'ON Data'!$E:$E,5),SUMIFS('ON Data'!J:J,'ON Data'!$E:$E,5))</f>
        <v>0</v>
      </c>
      <c r="E14" s="246">
        <f xml:space="preserve">
IF($A$4&lt;=12,SUMIFS('ON Data'!L:L,'ON Data'!$D:$D,$A$4,'ON Data'!$E:$E,5),SUMIFS('ON Data'!L:L,'ON Data'!$E:$E,5))</f>
        <v>0</v>
      </c>
      <c r="F14" s="246">
        <f xml:space="preserve">
IF($A$4&lt;=12,SUMIFS('ON Data'!W:W,'ON Data'!$D:$D,$A$4,'ON Data'!$E:$E,5),SUMIFS('ON Data'!W:W,'ON Data'!$E:$E,5))</f>
        <v>0</v>
      </c>
      <c r="G14" s="246">
        <f xml:space="preserve">
IF($A$4&lt;=12,SUMIFS('ON Data'!AL:AL,'ON Data'!$D:$D,$A$4,'ON Data'!$E:$E,5),SUMIFS('ON Data'!AL:AL,'ON Data'!$E:$E,5))</f>
        <v>0</v>
      </c>
      <c r="H14" s="246">
        <f xml:space="preserve">
IF($A$4&lt;=12,SUMIFS('ON Data'!AT:AT,'ON Data'!$D:$D,$A$4,'ON Data'!$E:$E,5),SUMIFS('ON Data'!AT:AT,'ON Data'!$E:$E,5))</f>
        <v>0</v>
      </c>
      <c r="I14" s="247">
        <f xml:space="preserve">
IF($A$4&lt;=12,SUMIFS('ON Data'!AW:AW,'ON Data'!$D:$D,$A$4,'ON Data'!$E:$E,5),SUMIFS('ON Data'!AW:AW,'ON Data'!$E:$E,5))</f>
        <v>0</v>
      </c>
      <c r="J14" s="303"/>
    </row>
    <row r="15" spans="1:10" x14ac:dyDescent="0.3">
      <c r="A15" s="146" t="s">
        <v>174</v>
      </c>
      <c r="B15" s="248"/>
      <c r="C15" s="249"/>
      <c r="D15" s="249"/>
      <c r="E15" s="249"/>
      <c r="F15" s="249"/>
      <c r="G15" s="249"/>
      <c r="H15" s="249"/>
      <c r="I15" s="250"/>
      <c r="J15" s="303"/>
    </row>
    <row r="16" spans="1:10" x14ac:dyDescent="0.3">
      <c r="A16" s="227" t="s">
        <v>165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Data'!I:I,'ON Data'!$D:$D,$A$4,'ON Data'!$E:$E,7),SUMIFS('ON Data'!I:I,'ON Data'!$E:$E,7))</f>
        <v>0</v>
      </c>
      <c r="D16" s="243">
        <f xml:space="preserve">
IF($A$4&lt;=12,SUMIFS('ON Data'!J:J,'ON Data'!$D:$D,$A$4,'ON Data'!$E:$E,7),SUMIFS('ON Data'!J:J,'ON Data'!$E:$E,7))</f>
        <v>0</v>
      </c>
      <c r="E16" s="243">
        <f xml:space="preserve">
IF($A$4&lt;=12,SUMIFS('ON Data'!L:L,'ON Data'!$D:$D,$A$4,'ON Data'!$E:$E,7),SUMIFS('ON Data'!L:L,'ON Data'!$E:$E,7))</f>
        <v>0</v>
      </c>
      <c r="F16" s="243">
        <f xml:space="preserve">
IF($A$4&lt;=12,SUMIFS('ON Data'!W:W,'ON Data'!$D:$D,$A$4,'ON Data'!$E:$E,7),SUMIFS('ON Data'!W:W,'ON Data'!$E:$E,7))</f>
        <v>0</v>
      </c>
      <c r="G16" s="243">
        <f xml:space="preserve">
IF($A$4&lt;=12,SUMIFS('ON Data'!AL:AL,'ON Data'!$D:$D,$A$4,'ON Data'!$E:$E,7),SUMIFS('ON Data'!AL:AL,'ON Data'!$E:$E,7))</f>
        <v>0</v>
      </c>
      <c r="H16" s="243">
        <f xml:space="preserve">
IF($A$4&lt;=12,SUMIFS('ON Data'!AT:AT,'ON Data'!$D:$D,$A$4,'ON Data'!$E:$E,7),SUMIFS('ON Data'!AT:AT,'ON Data'!$E:$E,7))</f>
        <v>0</v>
      </c>
      <c r="I16" s="244">
        <f xml:space="preserve">
IF($A$4&lt;=12,SUMIFS('ON Data'!AW:AW,'ON Data'!$D:$D,$A$4,'ON Data'!$E:$E,7),SUMIFS('ON Data'!AW:AW,'ON Data'!$E:$E,7))</f>
        <v>0</v>
      </c>
      <c r="J16" s="303"/>
    </row>
    <row r="17" spans="1:46" x14ac:dyDescent="0.3">
      <c r="A17" s="227" t="s">
        <v>166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Data'!I:I,'ON Data'!$D:$D,$A$4,'ON Data'!$E:$E,8),SUMIFS('ON Data'!I:I,'ON Data'!$E:$E,8))</f>
        <v>0</v>
      </c>
      <c r="D17" s="243">
        <f xml:space="preserve">
IF($A$4&lt;=12,SUMIFS('ON Data'!J:J,'ON Data'!$D:$D,$A$4,'ON Data'!$E:$E,8),SUMIFS('ON Data'!J:J,'ON Data'!$E:$E,8))</f>
        <v>0</v>
      </c>
      <c r="E17" s="243">
        <f xml:space="preserve">
IF($A$4&lt;=12,SUMIFS('ON Data'!L:L,'ON Data'!$D:$D,$A$4,'ON Data'!$E:$E,8),SUMIFS('ON Data'!L:L,'ON Data'!$E:$E,8))</f>
        <v>0</v>
      </c>
      <c r="F17" s="243">
        <f xml:space="preserve">
IF($A$4&lt;=12,SUMIFS('ON Data'!W:W,'ON Data'!$D:$D,$A$4,'ON Data'!$E:$E,8),SUMIFS('ON Data'!W:W,'ON Data'!$E:$E,8))</f>
        <v>0</v>
      </c>
      <c r="G17" s="243">
        <f xml:space="preserve">
IF($A$4&lt;=12,SUMIFS('ON Data'!AL:AL,'ON Data'!$D:$D,$A$4,'ON Data'!$E:$E,8),SUMIFS('ON Data'!AL:AL,'ON Data'!$E:$E,8))</f>
        <v>0</v>
      </c>
      <c r="H17" s="243">
        <f xml:space="preserve">
IF($A$4&lt;=12,SUMIFS('ON Data'!AT:AT,'ON Data'!$D:$D,$A$4,'ON Data'!$E:$E,8),SUMIFS('ON Data'!AT:AT,'ON Data'!$E:$E,8))</f>
        <v>0</v>
      </c>
      <c r="I17" s="244">
        <f xml:space="preserve">
IF($A$4&lt;=12,SUMIFS('ON Data'!AW:AW,'ON Data'!$D:$D,$A$4,'ON Data'!$E:$E,8),SUMIFS('ON Data'!AW:AW,'ON Data'!$E:$E,8))</f>
        <v>0</v>
      </c>
      <c r="J17" s="303"/>
    </row>
    <row r="18" spans="1:46" x14ac:dyDescent="0.3">
      <c r="A18" s="227" t="s">
        <v>167</v>
      </c>
      <c r="B18" s="242">
        <f xml:space="preserve">
B19-B16-B17</f>
        <v>23320</v>
      </c>
      <c r="C18" s="243">
        <f t="shared" ref="C18:I18" si="0" xml:space="preserve">
C19-C16-C17</f>
        <v>0</v>
      </c>
      <c r="D18" s="243">
        <f t="shared" si="0"/>
        <v>0</v>
      </c>
      <c r="E18" s="243">
        <f t="shared" si="0"/>
        <v>0</v>
      </c>
      <c r="F18" s="243">
        <f t="shared" si="0"/>
        <v>20320</v>
      </c>
      <c r="G18" s="243">
        <f t="shared" si="0"/>
        <v>0</v>
      </c>
      <c r="H18" s="243">
        <f t="shared" si="0"/>
        <v>3000</v>
      </c>
      <c r="I18" s="244">
        <f t="shared" si="0"/>
        <v>0</v>
      </c>
      <c r="J18" s="303"/>
    </row>
    <row r="19" spans="1:46" ht="15" thickBot="1" x14ac:dyDescent="0.35">
      <c r="A19" s="228" t="s">
        <v>168</v>
      </c>
      <c r="B19" s="251">
        <f xml:space="preserve">
IF($A$4&lt;=12,SUMIFS('ON Data'!F:F,'ON Data'!$D:$D,$A$4,'ON Data'!$E:$E,9),SUMIFS('ON Data'!F:F,'ON Data'!$E:$E,9))</f>
        <v>23320</v>
      </c>
      <c r="C19" s="252">
        <f xml:space="preserve">
IF($A$4&lt;=12,SUMIFS('ON Data'!I:I,'ON Data'!$D:$D,$A$4,'ON Data'!$E:$E,9),SUMIFS('ON Data'!I:I,'ON Data'!$E:$E,9))</f>
        <v>0</v>
      </c>
      <c r="D19" s="252">
        <f xml:space="preserve">
IF($A$4&lt;=12,SUMIFS('ON Data'!J:J,'ON Data'!$D:$D,$A$4,'ON Data'!$E:$E,9),SUMIFS('ON Data'!J:J,'ON Data'!$E:$E,9))</f>
        <v>0</v>
      </c>
      <c r="E19" s="252">
        <f xml:space="preserve">
IF($A$4&lt;=12,SUMIFS('ON Data'!L:L,'ON Data'!$D:$D,$A$4,'ON Data'!$E:$E,9),SUMIFS('ON Data'!L:L,'ON Data'!$E:$E,9))</f>
        <v>0</v>
      </c>
      <c r="F19" s="252">
        <f xml:space="preserve">
IF($A$4&lt;=12,SUMIFS('ON Data'!W:W,'ON Data'!$D:$D,$A$4,'ON Data'!$E:$E,9),SUMIFS('ON Data'!W:W,'ON Data'!$E:$E,9))</f>
        <v>20320</v>
      </c>
      <c r="G19" s="252">
        <f xml:space="preserve">
IF($A$4&lt;=12,SUMIFS('ON Data'!AL:AL,'ON Data'!$D:$D,$A$4,'ON Data'!$E:$E,9),SUMIFS('ON Data'!AL:AL,'ON Data'!$E:$E,9))</f>
        <v>0</v>
      </c>
      <c r="H19" s="252">
        <f xml:space="preserve">
IF($A$4&lt;=12,SUMIFS('ON Data'!AT:AT,'ON Data'!$D:$D,$A$4,'ON Data'!$E:$E,9),SUMIFS('ON Data'!AT:AT,'ON Data'!$E:$E,9))</f>
        <v>3000</v>
      </c>
      <c r="I19" s="253">
        <f xml:space="preserve">
IF($A$4&lt;=12,SUMIFS('ON Data'!AW:AW,'ON Data'!$D:$D,$A$4,'ON Data'!$E:$E,9),SUMIFS('ON Data'!AW:AW,'ON Data'!$E:$E,9))</f>
        <v>0</v>
      </c>
      <c r="J19" s="303"/>
    </row>
    <row r="20" spans="1:46" ht="15" collapsed="1" thickBot="1" x14ac:dyDescent="0.35">
      <c r="A20" s="229" t="s">
        <v>60</v>
      </c>
      <c r="B20" s="329">
        <f xml:space="preserve">
IF($A$4&lt;=12,SUMIFS('ON Data'!F:F,'ON Data'!$D:$D,$A$4,'ON Data'!$E:$E,6),SUMIFS('ON Data'!F:F,'ON Data'!$E:$E,6))</f>
        <v>4942190</v>
      </c>
      <c r="C20" s="330">
        <f xml:space="preserve">
IF($A$4&lt;=12,SUMIFS('ON Data'!I:I,'ON Data'!$D:$D,$A$4,'ON Data'!$E:$E,6),SUMIFS('ON Data'!I:I,'ON Data'!$E:$E,6))</f>
        <v>93681</v>
      </c>
      <c r="D20" s="330">
        <f xml:space="preserve">
IF($A$4&lt;=12,SUMIFS('ON Data'!J:J,'ON Data'!$D:$D,$A$4,'ON Data'!$E:$E,6),SUMIFS('ON Data'!J:J,'ON Data'!$E:$E,6))</f>
        <v>50416</v>
      </c>
      <c r="E20" s="330">
        <f xml:space="preserve">
IF($A$4&lt;=12,SUMIFS('ON Data'!L:L,'ON Data'!$D:$D,$A$4,'ON Data'!$E:$E,6),SUMIFS('ON Data'!L:L,'ON Data'!$E:$E,6))</f>
        <v>1241670</v>
      </c>
      <c r="F20" s="330">
        <f xml:space="preserve">
IF($A$4&lt;=12,SUMIFS('ON Data'!W:W,'ON Data'!$D:$D,$A$4,'ON Data'!$E:$E,6),SUMIFS('ON Data'!W:W,'ON Data'!$E:$E,6))</f>
        <v>2484286</v>
      </c>
      <c r="G20" s="330">
        <f xml:space="preserve">
IF($A$4&lt;=12,SUMIFS('ON Data'!AL:AL,'ON Data'!$D:$D,$A$4,'ON Data'!$E:$E,6),SUMIFS('ON Data'!AL:AL,'ON Data'!$E:$E,6))</f>
        <v>212977</v>
      </c>
      <c r="H20" s="330">
        <f xml:space="preserve">
IF($A$4&lt;=12,SUMIFS('ON Data'!AT:AT,'ON Data'!$D:$D,$A$4,'ON Data'!$E:$E,6),SUMIFS('ON Data'!AT:AT,'ON Data'!$E:$E,6))</f>
        <v>235539</v>
      </c>
      <c r="I20" s="331">
        <f xml:space="preserve">
IF($A$4&lt;=12,SUMIFS('ON Data'!AW:AW,'ON Data'!$D:$D,$A$4,'ON Data'!$E:$E,6),SUMIFS('ON Data'!AW:AW,'ON Data'!$E:$E,6))</f>
        <v>623621</v>
      </c>
      <c r="J20" s="303"/>
    </row>
    <row r="21" spans="1:46" ht="15" hidden="1" outlineLevel="1" thickBot="1" x14ac:dyDescent="0.35">
      <c r="A21" s="222" t="s">
        <v>94</v>
      </c>
      <c r="B21" s="323">
        <f xml:space="preserve">
IF($A$4&lt;=12,SUMIFS('ON Data'!F:F,'ON Data'!$D:$D,$A$4,'ON Data'!$E:$E,12),SUMIFS('ON Data'!F:F,'ON Data'!$E:$E,12))</f>
        <v>0</v>
      </c>
      <c r="C21" s="308"/>
      <c r="D21" s="308">
        <f xml:space="preserve">
IF($A$4&lt;=12,SUMIFS('ON Data'!J:J,'ON Data'!$D:$D,$A$4,'ON Data'!$E:$E,12),SUMIFS('ON Data'!J:J,'ON Data'!$E:$E,12))</f>
        <v>0</v>
      </c>
      <c r="E21" s="308">
        <f xml:space="preserve">
IF($A$4&lt;=12,SUMIFS('ON Data'!L:L,'ON Data'!$D:$D,$A$4,'ON Data'!$E:$E,12),SUMIFS('ON Data'!L:L,'ON Data'!$E:$E,12))</f>
        <v>0</v>
      </c>
      <c r="F21" s="308">
        <f xml:space="preserve">
IF($A$4&lt;=12,SUMIFS('ON Data'!W:W,'ON Data'!$D:$D,$A$4,'ON Data'!$E:$E,12),SUMIFS('ON Data'!W:W,'ON Data'!$E:$E,12))</f>
        <v>0</v>
      </c>
      <c r="G21" s="308">
        <f xml:space="preserve">
IF($A$4&lt;=12,SUMIFS('ON Data'!AL:AL,'ON Data'!$D:$D,$A$4,'ON Data'!$E:$E,12),SUMIFS('ON Data'!AL:AL,'ON Data'!$E:$E,12))</f>
        <v>0</v>
      </c>
      <c r="H21" s="308"/>
      <c r="I21" s="309"/>
      <c r="J21" s="303"/>
    </row>
    <row r="22" spans="1:46" ht="15" hidden="1" outlineLevel="1" thickBot="1" x14ac:dyDescent="0.35">
      <c r="A22" s="222" t="s">
        <v>62</v>
      </c>
      <c r="B22" s="324" t="str">
        <f xml:space="preserve">
IF(OR(B21="",B21=0),"",B20/B21)</f>
        <v/>
      </c>
      <c r="C22" s="293"/>
      <c r="D22" s="293" t="str">
        <f t="shared" ref="D22:E22" si="1" xml:space="preserve">
IF(OR(D21="",D21=0),"",D20/D21)</f>
        <v/>
      </c>
      <c r="E22" s="293" t="str">
        <f t="shared" si="1"/>
        <v/>
      </c>
      <c r="F22" s="293" t="str">
        <f t="shared" ref="F22:G22" si="2" xml:space="preserve">
IF(OR(F21="",F21=0),"",F20/F21)</f>
        <v/>
      </c>
      <c r="G22" s="293" t="str">
        <f t="shared" si="2"/>
        <v/>
      </c>
      <c r="H22" s="293"/>
      <c r="I22" s="294"/>
      <c r="J22" s="303"/>
    </row>
    <row r="23" spans="1:46" ht="15" hidden="1" outlineLevel="1" thickBot="1" x14ac:dyDescent="0.35">
      <c r="A23" s="230" t="s">
        <v>55</v>
      </c>
      <c r="B23" s="325">
        <f xml:space="preserve">
IF(B21="","",B20-B21)</f>
        <v>4942190</v>
      </c>
      <c r="C23" s="246"/>
      <c r="D23" s="246">
        <f t="shared" ref="D23:E23" si="3" xml:space="preserve">
IF(D21="","",D20-D21)</f>
        <v>50416</v>
      </c>
      <c r="E23" s="246">
        <f t="shared" si="3"/>
        <v>1241670</v>
      </c>
      <c r="F23" s="246">
        <f t="shared" ref="F23:G23" si="4" xml:space="preserve">
IF(F21="","",F20-F21)</f>
        <v>2484286</v>
      </c>
      <c r="G23" s="246">
        <f t="shared" si="4"/>
        <v>212977</v>
      </c>
      <c r="H23" s="246"/>
      <c r="I23" s="247"/>
      <c r="J23" s="303"/>
    </row>
    <row r="24" spans="1:46" x14ac:dyDescent="0.3">
      <c r="A24" s="224" t="s">
        <v>169</v>
      </c>
      <c r="B24" s="267" t="s">
        <v>3</v>
      </c>
      <c r="C24" s="320" t="s">
        <v>234</v>
      </c>
      <c r="D24" s="321" t="s">
        <v>235</v>
      </c>
      <c r="E24" s="321" t="s">
        <v>236</v>
      </c>
      <c r="F24" s="322" t="s">
        <v>180</v>
      </c>
      <c r="AT24" s="303"/>
    </row>
    <row r="25" spans="1:46" x14ac:dyDescent="0.3">
      <c r="A25" s="225" t="s">
        <v>60</v>
      </c>
      <c r="B25" s="242">
        <f xml:space="preserve">
SUM(C25:F25)</f>
        <v>6500</v>
      </c>
      <c r="C25" s="311">
        <f xml:space="preserve">
IF($A$4&lt;=12,SUMIFS('ON Data'!$G:$G,'ON Data'!$D:$D,$A$4,'ON Data'!$E:$E,10),SUMIFS('ON Data'!$G:$G,'ON Data'!$E:$E,10))</f>
        <v>0</v>
      </c>
      <c r="D25" s="312">
        <f xml:space="preserve">
IF($A$4&lt;=12,SUMIFS('ON Data'!$J:$J,'ON Data'!$D:$D,$A$4,'ON Data'!$E:$E,10),SUMIFS('ON Data'!$J:$J,'ON Data'!$E:$E,10))</f>
        <v>4750</v>
      </c>
      <c r="E25" s="312">
        <f xml:space="preserve">
IF($A$4&lt;=12,SUMIFS('ON Data'!$H:$H,'ON Data'!$D:$D,$A$4,'ON Data'!$E:$E,10),SUMIFS('ON Data'!$H:$H,'ON Data'!$E:$E,10))</f>
        <v>1750</v>
      </c>
      <c r="F25" s="313">
        <f xml:space="preserve">
IF($A$4&lt;=12,SUMIFS('ON Data'!$I:$I,'ON Data'!$D:$D,$A$4,'ON Data'!$E:$E,10),SUMIFS('ON Data'!$I:$I,'ON Data'!$E:$E,10))</f>
        <v>0</v>
      </c>
    </row>
    <row r="26" spans="1:46" x14ac:dyDescent="0.3">
      <c r="A26" s="231" t="s">
        <v>179</v>
      </c>
      <c r="B26" s="251">
        <f xml:space="preserve">
SUM(C26:F26)</f>
        <v>11302.588195267899</v>
      </c>
      <c r="C26" s="311">
        <f xml:space="preserve">
IF($A$4&lt;=12,SUMIFS('ON Data'!$G:$G,'ON Data'!$D:$D,$A$4,'ON Data'!$E:$E,11),SUMIFS('ON Data'!$G:$G,'ON Data'!$E:$E,11))</f>
        <v>4969.2548619345662</v>
      </c>
      <c r="D26" s="312">
        <f xml:space="preserve">
IF($A$4&lt;=12,SUMIFS('ON Data'!$J:$J,'ON Data'!$D:$D,$A$4,'ON Data'!$E:$E,11),SUMIFS('ON Data'!$J:$J,'ON Data'!$E:$E,11))</f>
        <v>4166.666666666667</v>
      </c>
      <c r="E26" s="312">
        <f xml:space="preserve">
IF($A$4&lt;=12,SUMIFS('ON Data'!$H:$H,'ON Data'!$D:$D,$A$4,'ON Data'!$E:$E,11),SUMIFS('ON Data'!$H:$H,'ON Data'!$E:$E,11))</f>
        <v>2166.6666666666665</v>
      </c>
      <c r="F26" s="313">
        <f xml:space="preserve">
IF($A$4&lt;=12,SUMIFS('ON Data'!$I:$I,'ON Data'!$D:$D,$A$4,'ON Data'!$E:$E,11),SUMIFS('ON Data'!$I:$I,'ON Data'!$E:$E,11))</f>
        <v>0</v>
      </c>
    </row>
    <row r="27" spans="1:46" x14ac:dyDescent="0.3">
      <c r="A27" s="231" t="s">
        <v>62</v>
      </c>
      <c r="B27" s="268">
        <f xml:space="preserve">
IF(B26=0,0,B25/B26)</f>
        <v>0.57508951823276921</v>
      </c>
      <c r="C27" s="314">
        <f xml:space="preserve">
IF(C26=0,0,C25/C26)</f>
        <v>0</v>
      </c>
      <c r="D27" s="315">
        <f t="shared" ref="D27:E27" si="5" xml:space="preserve">
IF(D26=0,0,D25/D26)</f>
        <v>1.1399999999999999</v>
      </c>
      <c r="E27" s="315">
        <f t="shared" si="5"/>
        <v>0.80769230769230771</v>
      </c>
      <c r="F27" s="316">
        <f xml:space="preserve">
IF(F26=0,0,F25/F26)</f>
        <v>0</v>
      </c>
    </row>
    <row r="28" spans="1:46" ht="15" thickBot="1" x14ac:dyDescent="0.35">
      <c r="A28" s="231" t="s">
        <v>178</v>
      </c>
      <c r="B28" s="251">
        <f xml:space="preserve">
SUM(C28:F28)</f>
        <v>4802.5881952678992</v>
      </c>
      <c r="C28" s="317">
        <f xml:space="preserve">
C26-C25</f>
        <v>4969.2548619345662</v>
      </c>
      <c r="D28" s="318">
        <f t="shared" ref="D28:E28" si="6" xml:space="preserve">
D26-D25</f>
        <v>-583.33333333333303</v>
      </c>
      <c r="E28" s="318">
        <f t="shared" si="6"/>
        <v>416.66666666666652</v>
      </c>
      <c r="F28" s="319">
        <f xml:space="preserve">
F26-F25</f>
        <v>0</v>
      </c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</row>
    <row r="29" spans="1:46" x14ac:dyDescent="0.3">
      <c r="A29" s="232"/>
      <c r="B29" s="232"/>
      <c r="C29" s="233"/>
      <c r="D29" s="232"/>
      <c r="E29" s="232"/>
      <c r="F29" s="232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138"/>
      <c r="AJ29" s="138"/>
      <c r="AK29" s="138"/>
      <c r="AL29" s="138"/>
      <c r="AM29" s="138"/>
    </row>
    <row r="30" spans="1:46" x14ac:dyDescent="0.3">
      <c r="A30" s="99" t="s">
        <v>139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34"/>
      <c r="AL30" s="134"/>
      <c r="AM30" s="134"/>
    </row>
    <row r="31" spans="1:46" x14ac:dyDescent="0.3">
      <c r="A31" s="100" t="s">
        <v>176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34"/>
      <c r="AL31" s="134"/>
      <c r="AM31" s="134"/>
    </row>
    <row r="32" spans="1:46" ht="14.4" customHeight="1" x14ac:dyDescent="0.3">
      <c r="A32" s="264" t="s">
        <v>173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</row>
    <row r="33" spans="1:1" x14ac:dyDescent="0.3">
      <c r="A33" s="266" t="s">
        <v>230</v>
      </c>
    </row>
    <row r="34" spans="1:1" x14ac:dyDescent="0.3">
      <c r="A34" s="266" t="s">
        <v>231</v>
      </c>
    </row>
    <row r="35" spans="1:1" x14ac:dyDescent="0.3">
      <c r="A35" s="266" t="s">
        <v>232</v>
      </c>
    </row>
    <row r="36" spans="1:1" x14ac:dyDescent="0.3">
      <c r="A36" s="266" t="s">
        <v>233</v>
      </c>
    </row>
    <row r="37" spans="1:1" x14ac:dyDescent="0.3">
      <c r="A37" s="266" t="s">
        <v>181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I22">
    <cfRule type="cellIs" dxfId="8" priority="15" operator="greaterThan">
      <formula>1</formula>
    </cfRule>
  </conditionalFormatting>
  <conditionalFormatting sqref="B23:I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2"/>
  <sheetViews>
    <sheetView showGridLines="0" workbookViewId="0"/>
  </sheetViews>
  <sheetFormatPr defaultRowHeight="14.4" x14ac:dyDescent="0.3"/>
  <cols>
    <col min="1" max="16384" width="8.88671875" style="211"/>
  </cols>
  <sheetData>
    <row r="1" spans="1:49" x14ac:dyDescent="0.3">
      <c r="A1" s="211" t="s">
        <v>1082</v>
      </c>
    </row>
    <row r="2" spans="1:49" x14ac:dyDescent="0.3">
      <c r="A2" s="215" t="s">
        <v>237</v>
      </c>
    </row>
    <row r="3" spans="1:49" x14ac:dyDescent="0.3">
      <c r="A3" s="211" t="s">
        <v>145</v>
      </c>
      <c r="B3" s="236">
        <v>2017</v>
      </c>
      <c r="D3" s="212">
        <f>MAX(D5:D1048576)</f>
        <v>4</v>
      </c>
      <c r="F3" s="212">
        <f>SUMIF($E5:$E1048576,"&lt;10",F5:F1048576)</f>
        <v>4986292.1999999993</v>
      </c>
      <c r="G3" s="212">
        <f t="shared" ref="G3:AW3" si="0">SUMIF($E5:$E1048576,"&lt;10",G5:G1048576)</f>
        <v>0</v>
      </c>
      <c r="H3" s="212">
        <f t="shared" si="0"/>
        <v>0</v>
      </c>
      <c r="I3" s="212">
        <f t="shared" si="0"/>
        <v>94277</v>
      </c>
      <c r="J3" s="212">
        <f t="shared" si="0"/>
        <v>50578</v>
      </c>
      <c r="K3" s="212">
        <f t="shared" si="0"/>
        <v>0</v>
      </c>
      <c r="L3" s="212">
        <f t="shared" si="0"/>
        <v>1244194.2</v>
      </c>
      <c r="M3" s="212">
        <f t="shared" si="0"/>
        <v>0</v>
      </c>
      <c r="N3" s="212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2516888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0</v>
      </c>
      <c r="AI3" s="212">
        <f t="shared" si="0"/>
        <v>0</v>
      </c>
      <c r="AJ3" s="212">
        <f t="shared" si="0"/>
        <v>0</v>
      </c>
      <c r="AK3" s="212">
        <f t="shared" si="0"/>
        <v>0</v>
      </c>
      <c r="AL3" s="212">
        <f t="shared" si="0"/>
        <v>213839</v>
      </c>
      <c r="AM3" s="212">
        <f t="shared" si="0"/>
        <v>0</v>
      </c>
      <c r="AN3" s="212">
        <f t="shared" si="0"/>
        <v>0</v>
      </c>
      <c r="AO3" s="212">
        <f t="shared" si="0"/>
        <v>0</v>
      </c>
      <c r="AP3" s="212">
        <f t="shared" si="0"/>
        <v>0</v>
      </c>
      <c r="AQ3" s="212">
        <f t="shared" si="0"/>
        <v>0</v>
      </c>
      <c r="AR3" s="212">
        <f t="shared" si="0"/>
        <v>0</v>
      </c>
      <c r="AS3" s="212">
        <f t="shared" si="0"/>
        <v>0</v>
      </c>
      <c r="AT3" s="212">
        <f t="shared" si="0"/>
        <v>240423</v>
      </c>
      <c r="AU3" s="212">
        <f t="shared" si="0"/>
        <v>0</v>
      </c>
      <c r="AV3" s="212">
        <f t="shared" si="0"/>
        <v>0</v>
      </c>
      <c r="AW3" s="212">
        <f t="shared" si="0"/>
        <v>626093</v>
      </c>
    </row>
    <row r="4" spans="1:49" x14ac:dyDescent="0.3">
      <c r="A4" s="211" t="s">
        <v>146</v>
      </c>
      <c r="B4" s="236">
        <v>1</v>
      </c>
      <c r="C4" s="213" t="s">
        <v>5</v>
      </c>
      <c r="D4" s="214" t="s">
        <v>54</v>
      </c>
      <c r="E4" s="214" t="s">
        <v>144</v>
      </c>
      <c r="F4" s="214" t="s">
        <v>3</v>
      </c>
      <c r="G4" s="214">
        <v>0</v>
      </c>
      <c r="H4" s="214">
        <v>25</v>
      </c>
      <c r="I4" s="214">
        <v>30</v>
      </c>
      <c r="J4" s="214">
        <v>99</v>
      </c>
      <c r="K4" s="214">
        <v>100</v>
      </c>
      <c r="L4" s="214">
        <v>101</v>
      </c>
      <c r="M4" s="214">
        <v>102</v>
      </c>
      <c r="N4" s="214">
        <v>103</v>
      </c>
      <c r="O4" s="214">
        <v>203</v>
      </c>
      <c r="P4" s="214">
        <v>302</v>
      </c>
      <c r="Q4" s="214">
        <v>303</v>
      </c>
      <c r="R4" s="214">
        <v>304</v>
      </c>
      <c r="S4" s="214">
        <v>305</v>
      </c>
      <c r="T4" s="214">
        <v>306</v>
      </c>
      <c r="U4" s="214">
        <v>407</v>
      </c>
      <c r="V4" s="214">
        <v>408</v>
      </c>
      <c r="W4" s="214">
        <v>409</v>
      </c>
      <c r="X4" s="214">
        <v>410</v>
      </c>
      <c r="Y4" s="214">
        <v>415</v>
      </c>
      <c r="Z4" s="214">
        <v>416</v>
      </c>
      <c r="AA4" s="214">
        <v>418</v>
      </c>
      <c r="AB4" s="214">
        <v>419</v>
      </c>
      <c r="AC4" s="214">
        <v>420</v>
      </c>
      <c r="AD4" s="214">
        <v>421</v>
      </c>
      <c r="AE4" s="214">
        <v>422</v>
      </c>
      <c r="AF4" s="214">
        <v>520</v>
      </c>
      <c r="AG4" s="214">
        <v>521</v>
      </c>
      <c r="AH4" s="214">
        <v>522</v>
      </c>
      <c r="AI4" s="214">
        <v>523</v>
      </c>
      <c r="AJ4" s="214">
        <v>524</v>
      </c>
      <c r="AK4" s="214">
        <v>525</v>
      </c>
      <c r="AL4" s="214">
        <v>526</v>
      </c>
      <c r="AM4" s="214">
        <v>527</v>
      </c>
      <c r="AN4" s="214">
        <v>528</v>
      </c>
      <c r="AO4" s="214">
        <v>629</v>
      </c>
      <c r="AP4" s="214">
        <v>630</v>
      </c>
      <c r="AQ4" s="214">
        <v>636</v>
      </c>
      <c r="AR4" s="214">
        <v>637</v>
      </c>
      <c r="AS4" s="214">
        <v>640</v>
      </c>
      <c r="AT4" s="214">
        <v>642</v>
      </c>
      <c r="AU4" s="214">
        <v>743</v>
      </c>
      <c r="AV4" s="214">
        <v>745</v>
      </c>
      <c r="AW4" s="214">
        <v>746</v>
      </c>
    </row>
    <row r="5" spans="1:49" x14ac:dyDescent="0.3">
      <c r="A5" s="211" t="s">
        <v>147</v>
      </c>
      <c r="B5" s="236">
        <v>2</v>
      </c>
      <c r="C5" s="211">
        <v>40</v>
      </c>
      <c r="D5" s="211">
        <v>1</v>
      </c>
      <c r="E5" s="211">
        <v>1</v>
      </c>
      <c r="F5" s="211">
        <v>31.85</v>
      </c>
      <c r="G5" s="211">
        <v>0</v>
      </c>
      <c r="H5" s="211">
        <v>0</v>
      </c>
      <c r="I5" s="211">
        <v>1</v>
      </c>
      <c r="J5" s="211">
        <v>0.2</v>
      </c>
      <c r="K5" s="211">
        <v>0</v>
      </c>
      <c r="L5" s="211">
        <v>3.6500000000000004</v>
      </c>
      <c r="M5" s="211">
        <v>0</v>
      </c>
      <c r="N5" s="211">
        <v>0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19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0</v>
      </c>
      <c r="AI5" s="211">
        <v>0</v>
      </c>
      <c r="AJ5" s="211">
        <v>0</v>
      </c>
      <c r="AK5" s="211">
        <v>0</v>
      </c>
      <c r="AL5" s="211">
        <v>0</v>
      </c>
      <c r="AM5" s="211">
        <v>0</v>
      </c>
      <c r="AN5" s="211">
        <v>0</v>
      </c>
      <c r="AO5" s="211">
        <v>0</v>
      </c>
      <c r="AP5" s="211">
        <v>0</v>
      </c>
      <c r="AQ5" s="211">
        <v>0</v>
      </c>
      <c r="AR5" s="211">
        <v>0</v>
      </c>
      <c r="AS5" s="211">
        <v>0</v>
      </c>
      <c r="AT5" s="211">
        <v>3</v>
      </c>
      <c r="AU5" s="211">
        <v>0</v>
      </c>
      <c r="AV5" s="211">
        <v>0</v>
      </c>
      <c r="AW5" s="211">
        <v>5</v>
      </c>
    </row>
    <row r="6" spans="1:49" x14ac:dyDescent="0.3">
      <c r="A6" s="211" t="s">
        <v>148</v>
      </c>
      <c r="B6" s="236">
        <v>3</v>
      </c>
      <c r="C6" s="211">
        <v>40</v>
      </c>
      <c r="D6" s="211">
        <v>1</v>
      </c>
      <c r="E6" s="211">
        <v>2</v>
      </c>
      <c r="F6" s="211">
        <v>5003.6000000000004</v>
      </c>
      <c r="G6" s="211">
        <v>0</v>
      </c>
      <c r="H6" s="211">
        <v>0</v>
      </c>
      <c r="I6" s="211">
        <v>152</v>
      </c>
      <c r="J6" s="211">
        <v>35.200000000000003</v>
      </c>
      <c r="K6" s="211">
        <v>0</v>
      </c>
      <c r="L6" s="211">
        <v>592.4</v>
      </c>
      <c r="M6" s="211">
        <v>0</v>
      </c>
      <c r="N6" s="211">
        <v>0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2936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0</v>
      </c>
      <c r="AJ6" s="211">
        <v>0</v>
      </c>
      <c r="AK6" s="211">
        <v>0</v>
      </c>
      <c r="AL6" s="211">
        <v>0</v>
      </c>
      <c r="AM6" s="211">
        <v>0</v>
      </c>
      <c r="AN6" s="211">
        <v>0</v>
      </c>
      <c r="AO6" s="211">
        <v>0</v>
      </c>
      <c r="AP6" s="211">
        <v>0</v>
      </c>
      <c r="AQ6" s="211">
        <v>0</v>
      </c>
      <c r="AR6" s="211">
        <v>0</v>
      </c>
      <c r="AS6" s="211">
        <v>0</v>
      </c>
      <c r="AT6" s="211">
        <v>504</v>
      </c>
      <c r="AU6" s="211">
        <v>0</v>
      </c>
      <c r="AV6" s="211">
        <v>0</v>
      </c>
      <c r="AW6" s="211">
        <v>784</v>
      </c>
    </row>
    <row r="7" spans="1:49" x14ac:dyDescent="0.3">
      <c r="A7" s="211" t="s">
        <v>149</v>
      </c>
      <c r="B7" s="236">
        <v>4</v>
      </c>
      <c r="C7" s="211">
        <v>40</v>
      </c>
      <c r="D7" s="211">
        <v>1</v>
      </c>
      <c r="E7" s="211">
        <v>3</v>
      </c>
      <c r="F7" s="211">
        <v>22</v>
      </c>
      <c r="G7" s="211">
        <v>0</v>
      </c>
      <c r="H7" s="211">
        <v>0</v>
      </c>
      <c r="I7" s="211">
        <v>0</v>
      </c>
      <c r="J7" s="211">
        <v>0</v>
      </c>
      <c r="K7" s="211">
        <v>0</v>
      </c>
      <c r="L7" s="211">
        <v>22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211">
        <v>0</v>
      </c>
      <c r="AP7" s="211">
        <v>0</v>
      </c>
      <c r="AQ7" s="211">
        <v>0</v>
      </c>
      <c r="AR7" s="211">
        <v>0</v>
      </c>
      <c r="AS7" s="211">
        <v>0</v>
      </c>
      <c r="AT7" s="211">
        <v>0</v>
      </c>
      <c r="AU7" s="211">
        <v>0</v>
      </c>
      <c r="AV7" s="211">
        <v>0</v>
      </c>
      <c r="AW7" s="211">
        <v>0</v>
      </c>
    </row>
    <row r="8" spans="1:49" x14ac:dyDescent="0.3">
      <c r="A8" s="211" t="s">
        <v>150</v>
      </c>
      <c r="B8" s="236">
        <v>5</v>
      </c>
      <c r="C8" s="211">
        <v>40</v>
      </c>
      <c r="D8" s="211">
        <v>1</v>
      </c>
      <c r="E8" s="211">
        <v>4</v>
      </c>
      <c r="F8" s="211">
        <v>198</v>
      </c>
      <c r="G8" s="211">
        <v>0</v>
      </c>
      <c r="H8" s="211">
        <v>0</v>
      </c>
      <c r="I8" s="211">
        <v>0</v>
      </c>
      <c r="J8" s="211">
        <v>0</v>
      </c>
      <c r="K8" s="211">
        <v>0</v>
      </c>
      <c r="L8" s="211">
        <v>8</v>
      </c>
      <c r="M8" s="211">
        <v>0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134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0</v>
      </c>
      <c r="AM8" s="211">
        <v>0</v>
      </c>
      <c r="AN8" s="211">
        <v>0</v>
      </c>
      <c r="AO8" s="211">
        <v>0</v>
      </c>
      <c r="AP8" s="211">
        <v>0</v>
      </c>
      <c r="AQ8" s="211">
        <v>0</v>
      </c>
      <c r="AR8" s="211">
        <v>0</v>
      </c>
      <c r="AS8" s="211">
        <v>0</v>
      </c>
      <c r="AT8" s="211">
        <v>0</v>
      </c>
      <c r="AU8" s="211">
        <v>0</v>
      </c>
      <c r="AV8" s="211">
        <v>0</v>
      </c>
      <c r="AW8" s="211">
        <v>56</v>
      </c>
    </row>
    <row r="9" spans="1:49" x14ac:dyDescent="0.3">
      <c r="A9" s="211" t="s">
        <v>151</v>
      </c>
      <c r="B9" s="236">
        <v>6</v>
      </c>
      <c r="C9" s="211">
        <v>40</v>
      </c>
      <c r="D9" s="211">
        <v>1</v>
      </c>
      <c r="E9" s="211">
        <v>6</v>
      </c>
      <c r="F9" s="211">
        <v>1255562</v>
      </c>
      <c r="G9" s="211">
        <v>0</v>
      </c>
      <c r="H9" s="211">
        <v>0</v>
      </c>
      <c r="I9" s="211">
        <v>20764</v>
      </c>
      <c r="J9" s="211">
        <v>7660</v>
      </c>
      <c r="K9" s="211">
        <v>0</v>
      </c>
      <c r="L9" s="211">
        <v>323456</v>
      </c>
      <c r="M9" s="211">
        <v>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624814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0</v>
      </c>
      <c r="AJ9" s="211">
        <v>0</v>
      </c>
      <c r="AK9" s="211">
        <v>0</v>
      </c>
      <c r="AL9" s="211">
        <v>0</v>
      </c>
      <c r="AM9" s="211">
        <v>0</v>
      </c>
      <c r="AN9" s="211">
        <v>0</v>
      </c>
      <c r="AO9" s="211">
        <v>0</v>
      </c>
      <c r="AP9" s="211">
        <v>0</v>
      </c>
      <c r="AQ9" s="211">
        <v>0</v>
      </c>
      <c r="AR9" s="211">
        <v>0</v>
      </c>
      <c r="AS9" s="211">
        <v>0</v>
      </c>
      <c r="AT9" s="211">
        <v>60283</v>
      </c>
      <c r="AU9" s="211">
        <v>0</v>
      </c>
      <c r="AV9" s="211">
        <v>0</v>
      </c>
      <c r="AW9" s="211">
        <v>218585</v>
      </c>
    </row>
    <row r="10" spans="1:49" x14ac:dyDescent="0.3">
      <c r="A10" s="211" t="s">
        <v>152</v>
      </c>
      <c r="B10" s="236">
        <v>7</v>
      </c>
      <c r="C10" s="211">
        <v>40</v>
      </c>
      <c r="D10" s="211">
        <v>1</v>
      </c>
      <c r="E10" s="211">
        <v>10</v>
      </c>
      <c r="F10" s="211">
        <v>1750</v>
      </c>
      <c r="G10" s="211">
        <v>0</v>
      </c>
      <c r="H10" s="211">
        <v>1750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  <c r="AP10" s="211">
        <v>0</v>
      </c>
      <c r="AQ10" s="211">
        <v>0</v>
      </c>
      <c r="AR10" s="211">
        <v>0</v>
      </c>
      <c r="AS10" s="211">
        <v>0</v>
      </c>
      <c r="AT10" s="211">
        <v>0</v>
      </c>
      <c r="AU10" s="211">
        <v>0</v>
      </c>
      <c r="AV10" s="211">
        <v>0</v>
      </c>
      <c r="AW10" s="211">
        <v>0</v>
      </c>
    </row>
    <row r="11" spans="1:49" x14ac:dyDescent="0.3">
      <c r="A11" s="211" t="s">
        <v>153</v>
      </c>
      <c r="B11" s="236">
        <v>8</v>
      </c>
      <c r="C11" s="211">
        <v>40</v>
      </c>
      <c r="D11" s="211">
        <v>1</v>
      </c>
      <c r="E11" s="211">
        <v>11</v>
      </c>
      <c r="F11" s="211">
        <v>2825.6470488169753</v>
      </c>
      <c r="G11" s="211">
        <v>1242.3137154836415</v>
      </c>
      <c r="H11" s="211">
        <v>541.66666666666663</v>
      </c>
      <c r="I11" s="211">
        <v>0</v>
      </c>
      <c r="J11" s="211">
        <v>1041.6666666666667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  <c r="AP11" s="211">
        <v>0</v>
      </c>
      <c r="AQ11" s="211">
        <v>0</v>
      </c>
      <c r="AR11" s="211">
        <v>0</v>
      </c>
      <c r="AS11" s="211">
        <v>0</v>
      </c>
      <c r="AT11" s="211">
        <v>0</v>
      </c>
      <c r="AU11" s="211">
        <v>0</v>
      </c>
      <c r="AV11" s="211">
        <v>0</v>
      </c>
      <c r="AW11" s="211">
        <v>0</v>
      </c>
    </row>
    <row r="12" spans="1:49" x14ac:dyDescent="0.3">
      <c r="A12" s="211" t="s">
        <v>154</v>
      </c>
      <c r="B12" s="236">
        <v>9</v>
      </c>
      <c r="C12" s="211">
        <v>40</v>
      </c>
      <c r="D12" s="211">
        <v>2</v>
      </c>
      <c r="E12" s="211">
        <v>1</v>
      </c>
      <c r="F12" s="211">
        <v>31.85</v>
      </c>
      <c r="G12" s="211">
        <v>0</v>
      </c>
      <c r="H12" s="211">
        <v>0</v>
      </c>
      <c r="I12" s="211">
        <v>1</v>
      </c>
      <c r="J12" s="211">
        <v>0.2</v>
      </c>
      <c r="K12" s="211">
        <v>0</v>
      </c>
      <c r="L12" s="211">
        <v>3.6500000000000004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19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v>0</v>
      </c>
      <c r="AO12" s="211">
        <v>0</v>
      </c>
      <c r="AP12" s="211">
        <v>0</v>
      </c>
      <c r="AQ12" s="211">
        <v>0</v>
      </c>
      <c r="AR12" s="211">
        <v>0</v>
      </c>
      <c r="AS12" s="211">
        <v>0</v>
      </c>
      <c r="AT12" s="211">
        <v>3</v>
      </c>
      <c r="AU12" s="211">
        <v>0</v>
      </c>
      <c r="AV12" s="211">
        <v>0</v>
      </c>
      <c r="AW12" s="211">
        <v>5</v>
      </c>
    </row>
    <row r="13" spans="1:49" x14ac:dyDescent="0.3">
      <c r="A13" s="211" t="s">
        <v>155</v>
      </c>
      <c r="B13" s="236">
        <v>10</v>
      </c>
      <c r="C13" s="211">
        <v>40</v>
      </c>
      <c r="D13" s="211">
        <v>2</v>
      </c>
      <c r="E13" s="211">
        <v>2</v>
      </c>
      <c r="F13" s="211">
        <v>4410.3999999999996</v>
      </c>
      <c r="G13" s="211">
        <v>0</v>
      </c>
      <c r="H13" s="211">
        <v>0</v>
      </c>
      <c r="I13" s="211">
        <v>128</v>
      </c>
      <c r="J13" s="211">
        <v>27.2</v>
      </c>
      <c r="K13" s="211">
        <v>0</v>
      </c>
      <c r="L13" s="211">
        <v>555.20000000000005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2612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  <c r="AO13" s="211">
        <v>0</v>
      </c>
      <c r="AP13" s="211">
        <v>0</v>
      </c>
      <c r="AQ13" s="211">
        <v>0</v>
      </c>
      <c r="AR13" s="211">
        <v>0</v>
      </c>
      <c r="AS13" s="211">
        <v>0</v>
      </c>
      <c r="AT13" s="211">
        <v>408</v>
      </c>
      <c r="AU13" s="211">
        <v>0</v>
      </c>
      <c r="AV13" s="211">
        <v>0</v>
      </c>
      <c r="AW13" s="211">
        <v>680</v>
      </c>
    </row>
    <row r="14" spans="1:49" x14ac:dyDescent="0.3">
      <c r="A14" s="211" t="s">
        <v>156</v>
      </c>
      <c r="B14" s="236">
        <v>11</v>
      </c>
      <c r="C14" s="211">
        <v>40</v>
      </c>
      <c r="D14" s="211">
        <v>2</v>
      </c>
      <c r="E14" s="211">
        <v>3</v>
      </c>
      <c r="F14" s="211">
        <v>24.8</v>
      </c>
      <c r="G14" s="211">
        <v>0</v>
      </c>
      <c r="H14" s="211">
        <v>0</v>
      </c>
      <c r="I14" s="211">
        <v>0</v>
      </c>
      <c r="J14" s="211">
        <v>11</v>
      </c>
      <c r="K14" s="211">
        <v>0</v>
      </c>
      <c r="L14" s="211">
        <v>13.8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  <c r="AP14" s="211">
        <v>0</v>
      </c>
      <c r="AQ14" s="211">
        <v>0</v>
      </c>
      <c r="AR14" s="211">
        <v>0</v>
      </c>
      <c r="AS14" s="211">
        <v>0</v>
      </c>
      <c r="AT14" s="211">
        <v>0</v>
      </c>
      <c r="AU14" s="211">
        <v>0</v>
      </c>
      <c r="AV14" s="211">
        <v>0</v>
      </c>
      <c r="AW14" s="211">
        <v>0</v>
      </c>
    </row>
    <row r="15" spans="1:49" x14ac:dyDescent="0.3">
      <c r="A15" s="211" t="s">
        <v>157</v>
      </c>
      <c r="B15" s="236">
        <v>12</v>
      </c>
      <c r="C15" s="211">
        <v>40</v>
      </c>
      <c r="D15" s="211">
        <v>2</v>
      </c>
      <c r="E15" s="211">
        <v>4</v>
      </c>
      <c r="F15" s="211">
        <v>161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8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112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  <c r="AO15" s="211">
        <v>0</v>
      </c>
      <c r="AP15" s="211">
        <v>0</v>
      </c>
      <c r="AQ15" s="211">
        <v>0</v>
      </c>
      <c r="AR15" s="211">
        <v>0</v>
      </c>
      <c r="AS15" s="211">
        <v>0</v>
      </c>
      <c r="AT15" s="211">
        <v>0</v>
      </c>
      <c r="AU15" s="211">
        <v>0</v>
      </c>
      <c r="AV15" s="211">
        <v>0</v>
      </c>
      <c r="AW15" s="211">
        <v>41</v>
      </c>
    </row>
    <row r="16" spans="1:49" x14ac:dyDescent="0.3">
      <c r="A16" s="211" t="s">
        <v>145</v>
      </c>
      <c r="B16" s="236">
        <v>2017</v>
      </c>
      <c r="C16" s="211">
        <v>40</v>
      </c>
      <c r="D16" s="211">
        <v>2</v>
      </c>
      <c r="E16" s="211">
        <v>6</v>
      </c>
      <c r="F16" s="211">
        <v>1185969</v>
      </c>
      <c r="G16" s="211">
        <v>0</v>
      </c>
      <c r="H16" s="211">
        <v>0</v>
      </c>
      <c r="I16" s="211">
        <v>20443</v>
      </c>
      <c r="J16" s="211">
        <v>16571</v>
      </c>
      <c r="K16" s="211">
        <v>0</v>
      </c>
      <c r="L16" s="211">
        <v>295475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596980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0</v>
      </c>
      <c r="AJ16" s="211">
        <v>0</v>
      </c>
      <c r="AK16" s="211">
        <v>0</v>
      </c>
      <c r="AL16" s="211">
        <v>0</v>
      </c>
      <c r="AM16" s="211">
        <v>0</v>
      </c>
      <c r="AN16" s="211">
        <v>0</v>
      </c>
      <c r="AO16" s="211">
        <v>0</v>
      </c>
      <c r="AP16" s="211">
        <v>0</v>
      </c>
      <c r="AQ16" s="211">
        <v>0</v>
      </c>
      <c r="AR16" s="211">
        <v>0</v>
      </c>
      <c r="AS16" s="211">
        <v>0</v>
      </c>
      <c r="AT16" s="211">
        <v>54643</v>
      </c>
      <c r="AU16" s="211">
        <v>0</v>
      </c>
      <c r="AV16" s="211">
        <v>0</v>
      </c>
      <c r="AW16" s="211">
        <v>201857</v>
      </c>
    </row>
    <row r="17" spans="3:49" x14ac:dyDescent="0.3">
      <c r="C17" s="211">
        <v>40</v>
      </c>
      <c r="D17" s="211">
        <v>2</v>
      </c>
      <c r="E17" s="211">
        <v>9</v>
      </c>
      <c r="F17" s="211">
        <v>11660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10160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  <c r="AP17" s="211">
        <v>0</v>
      </c>
      <c r="AQ17" s="211">
        <v>0</v>
      </c>
      <c r="AR17" s="211">
        <v>0</v>
      </c>
      <c r="AS17" s="211">
        <v>0</v>
      </c>
      <c r="AT17" s="211">
        <v>1500</v>
      </c>
      <c r="AU17" s="211">
        <v>0</v>
      </c>
      <c r="AV17" s="211">
        <v>0</v>
      </c>
      <c r="AW17" s="211">
        <v>0</v>
      </c>
    </row>
    <row r="18" spans="3:49" x14ac:dyDescent="0.3">
      <c r="C18" s="211">
        <v>40</v>
      </c>
      <c r="D18" s="211">
        <v>2</v>
      </c>
      <c r="E18" s="211">
        <v>11</v>
      </c>
      <c r="F18" s="211">
        <v>2825.6470488169753</v>
      </c>
      <c r="G18" s="211">
        <v>1242.3137154836415</v>
      </c>
      <c r="H18" s="211">
        <v>541.66666666666663</v>
      </c>
      <c r="I18" s="211">
        <v>0</v>
      </c>
      <c r="J18" s="211">
        <v>1041.6666666666667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  <c r="AO18" s="211">
        <v>0</v>
      </c>
      <c r="AP18" s="211">
        <v>0</v>
      </c>
      <c r="AQ18" s="211">
        <v>0</v>
      </c>
      <c r="AR18" s="211">
        <v>0</v>
      </c>
      <c r="AS18" s="211">
        <v>0</v>
      </c>
      <c r="AT18" s="211">
        <v>0</v>
      </c>
      <c r="AU18" s="211">
        <v>0</v>
      </c>
      <c r="AV18" s="211">
        <v>0</v>
      </c>
      <c r="AW18" s="211">
        <v>0</v>
      </c>
    </row>
    <row r="19" spans="3:49" x14ac:dyDescent="0.3">
      <c r="C19" s="211">
        <v>40</v>
      </c>
      <c r="D19" s="211">
        <v>3</v>
      </c>
      <c r="E19" s="211">
        <v>1</v>
      </c>
      <c r="F19" s="211">
        <v>31.85</v>
      </c>
      <c r="G19" s="211">
        <v>0</v>
      </c>
      <c r="H19" s="211">
        <v>0</v>
      </c>
      <c r="I19" s="211">
        <v>1</v>
      </c>
      <c r="J19" s="211">
        <v>0.2</v>
      </c>
      <c r="K19" s="211">
        <v>0</v>
      </c>
      <c r="L19" s="211">
        <v>3.6500000000000004</v>
      </c>
      <c r="M19" s="211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19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  <c r="AO19" s="211">
        <v>0</v>
      </c>
      <c r="AP19" s="211">
        <v>0</v>
      </c>
      <c r="AQ19" s="211">
        <v>0</v>
      </c>
      <c r="AR19" s="211">
        <v>0</v>
      </c>
      <c r="AS19" s="211">
        <v>0</v>
      </c>
      <c r="AT19" s="211">
        <v>3</v>
      </c>
      <c r="AU19" s="211">
        <v>0</v>
      </c>
      <c r="AV19" s="211">
        <v>0</v>
      </c>
      <c r="AW19" s="211">
        <v>5</v>
      </c>
    </row>
    <row r="20" spans="3:49" x14ac:dyDescent="0.3">
      <c r="C20" s="211">
        <v>40</v>
      </c>
      <c r="D20" s="211">
        <v>3</v>
      </c>
      <c r="E20" s="211">
        <v>2</v>
      </c>
      <c r="F20" s="211">
        <v>5470</v>
      </c>
      <c r="G20" s="211">
        <v>0</v>
      </c>
      <c r="H20" s="211">
        <v>0</v>
      </c>
      <c r="I20" s="211">
        <v>160</v>
      </c>
      <c r="J20" s="211">
        <v>36.800000000000004</v>
      </c>
      <c r="K20" s="211">
        <v>0</v>
      </c>
      <c r="L20" s="211">
        <v>645.20000000000005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3252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  <c r="AP20" s="211">
        <v>0</v>
      </c>
      <c r="AQ20" s="211">
        <v>0</v>
      </c>
      <c r="AR20" s="211">
        <v>0</v>
      </c>
      <c r="AS20" s="211">
        <v>0</v>
      </c>
      <c r="AT20" s="211">
        <v>512</v>
      </c>
      <c r="AU20" s="211">
        <v>0</v>
      </c>
      <c r="AV20" s="211">
        <v>0</v>
      </c>
      <c r="AW20" s="211">
        <v>864</v>
      </c>
    </row>
    <row r="21" spans="3:49" x14ac:dyDescent="0.3">
      <c r="C21" s="211">
        <v>40</v>
      </c>
      <c r="D21" s="211">
        <v>3</v>
      </c>
      <c r="E21" s="211">
        <v>3</v>
      </c>
      <c r="F21" s="211">
        <v>30.8</v>
      </c>
      <c r="G21" s="211">
        <v>0</v>
      </c>
      <c r="H21" s="211">
        <v>0</v>
      </c>
      <c r="I21" s="211">
        <v>0</v>
      </c>
      <c r="J21" s="211">
        <v>11</v>
      </c>
      <c r="K21" s="211">
        <v>0</v>
      </c>
      <c r="L21" s="211">
        <v>19.8</v>
      </c>
      <c r="M21" s="211">
        <v>0</v>
      </c>
      <c r="N21" s="211">
        <v>0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  <c r="AO21" s="211">
        <v>0</v>
      </c>
      <c r="AP21" s="211">
        <v>0</v>
      </c>
      <c r="AQ21" s="211">
        <v>0</v>
      </c>
      <c r="AR21" s="211">
        <v>0</v>
      </c>
      <c r="AS21" s="211">
        <v>0</v>
      </c>
      <c r="AT21" s="211">
        <v>0</v>
      </c>
      <c r="AU21" s="211">
        <v>0</v>
      </c>
      <c r="AV21" s="211">
        <v>0</v>
      </c>
      <c r="AW21" s="211">
        <v>0</v>
      </c>
    </row>
    <row r="22" spans="3:49" x14ac:dyDescent="0.3">
      <c r="C22" s="211">
        <v>40</v>
      </c>
      <c r="D22" s="211">
        <v>3</v>
      </c>
      <c r="E22" s="211">
        <v>4</v>
      </c>
      <c r="F22" s="211">
        <v>143</v>
      </c>
      <c r="G22" s="211">
        <v>0</v>
      </c>
      <c r="H22" s="211">
        <v>0</v>
      </c>
      <c r="I22" s="211">
        <v>0</v>
      </c>
      <c r="J22" s="211">
        <v>0</v>
      </c>
      <c r="K22" s="211">
        <v>0</v>
      </c>
      <c r="L22" s="211">
        <v>8</v>
      </c>
      <c r="M22" s="211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103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1">
        <v>0</v>
      </c>
      <c r="AN22" s="211">
        <v>0</v>
      </c>
      <c r="AO22" s="211">
        <v>0</v>
      </c>
      <c r="AP22" s="211">
        <v>0</v>
      </c>
      <c r="AQ22" s="211">
        <v>0</v>
      </c>
      <c r="AR22" s="211">
        <v>0</v>
      </c>
      <c r="AS22" s="211">
        <v>0</v>
      </c>
      <c r="AT22" s="211">
        <v>0</v>
      </c>
      <c r="AU22" s="211">
        <v>0</v>
      </c>
      <c r="AV22" s="211">
        <v>0</v>
      </c>
      <c r="AW22" s="211">
        <v>32</v>
      </c>
    </row>
    <row r="23" spans="3:49" x14ac:dyDescent="0.3">
      <c r="C23" s="211">
        <v>40</v>
      </c>
      <c r="D23" s="211">
        <v>3</v>
      </c>
      <c r="E23" s="211">
        <v>6</v>
      </c>
      <c r="F23" s="211">
        <v>1201853</v>
      </c>
      <c r="G23" s="211">
        <v>0</v>
      </c>
      <c r="H23" s="211">
        <v>0</v>
      </c>
      <c r="I23" s="211">
        <v>24386</v>
      </c>
      <c r="J23" s="211">
        <v>16116</v>
      </c>
      <c r="K23" s="211">
        <v>0</v>
      </c>
      <c r="L23" s="211">
        <v>281395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616242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  <c r="AP23" s="211">
        <v>0</v>
      </c>
      <c r="AQ23" s="211">
        <v>0</v>
      </c>
      <c r="AR23" s="211">
        <v>0</v>
      </c>
      <c r="AS23" s="211">
        <v>0</v>
      </c>
      <c r="AT23" s="211">
        <v>60535</v>
      </c>
      <c r="AU23" s="211">
        <v>0</v>
      </c>
      <c r="AV23" s="211">
        <v>0</v>
      </c>
      <c r="AW23" s="211">
        <v>203179</v>
      </c>
    </row>
    <row r="24" spans="3:49" x14ac:dyDescent="0.3">
      <c r="C24" s="211">
        <v>40</v>
      </c>
      <c r="D24" s="211">
        <v>3</v>
      </c>
      <c r="E24" s="211">
        <v>10</v>
      </c>
      <c r="F24" s="211">
        <v>4750</v>
      </c>
      <c r="G24" s="211">
        <v>0</v>
      </c>
      <c r="H24" s="211">
        <v>0</v>
      </c>
      <c r="I24" s="211">
        <v>0</v>
      </c>
      <c r="J24" s="211">
        <v>4750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211">
        <v>0</v>
      </c>
      <c r="AP24" s="211">
        <v>0</v>
      </c>
      <c r="AQ24" s="211">
        <v>0</v>
      </c>
      <c r="AR24" s="211">
        <v>0</v>
      </c>
      <c r="AS24" s="211">
        <v>0</v>
      </c>
      <c r="AT24" s="211">
        <v>0</v>
      </c>
      <c r="AU24" s="211">
        <v>0</v>
      </c>
      <c r="AV24" s="211">
        <v>0</v>
      </c>
      <c r="AW24" s="211">
        <v>0</v>
      </c>
    </row>
    <row r="25" spans="3:49" x14ac:dyDescent="0.3">
      <c r="C25" s="211">
        <v>40</v>
      </c>
      <c r="D25" s="211">
        <v>3</v>
      </c>
      <c r="E25" s="211">
        <v>11</v>
      </c>
      <c r="F25" s="211">
        <v>2825.6470488169753</v>
      </c>
      <c r="G25" s="211">
        <v>1242.3137154836415</v>
      </c>
      <c r="H25" s="211">
        <v>541.66666666666663</v>
      </c>
      <c r="I25" s="211">
        <v>0</v>
      </c>
      <c r="J25" s="211">
        <v>1041.6666666666667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  <c r="AO25" s="211">
        <v>0</v>
      </c>
      <c r="AP25" s="211">
        <v>0</v>
      </c>
      <c r="AQ25" s="211">
        <v>0</v>
      </c>
      <c r="AR25" s="211">
        <v>0</v>
      </c>
      <c r="AS25" s="211">
        <v>0</v>
      </c>
      <c r="AT25" s="211">
        <v>0</v>
      </c>
      <c r="AU25" s="211">
        <v>0</v>
      </c>
      <c r="AV25" s="211">
        <v>0</v>
      </c>
      <c r="AW25" s="211">
        <v>0</v>
      </c>
    </row>
    <row r="26" spans="3:49" x14ac:dyDescent="0.3">
      <c r="C26" s="211">
        <v>40</v>
      </c>
      <c r="D26" s="211">
        <v>4</v>
      </c>
      <c r="E26" s="211">
        <v>1</v>
      </c>
      <c r="F26" s="211">
        <v>32.049999999999997</v>
      </c>
      <c r="G26" s="211">
        <v>0</v>
      </c>
      <c r="H26" s="211">
        <v>0</v>
      </c>
      <c r="I26" s="211">
        <v>1</v>
      </c>
      <c r="J26" s="211">
        <v>0.2</v>
      </c>
      <c r="K26" s="211">
        <v>0</v>
      </c>
      <c r="L26" s="211">
        <v>3.85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19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0</v>
      </c>
      <c r="AI26" s="211">
        <v>0</v>
      </c>
      <c r="AJ26" s="211">
        <v>0</v>
      </c>
      <c r="AK26" s="211">
        <v>0</v>
      </c>
      <c r="AL26" s="211">
        <v>5</v>
      </c>
      <c r="AM26" s="211">
        <v>0</v>
      </c>
      <c r="AN26" s="211">
        <v>0</v>
      </c>
      <c r="AO26" s="211">
        <v>0</v>
      </c>
      <c r="AP26" s="211">
        <v>0</v>
      </c>
      <c r="AQ26" s="211">
        <v>0</v>
      </c>
      <c r="AR26" s="211">
        <v>0</v>
      </c>
      <c r="AS26" s="211">
        <v>0</v>
      </c>
      <c r="AT26" s="211">
        <v>3</v>
      </c>
      <c r="AU26" s="211">
        <v>0</v>
      </c>
      <c r="AV26" s="211">
        <v>0</v>
      </c>
      <c r="AW26" s="211">
        <v>0</v>
      </c>
    </row>
    <row r="27" spans="3:49" x14ac:dyDescent="0.3">
      <c r="C27" s="211">
        <v>40</v>
      </c>
      <c r="D27" s="211">
        <v>4</v>
      </c>
      <c r="E27" s="211">
        <v>2</v>
      </c>
      <c r="F27" s="211">
        <v>4924</v>
      </c>
      <c r="G27" s="211">
        <v>0</v>
      </c>
      <c r="H27" s="211">
        <v>0</v>
      </c>
      <c r="I27" s="211">
        <v>152</v>
      </c>
      <c r="J27" s="211">
        <v>32</v>
      </c>
      <c r="K27" s="211">
        <v>0</v>
      </c>
      <c r="L27" s="211">
        <v>588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2904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800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448</v>
      </c>
      <c r="AU27" s="211">
        <v>0</v>
      </c>
      <c r="AV27" s="211">
        <v>0</v>
      </c>
      <c r="AW27" s="211">
        <v>0</v>
      </c>
    </row>
    <row r="28" spans="3:49" x14ac:dyDescent="0.3">
      <c r="C28" s="211">
        <v>40</v>
      </c>
      <c r="D28" s="211">
        <v>4</v>
      </c>
      <c r="E28" s="211">
        <v>3</v>
      </c>
      <c r="F28" s="211">
        <v>49</v>
      </c>
      <c r="G28" s="211">
        <v>0</v>
      </c>
      <c r="H28" s="211">
        <v>0</v>
      </c>
      <c r="I28" s="211">
        <v>0</v>
      </c>
      <c r="J28" s="211">
        <v>8</v>
      </c>
      <c r="K28" s="211">
        <v>0</v>
      </c>
      <c r="L28" s="211">
        <v>41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  <c r="AO28" s="211">
        <v>0</v>
      </c>
      <c r="AP28" s="211">
        <v>0</v>
      </c>
      <c r="AQ28" s="211">
        <v>0</v>
      </c>
      <c r="AR28" s="211">
        <v>0</v>
      </c>
      <c r="AS28" s="211">
        <v>0</v>
      </c>
      <c r="AT28" s="211">
        <v>0</v>
      </c>
      <c r="AU28" s="211">
        <v>0</v>
      </c>
      <c r="AV28" s="211">
        <v>0</v>
      </c>
      <c r="AW28" s="211">
        <v>0</v>
      </c>
    </row>
    <row r="29" spans="3:49" x14ac:dyDescent="0.3">
      <c r="C29" s="211">
        <v>40</v>
      </c>
      <c r="D29" s="211">
        <v>4</v>
      </c>
      <c r="E29" s="211">
        <v>4</v>
      </c>
      <c r="F29" s="211">
        <v>218</v>
      </c>
      <c r="G29" s="211">
        <v>0</v>
      </c>
      <c r="H29" s="211">
        <v>0</v>
      </c>
      <c r="I29" s="211">
        <v>0</v>
      </c>
      <c r="J29" s="211">
        <v>0</v>
      </c>
      <c r="K29" s="211">
        <v>0</v>
      </c>
      <c r="L29" s="211">
        <v>8</v>
      </c>
      <c r="M29" s="211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153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0</v>
      </c>
      <c r="AL29" s="211">
        <v>57</v>
      </c>
      <c r="AM29" s="211">
        <v>0</v>
      </c>
      <c r="AN29" s="211">
        <v>0</v>
      </c>
      <c r="AO29" s="211">
        <v>0</v>
      </c>
      <c r="AP29" s="211">
        <v>0</v>
      </c>
      <c r="AQ29" s="211">
        <v>0</v>
      </c>
      <c r="AR29" s="211">
        <v>0</v>
      </c>
      <c r="AS29" s="211">
        <v>0</v>
      </c>
      <c r="AT29" s="211">
        <v>0</v>
      </c>
      <c r="AU29" s="211">
        <v>0</v>
      </c>
      <c r="AV29" s="211">
        <v>0</v>
      </c>
      <c r="AW29" s="211">
        <v>0</v>
      </c>
    </row>
    <row r="30" spans="3:49" x14ac:dyDescent="0.3">
      <c r="C30" s="211">
        <v>40</v>
      </c>
      <c r="D30" s="211">
        <v>4</v>
      </c>
      <c r="E30" s="211">
        <v>6</v>
      </c>
      <c r="F30" s="211">
        <v>1298806</v>
      </c>
      <c r="G30" s="211">
        <v>0</v>
      </c>
      <c r="H30" s="211">
        <v>0</v>
      </c>
      <c r="I30" s="211">
        <v>28088</v>
      </c>
      <c r="J30" s="211">
        <v>10069</v>
      </c>
      <c r="K30" s="211">
        <v>0</v>
      </c>
      <c r="L30" s="211">
        <v>341344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646250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0</v>
      </c>
      <c r="AI30" s="211">
        <v>0</v>
      </c>
      <c r="AJ30" s="211">
        <v>0</v>
      </c>
      <c r="AK30" s="211">
        <v>0</v>
      </c>
      <c r="AL30" s="211">
        <v>212977</v>
      </c>
      <c r="AM30" s="211">
        <v>0</v>
      </c>
      <c r="AN30" s="211">
        <v>0</v>
      </c>
      <c r="AO30" s="211">
        <v>0</v>
      </c>
      <c r="AP30" s="211">
        <v>0</v>
      </c>
      <c r="AQ30" s="211">
        <v>0</v>
      </c>
      <c r="AR30" s="211">
        <v>0</v>
      </c>
      <c r="AS30" s="211">
        <v>0</v>
      </c>
      <c r="AT30" s="211">
        <v>60078</v>
      </c>
      <c r="AU30" s="211">
        <v>0</v>
      </c>
      <c r="AV30" s="211">
        <v>0</v>
      </c>
      <c r="AW30" s="211">
        <v>0</v>
      </c>
    </row>
    <row r="31" spans="3:49" x14ac:dyDescent="0.3">
      <c r="C31" s="211">
        <v>40</v>
      </c>
      <c r="D31" s="211">
        <v>4</v>
      </c>
      <c r="E31" s="211">
        <v>9</v>
      </c>
      <c r="F31" s="211">
        <v>11660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10160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  <c r="AO31" s="211">
        <v>0</v>
      </c>
      <c r="AP31" s="211">
        <v>0</v>
      </c>
      <c r="AQ31" s="211">
        <v>0</v>
      </c>
      <c r="AR31" s="211">
        <v>0</v>
      </c>
      <c r="AS31" s="211">
        <v>0</v>
      </c>
      <c r="AT31" s="211">
        <v>1500</v>
      </c>
      <c r="AU31" s="211">
        <v>0</v>
      </c>
      <c r="AV31" s="211">
        <v>0</v>
      </c>
      <c r="AW31" s="211">
        <v>0</v>
      </c>
    </row>
    <row r="32" spans="3:49" x14ac:dyDescent="0.3">
      <c r="C32" s="211">
        <v>40</v>
      </c>
      <c r="D32" s="211">
        <v>4</v>
      </c>
      <c r="E32" s="211">
        <v>11</v>
      </c>
      <c r="F32" s="211">
        <v>2825.6470488169753</v>
      </c>
      <c r="G32" s="211">
        <v>1242.3137154836415</v>
      </c>
      <c r="H32" s="211">
        <v>541.66666666666663</v>
      </c>
      <c r="I32" s="211">
        <v>0</v>
      </c>
      <c r="J32" s="211">
        <v>1041.6666666666667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  <c r="AO32" s="211">
        <v>0</v>
      </c>
      <c r="AP32" s="211">
        <v>0</v>
      </c>
      <c r="AQ32" s="211">
        <v>0</v>
      </c>
      <c r="AR32" s="211">
        <v>0</v>
      </c>
      <c r="AS32" s="211">
        <v>0</v>
      </c>
      <c r="AT32" s="211">
        <v>0</v>
      </c>
      <c r="AU32" s="211">
        <v>0</v>
      </c>
      <c r="AV32" s="211">
        <v>0</v>
      </c>
      <c r="AW32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394" t="s">
        <v>1085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</row>
    <row r="2" spans="1:28" ht="14.4" customHeight="1" thickBot="1" x14ac:dyDescent="0.35">
      <c r="A2" s="215" t="s">
        <v>237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113</v>
      </c>
      <c r="B3" s="201">
        <f>SUBTOTAL(9,B6:B1048576)/4</f>
        <v>11733258</v>
      </c>
      <c r="C3" s="202">
        <f t="shared" ref="C3:Z3" si="0">SUBTOTAL(9,C6:C1048576)</f>
        <v>4</v>
      </c>
      <c r="D3" s="202"/>
      <c r="E3" s="202">
        <f>SUBTOTAL(9,E6:E1048576)/4</f>
        <v>14401561</v>
      </c>
      <c r="F3" s="202"/>
      <c r="G3" s="202">
        <f t="shared" si="0"/>
        <v>4</v>
      </c>
      <c r="H3" s="202">
        <f>SUBTOTAL(9,H6:H1048576)/4</f>
        <v>11772437</v>
      </c>
      <c r="I3" s="205">
        <f>IF(B3&lt;&gt;0,H3/B3,"")</f>
        <v>1.0033391407569832</v>
      </c>
      <c r="J3" s="203">
        <f>IF(E3&lt;&gt;0,H3/E3,"")</f>
        <v>0.81744173426755617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395" t="s">
        <v>201</v>
      </c>
      <c r="B4" s="396" t="s">
        <v>86</v>
      </c>
      <c r="C4" s="397"/>
      <c r="D4" s="398"/>
      <c r="E4" s="397"/>
      <c r="F4" s="398"/>
      <c r="G4" s="397"/>
      <c r="H4" s="397"/>
      <c r="I4" s="398"/>
      <c r="J4" s="399"/>
      <c r="K4" s="396" t="s">
        <v>87</v>
      </c>
      <c r="L4" s="398"/>
      <c r="M4" s="397"/>
      <c r="N4" s="397"/>
      <c r="O4" s="398"/>
      <c r="P4" s="397"/>
      <c r="Q4" s="397"/>
      <c r="R4" s="398"/>
      <c r="S4" s="399"/>
      <c r="T4" s="396" t="s">
        <v>88</v>
      </c>
      <c r="U4" s="398"/>
      <c r="V4" s="397"/>
      <c r="W4" s="397"/>
      <c r="X4" s="398"/>
      <c r="Y4" s="397"/>
      <c r="Z4" s="397"/>
      <c r="AA4" s="398"/>
      <c r="AB4" s="399"/>
    </row>
    <row r="5" spans="1:28" ht="14.4" customHeight="1" thickBot="1" x14ac:dyDescent="0.35">
      <c r="A5" s="517"/>
      <c r="B5" s="518">
        <v>2015</v>
      </c>
      <c r="C5" s="519"/>
      <c r="D5" s="519"/>
      <c r="E5" s="519">
        <v>2016</v>
      </c>
      <c r="F5" s="519"/>
      <c r="G5" s="519"/>
      <c r="H5" s="519">
        <v>2017</v>
      </c>
      <c r="I5" s="520" t="s">
        <v>224</v>
      </c>
      <c r="J5" s="521" t="s">
        <v>2</v>
      </c>
      <c r="K5" s="518">
        <v>2015</v>
      </c>
      <c r="L5" s="519"/>
      <c r="M5" s="519"/>
      <c r="N5" s="519">
        <v>2016</v>
      </c>
      <c r="O5" s="519"/>
      <c r="P5" s="519"/>
      <c r="Q5" s="519">
        <v>2017</v>
      </c>
      <c r="R5" s="520" t="s">
        <v>224</v>
      </c>
      <c r="S5" s="521" t="s">
        <v>2</v>
      </c>
      <c r="T5" s="518">
        <v>2015</v>
      </c>
      <c r="U5" s="519"/>
      <c r="V5" s="519"/>
      <c r="W5" s="519">
        <v>2016</v>
      </c>
      <c r="X5" s="519"/>
      <c r="Y5" s="519"/>
      <c r="Z5" s="519">
        <v>2017</v>
      </c>
      <c r="AA5" s="520" t="s">
        <v>224</v>
      </c>
      <c r="AB5" s="521" t="s">
        <v>2</v>
      </c>
    </row>
    <row r="6" spans="1:28" ht="14.4" customHeight="1" x14ac:dyDescent="0.3">
      <c r="A6" s="522" t="s">
        <v>1083</v>
      </c>
      <c r="B6" s="523">
        <v>11733258</v>
      </c>
      <c r="C6" s="524">
        <v>1</v>
      </c>
      <c r="D6" s="524">
        <v>0.81472126528506184</v>
      </c>
      <c r="E6" s="523">
        <v>14401561</v>
      </c>
      <c r="F6" s="524">
        <v>1.2274136475989874</v>
      </c>
      <c r="G6" s="524">
        <v>1</v>
      </c>
      <c r="H6" s="523">
        <v>11772437</v>
      </c>
      <c r="I6" s="524">
        <v>1.0033391407569832</v>
      </c>
      <c r="J6" s="524">
        <v>0.81744173426755617</v>
      </c>
      <c r="K6" s="523"/>
      <c r="L6" s="524"/>
      <c r="M6" s="524"/>
      <c r="N6" s="523"/>
      <c r="O6" s="524"/>
      <c r="P6" s="524"/>
      <c r="Q6" s="523"/>
      <c r="R6" s="524"/>
      <c r="S6" s="524"/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" customHeight="1" thickBot="1" x14ac:dyDescent="0.35">
      <c r="A7" s="529" t="s">
        <v>1084</v>
      </c>
      <c r="B7" s="526">
        <v>11733258</v>
      </c>
      <c r="C7" s="527">
        <v>1</v>
      </c>
      <c r="D7" s="527">
        <v>0.81472126528506184</v>
      </c>
      <c r="E7" s="526">
        <v>14401561</v>
      </c>
      <c r="F7" s="527">
        <v>1.2274136475989874</v>
      </c>
      <c r="G7" s="527">
        <v>1</v>
      </c>
      <c r="H7" s="526">
        <v>11772437</v>
      </c>
      <c r="I7" s="527">
        <v>1.0033391407569832</v>
      </c>
      <c r="J7" s="527">
        <v>0.81744173426755617</v>
      </c>
      <c r="K7" s="526"/>
      <c r="L7" s="527"/>
      <c r="M7" s="527"/>
      <c r="N7" s="526"/>
      <c r="O7" s="527"/>
      <c r="P7" s="527"/>
      <c r="Q7" s="526"/>
      <c r="R7" s="527"/>
      <c r="S7" s="527"/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" customHeight="1" thickBot="1" x14ac:dyDescent="0.35"/>
    <row r="9" spans="1:28" ht="14.4" customHeight="1" x14ac:dyDescent="0.3">
      <c r="A9" s="522" t="s">
        <v>400</v>
      </c>
      <c r="B9" s="523">
        <v>11733258</v>
      </c>
      <c r="C9" s="524">
        <v>1</v>
      </c>
      <c r="D9" s="524">
        <v>0.81472126528506184</v>
      </c>
      <c r="E9" s="523">
        <v>14401561</v>
      </c>
      <c r="F9" s="524">
        <v>1.2274136475989874</v>
      </c>
      <c r="G9" s="524">
        <v>1</v>
      </c>
      <c r="H9" s="523">
        <v>11772437</v>
      </c>
      <c r="I9" s="524">
        <v>1.0033391407569832</v>
      </c>
      <c r="J9" s="525">
        <v>0.81744173426755617</v>
      </c>
    </row>
    <row r="10" spans="1:28" ht="14.4" customHeight="1" thickBot="1" x14ac:dyDescent="0.35">
      <c r="A10" s="529" t="s">
        <v>1086</v>
      </c>
      <c r="B10" s="526">
        <v>11733258</v>
      </c>
      <c r="C10" s="527">
        <v>1</v>
      </c>
      <c r="D10" s="527">
        <v>0.81472126528506184</v>
      </c>
      <c r="E10" s="526">
        <v>14401561</v>
      </c>
      <c r="F10" s="527">
        <v>1.2274136475989874</v>
      </c>
      <c r="G10" s="527">
        <v>1</v>
      </c>
      <c r="H10" s="526">
        <v>11772437</v>
      </c>
      <c r="I10" s="527">
        <v>1.0033391407569832</v>
      </c>
      <c r="J10" s="528">
        <v>0.81744173426755617</v>
      </c>
    </row>
    <row r="11" spans="1:28" ht="14.4" customHeight="1" x14ac:dyDescent="0.3">
      <c r="A11" s="530" t="s">
        <v>1087</v>
      </c>
    </row>
    <row r="12" spans="1:28" ht="14.4" customHeight="1" x14ac:dyDescent="0.3">
      <c r="A12" s="531" t="s">
        <v>1088</v>
      </c>
    </row>
    <row r="13" spans="1:28" ht="14.4" customHeight="1" x14ac:dyDescent="0.3">
      <c r="A13" s="530" t="s">
        <v>1089</v>
      </c>
    </row>
    <row r="14" spans="1:28" ht="14.4" customHeight="1" x14ac:dyDescent="0.3">
      <c r="A14" s="530" t="s">
        <v>1090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394" t="s">
        <v>1091</v>
      </c>
      <c r="B1" s="336"/>
      <c r="C1" s="336"/>
      <c r="D1" s="336"/>
      <c r="E1" s="336"/>
      <c r="F1" s="336"/>
      <c r="G1" s="336"/>
    </row>
    <row r="2" spans="1:7" ht="14.4" customHeight="1" thickBot="1" x14ac:dyDescent="0.35">
      <c r="A2" s="215" t="s">
        <v>237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307" t="s">
        <v>113</v>
      </c>
      <c r="B3" s="290">
        <f t="shared" ref="B3:G3" si="0">SUBTOTAL(9,B6:B1048576)</f>
        <v>53050</v>
      </c>
      <c r="C3" s="291">
        <f t="shared" si="0"/>
        <v>62789</v>
      </c>
      <c r="D3" s="306">
        <f t="shared" si="0"/>
        <v>55516</v>
      </c>
      <c r="E3" s="204">
        <f t="shared" si="0"/>
        <v>11733258</v>
      </c>
      <c r="F3" s="202">
        <f t="shared" si="0"/>
        <v>14401561</v>
      </c>
      <c r="G3" s="292">
        <f t="shared" si="0"/>
        <v>11772437</v>
      </c>
    </row>
    <row r="4" spans="1:7" ht="14.4" customHeight="1" x14ac:dyDescent="0.3">
      <c r="A4" s="395" t="s">
        <v>121</v>
      </c>
      <c r="B4" s="400" t="s">
        <v>199</v>
      </c>
      <c r="C4" s="398"/>
      <c r="D4" s="401"/>
      <c r="E4" s="400" t="s">
        <v>86</v>
      </c>
      <c r="F4" s="398"/>
      <c r="G4" s="401"/>
    </row>
    <row r="5" spans="1:7" ht="14.4" customHeight="1" thickBot="1" x14ac:dyDescent="0.35">
      <c r="A5" s="517"/>
      <c r="B5" s="518">
        <v>2015</v>
      </c>
      <c r="C5" s="519">
        <v>2016</v>
      </c>
      <c r="D5" s="532">
        <v>2017</v>
      </c>
      <c r="E5" s="518">
        <v>2015</v>
      </c>
      <c r="F5" s="519">
        <v>2016</v>
      </c>
      <c r="G5" s="532">
        <v>2017</v>
      </c>
    </row>
    <row r="6" spans="1:7" ht="14.4" customHeight="1" thickBot="1" x14ac:dyDescent="0.35">
      <c r="A6" s="535" t="s">
        <v>1086</v>
      </c>
      <c r="B6" s="485">
        <v>53050</v>
      </c>
      <c r="C6" s="485">
        <v>62789</v>
      </c>
      <c r="D6" s="485">
        <v>55516</v>
      </c>
      <c r="E6" s="533">
        <v>11733258</v>
      </c>
      <c r="F6" s="533">
        <v>14401561</v>
      </c>
      <c r="G6" s="534">
        <v>11772437</v>
      </c>
    </row>
    <row r="7" spans="1:7" ht="14.4" customHeight="1" x14ac:dyDescent="0.3">
      <c r="A7" s="530" t="s">
        <v>1087</v>
      </c>
    </row>
    <row r="8" spans="1:7" ht="14.4" customHeight="1" x14ac:dyDescent="0.3">
      <c r="A8" s="531" t="s">
        <v>1088</v>
      </c>
    </row>
    <row r="9" spans="1:7" ht="14.4" customHeight="1" x14ac:dyDescent="0.3">
      <c r="A9" s="530" t="s">
        <v>1089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36" t="s">
        <v>1214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18" ht="14.4" customHeight="1" thickBot="1" x14ac:dyDescent="0.35">
      <c r="A2" s="215" t="s">
        <v>237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113</v>
      </c>
      <c r="G3" s="88">
        <f t="shared" ref="G3:P3" si="0">SUBTOTAL(9,G6:G1048576)</f>
        <v>53050</v>
      </c>
      <c r="H3" s="89">
        <f t="shared" si="0"/>
        <v>11733258</v>
      </c>
      <c r="I3" s="66"/>
      <c r="J3" s="66"/>
      <c r="K3" s="89">
        <f t="shared" si="0"/>
        <v>62789</v>
      </c>
      <c r="L3" s="89">
        <f t="shared" si="0"/>
        <v>14401561</v>
      </c>
      <c r="M3" s="66"/>
      <c r="N3" s="66"/>
      <c r="O3" s="89">
        <f t="shared" si="0"/>
        <v>55516</v>
      </c>
      <c r="P3" s="89">
        <f t="shared" si="0"/>
        <v>11772437</v>
      </c>
      <c r="Q3" s="67">
        <f>IF(L3=0,0,P3/L3)</f>
        <v>0.81744173426755617</v>
      </c>
      <c r="R3" s="90">
        <f>IF(O3=0,0,P3/O3)</f>
        <v>212.05484905252538</v>
      </c>
    </row>
    <row r="4" spans="1:18" ht="14.4" customHeight="1" x14ac:dyDescent="0.3">
      <c r="A4" s="402" t="s">
        <v>225</v>
      </c>
      <c r="B4" s="402" t="s">
        <v>82</v>
      </c>
      <c r="C4" s="410" t="s">
        <v>0</v>
      </c>
      <c r="D4" s="404" t="s">
        <v>83</v>
      </c>
      <c r="E4" s="409" t="s">
        <v>58</v>
      </c>
      <c r="F4" s="405" t="s">
        <v>57</v>
      </c>
      <c r="G4" s="406">
        <v>2015</v>
      </c>
      <c r="H4" s="407"/>
      <c r="I4" s="87"/>
      <c r="J4" s="87"/>
      <c r="K4" s="406">
        <v>2016</v>
      </c>
      <c r="L4" s="407"/>
      <c r="M4" s="87"/>
      <c r="N4" s="87"/>
      <c r="O4" s="406">
        <v>2017</v>
      </c>
      <c r="P4" s="407"/>
      <c r="Q4" s="408" t="s">
        <v>2</v>
      </c>
      <c r="R4" s="403" t="s">
        <v>85</v>
      </c>
    </row>
    <row r="5" spans="1:18" ht="14.4" customHeight="1" thickBot="1" x14ac:dyDescent="0.35">
      <c r="A5" s="536"/>
      <c r="B5" s="536"/>
      <c r="C5" s="537"/>
      <c r="D5" s="538"/>
      <c r="E5" s="539"/>
      <c r="F5" s="540"/>
      <c r="G5" s="541" t="s">
        <v>59</v>
      </c>
      <c r="H5" s="542" t="s">
        <v>14</v>
      </c>
      <c r="I5" s="543"/>
      <c r="J5" s="543"/>
      <c r="K5" s="541" t="s">
        <v>59</v>
      </c>
      <c r="L5" s="542" t="s">
        <v>14</v>
      </c>
      <c r="M5" s="543"/>
      <c r="N5" s="543"/>
      <c r="O5" s="541" t="s">
        <v>59</v>
      </c>
      <c r="P5" s="542" t="s">
        <v>14</v>
      </c>
      <c r="Q5" s="544"/>
      <c r="R5" s="545"/>
    </row>
    <row r="6" spans="1:18" ht="14.4" customHeight="1" x14ac:dyDescent="0.3">
      <c r="A6" s="457" t="s">
        <v>1092</v>
      </c>
      <c r="B6" s="458" t="s">
        <v>1093</v>
      </c>
      <c r="C6" s="458" t="s">
        <v>400</v>
      </c>
      <c r="D6" s="458" t="s">
        <v>1094</v>
      </c>
      <c r="E6" s="458" t="s">
        <v>1095</v>
      </c>
      <c r="F6" s="458" t="s">
        <v>1096</v>
      </c>
      <c r="G6" s="462">
        <v>222</v>
      </c>
      <c r="H6" s="462">
        <v>35742</v>
      </c>
      <c r="I6" s="458">
        <v>0.86083815028901733</v>
      </c>
      <c r="J6" s="458">
        <v>161</v>
      </c>
      <c r="K6" s="462">
        <v>240</v>
      </c>
      <c r="L6" s="462">
        <v>41520</v>
      </c>
      <c r="M6" s="458">
        <v>1</v>
      </c>
      <c r="N6" s="458">
        <v>173</v>
      </c>
      <c r="O6" s="462">
        <v>195</v>
      </c>
      <c r="P6" s="462">
        <v>33735</v>
      </c>
      <c r="Q6" s="483">
        <v>0.8125</v>
      </c>
      <c r="R6" s="463">
        <v>173</v>
      </c>
    </row>
    <row r="7" spans="1:18" ht="14.4" customHeight="1" x14ac:dyDescent="0.3">
      <c r="A7" s="464" t="s">
        <v>1092</v>
      </c>
      <c r="B7" s="465" t="s">
        <v>1093</v>
      </c>
      <c r="C7" s="465" t="s">
        <v>400</v>
      </c>
      <c r="D7" s="465" t="s">
        <v>1094</v>
      </c>
      <c r="E7" s="465" t="s">
        <v>1097</v>
      </c>
      <c r="F7" s="465" t="s">
        <v>1098</v>
      </c>
      <c r="G7" s="469">
        <v>2064</v>
      </c>
      <c r="H7" s="469">
        <v>258000</v>
      </c>
      <c r="I7" s="465">
        <v>0.90243237003924537</v>
      </c>
      <c r="J7" s="465">
        <v>125</v>
      </c>
      <c r="K7" s="469">
        <v>2269</v>
      </c>
      <c r="L7" s="469">
        <v>285894</v>
      </c>
      <c r="M7" s="465">
        <v>1</v>
      </c>
      <c r="N7" s="465">
        <v>126</v>
      </c>
      <c r="O7" s="469">
        <v>1975</v>
      </c>
      <c r="P7" s="469">
        <v>379200</v>
      </c>
      <c r="Q7" s="492">
        <v>1.3263657159646582</v>
      </c>
      <c r="R7" s="470">
        <v>192</v>
      </c>
    </row>
    <row r="8" spans="1:18" ht="14.4" customHeight="1" x14ac:dyDescent="0.3">
      <c r="A8" s="464" t="s">
        <v>1092</v>
      </c>
      <c r="B8" s="465" t="s">
        <v>1093</v>
      </c>
      <c r="C8" s="465" t="s">
        <v>400</v>
      </c>
      <c r="D8" s="465" t="s">
        <v>1094</v>
      </c>
      <c r="E8" s="465" t="s">
        <v>1099</v>
      </c>
      <c r="F8" s="465" t="s">
        <v>1100</v>
      </c>
      <c r="G8" s="469">
        <v>2075</v>
      </c>
      <c r="H8" s="469">
        <v>134875</v>
      </c>
      <c r="I8" s="465">
        <v>0.85290509434916784</v>
      </c>
      <c r="J8" s="465">
        <v>65</v>
      </c>
      <c r="K8" s="469">
        <v>2396</v>
      </c>
      <c r="L8" s="469">
        <v>158136</v>
      </c>
      <c r="M8" s="465">
        <v>1</v>
      </c>
      <c r="N8" s="465">
        <v>66</v>
      </c>
      <c r="O8" s="469">
        <v>2041</v>
      </c>
      <c r="P8" s="469">
        <v>155116</v>
      </c>
      <c r="Q8" s="492">
        <v>0.98090251429149589</v>
      </c>
      <c r="R8" s="470">
        <v>76</v>
      </c>
    </row>
    <row r="9" spans="1:18" ht="14.4" customHeight="1" x14ac:dyDescent="0.3">
      <c r="A9" s="464" t="s">
        <v>1092</v>
      </c>
      <c r="B9" s="465" t="s">
        <v>1093</v>
      </c>
      <c r="C9" s="465" t="s">
        <v>400</v>
      </c>
      <c r="D9" s="465" t="s">
        <v>1094</v>
      </c>
      <c r="E9" s="465" t="s">
        <v>1101</v>
      </c>
      <c r="F9" s="465" t="s">
        <v>1102</v>
      </c>
      <c r="G9" s="469">
        <v>13</v>
      </c>
      <c r="H9" s="469">
        <v>2392</v>
      </c>
      <c r="I9" s="465">
        <v>1.2860215053763442</v>
      </c>
      <c r="J9" s="465">
        <v>184</v>
      </c>
      <c r="K9" s="469">
        <v>10</v>
      </c>
      <c r="L9" s="469">
        <v>1860</v>
      </c>
      <c r="M9" s="465">
        <v>1</v>
      </c>
      <c r="N9" s="465">
        <v>186</v>
      </c>
      <c r="O9" s="469">
        <v>13</v>
      </c>
      <c r="P9" s="469">
        <v>3861</v>
      </c>
      <c r="Q9" s="492">
        <v>2.0758064516129031</v>
      </c>
      <c r="R9" s="470">
        <v>297</v>
      </c>
    </row>
    <row r="10" spans="1:18" ht="14.4" customHeight="1" x14ac:dyDescent="0.3">
      <c r="A10" s="464" t="s">
        <v>1092</v>
      </c>
      <c r="B10" s="465" t="s">
        <v>1093</v>
      </c>
      <c r="C10" s="465" t="s">
        <v>400</v>
      </c>
      <c r="D10" s="465" t="s">
        <v>1094</v>
      </c>
      <c r="E10" s="465" t="s">
        <v>1103</v>
      </c>
      <c r="F10" s="465" t="s">
        <v>1104</v>
      </c>
      <c r="G10" s="469">
        <v>710</v>
      </c>
      <c r="H10" s="469">
        <v>158330</v>
      </c>
      <c r="I10" s="465">
        <v>0.78369549076869771</v>
      </c>
      <c r="J10" s="465">
        <v>223</v>
      </c>
      <c r="K10" s="469">
        <v>890</v>
      </c>
      <c r="L10" s="469">
        <v>202030</v>
      </c>
      <c r="M10" s="465">
        <v>1</v>
      </c>
      <c r="N10" s="465">
        <v>227</v>
      </c>
      <c r="O10" s="469">
        <v>888</v>
      </c>
      <c r="P10" s="469">
        <v>227328</v>
      </c>
      <c r="Q10" s="492">
        <v>1.1252190268771964</v>
      </c>
      <c r="R10" s="470">
        <v>256</v>
      </c>
    </row>
    <row r="11" spans="1:18" ht="14.4" customHeight="1" x14ac:dyDescent="0.3">
      <c r="A11" s="464" t="s">
        <v>1092</v>
      </c>
      <c r="B11" s="465" t="s">
        <v>1093</v>
      </c>
      <c r="C11" s="465" t="s">
        <v>400</v>
      </c>
      <c r="D11" s="465" t="s">
        <v>1094</v>
      </c>
      <c r="E11" s="465" t="s">
        <v>1105</v>
      </c>
      <c r="F11" s="465" t="s">
        <v>1106</v>
      </c>
      <c r="G11" s="469">
        <v>192</v>
      </c>
      <c r="H11" s="469">
        <v>16512</v>
      </c>
      <c r="I11" s="465">
        <v>1.3714285714285714</v>
      </c>
      <c r="J11" s="465">
        <v>86</v>
      </c>
      <c r="K11" s="469">
        <v>140</v>
      </c>
      <c r="L11" s="469">
        <v>12040</v>
      </c>
      <c r="M11" s="465">
        <v>1</v>
      </c>
      <c r="N11" s="465">
        <v>86</v>
      </c>
      <c r="O11" s="469">
        <v>29</v>
      </c>
      <c r="P11" s="469">
        <v>2871</v>
      </c>
      <c r="Q11" s="492">
        <v>0.23845514950166113</v>
      </c>
      <c r="R11" s="470">
        <v>99</v>
      </c>
    </row>
    <row r="12" spans="1:18" ht="14.4" customHeight="1" x14ac:dyDescent="0.3">
      <c r="A12" s="464" t="s">
        <v>1092</v>
      </c>
      <c r="B12" s="465" t="s">
        <v>1093</v>
      </c>
      <c r="C12" s="465" t="s">
        <v>400</v>
      </c>
      <c r="D12" s="465" t="s">
        <v>1094</v>
      </c>
      <c r="E12" s="465" t="s">
        <v>1107</v>
      </c>
      <c r="F12" s="465" t="s">
        <v>1108</v>
      </c>
      <c r="G12" s="469">
        <v>22</v>
      </c>
      <c r="H12" s="469">
        <v>6424</v>
      </c>
      <c r="I12" s="465">
        <v>0.45521541950113381</v>
      </c>
      <c r="J12" s="465">
        <v>292</v>
      </c>
      <c r="K12" s="469">
        <v>48</v>
      </c>
      <c r="L12" s="469">
        <v>14112</v>
      </c>
      <c r="M12" s="465">
        <v>1</v>
      </c>
      <c r="N12" s="465">
        <v>294</v>
      </c>
      <c r="O12" s="469">
        <v>51</v>
      </c>
      <c r="P12" s="469">
        <v>17850</v>
      </c>
      <c r="Q12" s="492">
        <v>1.2648809523809523</v>
      </c>
      <c r="R12" s="470">
        <v>350</v>
      </c>
    </row>
    <row r="13" spans="1:18" ht="14.4" customHeight="1" x14ac:dyDescent="0.3">
      <c r="A13" s="464" t="s">
        <v>1092</v>
      </c>
      <c r="B13" s="465" t="s">
        <v>1093</v>
      </c>
      <c r="C13" s="465" t="s">
        <v>400</v>
      </c>
      <c r="D13" s="465" t="s">
        <v>1094</v>
      </c>
      <c r="E13" s="465" t="s">
        <v>1109</v>
      </c>
      <c r="F13" s="465" t="s">
        <v>1110</v>
      </c>
      <c r="G13" s="469">
        <v>854</v>
      </c>
      <c r="H13" s="469">
        <v>998326</v>
      </c>
      <c r="I13" s="465">
        <v>0.77091287050421931</v>
      </c>
      <c r="J13" s="465">
        <v>1169</v>
      </c>
      <c r="K13" s="469">
        <v>1104</v>
      </c>
      <c r="L13" s="469">
        <v>1294992</v>
      </c>
      <c r="M13" s="465">
        <v>1</v>
      </c>
      <c r="N13" s="465">
        <v>1173</v>
      </c>
      <c r="O13" s="469">
        <v>780</v>
      </c>
      <c r="P13" s="469">
        <v>834600</v>
      </c>
      <c r="Q13" s="492">
        <v>0.6444827458393565</v>
      </c>
      <c r="R13" s="470">
        <v>1070</v>
      </c>
    </row>
    <row r="14" spans="1:18" ht="14.4" customHeight="1" x14ac:dyDescent="0.3">
      <c r="A14" s="464" t="s">
        <v>1092</v>
      </c>
      <c r="B14" s="465" t="s">
        <v>1093</v>
      </c>
      <c r="C14" s="465" t="s">
        <v>400</v>
      </c>
      <c r="D14" s="465" t="s">
        <v>1094</v>
      </c>
      <c r="E14" s="465" t="s">
        <v>1111</v>
      </c>
      <c r="F14" s="465" t="s">
        <v>1112</v>
      </c>
      <c r="G14" s="469">
        <v>6787</v>
      </c>
      <c r="H14" s="469">
        <v>271480</v>
      </c>
      <c r="I14" s="465">
        <v>0.88819093422322548</v>
      </c>
      <c r="J14" s="465">
        <v>40</v>
      </c>
      <c r="K14" s="469">
        <v>7455</v>
      </c>
      <c r="L14" s="469">
        <v>305655</v>
      </c>
      <c r="M14" s="465">
        <v>1</v>
      </c>
      <c r="N14" s="465">
        <v>41</v>
      </c>
      <c r="O14" s="469">
        <v>5726</v>
      </c>
      <c r="P14" s="469">
        <v>263396</v>
      </c>
      <c r="Q14" s="492">
        <v>0.86174281461124469</v>
      </c>
      <c r="R14" s="470">
        <v>46</v>
      </c>
    </row>
    <row r="15" spans="1:18" ht="14.4" customHeight="1" x14ac:dyDescent="0.3">
      <c r="A15" s="464" t="s">
        <v>1092</v>
      </c>
      <c r="B15" s="465" t="s">
        <v>1093</v>
      </c>
      <c r="C15" s="465" t="s">
        <v>400</v>
      </c>
      <c r="D15" s="465" t="s">
        <v>1094</v>
      </c>
      <c r="E15" s="465" t="s">
        <v>1113</v>
      </c>
      <c r="F15" s="465" t="s">
        <v>1114</v>
      </c>
      <c r="G15" s="469">
        <v>625</v>
      </c>
      <c r="H15" s="469">
        <v>239375</v>
      </c>
      <c r="I15" s="465">
        <v>0.79410496284501064</v>
      </c>
      <c r="J15" s="465">
        <v>383</v>
      </c>
      <c r="K15" s="469">
        <v>785</v>
      </c>
      <c r="L15" s="469">
        <v>301440</v>
      </c>
      <c r="M15" s="465">
        <v>1</v>
      </c>
      <c r="N15" s="465">
        <v>384</v>
      </c>
      <c r="O15" s="469">
        <v>1501</v>
      </c>
      <c r="P15" s="469">
        <v>520847</v>
      </c>
      <c r="Q15" s="492">
        <v>1.72786292462845</v>
      </c>
      <c r="R15" s="470">
        <v>347</v>
      </c>
    </row>
    <row r="16" spans="1:18" ht="14.4" customHeight="1" x14ac:dyDescent="0.3">
      <c r="A16" s="464" t="s">
        <v>1092</v>
      </c>
      <c r="B16" s="465" t="s">
        <v>1093</v>
      </c>
      <c r="C16" s="465" t="s">
        <v>400</v>
      </c>
      <c r="D16" s="465" t="s">
        <v>1094</v>
      </c>
      <c r="E16" s="465" t="s">
        <v>1115</v>
      </c>
      <c r="F16" s="465" t="s">
        <v>1116</v>
      </c>
      <c r="G16" s="469">
        <v>1244</v>
      </c>
      <c r="H16" s="469">
        <v>46028</v>
      </c>
      <c r="I16" s="465">
        <v>0.852054794520548</v>
      </c>
      <c r="J16" s="465">
        <v>37</v>
      </c>
      <c r="K16" s="469">
        <v>1460</v>
      </c>
      <c r="L16" s="469">
        <v>54020</v>
      </c>
      <c r="M16" s="465">
        <v>1</v>
      </c>
      <c r="N16" s="465">
        <v>37</v>
      </c>
      <c r="O16" s="469">
        <v>603</v>
      </c>
      <c r="P16" s="469">
        <v>30753</v>
      </c>
      <c r="Q16" s="492">
        <v>0.56928915216586451</v>
      </c>
      <c r="R16" s="470">
        <v>51</v>
      </c>
    </row>
    <row r="17" spans="1:18" ht="14.4" customHeight="1" x14ac:dyDescent="0.3">
      <c r="A17" s="464" t="s">
        <v>1092</v>
      </c>
      <c r="B17" s="465" t="s">
        <v>1093</v>
      </c>
      <c r="C17" s="465" t="s">
        <v>400</v>
      </c>
      <c r="D17" s="465" t="s">
        <v>1094</v>
      </c>
      <c r="E17" s="465" t="s">
        <v>1117</v>
      </c>
      <c r="F17" s="465" t="s">
        <v>1118</v>
      </c>
      <c r="G17" s="469">
        <v>276</v>
      </c>
      <c r="H17" s="469">
        <v>24288</v>
      </c>
      <c r="I17" s="465">
        <v>0.86087973629178038</v>
      </c>
      <c r="J17" s="465">
        <v>88</v>
      </c>
      <c r="K17" s="469">
        <v>317</v>
      </c>
      <c r="L17" s="469">
        <v>28213</v>
      </c>
      <c r="M17" s="465">
        <v>1</v>
      </c>
      <c r="N17" s="465">
        <v>89</v>
      </c>
      <c r="O17" s="469">
        <v>337</v>
      </c>
      <c r="P17" s="469">
        <v>29656</v>
      </c>
      <c r="Q17" s="492">
        <v>1.0511466345301812</v>
      </c>
      <c r="R17" s="470">
        <v>88</v>
      </c>
    </row>
    <row r="18" spans="1:18" ht="14.4" customHeight="1" x14ac:dyDescent="0.3">
      <c r="A18" s="464" t="s">
        <v>1092</v>
      </c>
      <c r="B18" s="465" t="s">
        <v>1093</v>
      </c>
      <c r="C18" s="465" t="s">
        <v>400</v>
      </c>
      <c r="D18" s="465" t="s">
        <v>1094</v>
      </c>
      <c r="E18" s="465" t="s">
        <v>1119</v>
      </c>
      <c r="F18" s="465" t="s">
        <v>1120</v>
      </c>
      <c r="G18" s="469">
        <v>2042</v>
      </c>
      <c r="H18" s="469">
        <v>908690</v>
      </c>
      <c r="I18" s="465">
        <v>0.74987910366716126</v>
      </c>
      <c r="J18" s="465">
        <v>445</v>
      </c>
      <c r="K18" s="469">
        <v>2717</v>
      </c>
      <c r="L18" s="469">
        <v>1211782</v>
      </c>
      <c r="M18" s="465">
        <v>1</v>
      </c>
      <c r="N18" s="465">
        <v>446</v>
      </c>
      <c r="O18" s="469">
        <v>6503</v>
      </c>
      <c r="P18" s="469">
        <v>2451631</v>
      </c>
      <c r="Q18" s="492">
        <v>2.0231617568176454</v>
      </c>
      <c r="R18" s="470">
        <v>377</v>
      </c>
    </row>
    <row r="19" spans="1:18" ht="14.4" customHeight="1" x14ac:dyDescent="0.3">
      <c r="A19" s="464" t="s">
        <v>1092</v>
      </c>
      <c r="B19" s="465" t="s">
        <v>1093</v>
      </c>
      <c r="C19" s="465" t="s">
        <v>400</v>
      </c>
      <c r="D19" s="465" t="s">
        <v>1094</v>
      </c>
      <c r="E19" s="465" t="s">
        <v>1121</v>
      </c>
      <c r="F19" s="465" t="s">
        <v>1122</v>
      </c>
      <c r="G19" s="469">
        <v>207</v>
      </c>
      <c r="H19" s="469">
        <v>8487</v>
      </c>
      <c r="I19" s="465">
        <v>0.66911069063386941</v>
      </c>
      <c r="J19" s="465">
        <v>41</v>
      </c>
      <c r="K19" s="469">
        <v>302</v>
      </c>
      <c r="L19" s="469">
        <v>12684</v>
      </c>
      <c r="M19" s="465">
        <v>1</v>
      </c>
      <c r="N19" s="465">
        <v>42</v>
      </c>
      <c r="O19" s="469">
        <v>242</v>
      </c>
      <c r="P19" s="469">
        <v>8228</v>
      </c>
      <c r="Q19" s="492">
        <v>0.64869126458530435</v>
      </c>
      <c r="R19" s="470">
        <v>34</v>
      </c>
    </row>
    <row r="20" spans="1:18" ht="14.4" customHeight="1" x14ac:dyDescent="0.3">
      <c r="A20" s="464" t="s">
        <v>1092</v>
      </c>
      <c r="B20" s="465" t="s">
        <v>1093</v>
      </c>
      <c r="C20" s="465" t="s">
        <v>400</v>
      </c>
      <c r="D20" s="465" t="s">
        <v>1094</v>
      </c>
      <c r="E20" s="465" t="s">
        <v>1123</v>
      </c>
      <c r="F20" s="465" t="s">
        <v>1124</v>
      </c>
      <c r="G20" s="469">
        <v>916</v>
      </c>
      <c r="H20" s="469">
        <v>449756</v>
      </c>
      <c r="I20" s="465">
        <v>0.95621151818212746</v>
      </c>
      <c r="J20" s="465">
        <v>491</v>
      </c>
      <c r="K20" s="469">
        <v>956</v>
      </c>
      <c r="L20" s="469">
        <v>470352</v>
      </c>
      <c r="M20" s="465">
        <v>1</v>
      </c>
      <c r="N20" s="465">
        <v>492</v>
      </c>
      <c r="O20" s="469">
        <v>262</v>
      </c>
      <c r="P20" s="469">
        <v>137288</v>
      </c>
      <c r="Q20" s="492">
        <v>0.29188352552981595</v>
      </c>
      <c r="R20" s="470">
        <v>524</v>
      </c>
    </row>
    <row r="21" spans="1:18" ht="14.4" customHeight="1" x14ac:dyDescent="0.3">
      <c r="A21" s="464" t="s">
        <v>1092</v>
      </c>
      <c r="B21" s="465" t="s">
        <v>1093</v>
      </c>
      <c r="C21" s="465" t="s">
        <v>400</v>
      </c>
      <c r="D21" s="465" t="s">
        <v>1094</v>
      </c>
      <c r="E21" s="465" t="s">
        <v>1125</v>
      </c>
      <c r="F21" s="465" t="s">
        <v>1126</v>
      </c>
      <c r="G21" s="469">
        <v>251</v>
      </c>
      <c r="H21" s="469">
        <v>7781</v>
      </c>
      <c r="I21" s="465">
        <v>0.57437070938215107</v>
      </c>
      <c r="J21" s="465">
        <v>31</v>
      </c>
      <c r="K21" s="469">
        <v>437</v>
      </c>
      <c r="L21" s="469">
        <v>13547</v>
      </c>
      <c r="M21" s="465">
        <v>1</v>
      </c>
      <c r="N21" s="465">
        <v>31</v>
      </c>
      <c r="O21" s="469">
        <v>236</v>
      </c>
      <c r="P21" s="469">
        <v>13452</v>
      </c>
      <c r="Q21" s="492">
        <v>0.99298737727910236</v>
      </c>
      <c r="R21" s="470">
        <v>57</v>
      </c>
    </row>
    <row r="22" spans="1:18" ht="14.4" customHeight="1" x14ac:dyDescent="0.3">
      <c r="A22" s="464" t="s">
        <v>1092</v>
      </c>
      <c r="B22" s="465" t="s">
        <v>1093</v>
      </c>
      <c r="C22" s="465" t="s">
        <v>400</v>
      </c>
      <c r="D22" s="465" t="s">
        <v>1094</v>
      </c>
      <c r="E22" s="465" t="s">
        <v>1127</v>
      </c>
      <c r="F22" s="465" t="s">
        <v>1128</v>
      </c>
      <c r="G22" s="469">
        <v>260</v>
      </c>
      <c r="H22" s="469">
        <v>53820</v>
      </c>
      <c r="I22" s="465">
        <v>0.70696721311475408</v>
      </c>
      <c r="J22" s="465">
        <v>207</v>
      </c>
      <c r="K22" s="469">
        <v>366</v>
      </c>
      <c r="L22" s="469">
        <v>76128</v>
      </c>
      <c r="M22" s="465">
        <v>1</v>
      </c>
      <c r="N22" s="465">
        <v>208</v>
      </c>
      <c r="O22" s="469">
        <v>398</v>
      </c>
      <c r="P22" s="469">
        <v>89152</v>
      </c>
      <c r="Q22" s="492">
        <v>1.1710802858343843</v>
      </c>
      <c r="R22" s="470">
        <v>224</v>
      </c>
    </row>
    <row r="23" spans="1:18" ht="14.4" customHeight="1" x14ac:dyDescent="0.3">
      <c r="A23" s="464" t="s">
        <v>1092</v>
      </c>
      <c r="B23" s="465" t="s">
        <v>1093</v>
      </c>
      <c r="C23" s="465" t="s">
        <v>400</v>
      </c>
      <c r="D23" s="465" t="s">
        <v>1094</v>
      </c>
      <c r="E23" s="465" t="s">
        <v>1129</v>
      </c>
      <c r="F23" s="465" t="s">
        <v>1130</v>
      </c>
      <c r="G23" s="469">
        <v>261</v>
      </c>
      <c r="H23" s="469">
        <v>99180</v>
      </c>
      <c r="I23" s="465">
        <v>0.74864130434782605</v>
      </c>
      <c r="J23" s="465">
        <v>380</v>
      </c>
      <c r="K23" s="469">
        <v>345</v>
      </c>
      <c r="L23" s="469">
        <v>132480</v>
      </c>
      <c r="M23" s="465">
        <v>1</v>
      </c>
      <c r="N23" s="465">
        <v>384</v>
      </c>
      <c r="O23" s="469">
        <v>381</v>
      </c>
      <c r="P23" s="469">
        <v>210693</v>
      </c>
      <c r="Q23" s="492">
        <v>1.5903759057971014</v>
      </c>
      <c r="R23" s="470">
        <v>553</v>
      </c>
    </row>
    <row r="24" spans="1:18" ht="14.4" customHeight="1" x14ac:dyDescent="0.3">
      <c r="A24" s="464" t="s">
        <v>1092</v>
      </c>
      <c r="B24" s="465" t="s">
        <v>1093</v>
      </c>
      <c r="C24" s="465" t="s">
        <v>400</v>
      </c>
      <c r="D24" s="465" t="s">
        <v>1094</v>
      </c>
      <c r="E24" s="465" t="s">
        <v>1131</v>
      </c>
      <c r="F24" s="465" t="s">
        <v>1132</v>
      </c>
      <c r="G24" s="469">
        <v>208</v>
      </c>
      <c r="H24" s="469">
        <v>48672</v>
      </c>
      <c r="I24" s="465">
        <v>0.33480079242791105</v>
      </c>
      <c r="J24" s="465">
        <v>234</v>
      </c>
      <c r="K24" s="469">
        <v>616</v>
      </c>
      <c r="L24" s="469">
        <v>145376</v>
      </c>
      <c r="M24" s="465">
        <v>1</v>
      </c>
      <c r="N24" s="465">
        <v>236</v>
      </c>
      <c r="O24" s="469">
        <v>452</v>
      </c>
      <c r="P24" s="469">
        <v>96276</v>
      </c>
      <c r="Q24" s="492">
        <v>0.66225511776359236</v>
      </c>
      <c r="R24" s="470">
        <v>213</v>
      </c>
    </row>
    <row r="25" spans="1:18" ht="14.4" customHeight="1" x14ac:dyDescent="0.3">
      <c r="A25" s="464" t="s">
        <v>1092</v>
      </c>
      <c r="B25" s="465" t="s">
        <v>1093</v>
      </c>
      <c r="C25" s="465" t="s">
        <v>400</v>
      </c>
      <c r="D25" s="465" t="s">
        <v>1094</v>
      </c>
      <c r="E25" s="465" t="s">
        <v>1133</v>
      </c>
      <c r="F25" s="465" t="s">
        <v>1134</v>
      </c>
      <c r="G25" s="469">
        <v>206</v>
      </c>
      <c r="H25" s="469">
        <v>26986</v>
      </c>
      <c r="I25" s="465">
        <v>0.86774494356731724</v>
      </c>
      <c r="J25" s="465">
        <v>131</v>
      </c>
      <c r="K25" s="469">
        <v>227</v>
      </c>
      <c r="L25" s="469">
        <v>31099</v>
      </c>
      <c r="M25" s="465">
        <v>1</v>
      </c>
      <c r="N25" s="465">
        <v>137</v>
      </c>
      <c r="O25" s="469">
        <v>277</v>
      </c>
      <c r="P25" s="469">
        <v>39057</v>
      </c>
      <c r="Q25" s="492">
        <v>1.2558924724267662</v>
      </c>
      <c r="R25" s="470">
        <v>141</v>
      </c>
    </row>
    <row r="26" spans="1:18" ht="14.4" customHeight="1" x14ac:dyDescent="0.3">
      <c r="A26" s="464" t="s">
        <v>1092</v>
      </c>
      <c r="B26" s="465" t="s">
        <v>1093</v>
      </c>
      <c r="C26" s="465" t="s">
        <v>400</v>
      </c>
      <c r="D26" s="465" t="s">
        <v>1094</v>
      </c>
      <c r="E26" s="465" t="s">
        <v>1135</v>
      </c>
      <c r="F26" s="465" t="s">
        <v>1136</v>
      </c>
      <c r="G26" s="469">
        <v>16</v>
      </c>
      <c r="H26" s="469">
        <v>3184</v>
      </c>
      <c r="I26" s="465">
        <v>0.55470383275261326</v>
      </c>
      <c r="J26" s="465">
        <v>199</v>
      </c>
      <c r="K26" s="469">
        <v>28</v>
      </c>
      <c r="L26" s="469">
        <v>5740</v>
      </c>
      <c r="M26" s="465">
        <v>1</v>
      </c>
      <c r="N26" s="465">
        <v>205</v>
      </c>
      <c r="O26" s="469"/>
      <c r="P26" s="469"/>
      <c r="Q26" s="492"/>
      <c r="R26" s="470"/>
    </row>
    <row r="27" spans="1:18" ht="14.4" customHeight="1" x14ac:dyDescent="0.3">
      <c r="A27" s="464" t="s">
        <v>1092</v>
      </c>
      <c r="B27" s="465" t="s">
        <v>1093</v>
      </c>
      <c r="C27" s="465" t="s">
        <v>400</v>
      </c>
      <c r="D27" s="465" t="s">
        <v>1094</v>
      </c>
      <c r="E27" s="465" t="s">
        <v>1137</v>
      </c>
      <c r="F27" s="465" t="s">
        <v>1138</v>
      </c>
      <c r="G27" s="469">
        <v>46</v>
      </c>
      <c r="H27" s="469">
        <v>57316</v>
      </c>
      <c r="I27" s="465">
        <v>3.2595541401273884</v>
      </c>
      <c r="J27" s="465">
        <v>1246</v>
      </c>
      <c r="K27" s="469">
        <v>14</v>
      </c>
      <c r="L27" s="469">
        <v>17584</v>
      </c>
      <c r="M27" s="465">
        <v>1</v>
      </c>
      <c r="N27" s="465">
        <v>1256</v>
      </c>
      <c r="O27" s="469">
        <v>17</v>
      </c>
      <c r="P27" s="469">
        <v>21386</v>
      </c>
      <c r="Q27" s="492">
        <v>1.2162192902638762</v>
      </c>
      <c r="R27" s="470">
        <v>1258</v>
      </c>
    </row>
    <row r="28" spans="1:18" ht="14.4" customHeight="1" x14ac:dyDescent="0.3">
      <c r="A28" s="464" t="s">
        <v>1092</v>
      </c>
      <c r="B28" s="465" t="s">
        <v>1093</v>
      </c>
      <c r="C28" s="465" t="s">
        <v>400</v>
      </c>
      <c r="D28" s="465" t="s">
        <v>1094</v>
      </c>
      <c r="E28" s="465" t="s">
        <v>1139</v>
      </c>
      <c r="F28" s="465" t="s">
        <v>1140</v>
      </c>
      <c r="G28" s="469">
        <v>7050</v>
      </c>
      <c r="H28" s="469">
        <v>112800</v>
      </c>
      <c r="I28" s="465">
        <v>0.75927384341996329</v>
      </c>
      <c r="J28" s="465">
        <v>16</v>
      </c>
      <c r="K28" s="469">
        <v>8739</v>
      </c>
      <c r="L28" s="469">
        <v>148563</v>
      </c>
      <c r="M28" s="465">
        <v>1</v>
      </c>
      <c r="N28" s="465">
        <v>17</v>
      </c>
      <c r="O28" s="469">
        <v>7874</v>
      </c>
      <c r="P28" s="469">
        <v>133858</v>
      </c>
      <c r="Q28" s="492">
        <v>0.9010184231605447</v>
      </c>
      <c r="R28" s="470">
        <v>17</v>
      </c>
    </row>
    <row r="29" spans="1:18" ht="14.4" customHeight="1" x14ac:dyDescent="0.3">
      <c r="A29" s="464" t="s">
        <v>1092</v>
      </c>
      <c r="B29" s="465" t="s">
        <v>1093</v>
      </c>
      <c r="C29" s="465" t="s">
        <v>400</v>
      </c>
      <c r="D29" s="465" t="s">
        <v>1094</v>
      </c>
      <c r="E29" s="465" t="s">
        <v>1141</v>
      </c>
      <c r="F29" s="465" t="s">
        <v>1142</v>
      </c>
      <c r="G29" s="469">
        <v>183</v>
      </c>
      <c r="H29" s="469">
        <v>24888</v>
      </c>
      <c r="I29" s="465">
        <v>0.59683453237410067</v>
      </c>
      <c r="J29" s="465">
        <v>136</v>
      </c>
      <c r="K29" s="469">
        <v>300</v>
      </c>
      <c r="L29" s="469">
        <v>41700</v>
      </c>
      <c r="M29" s="465">
        <v>1</v>
      </c>
      <c r="N29" s="465">
        <v>139</v>
      </c>
      <c r="O29" s="469">
        <v>285</v>
      </c>
      <c r="P29" s="469">
        <v>40755</v>
      </c>
      <c r="Q29" s="492">
        <v>0.97733812949640286</v>
      </c>
      <c r="R29" s="470">
        <v>143</v>
      </c>
    </row>
    <row r="30" spans="1:18" ht="14.4" customHeight="1" x14ac:dyDescent="0.3">
      <c r="A30" s="464" t="s">
        <v>1092</v>
      </c>
      <c r="B30" s="465" t="s">
        <v>1093</v>
      </c>
      <c r="C30" s="465" t="s">
        <v>400</v>
      </c>
      <c r="D30" s="465" t="s">
        <v>1094</v>
      </c>
      <c r="E30" s="465" t="s">
        <v>1143</v>
      </c>
      <c r="F30" s="465" t="s">
        <v>1144</v>
      </c>
      <c r="G30" s="469">
        <v>125</v>
      </c>
      <c r="H30" s="469">
        <v>12875</v>
      </c>
      <c r="I30" s="465">
        <v>0.66137566137566139</v>
      </c>
      <c r="J30" s="465">
        <v>103</v>
      </c>
      <c r="K30" s="469">
        <v>189</v>
      </c>
      <c r="L30" s="469">
        <v>19467</v>
      </c>
      <c r="M30" s="465">
        <v>1</v>
      </c>
      <c r="N30" s="465">
        <v>103</v>
      </c>
      <c r="O30" s="469">
        <v>160</v>
      </c>
      <c r="P30" s="469">
        <v>10400</v>
      </c>
      <c r="Q30" s="492">
        <v>0.53423742744131097</v>
      </c>
      <c r="R30" s="470">
        <v>65</v>
      </c>
    </row>
    <row r="31" spans="1:18" ht="14.4" customHeight="1" x14ac:dyDescent="0.3">
      <c r="A31" s="464" t="s">
        <v>1092</v>
      </c>
      <c r="B31" s="465" t="s">
        <v>1093</v>
      </c>
      <c r="C31" s="465" t="s">
        <v>400</v>
      </c>
      <c r="D31" s="465" t="s">
        <v>1094</v>
      </c>
      <c r="E31" s="465" t="s">
        <v>1145</v>
      </c>
      <c r="F31" s="465" t="s">
        <v>1146</v>
      </c>
      <c r="G31" s="469">
        <v>1</v>
      </c>
      <c r="H31" s="469">
        <v>113</v>
      </c>
      <c r="I31" s="465"/>
      <c r="J31" s="465">
        <v>113</v>
      </c>
      <c r="K31" s="469"/>
      <c r="L31" s="469"/>
      <c r="M31" s="465"/>
      <c r="N31" s="465"/>
      <c r="O31" s="469">
        <v>2</v>
      </c>
      <c r="P31" s="469">
        <v>248</v>
      </c>
      <c r="Q31" s="492"/>
      <c r="R31" s="470">
        <v>124</v>
      </c>
    </row>
    <row r="32" spans="1:18" ht="14.4" customHeight="1" x14ac:dyDescent="0.3">
      <c r="A32" s="464" t="s">
        <v>1092</v>
      </c>
      <c r="B32" s="465" t="s">
        <v>1093</v>
      </c>
      <c r="C32" s="465" t="s">
        <v>400</v>
      </c>
      <c r="D32" s="465" t="s">
        <v>1094</v>
      </c>
      <c r="E32" s="465" t="s">
        <v>1147</v>
      </c>
      <c r="F32" s="465" t="s">
        <v>1148</v>
      </c>
      <c r="G32" s="469">
        <v>1514</v>
      </c>
      <c r="H32" s="469">
        <v>60560</v>
      </c>
      <c r="I32" s="465">
        <v>1.1099706744868034</v>
      </c>
      <c r="J32" s="465">
        <v>40</v>
      </c>
      <c r="K32" s="469">
        <v>1364</v>
      </c>
      <c r="L32" s="469">
        <v>54560</v>
      </c>
      <c r="M32" s="465">
        <v>1</v>
      </c>
      <c r="N32" s="465">
        <v>40</v>
      </c>
      <c r="O32" s="469">
        <v>1389</v>
      </c>
      <c r="P32" s="469">
        <v>59727</v>
      </c>
      <c r="Q32" s="492">
        <v>1.0947030791788857</v>
      </c>
      <c r="R32" s="470">
        <v>43</v>
      </c>
    </row>
    <row r="33" spans="1:18" ht="14.4" customHeight="1" x14ac:dyDescent="0.3">
      <c r="A33" s="464" t="s">
        <v>1092</v>
      </c>
      <c r="B33" s="465" t="s">
        <v>1093</v>
      </c>
      <c r="C33" s="465" t="s">
        <v>400</v>
      </c>
      <c r="D33" s="465" t="s">
        <v>1094</v>
      </c>
      <c r="E33" s="465" t="s">
        <v>1149</v>
      </c>
      <c r="F33" s="465" t="s">
        <v>1150</v>
      </c>
      <c r="G33" s="469">
        <v>2990</v>
      </c>
      <c r="H33" s="469">
        <v>346840</v>
      </c>
      <c r="I33" s="465">
        <v>0.87061510850057111</v>
      </c>
      <c r="J33" s="465">
        <v>116</v>
      </c>
      <c r="K33" s="469">
        <v>3405</v>
      </c>
      <c r="L33" s="469">
        <v>398385</v>
      </c>
      <c r="M33" s="465">
        <v>1</v>
      </c>
      <c r="N33" s="465">
        <v>117</v>
      </c>
      <c r="O33" s="469">
        <v>3977</v>
      </c>
      <c r="P33" s="469">
        <v>540872</v>
      </c>
      <c r="Q33" s="492">
        <v>1.3576615585426157</v>
      </c>
      <c r="R33" s="470">
        <v>136</v>
      </c>
    </row>
    <row r="34" spans="1:18" ht="14.4" customHeight="1" x14ac:dyDescent="0.3">
      <c r="A34" s="464" t="s">
        <v>1092</v>
      </c>
      <c r="B34" s="465" t="s">
        <v>1093</v>
      </c>
      <c r="C34" s="465" t="s">
        <v>400</v>
      </c>
      <c r="D34" s="465" t="s">
        <v>1094</v>
      </c>
      <c r="E34" s="465" t="s">
        <v>1151</v>
      </c>
      <c r="F34" s="465" t="s">
        <v>1152</v>
      </c>
      <c r="G34" s="469">
        <v>202</v>
      </c>
      <c r="H34" s="469">
        <v>17170</v>
      </c>
      <c r="I34" s="465">
        <v>0.77646633202188753</v>
      </c>
      <c r="J34" s="465">
        <v>85</v>
      </c>
      <c r="K34" s="469">
        <v>243</v>
      </c>
      <c r="L34" s="469">
        <v>22113</v>
      </c>
      <c r="M34" s="465">
        <v>1</v>
      </c>
      <c r="N34" s="465">
        <v>91</v>
      </c>
      <c r="O34" s="469">
        <v>233</v>
      </c>
      <c r="P34" s="469">
        <v>21203</v>
      </c>
      <c r="Q34" s="492">
        <v>0.95884773662551437</v>
      </c>
      <c r="R34" s="470">
        <v>91</v>
      </c>
    </row>
    <row r="35" spans="1:18" ht="14.4" customHeight="1" x14ac:dyDescent="0.3">
      <c r="A35" s="464" t="s">
        <v>1092</v>
      </c>
      <c r="B35" s="465" t="s">
        <v>1093</v>
      </c>
      <c r="C35" s="465" t="s">
        <v>400</v>
      </c>
      <c r="D35" s="465" t="s">
        <v>1094</v>
      </c>
      <c r="E35" s="465" t="s">
        <v>1153</v>
      </c>
      <c r="F35" s="465" t="s">
        <v>1154</v>
      </c>
      <c r="G35" s="469">
        <v>886</v>
      </c>
      <c r="H35" s="469">
        <v>86828</v>
      </c>
      <c r="I35" s="465">
        <v>0.83449144153235499</v>
      </c>
      <c r="J35" s="465">
        <v>98</v>
      </c>
      <c r="K35" s="469">
        <v>1051</v>
      </c>
      <c r="L35" s="469">
        <v>104049</v>
      </c>
      <c r="M35" s="465">
        <v>1</v>
      </c>
      <c r="N35" s="465">
        <v>99</v>
      </c>
      <c r="O35" s="469">
        <v>820</v>
      </c>
      <c r="P35" s="469">
        <v>112340</v>
      </c>
      <c r="Q35" s="492">
        <v>1.0796836106065411</v>
      </c>
      <c r="R35" s="470">
        <v>137</v>
      </c>
    </row>
    <row r="36" spans="1:18" ht="14.4" customHeight="1" x14ac:dyDescent="0.3">
      <c r="A36" s="464" t="s">
        <v>1092</v>
      </c>
      <c r="B36" s="465" t="s">
        <v>1093</v>
      </c>
      <c r="C36" s="465" t="s">
        <v>400</v>
      </c>
      <c r="D36" s="465" t="s">
        <v>1094</v>
      </c>
      <c r="E36" s="465" t="s">
        <v>1155</v>
      </c>
      <c r="F36" s="465" t="s">
        <v>1156</v>
      </c>
      <c r="G36" s="469">
        <v>623</v>
      </c>
      <c r="H36" s="469">
        <v>13083</v>
      </c>
      <c r="I36" s="465">
        <v>1.0331674958540631</v>
      </c>
      <c r="J36" s="465">
        <v>21</v>
      </c>
      <c r="K36" s="469">
        <v>603</v>
      </c>
      <c r="L36" s="469">
        <v>12663</v>
      </c>
      <c r="M36" s="465">
        <v>1</v>
      </c>
      <c r="N36" s="465">
        <v>21</v>
      </c>
      <c r="O36" s="469">
        <v>369</v>
      </c>
      <c r="P36" s="469">
        <v>24354</v>
      </c>
      <c r="Q36" s="492">
        <v>1.9232409381663114</v>
      </c>
      <c r="R36" s="470">
        <v>66</v>
      </c>
    </row>
    <row r="37" spans="1:18" ht="14.4" customHeight="1" x14ac:dyDescent="0.3">
      <c r="A37" s="464" t="s">
        <v>1092</v>
      </c>
      <c r="B37" s="465" t="s">
        <v>1093</v>
      </c>
      <c r="C37" s="465" t="s">
        <v>400</v>
      </c>
      <c r="D37" s="465" t="s">
        <v>1094</v>
      </c>
      <c r="E37" s="465" t="s">
        <v>1157</v>
      </c>
      <c r="F37" s="465" t="s">
        <v>1158</v>
      </c>
      <c r="G37" s="469">
        <v>9800</v>
      </c>
      <c r="H37" s="469">
        <v>4772600</v>
      </c>
      <c r="I37" s="465">
        <v>0.80719032954662306</v>
      </c>
      <c r="J37" s="465">
        <v>487</v>
      </c>
      <c r="K37" s="469">
        <v>12116</v>
      </c>
      <c r="L37" s="469">
        <v>5912608</v>
      </c>
      <c r="M37" s="465">
        <v>1</v>
      </c>
      <c r="N37" s="465">
        <v>488</v>
      </c>
      <c r="O37" s="469">
        <v>5911</v>
      </c>
      <c r="P37" s="469">
        <v>1938808</v>
      </c>
      <c r="Q37" s="492">
        <v>0.32791079672455875</v>
      </c>
      <c r="R37" s="470">
        <v>328</v>
      </c>
    </row>
    <row r="38" spans="1:18" ht="14.4" customHeight="1" x14ac:dyDescent="0.3">
      <c r="A38" s="464" t="s">
        <v>1092</v>
      </c>
      <c r="B38" s="465" t="s">
        <v>1093</v>
      </c>
      <c r="C38" s="465" t="s">
        <v>400</v>
      </c>
      <c r="D38" s="465" t="s">
        <v>1094</v>
      </c>
      <c r="E38" s="465" t="s">
        <v>1159</v>
      </c>
      <c r="F38" s="465" t="s">
        <v>1160</v>
      </c>
      <c r="G38" s="469">
        <v>1859</v>
      </c>
      <c r="H38" s="469">
        <v>600457</v>
      </c>
      <c r="I38" s="465">
        <v>0.79199245541838137</v>
      </c>
      <c r="J38" s="465">
        <v>323</v>
      </c>
      <c r="K38" s="469">
        <v>2340</v>
      </c>
      <c r="L38" s="469">
        <v>758160</v>
      </c>
      <c r="M38" s="465">
        <v>1</v>
      </c>
      <c r="N38" s="465">
        <v>324</v>
      </c>
      <c r="O38" s="469">
        <v>2705</v>
      </c>
      <c r="P38" s="469">
        <v>757400</v>
      </c>
      <c r="Q38" s="492">
        <v>0.99899757307164716</v>
      </c>
      <c r="R38" s="470">
        <v>280</v>
      </c>
    </row>
    <row r="39" spans="1:18" ht="14.4" customHeight="1" x14ac:dyDescent="0.3">
      <c r="A39" s="464" t="s">
        <v>1092</v>
      </c>
      <c r="B39" s="465" t="s">
        <v>1093</v>
      </c>
      <c r="C39" s="465" t="s">
        <v>400</v>
      </c>
      <c r="D39" s="465" t="s">
        <v>1094</v>
      </c>
      <c r="E39" s="465" t="s">
        <v>1161</v>
      </c>
      <c r="F39" s="465" t="s">
        <v>1162</v>
      </c>
      <c r="G39" s="469">
        <v>656</v>
      </c>
      <c r="H39" s="469">
        <v>154160</v>
      </c>
      <c r="I39" s="465">
        <v>0.89728068541627859</v>
      </c>
      <c r="J39" s="465">
        <v>235</v>
      </c>
      <c r="K39" s="469">
        <v>728</v>
      </c>
      <c r="L39" s="469">
        <v>171808</v>
      </c>
      <c r="M39" s="465">
        <v>1</v>
      </c>
      <c r="N39" s="465">
        <v>236</v>
      </c>
      <c r="O39" s="469">
        <v>798</v>
      </c>
      <c r="P39" s="469">
        <v>179550</v>
      </c>
      <c r="Q39" s="492">
        <v>1.0450619295958279</v>
      </c>
      <c r="R39" s="470">
        <v>225</v>
      </c>
    </row>
    <row r="40" spans="1:18" ht="14.4" customHeight="1" x14ac:dyDescent="0.3">
      <c r="A40" s="464" t="s">
        <v>1092</v>
      </c>
      <c r="B40" s="465" t="s">
        <v>1093</v>
      </c>
      <c r="C40" s="465" t="s">
        <v>400</v>
      </c>
      <c r="D40" s="465" t="s">
        <v>1094</v>
      </c>
      <c r="E40" s="465" t="s">
        <v>1163</v>
      </c>
      <c r="F40" s="465" t="s">
        <v>1164</v>
      </c>
      <c r="G40" s="469">
        <v>1907</v>
      </c>
      <c r="H40" s="469">
        <v>127769</v>
      </c>
      <c r="I40" s="465">
        <v>0.91656384505021515</v>
      </c>
      <c r="J40" s="465">
        <v>67</v>
      </c>
      <c r="K40" s="469">
        <v>2050</v>
      </c>
      <c r="L40" s="469">
        <v>139400</v>
      </c>
      <c r="M40" s="465">
        <v>1</v>
      </c>
      <c r="N40" s="465">
        <v>68</v>
      </c>
      <c r="O40" s="469">
        <v>1857</v>
      </c>
      <c r="P40" s="469">
        <v>133704</v>
      </c>
      <c r="Q40" s="492">
        <v>0.95913916786226683</v>
      </c>
      <c r="R40" s="470">
        <v>72</v>
      </c>
    </row>
    <row r="41" spans="1:18" ht="14.4" customHeight="1" x14ac:dyDescent="0.3">
      <c r="A41" s="464" t="s">
        <v>1092</v>
      </c>
      <c r="B41" s="465" t="s">
        <v>1093</v>
      </c>
      <c r="C41" s="465" t="s">
        <v>400</v>
      </c>
      <c r="D41" s="465" t="s">
        <v>1094</v>
      </c>
      <c r="E41" s="465" t="s">
        <v>1165</v>
      </c>
      <c r="F41" s="465" t="s">
        <v>1166</v>
      </c>
      <c r="G41" s="469">
        <v>1057</v>
      </c>
      <c r="H41" s="469">
        <v>43337</v>
      </c>
      <c r="I41" s="465">
        <v>0.79235382308845581</v>
      </c>
      <c r="J41" s="465">
        <v>41</v>
      </c>
      <c r="K41" s="469">
        <v>1334</v>
      </c>
      <c r="L41" s="469">
        <v>54694</v>
      </c>
      <c r="M41" s="465">
        <v>1</v>
      </c>
      <c r="N41" s="465">
        <v>41</v>
      </c>
      <c r="O41" s="469">
        <v>1062</v>
      </c>
      <c r="P41" s="469">
        <v>54162</v>
      </c>
      <c r="Q41" s="492">
        <v>0.99027315610487443</v>
      </c>
      <c r="R41" s="470">
        <v>51</v>
      </c>
    </row>
    <row r="42" spans="1:18" ht="14.4" customHeight="1" x14ac:dyDescent="0.3">
      <c r="A42" s="464" t="s">
        <v>1092</v>
      </c>
      <c r="B42" s="465" t="s">
        <v>1093</v>
      </c>
      <c r="C42" s="465" t="s">
        <v>400</v>
      </c>
      <c r="D42" s="465" t="s">
        <v>1094</v>
      </c>
      <c r="E42" s="465" t="s">
        <v>1167</v>
      </c>
      <c r="F42" s="465" t="s">
        <v>1168</v>
      </c>
      <c r="G42" s="469">
        <v>1679</v>
      </c>
      <c r="H42" s="469">
        <v>122567</v>
      </c>
      <c r="I42" s="465">
        <v>1.0397431329634719</v>
      </c>
      <c r="J42" s="465">
        <v>73</v>
      </c>
      <c r="K42" s="469">
        <v>1593</v>
      </c>
      <c r="L42" s="469">
        <v>117882</v>
      </c>
      <c r="M42" s="465">
        <v>1</v>
      </c>
      <c r="N42" s="465">
        <v>74</v>
      </c>
      <c r="O42" s="469">
        <v>1470</v>
      </c>
      <c r="P42" s="469">
        <v>189630</v>
      </c>
      <c r="Q42" s="492">
        <v>1.6086425408459306</v>
      </c>
      <c r="R42" s="470">
        <v>129</v>
      </c>
    </row>
    <row r="43" spans="1:18" ht="14.4" customHeight="1" x14ac:dyDescent="0.3">
      <c r="A43" s="464" t="s">
        <v>1092</v>
      </c>
      <c r="B43" s="465" t="s">
        <v>1093</v>
      </c>
      <c r="C43" s="465" t="s">
        <v>400</v>
      </c>
      <c r="D43" s="465" t="s">
        <v>1094</v>
      </c>
      <c r="E43" s="465" t="s">
        <v>1169</v>
      </c>
      <c r="F43" s="465" t="s">
        <v>1170</v>
      </c>
      <c r="G43" s="469">
        <v>208</v>
      </c>
      <c r="H43" s="469">
        <v>15184</v>
      </c>
      <c r="I43" s="465">
        <v>0.81424281424281419</v>
      </c>
      <c r="J43" s="465">
        <v>73</v>
      </c>
      <c r="K43" s="469">
        <v>252</v>
      </c>
      <c r="L43" s="469">
        <v>18648</v>
      </c>
      <c r="M43" s="465">
        <v>1</v>
      </c>
      <c r="N43" s="465">
        <v>74</v>
      </c>
      <c r="O43" s="469">
        <v>186</v>
      </c>
      <c r="P43" s="469">
        <v>9672</v>
      </c>
      <c r="Q43" s="492">
        <v>0.51866151866151866</v>
      </c>
      <c r="R43" s="470">
        <v>52</v>
      </c>
    </row>
    <row r="44" spans="1:18" ht="14.4" customHeight="1" x14ac:dyDescent="0.3">
      <c r="A44" s="464" t="s">
        <v>1092</v>
      </c>
      <c r="B44" s="465" t="s">
        <v>1093</v>
      </c>
      <c r="C44" s="465" t="s">
        <v>400</v>
      </c>
      <c r="D44" s="465" t="s">
        <v>1094</v>
      </c>
      <c r="E44" s="465" t="s">
        <v>1171</v>
      </c>
      <c r="F44" s="465" t="s">
        <v>1172</v>
      </c>
      <c r="G44" s="469">
        <v>1118</v>
      </c>
      <c r="H44" s="469">
        <v>317512</v>
      </c>
      <c r="I44" s="465">
        <v>0.89772537710109279</v>
      </c>
      <c r="J44" s="465">
        <v>284</v>
      </c>
      <c r="K44" s="469">
        <v>1241</v>
      </c>
      <c r="L44" s="469">
        <v>353685</v>
      </c>
      <c r="M44" s="465">
        <v>1</v>
      </c>
      <c r="N44" s="465">
        <v>285</v>
      </c>
      <c r="O44" s="469">
        <v>1001</v>
      </c>
      <c r="P44" s="469">
        <v>480480</v>
      </c>
      <c r="Q44" s="492">
        <v>1.3584969676406973</v>
      </c>
      <c r="R44" s="470">
        <v>480</v>
      </c>
    </row>
    <row r="45" spans="1:18" ht="14.4" customHeight="1" x14ac:dyDescent="0.3">
      <c r="A45" s="464" t="s">
        <v>1092</v>
      </c>
      <c r="B45" s="465" t="s">
        <v>1093</v>
      </c>
      <c r="C45" s="465" t="s">
        <v>400</v>
      </c>
      <c r="D45" s="465" t="s">
        <v>1094</v>
      </c>
      <c r="E45" s="465" t="s">
        <v>1173</v>
      </c>
      <c r="F45" s="465" t="s">
        <v>1174</v>
      </c>
      <c r="G45" s="469">
        <v>44</v>
      </c>
      <c r="H45" s="469">
        <v>9636</v>
      </c>
      <c r="I45" s="465">
        <v>1.2709047744658402</v>
      </c>
      <c r="J45" s="465">
        <v>219</v>
      </c>
      <c r="K45" s="469">
        <v>34</v>
      </c>
      <c r="L45" s="469">
        <v>7582</v>
      </c>
      <c r="M45" s="465">
        <v>1</v>
      </c>
      <c r="N45" s="465">
        <v>223</v>
      </c>
      <c r="O45" s="469">
        <v>55</v>
      </c>
      <c r="P45" s="469">
        <v>11385</v>
      </c>
      <c r="Q45" s="492">
        <v>1.5015826958586125</v>
      </c>
      <c r="R45" s="470">
        <v>207</v>
      </c>
    </row>
    <row r="46" spans="1:18" ht="14.4" customHeight="1" x14ac:dyDescent="0.3">
      <c r="A46" s="464" t="s">
        <v>1092</v>
      </c>
      <c r="B46" s="465" t="s">
        <v>1093</v>
      </c>
      <c r="C46" s="465" t="s">
        <v>400</v>
      </c>
      <c r="D46" s="465" t="s">
        <v>1094</v>
      </c>
      <c r="E46" s="465" t="s">
        <v>1175</v>
      </c>
      <c r="F46" s="465" t="s">
        <v>1176</v>
      </c>
      <c r="G46" s="469">
        <v>230</v>
      </c>
      <c r="H46" s="469">
        <v>175260</v>
      </c>
      <c r="I46" s="465">
        <v>0.87671205466569291</v>
      </c>
      <c r="J46" s="465">
        <v>762</v>
      </c>
      <c r="K46" s="469">
        <v>262</v>
      </c>
      <c r="L46" s="469">
        <v>199906</v>
      </c>
      <c r="M46" s="465">
        <v>1</v>
      </c>
      <c r="N46" s="465">
        <v>763</v>
      </c>
      <c r="O46" s="469">
        <v>181</v>
      </c>
      <c r="P46" s="469">
        <v>138103</v>
      </c>
      <c r="Q46" s="492">
        <v>0.69083969465648853</v>
      </c>
      <c r="R46" s="470">
        <v>763</v>
      </c>
    </row>
    <row r="47" spans="1:18" ht="14.4" customHeight="1" x14ac:dyDescent="0.3">
      <c r="A47" s="464" t="s">
        <v>1092</v>
      </c>
      <c r="B47" s="465" t="s">
        <v>1093</v>
      </c>
      <c r="C47" s="465" t="s">
        <v>400</v>
      </c>
      <c r="D47" s="465" t="s">
        <v>1094</v>
      </c>
      <c r="E47" s="465" t="s">
        <v>1177</v>
      </c>
      <c r="F47" s="465" t="s">
        <v>1178</v>
      </c>
      <c r="G47" s="469">
        <v>195</v>
      </c>
      <c r="H47" s="469">
        <v>404040</v>
      </c>
      <c r="I47" s="465">
        <v>0.82105930550136563</v>
      </c>
      <c r="J47" s="465">
        <v>2072</v>
      </c>
      <c r="K47" s="469">
        <v>233</v>
      </c>
      <c r="L47" s="469">
        <v>492096</v>
      </c>
      <c r="M47" s="465">
        <v>1</v>
      </c>
      <c r="N47" s="465">
        <v>2112</v>
      </c>
      <c r="O47" s="469">
        <v>118</v>
      </c>
      <c r="P47" s="469">
        <v>249688</v>
      </c>
      <c r="Q47" s="492">
        <v>0.50739693068019254</v>
      </c>
      <c r="R47" s="470">
        <v>2116</v>
      </c>
    </row>
    <row r="48" spans="1:18" ht="14.4" customHeight="1" x14ac:dyDescent="0.3">
      <c r="A48" s="464" t="s">
        <v>1092</v>
      </c>
      <c r="B48" s="465" t="s">
        <v>1093</v>
      </c>
      <c r="C48" s="465" t="s">
        <v>400</v>
      </c>
      <c r="D48" s="465" t="s">
        <v>1094</v>
      </c>
      <c r="E48" s="465" t="s">
        <v>1179</v>
      </c>
      <c r="F48" s="465" t="s">
        <v>1180</v>
      </c>
      <c r="G48" s="469">
        <v>80</v>
      </c>
      <c r="H48" s="469">
        <v>48640</v>
      </c>
      <c r="I48" s="465">
        <v>0.82519001085776333</v>
      </c>
      <c r="J48" s="465">
        <v>608</v>
      </c>
      <c r="K48" s="469">
        <v>96</v>
      </c>
      <c r="L48" s="469">
        <v>58944</v>
      </c>
      <c r="M48" s="465">
        <v>1</v>
      </c>
      <c r="N48" s="465">
        <v>614</v>
      </c>
      <c r="O48" s="469">
        <v>88</v>
      </c>
      <c r="P48" s="469">
        <v>53856</v>
      </c>
      <c r="Q48" s="492">
        <v>0.91368078175895762</v>
      </c>
      <c r="R48" s="470">
        <v>612</v>
      </c>
    </row>
    <row r="49" spans="1:18" ht="14.4" customHeight="1" x14ac:dyDescent="0.3">
      <c r="A49" s="464" t="s">
        <v>1092</v>
      </c>
      <c r="B49" s="465" t="s">
        <v>1093</v>
      </c>
      <c r="C49" s="465" t="s">
        <v>400</v>
      </c>
      <c r="D49" s="465" t="s">
        <v>1094</v>
      </c>
      <c r="E49" s="465" t="s">
        <v>1181</v>
      </c>
      <c r="F49" s="465" t="s">
        <v>1182</v>
      </c>
      <c r="G49" s="469">
        <v>13</v>
      </c>
      <c r="H49" s="469">
        <v>12506</v>
      </c>
      <c r="I49" s="465">
        <v>0.4058281412253375</v>
      </c>
      <c r="J49" s="465">
        <v>962</v>
      </c>
      <c r="K49" s="469">
        <v>32</v>
      </c>
      <c r="L49" s="469">
        <v>30816</v>
      </c>
      <c r="M49" s="465">
        <v>1</v>
      </c>
      <c r="N49" s="465">
        <v>963</v>
      </c>
      <c r="O49" s="469"/>
      <c r="P49" s="469"/>
      <c r="Q49" s="492"/>
      <c r="R49" s="470"/>
    </row>
    <row r="50" spans="1:18" ht="14.4" customHeight="1" x14ac:dyDescent="0.3">
      <c r="A50" s="464" t="s">
        <v>1092</v>
      </c>
      <c r="B50" s="465" t="s">
        <v>1093</v>
      </c>
      <c r="C50" s="465" t="s">
        <v>400</v>
      </c>
      <c r="D50" s="465" t="s">
        <v>1094</v>
      </c>
      <c r="E50" s="465" t="s">
        <v>1183</v>
      </c>
      <c r="F50" s="465" t="s">
        <v>1184</v>
      </c>
      <c r="G50" s="469">
        <v>3</v>
      </c>
      <c r="H50" s="469">
        <v>1527</v>
      </c>
      <c r="I50" s="465">
        <v>2.982421875</v>
      </c>
      <c r="J50" s="465">
        <v>509</v>
      </c>
      <c r="K50" s="469">
        <v>1</v>
      </c>
      <c r="L50" s="469">
        <v>512</v>
      </c>
      <c r="M50" s="465">
        <v>1</v>
      </c>
      <c r="N50" s="465">
        <v>512</v>
      </c>
      <c r="O50" s="469">
        <v>2</v>
      </c>
      <c r="P50" s="469">
        <v>862</v>
      </c>
      <c r="Q50" s="492">
        <v>1.68359375</v>
      </c>
      <c r="R50" s="470">
        <v>431</v>
      </c>
    </row>
    <row r="51" spans="1:18" ht="14.4" customHeight="1" x14ac:dyDescent="0.3">
      <c r="A51" s="464" t="s">
        <v>1092</v>
      </c>
      <c r="B51" s="465" t="s">
        <v>1093</v>
      </c>
      <c r="C51" s="465" t="s">
        <v>400</v>
      </c>
      <c r="D51" s="465" t="s">
        <v>1094</v>
      </c>
      <c r="E51" s="465" t="s">
        <v>1185</v>
      </c>
      <c r="F51" s="465" t="s">
        <v>1186</v>
      </c>
      <c r="G51" s="469">
        <v>73</v>
      </c>
      <c r="H51" s="469">
        <v>127166</v>
      </c>
      <c r="I51" s="465">
        <v>1.1653775659824046</v>
      </c>
      <c r="J51" s="465">
        <v>1742</v>
      </c>
      <c r="K51" s="469">
        <v>62</v>
      </c>
      <c r="L51" s="469">
        <v>109120</v>
      </c>
      <c r="M51" s="465">
        <v>1</v>
      </c>
      <c r="N51" s="465">
        <v>1760</v>
      </c>
      <c r="O51" s="469">
        <v>72</v>
      </c>
      <c r="P51" s="469">
        <v>126936</v>
      </c>
      <c r="Q51" s="492">
        <v>1.1632697947214077</v>
      </c>
      <c r="R51" s="470">
        <v>1763</v>
      </c>
    </row>
    <row r="52" spans="1:18" ht="14.4" customHeight="1" x14ac:dyDescent="0.3">
      <c r="A52" s="464" t="s">
        <v>1092</v>
      </c>
      <c r="B52" s="465" t="s">
        <v>1093</v>
      </c>
      <c r="C52" s="465" t="s">
        <v>400</v>
      </c>
      <c r="D52" s="465" t="s">
        <v>1094</v>
      </c>
      <c r="E52" s="465" t="s">
        <v>1187</v>
      </c>
      <c r="F52" s="465" t="s">
        <v>1188</v>
      </c>
      <c r="G52" s="469">
        <v>238</v>
      </c>
      <c r="H52" s="469">
        <v>116620</v>
      </c>
      <c r="I52" s="465">
        <v>1.0488164616159437</v>
      </c>
      <c r="J52" s="465">
        <v>490</v>
      </c>
      <c r="K52" s="469">
        <v>226</v>
      </c>
      <c r="L52" s="469">
        <v>111192</v>
      </c>
      <c r="M52" s="465">
        <v>1</v>
      </c>
      <c r="N52" s="465">
        <v>492</v>
      </c>
      <c r="O52" s="469">
        <v>0</v>
      </c>
      <c r="P52" s="469">
        <v>0</v>
      </c>
      <c r="Q52" s="492">
        <v>0</v>
      </c>
      <c r="R52" s="470"/>
    </row>
    <row r="53" spans="1:18" ht="14.4" customHeight="1" x14ac:dyDescent="0.3">
      <c r="A53" s="464" t="s">
        <v>1092</v>
      </c>
      <c r="B53" s="465" t="s">
        <v>1093</v>
      </c>
      <c r="C53" s="465" t="s">
        <v>400</v>
      </c>
      <c r="D53" s="465" t="s">
        <v>1094</v>
      </c>
      <c r="E53" s="465" t="s">
        <v>1189</v>
      </c>
      <c r="F53" s="465" t="s">
        <v>1190</v>
      </c>
      <c r="G53" s="469">
        <v>243</v>
      </c>
      <c r="H53" s="469">
        <v>23814</v>
      </c>
      <c r="I53" s="465">
        <v>0.89090909090909087</v>
      </c>
      <c r="J53" s="465">
        <v>98</v>
      </c>
      <c r="K53" s="469">
        <v>270</v>
      </c>
      <c r="L53" s="469">
        <v>26730</v>
      </c>
      <c r="M53" s="465">
        <v>1</v>
      </c>
      <c r="N53" s="465">
        <v>99</v>
      </c>
      <c r="O53" s="469">
        <v>224</v>
      </c>
      <c r="P53" s="469">
        <v>33824</v>
      </c>
      <c r="Q53" s="492">
        <v>1.2653946876169098</v>
      </c>
      <c r="R53" s="470">
        <v>151</v>
      </c>
    </row>
    <row r="54" spans="1:18" ht="14.4" customHeight="1" x14ac:dyDescent="0.3">
      <c r="A54" s="464" t="s">
        <v>1092</v>
      </c>
      <c r="B54" s="465" t="s">
        <v>1093</v>
      </c>
      <c r="C54" s="465" t="s">
        <v>400</v>
      </c>
      <c r="D54" s="465" t="s">
        <v>1094</v>
      </c>
      <c r="E54" s="465" t="s">
        <v>1191</v>
      </c>
      <c r="F54" s="465" t="s">
        <v>1192</v>
      </c>
      <c r="G54" s="469">
        <v>208</v>
      </c>
      <c r="H54" s="469">
        <v>51584</v>
      </c>
      <c r="I54" s="465">
        <v>0.33630626401710739</v>
      </c>
      <c r="J54" s="465">
        <v>248</v>
      </c>
      <c r="K54" s="469">
        <v>616</v>
      </c>
      <c r="L54" s="469">
        <v>153384</v>
      </c>
      <c r="M54" s="465">
        <v>1</v>
      </c>
      <c r="N54" s="465">
        <v>249</v>
      </c>
      <c r="O54" s="469">
        <v>452</v>
      </c>
      <c r="P54" s="469">
        <v>122492</v>
      </c>
      <c r="Q54" s="492">
        <v>0.79859698534397328</v>
      </c>
      <c r="R54" s="470">
        <v>271</v>
      </c>
    </row>
    <row r="55" spans="1:18" ht="14.4" customHeight="1" x14ac:dyDescent="0.3">
      <c r="A55" s="464" t="s">
        <v>1092</v>
      </c>
      <c r="B55" s="465" t="s">
        <v>1093</v>
      </c>
      <c r="C55" s="465" t="s">
        <v>400</v>
      </c>
      <c r="D55" s="465" t="s">
        <v>1094</v>
      </c>
      <c r="E55" s="465" t="s">
        <v>1193</v>
      </c>
      <c r="F55" s="465" t="s">
        <v>1194</v>
      </c>
      <c r="G55" s="469">
        <v>236</v>
      </c>
      <c r="H55" s="469">
        <v>36108</v>
      </c>
      <c r="I55" s="465">
        <v>1.2023976023976024</v>
      </c>
      <c r="J55" s="465">
        <v>153</v>
      </c>
      <c r="K55" s="469">
        <v>195</v>
      </c>
      <c r="L55" s="469">
        <v>30030</v>
      </c>
      <c r="M55" s="465">
        <v>1</v>
      </c>
      <c r="N55" s="465">
        <v>154</v>
      </c>
      <c r="O55" s="469">
        <v>210</v>
      </c>
      <c r="P55" s="469">
        <v>36330</v>
      </c>
      <c r="Q55" s="492">
        <v>1.2097902097902098</v>
      </c>
      <c r="R55" s="470">
        <v>173</v>
      </c>
    </row>
    <row r="56" spans="1:18" ht="14.4" customHeight="1" x14ac:dyDescent="0.3">
      <c r="A56" s="464" t="s">
        <v>1092</v>
      </c>
      <c r="B56" s="465" t="s">
        <v>1093</v>
      </c>
      <c r="C56" s="465" t="s">
        <v>400</v>
      </c>
      <c r="D56" s="465" t="s">
        <v>1094</v>
      </c>
      <c r="E56" s="465" t="s">
        <v>1195</v>
      </c>
      <c r="F56" s="465" t="s">
        <v>1196</v>
      </c>
      <c r="G56" s="469">
        <v>62</v>
      </c>
      <c r="H56" s="469">
        <v>32922</v>
      </c>
      <c r="I56" s="465">
        <v>0.95205320994794684</v>
      </c>
      <c r="J56" s="465">
        <v>531</v>
      </c>
      <c r="K56" s="469">
        <v>65</v>
      </c>
      <c r="L56" s="469">
        <v>34580</v>
      </c>
      <c r="M56" s="465">
        <v>1</v>
      </c>
      <c r="N56" s="465">
        <v>532</v>
      </c>
      <c r="O56" s="469">
        <v>274</v>
      </c>
      <c r="P56" s="469">
        <v>120012</v>
      </c>
      <c r="Q56" s="492">
        <v>3.4705610179294388</v>
      </c>
      <c r="R56" s="470">
        <v>438</v>
      </c>
    </row>
    <row r="57" spans="1:18" ht="14.4" customHeight="1" x14ac:dyDescent="0.3">
      <c r="A57" s="464" t="s">
        <v>1092</v>
      </c>
      <c r="B57" s="465" t="s">
        <v>1093</v>
      </c>
      <c r="C57" s="465" t="s">
        <v>400</v>
      </c>
      <c r="D57" s="465" t="s">
        <v>1094</v>
      </c>
      <c r="E57" s="465" t="s">
        <v>1197</v>
      </c>
      <c r="F57" s="465" t="s">
        <v>1198</v>
      </c>
      <c r="G57" s="469">
        <v>30</v>
      </c>
      <c r="H57" s="469">
        <v>4560</v>
      </c>
      <c r="I57" s="465"/>
      <c r="J57" s="465">
        <v>152</v>
      </c>
      <c r="K57" s="469"/>
      <c r="L57" s="469"/>
      <c r="M57" s="465"/>
      <c r="N57" s="465"/>
      <c r="O57" s="469"/>
      <c r="P57" s="469"/>
      <c r="Q57" s="492"/>
      <c r="R57" s="470"/>
    </row>
    <row r="58" spans="1:18" ht="14.4" customHeight="1" x14ac:dyDescent="0.3">
      <c r="A58" s="464" t="s">
        <v>1092</v>
      </c>
      <c r="B58" s="465" t="s">
        <v>1093</v>
      </c>
      <c r="C58" s="465" t="s">
        <v>400</v>
      </c>
      <c r="D58" s="465" t="s">
        <v>1094</v>
      </c>
      <c r="E58" s="465" t="s">
        <v>1199</v>
      </c>
      <c r="F58" s="465" t="s">
        <v>1200</v>
      </c>
      <c r="G58" s="469">
        <v>15</v>
      </c>
      <c r="H58" s="469">
        <v>405</v>
      </c>
      <c r="I58" s="465">
        <v>1.5</v>
      </c>
      <c r="J58" s="465">
        <v>27</v>
      </c>
      <c r="K58" s="469">
        <v>10</v>
      </c>
      <c r="L58" s="469">
        <v>270</v>
      </c>
      <c r="M58" s="465">
        <v>1</v>
      </c>
      <c r="N58" s="465">
        <v>27</v>
      </c>
      <c r="O58" s="469">
        <v>13</v>
      </c>
      <c r="P58" s="469">
        <v>611</v>
      </c>
      <c r="Q58" s="492">
        <v>2.2629629629629631</v>
      </c>
      <c r="R58" s="470">
        <v>47</v>
      </c>
    </row>
    <row r="59" spans="1:18" ht="14.4" customHeight="1" x14ac:dyDescent="0.3">
      <c r="A59" s="464" t="s">
        <v>1092</v>
      </c>
      <c r="B59" s="465" t="s">
        <v>1093</v>
      </c>
      <c r="C59" s="465" t="s">
        <v>400</v>
      </c>
      <c r="D59" s="465" t="s">
        <v>1094</v>
      </c>
      <c r="E59" s="465" t="s">
        <v>1201</v>
      </c>
      <c r="F59" s="465" t="s">
        <v>1202</v>
      </c>
      <c r="G59" s="469">
        <v>3</v>
      </c>
      <c r="H59" s="469">
        <v>123</v>
      </c>
      <c r="I59" s="465">
        <v>0.32539682539682541</v>
      </c>
      <c r="J59" s="465">
        <v>41</v>
      </c>
      <c r="K59" s="469">
        <v>9</v>
      </c>
      <c r="L59" s="469">
        <v>378</v>
      </c>
      <c r="M59" s="465">
        <v>1</v>
      </c>
      <c r="N59" s="465">
        <v>42</v>
      </c>
      <c r="O59" s="469"/>
      <c r="P59" s="469"/>
      <c r="Q59" s="492"/>
      <c r="R59" s="470"/>
    </row>
    <row r="60" spans="1:18" ht="14.4" customHeight="1" x14ac:dyDescent="0.3">
      <c r="A60" s="464" t="s">
        <v>1092</v>
      </c>
      <c r="B60" s="465" t="s">
        <v>1093</v>
      </c>
      <c r="C60" s="465" t="s">
        <v>400</v>
      </c>
      <c r="D60" s="465" t="s">
        <v>1094</v>
      </c>
      <c r="E60" s="465" t="s">
        <v>1203</v>
      </c>
      <c r="F60" s="465" t="s">
        <v>1204</v>
      </c>
      <c r="G60" s="469">
        <v>1</v>
      </c>
      <c r="H60" s="469">
        <v>328</v>
      </c>
      <c r="I60" s="465"/>
      <c r="J60" s="465">
        <v>328</v>
      </c>
      <c r="K60" s="469"/>
      <c r="L60" s="469"/>
      <c r="M60" s="465"/>
      <c r="N60" s="465"/>
      <c r="O60" s="469">
        <v>6</v>
      </c>
      <c r="P60" s="469">
        <v>2262</v>
      </c>
      <c r="Q60" s="492"/>
      <c r="R60" s="470">
        <v>377</v>
      </c>
    </row>
    <row r="61" spans="1:18" ht="14.4" customHeight="1" x14ac:dyDescent="0.3">
      <c r="A61" s="464" t="s">
        <v>1092</v>
      </c>
      <c r="B61" s="465" t="s">
        <v>1093</v>
      </c>
      <c r="C61" s="465" t="s">
        <v>400</v>
      </c>
      <c r="D61" s="465" t="s">
        <v>1094</v>
      </c>
      <c r="E61" s="465" t="s">
        <v>1205</v>
      </c>
      <c r="F61" s="465" t="s">
        <v>1206</v>
      </c>
      <c r="G61" s="469">
        <v>4</v>
      </c>
      <c r="H61" s="469">
        <v>116</v>
      </c>
      <c r="I61" s="465"/>
      <c r="J61" s="465">
        <v>29</v>
      </c>
      <c r="K61" s="469"/>
      <c r="L61" s="469"/>
      <c r="M61" s="465"/>
      <c r="N61" s="465"/>
      <c r="O61" s="469">
        <v>10</v>
      </c>
      <c r="P61" s="469">
        <v>360</v>
      </c>
      <c r="Q61" s="492"/>
      <c r="R61" s="470">
        <v>36</v>
      </c>
    </row>
    <row r="62" spans="1:18" ht="14.4" customHeight="1" x14ac:dyDescent="0.3">
      <c r="A62" s="464" t="s">
        <v>1092</v>
      </c>
      <c r="B62" s="465" t="s">
        <v>1093</v>
      </c>
      <c r="C62" s="465" t="s">
        <v>400</v>
      </c>
      <c r="D62" s="465" t="s">
        <v>1094</v>
      </c>
      <c r="E62" s="465" t="s">
        <v>1207</v>
      </c>
      <c r="F62" s="465" t="s">
        <v>1208</v>
      </c>
      <c r="G62" s="469">
        <v>7</v>
      </c>
      <c r="H62" s="469">
        <v>826</v>
      </c>
      <c r="I62" s="465">
        <v>0.86764705882352944</v>
      </c>
      <c r="J62" s="465">
        <v>118</v>
      </c>
      <c r="K62" s="469">
        <v>8</v>
      </c>
      <c r="L62" s="469">
        <v>952</v>
      </c>
      <c r="M62" s="465">
        <v>1</v>
      </c>
      <c r="N62" s="465">
        <v>119</v>
      </c>
      <c r="O62" s="469">
        <v>4</v>
      </c>
      <c r="P62" s="469">
        <v>968</v>
      </c>
      <c r="Q62" s="492">
        <v>1.0168067226890756</v>
      </c>
      <c r="R62" s="470">
        <v>242</v>
      </c>
    </row>
    <row r="63" spans="1:18" ht="14.4" customHeight="1" x14ac:dyDescent="0.3">
      <c r="A63" s="464" t="s">
        <v>1092</v>
      </c>
      <c r="B63" s="465" t="s">
        <v>1093</v>
      </c>
      <c r="C63" s="465" t="s">
        <v>400</v>
      </c>
      <c r="D63" s="465" t="s">
        <v>1094</v>
      </c>
      <c r="E63" s="465" t="s">
        <v>1209</v>
      </c>
      <c r="F63" s="465" t="s">
        <v>1210</v>
      </c>
      <c r="G63" s="469">
        <v>10</v>
      </c>
      <c r="H63" s="469">
        <v>2690</v>
      </c>
      <c r="I63" s="465"/>
      <c r="J63" s="465">
        <v>269</v>
      </c>
      <c r="K63" s="469"/>
      <c r="L63" s="469"/>
      <c r="M63" s="465"/>
      <c r="N63" s="465"/>
      <c r="O63" s="469"/>
      <c r="P63" s="469"/>
      <c r="Q63" s="492"/>
      <c r="R63" s="470"/>
    </row>
    <row r="64" spans="1:18" ht="14.4" customHeight="1" x14ac:dyDescent="0.3">
      <c r="A64" s="464" t="s">
        <v>1092</v>
      </c>
      <c r="B64" s="465" t="s">
        <v>1093</v>
      </c>
      <c r="C64" s="465" t="s">
        <v>400</v>
      </c>
      <c r="D64" s="465" t="s">
        <v>1094</v>
      </c>
      <c r="E64" s="465" t="s">
        <v>1211</v>
      </c>
      <c r="F64" s="465"/>
      <c r="G64" s="469"/>
      <c r="H64" s="469"/>
      <c r="I64" s="465"/>
      <c r="J64" s="465"/>
      <c r="K64" s="469"/>
      <c r="L64" s="469"/>
      <c r="M64" s="465"/>
      <c r="N64" s="465"/>
      <c r="O64" s="469">
        <v>287</v>
      </c>
      <c r="P64" s="469">
        <v>428491</v>
      </c>
      <c r="Q64" s="492"/>
      <c r="R64" s="470">
        <v>1493</v>
      </c>
    </row>
    <row r="65" spans="1:18" ht="14.4" customHeight="1" x14ac:dyDescent="0.3">
      <c r="A65" s="464" t="s">
        <v>1092</v>
      </c>
      <c r="B65" s="465" t="s">
        <v>1093</v>
      </c>
      <c r="C65" s="465" t="s">
        <v>400</v>
      </c>
      <c r="D65" s="465" t="s">
        <v>1094</v>
      </c>
      <c r="E65" s="465" t="s">
        <v>1212</v>
      </c>
      <c r="F65" s="465"/>
      <c r="G65" s="469"/>
      <c r="H65" s="469"/>
      <c r="I65" s="465"/>
      <c r="J65" s="465"/>
      <c r="K65" s="469"/>
      <c r="L65" s="469"/>
      <c r="M65" s="465"/>
      <c r="N65" s="465"/>
      <c r="O65" s="469">
        <v>470</v>
      </c>
      <c r="P65" s="469">
        <v>153690</v>
      </c>
      <c r="Q65" s="492"/>
      <c r="R65" s="470">
        <v>327</v>
      </c>
    </row>
    <row r="66" spans="1:18" ht="14.4" customHeight="1" thickBot="1" x14ac:dyDescent="0.35">
      <c r="A66" s="471" t="s">
        <v>1092</v>
      </c>
      <c r="B66" s="472" t="s">
        <v>1093</v>
      </c>
      <c r="C66" s="472" t="s">
        <v>400</v>
      </c>
      <c r="D66" s="472" t="s">
        <v>1094</v>
      </c>
      <c r="E66" s="472" t="s">
        <v>1213</v>
      </c>
      <c r="F66" s="472"/>
      <c r="G66" s="476"/>
      <c r="H66" s="476"/>
      <c r="I66" s="472"/>
      <c r="J66" s="472"/>
      <c r="K66" s="476"/>
      <c r="L66" s="476"/>
      <c r="M66" s="472"/>
      <c r="N66" s="472"/>
      <c r="O66" s="476">
        <v>44</v>
      </c>
      <c r="P66" s="476">
        <v>39028</v>
      </c>
      <c r="Q66" s="484"/>
      <c r="R66" s="477">
        <v>887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36" t="s">
        <v>1215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</row>
    <row r="2" spans="1:19" ht="14.4" customHeight="1" thickBot="1" x14ac:dyDescent="0.35">
      <c r="A2" s="215" t="s">
        <v>237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113</v>
      </c>
      <c r="H3" s="88">
        <f t="shared" ref="H3:Q3" si="0">SUBTOTAL(9,H6:H1048576)</f>
        <v>53050</v>
      </c>
      <c r="I3" s="89">
        <f t="shared" si="0"/>
        <v>11733258</v>
      </c>
      <c r="J3" s="66"/>
      <c r="K3" s="66"/>
      <c r="L3" s="89">
        <f t="shared" si="0"/>
        <v>62789</v>
      </c>
      <c r="M3" s="89">
        <f t="shared" si="0"/>
        <v>14401561</v>
      </c>
      <c r="N3" s="66"/>
      <c r="O3" s="66"/>
      <c r="P3" s="89">
        <f t="shared" si="0"/>
        <v>55516</v>
      </c>
      <c r="Q3" s="89">
        <f t="shared" si="0"/>
        <v>11772437</v>
      </c>
      <c r="R3" s="67">
        <f>IF(M3=0,0,Q3/M3)</f>
        <v>0.81744173426755617</v>
      </c>
      <c r="S3" s="90">
        <f>IF(P3=0,0,Q3/P3)</f>
        <v>212.05484905252538</v>
      </c>
    </row>
    <row r="4" spans="1:19" ht="14.4" customHeight="1" x14ac:dyDescent="0.3">
      <c r="A4" s="402" t="s">
        <v>225</v>
      </c>
      <c r="B4" s="402" t="s">
        <v>82</v>
      </c>
      <c r="C4" s="410" t="s">
        <v>0</v>
      </c>
      <c r="D4" s="299" t="s">
        <v>121</v>
      </c>
      <c r="E4" s="404" t="s">
        <v>83</v>
      </c>
      <c r="F4" s="409" t="s">
        <v>58</v>
      </c>
      <c r="G4" s="405" t="s">
        <v>57</v>
      </c>
      <c r="H4" s="406">
        <v>2015</v>
      </c>
      <c r="I4" s="407"/>
      <c r="J4" s="87"/>
      <c r="K4" s="87"/>
      <c r="L4" s="406">
        <v>2016</v>
      </c>
      <c r="M4" s="407"/>
      <c r="N4" s="87"/>
      <c r="O4" s="87"/>
      <c r="P4" s="406">
        <v>2017</v>
      </c>
      <c r="Q4" s="407"/>
      <c r="R4" s="408" t="s">
        <v>2</v>
      </c>
      <c r="S4" s="403" t="s">
        <v>85</v>
      </c>
    </row>
    <row r="5" spans="1:19" ht="14.4" customHeight="1" thickBot="1" x14ac:dyDescent="0.35">
      <c r="A5" s="536"/>
      <c r="B5" s="536"/>
      <c r="C5" s="537"/>
      <c r="D5" s="546"/>
      <c r="E5" s="538"/>
      <c r="F5" s="539"/>
      <c r="G5" s="540"/>
      <c r="H5" s="541" t="s">
        <v>59</v>
      </c>
      <c r="I5" s="542" t="s">
        <v>14</v>
      </c>
      <c r="J5" s="543"/>
      <c r="K5" s="543"/>
      <c r="L5" s="541" t="s">
        <v>59</v>
      </c>
      <c r="M5" s="542" t="s">
        <v>14</v>
      </c>
      <c r="N5" s="543"/>
      <c r="O5" s="543"/>
      <c r="P5" s="541" t="s">
        <v>59</v>
      </c>
      <c r="Q5" s="542" t="s">
        <v>14</v>
      </c>
      <c r="R5" s="544"/>
      <c r="S5" s="545"/>
    </row>
    <row r="6" spans="1:19" ht="14.4" customHeight="1" x14ac:dyDescent="0.3">
      <c r="A6" s="457" t="s">
        <v>1092</v>
      </c>
      <c r="B6" s="458" t="s">
        <v>1093</v>
      </c>
      <c r="C6" s="458" t="s">
        <v>400</v>
      </c>
      <c r="D6" s="458" t="s">
        <v>1086</v>
      </c>
      <c r="E6" s="458" t="s">
        <v>1094</v>
      </c>
      <c r="F6" s="458" t="s">
        <v>1095</v>
      </c>
      <c r="G6" s="458" t="s">
        <v>1096</v>
      </c>
      <c r="H6" s="462">
        <v>222</v>
      </c>
      <c r="I6" s="462">
        <v>35742</v>
      </c>
      <c r="J6" s="458">
        <v>0.86083815028901733</v>
      </c>
      <c r="K6" s="458">
        <v>161</v>
      </c>
      <c r="L6" s="462">
        <v>240</v>
      </c>
      <c r="M6" s="462">
        <v>41520</v>
      </c>
      <c r="N6" s="458">
        <v>1</v>
      </c>
      <c r="O6" s="458">
        <v>173</v>
      </c>
      <c r="P6" s="462">
        <v>195</v>
      </c>
      <c r="Q6" s="462">
        <v>33735</v>
      </c>
      <c r="R6" s="483">
        <v>0.8125</v>
      </c>
      <c r="S6" s="463">
        <v>173</v>
      </c>
    </row>
    <row r="7" spans="1:19" ht="14.4" customHeight="1" x14ac:dyDescent="0.3">
      <c r="A7" s="464" t="s">
        <v>1092</v>
      </c>
      <c r="B7" s="465" t="s">
        <v>1093</v>
      </c>
      <c r="C7" s="465" t="s">
        <v>400</v>
      </c>
      <c r="D7" s="465" t="s">
        <v>1086</v>
      </c>
      <c r="E7" s="465" t="s">
        <v>1094</v>
      </c>
      <c r="F7" s="465" t="s">
        <v>1097</v>
      </c>
      <c r="G7" s="465" t="s">
        <v>1098</v>
      </c>
      <c r="H7" s="469">
        <v>2064</v>
      </c>
      <c r="I7" s="469">
        <v>258000</v>
      </c>
      <c r="J7" s="465">
        <v>0.90243237003924537</v>
      </c>
      <c r="K7" s="465">
        <v>125</v>
      </c>
      <c r="L7" s="469">
        <v>2269</v>
      </c>
      <c r="M7" s="469">
        <v>285894</v>
      </c>
      <c r="N7" s="465">
        <v>1</v>
      </c>
      <c r="O7" s="465">
        <v>126</v>
      </c>
      <c r="P7" s="469">
        <v>1975</v>
      </c>
      <c r="Q7" s="469">
        <v>379200</v>
      </c>
      <c r="R7" s="492">
        <v>1.3263657159646582</v>
      </c>
      <c r="S7" s="470">
        <v>192</v>
      </c>
    </row>
    <row r="8" spans="1:19" ht="14.4" customHeight="1" x14ac:dyDescent="0.3">
      <c r="A8" s="464" t="s">
        <v>1092</v>
      </c>
      <c r="B8" s="465" t="s">
        <v>1093</v>
      </c>
      <c r="C8" s="465" t="s">
        <v>400</v>
      </c>
      <c r="D8" s="465" t="s">
        <v>1086</v>
      </c>
      <c r="E8" s="465" t="s">
        <v>1094</v>
      </c>
      <c r="F8" s="465" t="s">
        <v>1099</v>
      </c>
      <c r="G8" s="465" t="s">
        <v>1100</v>
      </c>
      <c r="H8" s="469">
        <v>2075</v>
      </c>
      <c r="I8" s="469">
        <v>134875</v>
      </c>
      <c r="J8" s="465">
        <v>0.85290509434916784</v>
      </c>
      <c r="K8" s="465">
        <v>65</v>
      </c>
      <c r="L8" s="469">
        <v>2396</v>
      </c>
      <c r="M8" s="469">
        <v>158136</v>
      </c>
      <c r="N8" s="465">
        <v>1</v>
      </c>
      <c r="O8" s="465">
        <v>66</v>
      </c>
      <c r="P8" s="469">
        <v>2041</v>
      </c>
      <c r="Q8" s="469">
        <v>155116</v>
      </c>
      <c r="R8" s="492">
        <v>0.98090251429149589</v>
      </c>
      <c r="S8" s="470">
        <v>76</v>
      </c>
    </row>
    <row r="9" spans="1:19" ht="14.4" customHeight="1" x14ac:dyDescent="0.3">
      <c r="A9" s="464" t="s">
        <v>1092</v>
      </c>
      <c r="B9" s="465" t="s">
        <v>1093</v>
      </c>
      <c r="C9" s="465" t="s">
        <v>400</v>
      </c>
      <c r="D9" s="465" t="s">
        <v>1086</v>
      </c>
      <c r="E9" s="465" t="s">
        <v>1094</v>
      </c>
      <c r="F9" s="465" t="s">
        <v>1101</v>
      </c>
      <c r="G9" s="465" t="s">
        <v>1102</v>
      </c>
      <c r="H9" s="469">
        <v>13</v>
      </c>
      <c r="I9" s="469">
        <v>2392</v>
      </c>
      <c r="J9" s="465">
        <v>1.2860215053763442</v>
      </c>
      <c r="K9" s="465">
        <v>184</v>
      </c>
      <c r="L9" s="469">
        <v>10</v>
      </c>
      <c r="M9" s="469">
        <v>1860</v>
      </c>
      <c r="N9" s="465">
        <v>1</v>
      </c>
      <c r="O9" s="465">
        <v>186</v>
      </c>
      <c r="P9" s="469">
        <v>13</v>
      </c>
      <c r="Q9" s="469">
        <v>3861</v>
      </c>
      <c r="R9" s="492">
        <v>2.0758064516129031</v>
      </c>
      <c r="S9" s="470">
        <v>297</v>
      </c>
    </row>
    <row r="10" spans="1:19" ht="14.4" customHeight="1" x14ac:dyDescent="0.3">
      <c r="A10" s="464" t="s">
        <v>1092</v>
      </c>
      <c r="B10" s="465" t="s">
        <v>1093</v>
      </c>
      <c r="C10" s="465" t="s">
        <v>400</v>
      </c>
      <c r="D10" s="465" t="s">
        <v>1086</v>
      </c>
      <c r="E10" s="465" t="s">
        <v>1094</v>
      </c>
      <c r="F10" s="465" t="s">
        <v>1103</v>
      </c>
      <c r="G10" s="465" t="s">
        <v>1104</v>
      </c>
      <c r="H10" s="469">
        <v>710</v>
      </c>
      <c r="I10" s="469">
        <v>158330</v>
      </c>
      <c r="J10" s="465">
        <v>0.78369549076869771</v>
      </c>
      <c r="K10" s="465">
        <v>223</v>
      </c>
      <c r="L10" s="469">
        <v>890</v>
      </c>
      <c r="M10" s="469">
        <v>202030</v>
      </c>
      <c r="N10" s="465">
        <v>1</v>
      </c>
      <c r="O10" s="465">
        <v>227</v>
      </c>
      <c r="P10" s="469">
        <v>888</v>
      </c>
      <c r="Q10" s="469">
        <v>227328</v>
      </c>
      <c r="R10" s="492">
        <v>1.1252190268771964</v>
      </c>
      <c r="S10" s="470">
        <v>256</v>
      </c>
    </row>
    <row r="11" spans="1:19" ht="14.4" customHeight="1" x14ac:dyDescent="0.3">
      <c r="A11" s="464" t="s">
        <v>1092</v>
      </c>
      <c r="B11" s="465" t="s">
        <v>1093</v>
      </c>
      <c r="C11" s="465" t="s">
        <v>400</v>
      </c>
      <c r="D11" s="465" t="s">
        <v>1086</v>
      </c>
      <c r="E11" s="465" t="s">
        <v>1094</v>
      </c>
      <c r="F11" s="465" t="s">
        <v>1105</v>
      </c>
      <c r="G11" s="465" t="s">
        <v>1106</v>
      </c>
      <c r="H11" s="469">
        <v>192</v>
      </c>
      <c r="I11" s="469">
        <v>16512</v>
      </c>
      <c r="J11" s="465">
        <v>1.3714285714285714</v>
      </c>
      <c r="K11" s="465">
        <v>86</v>
      </c>
      <c r="L11" s="469">
        <v>140</v>
      </c>
      <c r="M11" s="469">
        <v>12040</v>
      </c>
      <c r="N11" s="465">
        <v>1</v>
      </c>
      <c r="O11" s="465">
        <v>86</v>
      </c>
      <c r="P11" s="469">
        <v>29</v>
      </c>
      <c r="Q11" s="469">
        <v>2871</v>
      </c>
      <c r="R11" s="492">
        <v>0.23845514950166113</v>
      </c>
      <c r="S11" s="470">
        <v>99</v>
      </c>
    </row>
    <row r="12" spans="1:19" ht="14.4" customHeight="1" x14ac:dyDescent="0.3">
      <c r="A12" s="464" t="s">
        <v>1092</v>
      </c>
      <c r="B12" s="465" t="s">
        <v>1093</v>
      </c>
      <c r="C12" s="465" t="s">
        <v>400</v>
      </c>
      <c r="D12" s="465" t="s">
        <v>1086</v>
      </c>
      <c r="E12" s="465" t="s">
        <v>1094</v>
      </c>
      <c r="F12" s="465" t="s">
        <v>1107</v>
      </c>
      <c r="G12" s="465" t="s">
        <v>1108</v>
      </c>
      <c r="H12" s="469">
        <v>22</v>
      </c>
      <c r="I12" s="469">
        <v>6424</v>
      </c>
      <c r="J12" s="465">
        <v>0.45521541950113381</v>
      </c>
      <c r="K12" s="465">
        <v>292</v>
      </c>
      <c r="L12" s="469">
        <v>48</v>
      </c>
      <c r="M12" s="469">
        <v>14112</v>
      </c>
      <c r="N12" s="465">
        <v>1</v>
      </c>
      <c r="O12" s="465">
        <v>294</v>
      </c>
      <c r="P12" s="469">
        <v>51</v>
      </c>
      <c r="Q12" s="469">
        <v>17850</v>
      </c>
      <c r="R12" s="492">
        <v>1.2648809523809523</v>
      </c>
      <c r="S12" s="470">
        <v>350</v>
      </c>
    </row>
    <row r="13" spans="1:19" ht="14.4" customHeight="1" x14ac:dyDescent="0.3">
      <c r="A13" s="464" t="s">
        <v>1092</v>
      </c>
      <c r="B13" s="465" t="s">
        <v>1093</v>
      </c>
      <c r="C13" s="465" t="s">
        <v>400</v>
      </c>
      <c r="D13" s="465" t="s">
        <v>1086</v>
      </c>
      <c r="E13" s="465" t="s">
        <v>1094</v>
      </c>
      <c r="F13" s="465" t="s">
        <v>1109</v>
      </c>
      <c r="G13" s="465" t="s">
        <v>1110</v>
      </c>
      <c r="H13" s="469">
        <v>854</v>
      </c>
      <c r="I13" s="469">
        <v>998326</v>
      </c>
      <c r="J13" s="465">
        <v>0.77091287050421931</v>
      </c>
      <c r="K13" s="465">
        <v>1169</v>
      </c>
      <c r="L13" s="469">
        <v>1104</v>
      </c>
      <c r="M13" s="469">
        <v>1294992</v>
      </c>
      <c r="N13" s="465">
        <v>1</v>
      </c>
      <c r="O13" s="465">
        <v>1173</v>
      </c>
      <c r="P13" s="469">
        <v>780</v>
      </c>
      <c r="Q13" s="469">
        <v>834600</v>
      </c>
      <c r="R13" s="492">
        <v>0.6444827458393565</v>
      </c>
      <c r="S13" s="470">
        <v>1070</v>
      </c>
    </row>
    <row r="14" spans="1:19" ht="14.4" customHeight="1" x14ac:dyDescent="0.3">
      <c r="A14" s="464" t="s">
        <v>1092</v>
      </c>
      <c r="B14" s="465" t="s">
        <v>1093</v>
      </c>
      <c r="C14" s="465" t="s">
        <v>400</v>
      </c>
      <c r="D14" s="465" t="s">
        <v>1086</v>
      </c>
      <c r="E14" s="465" t="s">
        <v>1094</v>
      </c>
      <c r="F14" s="465" t="s">
        <v>1111</v>
      </c>
      <c r="G14" s="465" t="s">
        <v>1112</v>
      </c>
      <c r="H14" s="469">
        <v>6787</v>
      </c>
      <c r="I14" s="469">
        <v>271480</v>
      </c>
      <c r="J14" s="465">
        <v>0.88819093422322548</v>
      </c>
      <c r="K14" s="465">
        <v>40</v>
      </c>
      <c r="L14" s="469">
        <v>7455</v>
      </c>
      <c r="M14" s="469">
        <v>305655</v>
      </c>
      <c r="N14" s="465">
        <v>1</v>
      </c>
      <c r="O14" s="465">
        <v>41</v>
      </c>
      <c r="P14" s="469">
        <v>5726</v>
      </c>
      <c r="Q14" s="469">
        <v>263396</v>
      </c>
      <c r="R14" s="492">
        <v>0.86174281461124469</v>
      </c>
      <c r="S14" s="470">
        <v>46</v>
      </c>
    </row>
    <row r="15" spans="1:19" ht="14.4" customHeight="1" x14ac:dyDescent="0.3">
      <c r="A15" s="464" t="s">
        <v>1092</v>
      </c>
      <c r="B15" s="465" t="s">
        <v>1093</v>
      </c>
      <c r="C15" s="465" t="s">
        <v>400</v>
      </c>
      <c r="D15" s="465" t="s">
        <v>1086</v>
      </c>
      <c r="E15" s="465" t="s">
        <v>1094</v>
      </c>
      <c r="F15" s="465" t="s">
        <v>1113</v>
      </c>
      <c r="G15" s="465" t="s">
        <v>1114</v>
      </c>
      <c r="H15" s="469">
        <v>625</v>
      </c>
      <c r="I15" s="469">
        <v>239375</v>
      </c>
      <c r="J15" s="465">
        <v>0.79410496284501064</v>
      </c>
      <c r="K15" s="465">
        <v>383</v>
      </c>
      <c r="L15" s="469">
        <v>785</v>
      </c>
      <c r="M15" s="469">
        <v>301440</v>
      </c>
      <c r="N15" s="465">
        <v>1</v>
      </c>
      <c r="O15" s="465">
        <v>384</v>
      </c>
      <c r="P15" s="469">
        <v>1501</v>
      </c>
      <c r="Q15" s="469">
        <v>520847</v>
      </c>
      <c r="R15" s="492">
        <v>1.72786292462845</v>
      </c>
      <c r="S15" s="470">
        <v>347</v>
      </c>
    </row>
    <row r="16" spans="1:19" ht="14.4" customHeight="1" x14ac:dyDescent="0.3">
      <c r="A16" s="464" t="s">
        <v>1092</v>
      </c>
      <c r="B16" s="465" t="s">
        <v>1093</v>
      </c>
      <c r="C16" s="465" t="s">
        <v>400</v>
      </c>
      <c r="D16" s="465" t="s">
        <v>1086</v>
      </c>
      <c r="E16" s="465" t="s">
        <v>1094</v>
      </c>
      <c r="F16" s="465" t="s">
        <v>1115</v>
      </c>
      <c r="G16" s="465" t="s">
        <v>1116</v>
      </c>
      <c r="H16" s="469">
        <v>1244</v>
      </c>
      <c r="I16" s="469">
        <v>46028</v>
      </c>
      <c r="J16" s="465">
        <v>0.852054794520548</v>
      </c>
      <c r="K16" s="465">
        <v>37</v>
      </c>
      <c r="L16" s="469">
        <v>1460</v>
      </c>
      <c r="M16" s="469">
        <v>54020</v>
      </c>
      <c r="N16" s="465">
        <v>1</v>
      </c>
      <c r="O16" s="465">
        <v>37</v>
      </c>
      <c r="P16" s="469">
        <v>603</v>
      </c>
      <c r="Q16" s="469">
        <v>30753</v>
      </c>
      <c r="R16" s="492">
        <v>0.56928915216586451</v>
      </c>
      <c r="S16" s="470">
        <v>51</v>
      </c>
    </row>
    <row r="17" spans="1:19" ht="14.4" customHeight="1" x14ac:dyDescent="0.3">
      <c r="A17" s="464" t="s">
        <v>1092</v>
      </c>
      <c r="B17" s="465" t="s">
        <v>1093</v>
      </c>
      <c r="C17" s="465" t="s">
        <v>400</v>
      </c>
      <c r="D17" s="465" t="s">
        <v>1086</v>
      </c>
      <c r="E17" s="465" t="s">
        <v>1094</v>
      </c>
      <c r="F17" s="465" t="s">
        <v>1117</v>
      </c>
      <c r="G17" s="465" t="s">
        <v>1118</v>
      </c>
      <c r="H17" s="469">
        <v>276</v>
      </c>
      <c r="I17" s="469">
        <v>24288</v>
      </c>
      <c r="J17" s="465">
        <v>0.86087973629178038</v>
      </c>
      <c r="K17" s="465">
        <v>88</v>
      </c>
      <c r="L17" s="469">
        <v>317</v>
      </c>
      <c r="M17" s="469">
        <v>28213</v>
      </c>
      <c r="N17" s="465">
        <v>1</v>
      </c>
      <c r="O17" s="465">
        <v>89</v>
      </c>
      <c r="P17" s="469">
        <v>337</v>
      </c>
      <c r="Q17" s="469">
        <v>29656</v>
      </c>
      <c r="R17" s="492">
        <v>1.0511466345301812</v>
      </c>
      <c r="S17" s="470">
        <v>88</v>
      </c>
    </row>
    <row r="18" spans="1:19" ht="14.4" customHeight="1" x14ac:dyDescent="0.3">
      <c r="A18" s="464" t="s">
        <v>1092</v>
      </c>
      <c r="B18" s="465" t="s">
        <v>1093</v>
      </c>
      <c r="C18" s="465" t="s">
        <v>400</v>
      </c>
      <c r="D18" s="465" t="s">
        <v>1086</v>
      </c>
      <c r="E18" s="465" t="s">
        <v>1094</v>
      </c>
      <c r="F18" s="465" t="s">
        <v>1119</v>
      </c>
      <c r="G18" s="465" t="s">
        <v>1120</v>
      </c>
      <c r="H18" s="469">
        <v>2042</v>
      </c>
      <c r="I18" s="469">
        <v>908690</v>
      </c>
      <c r="J18" s="465">
        <v>0.74987910366716126</v>
      </c>
      <c r="K18" s="465">
        <v>445</v>
      </c>
      <c r="L18" s="469">
        <v>2717</v>
      </c>
      <c r="M18" s="469">
        <v>1211782</v>
      </c>
      <c r="N18" s="465">
        <v>1</v>
      </c>
      <c r="O18" s="465">
        <v>446</v>
      </c>
      <c r="P18" s="469">
        <v>6503</v>
      </c>
      <c r="Q18" s="469">
        <v>2451631</v>
      </c>
      <c r="R18" s="492">
        <v>2.0231617568176454</v>
      </c>
      <c r="S18" s="470">
        <v>377</v>
      </c>
    </row>
    <row r="19" spans="1:19" ht="14.4" customHeight="1" x14ac:dyDescent="0.3">
      <c r="A19" s="464" t="s">
        <v>1092</v>
      </c>
      <c r="B19" s="465" t="s">
        <v>1093</v>
      </c>
      <c r="C19" s="465" t="s">
        <v>400</v>
      </c>
      <c r="D19" s="465" t="s">
        <v>1086</v>
      </c>
      <c r="E19" s="465" t="s">
        <v>1094</v>
      </c>
      <c r="F19" s="465" t="s">
        <v>1121</v>
      </c>
      <c r="G19" s="465" t="s">
        <v>1122</v>
      </c>
      <c r="H19" s="469">
        <v>207</v>
      </c>
      <c r="I19" s="469">
        <v>8487</v>
      </c>
      <c r="J19" s="465">
        <v>0.66911069063386941</v>
      </c>
      <c r="K19" s="465">
        <v>41</v>
      </c>
      <c r="L19" s="469">
        <v>302</v>
      </c>
      <c r="M19" s="469">
        <v>12684</v>
      </c>
      <c r="N19" s="465">
        <v>1</v>
      </c>
      <c r="O19" s="465">
        <v>42</v>
      </c>
      <c r="P19" s="469">
        <v>242</v>
      </c>
      <c r="Q19" s="469">
        <v>8228</v>
      </c>
      <c r="R19" s="492">
        <v>0.64869126458530435</v>
      </c>
      <c r="S19" s="470">
        <v>34</v>
      </c>
    </row>
    <row r="20" spans="1:19" ht="14.4" customHeight="1" x14ac:dyDescent="0.3">
      <c r="A20" s="464" t="s">
        <v>1092</v>
      </c>
      <c r="B20" s="465" t="s">
        <v>1093</v>
      </c>
      <c r="C20" s="465" t="s">
        <v>400</v>
      </c>
      <c r="D20" s="465" t="s">
        <v>1086</v>
      </c>
      <c r="E20" s="465" t="s">
        <v>1094</v>
      </c>
      <c r="F20" s="465" t="s">
        <v>1123</v>
      </c>
      <c r="G20" s="465" t="s">
        <v>1124</v>
      </c>
      <c r="H20" s="469">
        <v>916</v>
      </c>
      <c r="I20" s="469">
        <v>449756</v>
      </c>
      <c r="J20" s="465">
        <v>0.95621151818212746</v>
      </c>
      <c r="K20" s="465">
        <v>491</v>
      </c>
      <c r="L20" s="469">
        <v>956</v>
      </c>
      <c r="M20" s="469">
        <v>470352</v>
      </c>
      <c r="N20" s="465">
        <v>1</v>
      </c>
      <c r="O20" s="465">
        <v>492</v>
      </c>
      <c r="P20" s="469">
        <v>262</v>
      </c>
      <c r="Q20" s="469">
        <v>137288</v>
      </c>
      <c r="R20" s="492">
        <v>0.29188352552981595</v>
      </c>
      <c r="S20" s="470">
        <v>524</v>
      </c>
    </row>
    <row r="21" spans="1:19" ht="14.4" customHeight="1" x14ac:dyDescent="0.3">
      <c r="A21" s="464" t="s">
        <v>1092</v>
      </c>
      <c r="B21" s="465" t="s">
        <v>1093</v>
      </c>
      <c r="C21" s="465" t="s">
        <v>400</v>
      </c>
      <c r="D21" s="465" t="s">
        <v>1086</v>
      </c>
      <c r="E21" s="465" t="s">
        <v>1094</v>
      </c>
      <c r="F21" s="465" t="s">
        <v>1125</v>
      </c>
      <c r="G21" s="465" t="s">
        <v>1126</v>
      </c>
      <c r="H21" s="469">
        <v>251</v>
      </c>
      <c r="I21" s="469">
        <v>7781</v>
      </c>
      <c r="J21" s="465">
        <v>0.57437070938215107</v>
      </c>
      <c r="K21" s="465">
        <v>31</v>
      </c>
      <c r="L21" s="469">
        <v>437</v>
      </c>
      <c r="M21" s="469">
        <v>13547</v>
      </c>
      <c r="N21" s="465">
        <v>1</v>
      </c>
      <c r="O21" s="465">
        <v>31</v>
      </c>
      <c r="P21" s="469">
        <v>236</v>
      </c>
      <c r="Q21" s="469">
        <v>13452</v>
      </c>
      <c r="R21" s="492">
        <v>0.99298737727910236</v>
      </c>
      <c r="S21" s="470">
        <v>57</v>
      </c>
    </row>
    <row r="22" spans="1:19" ht="14.4" customHeight="1" x14ac:dyDescent="0.3">
      <c r="A22" s="464" t="s">
        <v>1092</v>
      </c>
      <c r="B22" s="465" t="s">
        <v>1093</v>
      </c>
      <c r="C22" s="465" t="s">
        <v>400</v>
      </c>
      <c r="D22" s="465" t="s">
        <v>1086</v>
      </c>
      <c r="E22" s="465" t="s">
        <v>1094</v>
      </c>
      <c r="F22" s="465" t="s">
        <v>1127</v>
      </c>
      <c r="G22" s="465" t="s">
        <v>1128</v>
      </c>
      <c r="H22" s="469">
        <v>260</v>
      </c>
      <c r="I22" s="469">
        <v>53820</v>
      </c>
      <c r="J22" s="465">
        <v>0.70696721311475408</v>
      </c>
      <c r="K22" s="465">
        <v>207</v>
      </c>
      <c r="L22" s="469">
        <v>366</v>
      </c>
      <c r="M22" s="469">
        <v>76128</v>
      </c>
      <c r="N22" s="465">
        <v>1</v>
      </c>
      <c r="O22" s="465">
        <v>208</v>
      </c>
      <c r="P22" s="469">
        <v>398</v>
      </c>
      <c r="Q22" s="469">
        <v>89152</v>
      </c>
      <c r="R22" s="492">
        <v>1.1710802858343843</v>
      </c>
      <c r="S22" s="470">
        <v>224</v>
      </c>
    </row>
    <row r="23" spans="1:19" ht="14.4" customHeight="1" x14ac:dyDescent="0.3">
      <c r="A23" s="464" t="s">
        <v>1092</v>
      </c>
      <c r="B23" s="465" t="s">
        <v>1093</v>
      </c>
      <c r="C23" s="465" t="s">
        <v>400</v>
      </c>
      <c r="D23" s="465" t="s">
        <v>1086</v>
      </c>
      <c r="E23" s="465" t="s">
        <v>1094</v>
      </c>
      <c r="F23" s="465" t="s">
        <v>1129</v>
      </c>
      <c r="G23" s="465" t="s">
        <v>1130</v>
      </c>
      <c r="H23" s="469">
        <v>261</v>
      </c>
      <c r="I23" s="469">
        <v>99180</v>
      </c>
      <c r="J23" s="465">
        <v>0.74864130434782605</v>
      </c>
      <c r="K23" s="465">
        <v>380</v>
      </c>
      <c r="L23" s="469">
        <v>345</v>
      </c>
      <c r="M23" s="469">
        <v>132480</v>
      </c>
      <c r="N23" s="465">
        <v>1</v>
      </c>
      <c r="O23" s="465">
        <v>384</v>
      </c>
      <c r="P23" s="469">
        <v>381</v>
      </c>
      <c r="Q23" s="469">
        <v>210693</v>
      </c>
      <c r="R23" s="492">
        <v>1.5903759057971014</v>
      </c>
      <c r="S23" s="470">
        <v>553</v>
      </c>
    </row>
    <row r="24" spans="1:19" ht="14.4" customHeight="1" x14ac:dyDescent="0.3">
      <c r="A24" s="464" t="s">
        <v>1092</v>
      </c>
      <c r="B24" s="465" t="s">
        <v>1093</v>
      </c>
      <c r="C24" s="465" t="s">
        <v>400</v>
      </c>
      <c r="D24" s="465" t="s">
        <v>1086</v>
      </c>
      <c r="E24" s="465" t="s">
        <v>1094</v>
      </c>
      <c r="F24" s="465" t="s">
        <v>1131</v>
      </c>
      <c r="G24" s="465" t="s">
        <v>1132</v>
      </c>
      <c r="H24" s="469">
        <v>208</v>
      </c>
      <c r="I24" s="469">
        <v>48672</v>
      </c>
      <c r="J24" s="465">
        <v>0.33480079242791105</v>
      </c>
      <c r="K24" s="465">
        <v>234</v>
      </c>
      <c r="L24" s="469">
        <v>616</v>
      </c>
      <c r="M24" s="469">
        <v>145376</v>
      </c>
      <c r="N24" s="465">
        <v>1</v>
      </c>
      <c r="O24" s="465">
        <v>236</v>
      </c>
      <c r="P24" s="469">
        <v>452</v>
      </c>
      <c r="Q24" s="469">
        <v>96276</v>
      </c>
      <c r="R24" s="492">
        <v>0.66225511776359236</v>
      </c>
      <c r="S24" s="470">
        <v>213</v>
      </c>
    </row>
    <row r="25" spans="1:19" ht="14.4" customHeight="1" x14ac:dyDescent="0.3">
      <c r="A25" s="464" t="s">
        <v>1092</v>
      </c>
      <c r="B25" s="465" t="s">
        <v>1093</v>
      </c>
      <c r="C25" s="465" t="s">
        <v>400</v>
      </c>
      <c r="D25" s="465" t="s">
        <v>1086</v>
      </c>
      <c r="E25" s="465" t="s">
        <v>1094</v>
      </c>
      <c r="F25" s="465" t="s">
        <v>1133</v>
      </c>
      <c r="G25" s="465" t="s">
        <v>1134</v>
      </c>
      <c r="H25" s="469">
        <v>206</v>
      </c>
      <c r="I25" s="469">
        <v>26986</v>
      </c>
      <c r="J25" s="465">
        <v>0.86774494356731724</v>
      </c>
      <c r="K25" s="465">
        <v>131</v>
      </c>
      <c r="L25" s="469">
        <v>227</v>
      </c>
      <c r="M25" s="469">
        <v>31099</v>
      </c>
      <c r="N25" s="465">
        <v>1</v>
      </c>
      <c r="O25" s="465">
        <v>137</v>
      </c>
      <c r="P25" s="469">
        <v>277</v>
      </c>
      <c r="Q25" s="469">
        <v>39057</v>
      </c>
      <c r="R25" s="492">
        <v>1.2558924724267662</v>
      </c>
      <c r="S25" s="470">
        <v>141</v>
      </c>
    </row>
    <row r="26" spans="1:19" ht="14.4" customHeight="1" x14ac:dyDescent="0.3">
      <c r="A26" s="464" t="s">
        <v>1092</v>
      </c>
      <c r="B26" s="465" t="s">
        <v>1093</v>
      </c>
      <c r="C26" s="465" t="s">
        <v>400</v>
      </c>
      <c r="D26" s="465" t="s">
        <v>1086</v>
      </c>
      <c r="E26" s="465" t="s">
        <v>1094</v>
      </c>
      <c r="F26" s="465" t="s">
        <v>1135</v>
      </c>
      <c r="G26" s="465" t="s">
        <v>1136</v>
      </c>
      <c r="H26" s="469">
        <v>16</v>
      </c>
      <c r="I26" s="469">
        <v>3184</v>
      </c>
      <c r="J26" s="465">
        <v>0.55470383275261326</v>
      </c>
      <c r="K26" s="465">
        <v>199</v>
      </c>
      <c r="L26" s="469">
        <v>28</v>
      </c>
      <c r="M26" s="469">
        <v>5740</v>
      </c>
      <c r="N26" s="465">
        <v>1</v>
      </c>
      <c r="O26" s="465">
        <v>205</v>
      </c>
      <c r="P26" s="469"/>
      <c r="Q26" s="469"/>
      <c r="R26" s="492"/>
      <c r="S26" s="470"/>
    </row>
    <row r="27" spans="1:19" ht="14.4" customHeight="1" x14ac:dyDescent="0.3">
      <c r="A27" s="464" t="s">
        <v>1092</v>
      </c>
      <c r="B27" s="465" t="s">
        <v>1093</v>
      </c>
      <c r="C27" s="465" t="s">
        <v>400</v>
      </c>
      <c r="D27" s="465" t="s">
        <v>1086</v>
      </c>
      <c r="E27" s="465" t="s">
        <v>1094</v>
      </c>
      <c r="F27" s="465" t="s">
        <v>1137</v>
      </c>
      <c r="G27" s="465" t="s">
        <v>1138</v>
      </c>
      <c r="H27" s="469">
        <v>46</v>
      </c>
      <c r="I27" s="469">
        <v>57316</v>
      </c>
      <c r="J27" s="465">
        <v>3.2595541401273884</v>
      </c>
      <c r="K27" s="465">
        <v>1246</v>
      </c>
      <c r="L27" s="469">
        <v>14</v>
      </c>
      <c r="M27" s="469">
        <v>17584</v>
      </c>
      <c r="N27" s="465">
        <v>1</v>
      </c>
      <c r="O27" s="465">
        <v>1256</v>
      </c>
      <c r="P27" s="469">
        <v>17</v>
      </c>
      <c r="Q27" s="469">
        <v>21386</v>
      </c>
      <c r="R27" s="492">
        <v>1.2162192902638762</v>
      </c>
      <c r="S27" s="470">
        <v>1258</v>
      </c>
    </row>
    <row r="28" spans="1:19" ht="14.4" customHeight="1" x14ac:dyDescent="0.3">
      <c r="A28" s="464" t="s">
        <v>1092</v>
      </c>
      <c r="B28" s="465" t="s">
        <v>1093</v>
      </c>
      <c r="C28" s="465" t="s">
        <v>400</v>
      </c>
      <c r="D28" s="465" t="s">
        <v>1086</v>
      </c>
      <c r="E28" s="465" t="s">
        <v>1094</v>
      </c>
      <c r="F28" s="465" t="s">
        <v>1139</v>
      </c>
      <c r="G28" s="465" t="s">
        <v>1140</v>
      </c>
      <c r="H28" s="469">
        <v>7050</v>
      </c>
      <c r="I28" s="469">
        <v>112800</v>
      </c>
      <c r="J28" s="465">
        <v>0.75927384341996329</v>
      </c>
      <c r="K28" s="465">
        <v>16</v>
      </c>
      <c r="L28" s="469">
        <v>8739</v>
      </c>
      <c r="M28" s="469">
        <v>148563</v>
      </c>
      <c r="N28" s="465">
        <v>1</v>
      </c>
      <c r="O28" s="465">
        <v>17</v>
      </c>
      <c r="P28" s="469">
        <v>7874</v>
      </c>
      <c r="Q28" s="469">
        <v>133858</v>
      </c>
      <c r="R28" s="492">
        <v>0.9010184231605447</v>
      </c>
      <c r="S28" s="470">
        <v>17</v>
      </c>
    </row>
    <row r="29" spans="1:19" ht="14.4" customHeight="1" x14ac:dyDescent="0.3">
      <c r="A29" s="464" t="s">
        <v>1092</v>
      </c>
      <c r="B29" s="465" t="s">
        <v>1093</v>
      </c>
      <c r="C29" s="465" t="s">
        <v>400</v>
      </c>
      <c r="D29" s="465" t="s">
        <v>1086</v>
      </c>
      <c r="E29" s="465" t="s">
        <v>1094</v>
      </c>
      <c r="F29" s="465" t="s">
        <v>1141</v>
      </c>
      <c r="G29" s="465" t="s">
        <v>1142</v>
      </c>
      <c r="H29" s="469">
        <v>183</v>
      </c>
      <c r="I29" s="469">
        <v>24888</v>
      </c>
      <c r="J29" s="465">
        <v>0.59683453237410067</v>
      </c>
      <c r="K29" s="465">
        <v>136</v>
      </c>
      <c r="L29" s="469">
        <v>300</v>
      </c>
      <c r="M29" s="469">
        <v>41700</v>
      </c>
      <c r="N29" s="465">
        <v>1</v>
      </c>
      <c r="O29" s="465">
        <v>139</v>
      </c>
      <c r="P29" s="469">
        <v>285</v>
      </c>
      <c r="Q29" s="469">
        <v>40755</v>
      </c>
      <c r="R29" s="492">
        <v>0.97733812949640286</v>
      </c>
      <c r="S29" s="470">
        <v>143</v>
      </c>
    </row>
    <row r="30" spans="1:19" ht="14.4" customHeight="1" x14ac:dyDescent="0.3">
      <c r="A30" s="464" t="s">
        <v>1092</v>
      </c>
      <c r="B30" s="465" t="s">
        <v>1093</v>
      </c>
      <c r="C30" s="465" t="s">
        <v>400</v>
      </c>
      <c r="D30" s="465" t="s">
        <v>1086</v>
      </c>
      <c r="E30" s="465" t="s">
        <v>1094</v>
      </c>
      <c r="F30" s="465" t="s">
        <v>1143</v>
      </c>
      <c r="G30" s="465" t="s">
        <v>1144</v>
      </c>
      <c r="H30" s="469">
        <v>125</v>
      </c>
      <c r="I30" s="469">
        <v>12875</v>
      </c>
      <c r="J30" s="465">
        <v>0.66137566137566139</v>
      </c>
      <c r="K30" s="465">
        <v>103</v>
      </c>
      <c r="L30" s="469">
        <v>189</v>
      </c>
      <c r="M30" s="469">
        <v>19467</v>
      </c>
      <c r="N30" s="465">
        <v>1</v>
      </c>
      <c r="O30" s="465">
        <v>103</v>
      </c>
      <c r="P30" s="469">
        <v>160</v>
      </c>
      <c r="Q30" s="469">
        <v>10400</v>
      </c>
      <c r="R30" s="492">
        <v>0.53423742744131097</v>
      </c>
      <c r="S30" s="470">
        <v>65</v>
      </c>
    </row>
    <row r="31" spans="1:19" ht="14.4" customHeight="1" x14ac:dyDescent="0.3">
      <c r="A31" s="464" t="s">
        <v>1092</v>
      </c>
      <c r="B31" s="465" t="s">
        <v>1093</v>
      </c>
      <c r="C31" s="465" t="s">
        <v>400</v>
      </c>
      <c r="D31" s="465" t="s">
        <v>1086</v>
      </c>
      <c r="E31" s="465" t="s">
        <v>1094</v>
      </c>
      <c r="F31" s="465" t="s">
        <v>1145</v>
      </c>
      <c r="G31" s="465" t="s">
        <v>1146</v>
      </c>
      <c r="H31" s="469">
        <v>1</v>
      </c>
      <c r="I31" s="469">
        <v>113</v>
      </c>
      <c r="J31" s="465"/>
      <c r="K31" s="465">
        <v>113</v>
      </c>
      <c r="L31" s="469"/>
      <c r="M31" s="469"/>
      <c r="N31" s="465"/>
      <c r="O31" s="465"/>
      <c r="P31" s="469">
        <v>2</v>
      </c>
      <c r="Q31" s="469">
        <v>248</v>
      </c>
      <c r="R31" s="492"/>
      <c r="S31" s="470">
        <v>124</v>
      </c>
    </row>
    <row r="32" spans="1:19" ht="14.4" customHeight="1" x14ac:dyDescent="0.3">
      <c r="A32" s="464" t="s">
        <v>1092</v>
      </c>
      <c r="B32" s="465" t="s">
        <v>1093</v>
      </c>
      <c r="C32" s="465" t="s">
        <v>400</v>
      </c>
      <c r="D32" s="465" t="s">
        <v>1086</v>
      </c>
      <c r="E32" s="465" t="s">
        <v>1094</v>
      </c>
      <c r="F32" s="465" t="s">
        <v>1147</v>
      </c>
      <c r="G32" s="465" t="s">
        <v>1148</v>
      </c>
      <c r="H32" s="469">
        <v>1514</v>
      </c>
      <c r="I32" s="469">
        <v>60560</v>
      </c>
      <c r="J32" s="465">
        <v>1.1099706744868034</v>
      </c>
      <c r="K32" s="465">
        <v>40</v>
      </c>
      <c r="L32" s="469">
        <v>1364</v>
      </c>
      <c r="M32" s="469">
        <v>54560</v>
      </c>
      <c r="N32" s="465">
        <v>1</v>
      </c>
      <c r="O32" s="465">
        <v>40</v>
      </c>
      <c r="P32" s="469">
        <v>1389</v>
      </c>
      <c r="Q32" s="469">
        <v>59727</v>
      </c>
      <c r="R32" s="492">
        <v>1.0947030791788857</v>
      </c>
      <c r="S32" s="470">
        <v>43</v>
      </c>
    </row>
    <row r="33" spans="1:19" ht="14.4" customHeight="1" x14ac:dyDescent="0.3">
      <c r="A33" s="464" t="s">
        <v>1092</v>
      </c>
      <c r="B33" s="465" t="s">
        <v>1093</v>
      </c>
      <c r="C33" s="465" t="s">
        <v>400</v>
      </c>
      <c r="D33" s="465" t="s">
        <v>1086</v>
      </c>
      <c r="E33" s="465" t="s">
        <v>1094</v>
      </c>
      <c r="F33" s="465" t="s">
        <v>1149</v>
      </c>
      <c r="G33" s="465" t="s">
        <v>1150</v>
      </c>
      <c r="H33" s="469">
        <v>2990</v>
      </c>
      <c r="I33" s="469">
        <v>346840</v>
      </c>
      <c r="J33" s="465">
        <v>0.87061510850057111</v>
      </c>
      <c r="K33" s="465">
        <v>116</v>
      </c>
      <c r="L33" s="469">
        <v>3405</v>
      </c>
      <c r="M33" s="469">
        <v>398385</v>
      </c>
      <c r="N33" s="465">
        <v>1</v>
      </c>
      <c r="O33" s="465">
        <v>117</v>
      </c>
      <c r="P33" s="469">
        <v>3977</v>
      </c>
      <c r="Q33" s="469">
        <v>540872</v>
      </c>
      <c r="R33" s="492">
        <v>1.3576615585426157</v>
      </c>
      <c r="S33" s="470">
        <v>136</v>
      </c>
    </row>
    <row r="34" spans="1:19" ht="14.4" customHeight="1" x14ac:dyDescent="0.3">
      <c r="A34" s="464" t="s">
        <v>1092</v>
      </c>
      <c r="B34" s="465" t="s">
        <v>1093</v>
      </c>
      <c r="C34" s="465" t="s">
        <v>400</v>
      </c>
      <c r="D34" s="465" t="s">
        <v>1086</v>
      </c>
      <c r="E34" s="465" t="s">
        <v>1094</v>
      </c>
      <c r="F34" s="465" t="s">
        <v>1151</v>
      </c>
      <c r="G34" s="465" t="s">
        <v>1152</v>
      </c>
      <c r="H34" s="469">
        <v>202</v>
      </c>
      <c r="I34" s="469">
        <v>17170</v>
      </c>
      <c r="J34" s="465">
        <v>0.77646633202188753</v>
      </c>
      <c r="K34" s="465">
        <v>85</v>
      </c>
      <c r="L34" s="469">
        <v>243</v>
      </c>
      <c r="M34" s="469">
        <v>22113</v>
      </c>
      <c r="N34" s="465">
        <v>1</v>
      </c>
      <c r="O34" s="465">
        <v>91</v>
      </c>
      <c r="P34" s="469">
        <v>233</v>
      </c>
      <c r="Q34" s="469">
        <v>21203</v>
      </c>
      <c r="R34" s="492">
        <v>0.95884773662551437</v>
      </c>
      <c r="S34" s="470">
        <v>91</v>
      </c>
    </row>
    <row r="35" spans="1:19" ht="14.4" customHeight="1" x14ac:dyDescent="0.3">
      <c r="A35" s="464" t="s">
        <v>1092</v>
      </c>
      <c r="B35" s="465" t="s">
        <v>1093</v>
      </c>
      <c r="C35" s="465" t="s">
        <v>400</v>
      </c>
      <c r="D35" s="465" t="s">
        <v>1086</v>
      </c>
      <c r="E35" s="465" t="s">
        <v>1094</v>
      </c>
      <c r="F35" s="465" t="s">
        <v>1153</v>
      </c>
      <c r="G35" s="465" t="s">
        <v>1154</v>
      </c>
      <c r="H35" s="469">
        <v>886</v>
      </c>
      <c r="I35" s="469">
        <v>86828</v>
      </c>
      <c r="J35" s="465">
        <v>0.83449144153235499</v>
      </c>
      <c r="K35" s="465">
        <v>98</v>
      </c>
      <c r="L35" s="469">
        <v>1051</v>
      </c>
      <c r="M35" s="469">
        <v>104049</v>
      </c>
      <c r="N35" s="465">
        <v>1</v>
      </c>
      <c r="O35" s="465">
        <v>99</v>
      </c>
      <c r="P35" s="469">
        <v>820</v>
      </c>
      <c r="Q35" s="469">
        <v>112340</v>
      </c>
      <c r="R35" s="492">
        <v>1.0796836106065411</v>
      </c>
      <c r="S35" s="470">
        <v>137</v>
      </c>
    </row>
    <row r="36" spans="1:19" ht="14.4" customHeight="1" x14ac:dyDescent="0.3">
      <c r="A36" s="464" t="s">
        <v>1092</v>
      </c>
      <c r="B36" s="465" t="s">
        <v>1093</v>
      </c>
      <c r="C36" s="465" t="s">
        <v>400</v>
      </c>
      <c r="D36" s="465" t="s">
        <v>1086</v>
      </c>
      <c r="E36" s="465" t="s">
        <v>1094</v>
      </c>
      <c r="F36" s="465" t="s">
        <v>1155</v>
      </c>
      <c r="G36" s="465" t="s">
        <v>1156</v>
      </c>
      <c r="H36" s="469">
        <v>623</v>
      </c>
      <c r="I36" s="469">
        <v>13083</v>
      </c>
      <c r="J36" s="465">
        <v>1.0331674958540631</v>
      </c>
      <c r="K36" s="465">
        <v>21</v>
      </c>
      <c r="L36" s="469">
        <v>603</v>
      </c>
      <c r="M36" s="469">
        <v>12663</v>
      </c>
      <c r="N36" s="465">
        <v>1</v>
      </c>
      <c r="O36" s="465">
        <v>21</v>
      </c>
      <c r="P36" s="469">
        <v>369</v>
      </c>
      <c r="Q36" s="469">
        <v>24354</v>
      </c>
      <c r="R36" s="492">
        <v>1.9232409381663114</v>
      </c>
      <c r="S36" s="470">
        <v>66</v>
      </c>
    </row>
    <row r="37" spans="1:19" ht="14.4" customHeight="1" x14ac:dyDescent="0.3">
      <c r="A37" s="464" t="s">
        <v>1092</v>
      </c>
      <c r="B37" s="465" t="s">
        <v>1093</v>
      </c>
      <c r="C37" s="465" t="s">
        <v>400</v>
      </c>
      <c r="D37" s="465" t="s">
        <v>1086</v>
      </c>
      <c r="E37" s="465" t="s">
        <v>1094</v>
      </c>
      <c r="F37" s="465" t="s">
        <v>1157</v>
      </c>
      <c r="G37" s="465" t="s">
        <v>1158</v>
      </c>
      <c r="H37" s="469">
        <v>9800</v>
      </c>
      <c r="I37" s="469">
        <v>4772600</v>
      </c>
      <c r="J37" s="465">
        <v>0.80719032954662306</v>
      </c>
      <c r="K37" s="465">
        <v>487</v>
      </c>
      <c r="L37" s="469">
        <v>12116</v>
      </c>
      <c r="M37" s="469">
        <v>5912608</v>
      </c>
      <c r="N37" s="465">
        <v>1</v>
      </c>
      <c r="O37" s="465">
        <v>488</v>
      </c>
      <c r="P37" s="469">
        <v>5911</v>
      </c>
      <c r="Q37" s="469">
        <v>1938808</v>
      </c>
      <c r="R37" s="492">
        <v>0.32791079672455875</v>
      </c>
      <c r="S37" s="470">
        <v>328</v>
      </c>
    </row>
    <row r="38" spans="1:19" ht="14.4" customHeight="1" x14ac:dyDescent="0.3">
      <c r="A38" s="464" t="s">
        <v>1092</v>
      </c>
      <c r="B38" s="465" t="s">
        <v>1093</v>
      </c>
      <c r="C38" s="465" t="s">
        <v>400</v>
      </c>
      <c r="D38" s="465" t="s">
        <v>1086</v>
      </c>
      <c r="E38" s="465" t="s">
        <v>1094</v>
      </c>
      <c r="F38" s="465" t="s">
        <v>1159</v>
      </c>
      <c r="G38" s="465" t="s">
        <v>1160</v>
      </c>
      <c r="H38" s="469">
        <v>1859</v>
      </c>
      <c r="I38" s="469">
        <v>600457</v>
      </c>
      <c r="J38" s="465">
        <v>0.79199245541838137</v>
      </c>
      <c r="K38" s="465">
        <v>323</v>
      </c>
      <c r="L38" s="469">
        <v>2340</v>
      </c>
      <c r="M38" s="469">
        <v>758160</v>
      </c>
      <c r="N38" s="465">
        <v>1</v>
      </c>
      <c r="O38" s="465">
        <v>324</v>
      </c>
      <c r="P38" s="469">
        <v>2705</v>
      </c>
      <c r="Q38" s="469">
        <v>757400</v>
      </c>
      <c r="R38" s="492">
        <v>0.99899757307164716</v>
      </c>
      <c r="S38" s="470">
        <v>280</v>
      </c>
    </row>
    <row r="39" spans="1:19" ht="14.4" customHeight="1" x14ac:dyDescent="0.3">
      <c r="A39" s="464" t="s">
        <v>1092</v>
      </c>
      <c r="B39" s="465" t="s">
        <v>1093</v>
      </c>
      <c r="C39" s="465" t="s">
        <v>400</v>
      </c>
      <c r="D39" s="465" t="s">
        <v>1086</v>
      </c>
      <c r="E39" s="465" t="s">
        <v>1094</v>
      </c>
      <c r="F39" s="465" t="s">
        <v>1161</v>
      </c>
      <c r="G39" s="465" t="s">
        <v>1162</v>
      </c>
      <c r="H39" s="469">
        <v>656</v>
      </c>
      <c r="I39" s="469">
        <v>154160</v>
      </c>
      <c r="J39" s="465">
        <v>0.89728068541627859</v>
      </c>
      <c r="K39" s="465">
        <v>235</v>
      </c>
      <c r="L39" s="469">
        <v>728</v>
      </c>
      <c r="M39" s="469">
        <v>171808</v>
      </c>
      <c r="N39" s="465">
        <v>1</v>
      </c>
      <c r="O39" s="465">
        <v>236</v>
      </c>
      <c r="P39" s="469">
        <v>798</v>
      </c>
      <c r="Q39" s="469">
        <v>179550</v>
      </c>
      <c r="R39" s="492">
        <v>1.0450619295958279</v>
      </c>
      <c r="S39" s="470">
        <v>225</v>
      </c>
    </row>
    <row r="40" spans="1:19" ht="14.4" customHeight="1" x14ac:dyDescent="0.3">
      <c r="A40" s="464" t="s">
        <v>1092</v>
      </c>
      <c r="B40" s="465" t="s">
        <v>1093</v>
      </c>
      <c r="C40" s="465" t="s">
        <v>400</v>
      </c>
      <c r="D40" s="465" t="s">
        <v>1086</v>
      </c>
      <c r="E40" s="465" t="s">
        <v>1094</v>
      </c>
      <c r="F40" s="465" t="s">
        <v>1163</v>
      </c>
      <c r="G40" s="465" t="s">
        <v>1164</v>
      </c>
      <c r="H40" s="469">
        <v>1907</v>
      </c>
      <c r="I40" s="469">
        <v>127769</v>
      </c>
      <c r="J40" s="465">
        <v>0.91656384505021515</v>
      </c>
      <c r="K40" s="465">
        <v>67</v>
      </c>
      <c r="L40" s="469">
        <v>2050</v>
      </c>
      <c r="M40" s="469">
        <v>139400</v>
      </c>
      <c r="N40" s="465">
        <v>1</v>
      </c>
      <c r="O40" s="465">
        <v>68</v>
      </c>
      <c r="P40" s="469">
        <v>1857</v>
      </c>
      <c r="Q40" s="469">
        <v>133704</v>
      </c>
      <c r="R40" s="492">
        <v>0.95913916786226683</v>
      </c>
      <c r="S40" s="470">
        <v>72</v>
      </c>
    </row>
    <row r="41" spans="1:19" ht="14.4" customHeight="1" x14ac:dyDescent="0.3">
      <c r="A41" s="464" t="s">
        <v>1092</v>
      </c>
      <c r="B41" s="465" t="s">
        <v>1093</v>
      </c>
      <c r="C41" s="465" t="s">
        <v>400</v>
      </c>
      <c r="D41" s="465" t="s">
        <v>1086</v>
      </c>
      <c r="E41" s="465" t="s">
        <v>1094</v>
      </c>
      <c r="F41" s="465" t="s">
        <v>1165</v>
      </c>
      <c r="G41" s="465" t="s">
        <v>1166</v>
      </c>
      <c r="H41" s="469">
        <v>1057</v>
      </c>
      <c r="I41" s="469">
        <v>43337</v>
      </c>
      <c r="J41" s="465">
        <v>0.79235382308845581</v>
      </c>
      <c r="K41" s="465">
        <v>41</v>
      </c>
      <c r="L41" s="469">
        <v>1334</v>
      </c>
      <c r="M41" s="469">
        <v>54694</v>
      </c>
      <c r="N41" s="465">
        <v>1</v>
      </c>
      <c r="O41" s="465">
        <v>41</v>
      </c>
      <c r="P41" s="469">
        <v>1062</v>
      </c>
      <c r="Q41" s="469">
        <v>54162</v>
      </c>
      <c r="R41" s="492">
        <v>0.99027315610487443</v>
      </c>
      <c r="S41" s="470">
        <v>51</v>
      </c>
    </row>
    <row r="42" spans="1:19" ht="14.4" customHeight="1" x14ac:dyDescent="0.3">
      <c r="A42" s="464" t="s">
        <v>1092</v>
      </c>
      <c r="B42" s="465" t="s">
        <v>1093</v>
      </c>
      <c r="C42" s="465" t="s">
        <v>400</v>
      </c>
      <c r="D42" s="465" t="s">
        <v>1086</v>
      </c>
      <c r="E42" s="465" t="s">
        <v>1094</v>
      </c>
      <c r="F42" s="465" t="s">
        <v>1167</v>
      </c>
      <c r="G42" s="465" t="s">
        <v>1168</v>
      </c>
      <c r="H42" s="469">
        <v>1679</v>
      </c>
      <c r="I42" s="469">
        <v>122567</v>
      </c>
      <c r="J42" s="465">
        <v>1.0397431329634719</v>
      </c>
      <c r="K42" s="465">
        <v>73</v>
      </c>
      <c r="L42" s="469">
        <v>1593</v>
      </c>
      <c r="M42" s="469">
        <v>117882</v>
      </c>
      <c r="N42" s="465">
        <v>1</v>
      </c>
      <c r="O42" s="465">
        <v>74</v>
      </c>
      <c r="P42" s="469">
        <v>1470</v>
      </c>
      <c r="Q42" s="469">
        <v>189630</v>
      </c>
      <c r="R42" s="492">
        <v>1.6086425408459306</v>
      </c>
      <c r="S42" s="470">
        <v>129</v>
      </c>
    </row>
    <row r="43" spans="1:19" ht="14.4" customHeight="1" x14ac:dyDescent="0.3">
      <c r="A43" s="464" t="s">
        <v>1092</v>
      </c>
      <c r="B43" s="465" t="s">
        <v>1093</v>
      </c>
      <c r="C43" s="465" t="s">
        <v>400</v>
      </c>
      <c r="D43" s="465" t="s">
        <v>1086</v>
      </c>
      <c r="E43" s="465" t="s">
        <v>1094</v>
      </c>
      <c r="F43" s="465" t="s">
        <v>1169</v>
      </c>
      <c r="G43" s="465" t="s">
        <v>1170</v>
      </c>
      <c r="H43" s="469">
        <v>208</v>
      </c>
      <c r="I43" s="469">
        <v>15184</v>
      </c>
      <c r="J43" s="465">
        <v>0.81424281424281419</v>
      </c>
      <c r="K43" s="465">
        <v>73</v>
      </c>
      <c r="L43" s="469">
        <v>252</v>
      </c>
      <c r="M43" s="469">
        <v>18648</v>
      </c>
      <c r="N43" s="465">
        <v>1</v>
      </c>
      <c r="O43" s="465">
        <v>74</v>
      </c>
      <c r="P43" s="469">
        <v>186</v>
      </c>
      <c r="Q43" s="469">
        <v>9672</v>
      </c>
      <c r="R43" s="492">
        <v>0.51866151866151866</v>
      </c>
      <c r="S43" s="470">
        <v>52</v>
      </c>
    </row>
    <row r="44" spans="1:19" ht="14.4" customHeight="1" x14ac:dyDescent="0.3">
      <c r="A44" s="464" t="s">
        <v>1092</v>
      </c>
      <c r="B44" s="465" t="s">
        <v>1093</v>
      </c>
      <c r="C44" s="465" t="s">
        <v>400</v>
      </c>
      <c r="D44" s="465" t="s">
        <v>1086</v>
      </c>
      <c r="E44" s="465" t="s">
        <v>1094</v>
      </c>
      <c r="F44" s="465" t="s">
        <v>1171</v>
      </c>
      <c r="G44" s="465" t="s">
        <v>1172</v>
      </c>
      <c r="H44" s="469">
        <v>1118</v>
      </c>
      <c r="I44" s="469">
        <v>317512</v>
      </c>
      <c r="J44" s="465">
        <v>0.89772537710109279</v>
      </c>
      <c r="K44" s="465">
        <v>284</v>
      </c>
      <c r="L44" s="469">
        <v>1241</v>
      </c>
      <c r="M44" s="469">
        <v>353685</v>
      </c>
      <c r="N44" s="465">
        <v>1</v>
      </c>
      <c r="O44" s="465">
        <v>285</v>
      </c>
      <c r="P44" s="469">
        <v>1001</v>
      </c>
      <c r="Q44" s="469">
        <v>480480</v>
      </c>
      <c r="R44" s="492">
        <v>1.3584969676406973</v>
      </c>
      <c r="S44" s="470">
        <v>480</v>
      </c>
    </row>
    <row r="45" spans="1:19" ht="14.4" customHeight="1" x14ac:dyDescent="0.3">
      <c r="A45" s="464" t="s">
        <v>1092</v>
      </c>
      <c r="B45" s="465" t="s">
        <v>1093</v>
      </c>
      <c r="C45" s="465" t="s">
        <v>400</v>
      </c>
      <c r="D45" s="465" t="s">
        <v>1086</v>
      </c>
      <c r="E45" s="465" t="s">
        <v>1094</v>
      </c>
      <c r="F45" s="465" t="s">
        <v>1173</v>
      </c>
      <c r="G45" s="465" t="s">
        <v>1174</v>
      </c>
      <c r="H45" s="469">
        <v>44</v>
      </c>
      <c r="I45" s="469">
        <v>9636</v>
      </c>
      <c r="J45" s="465">
        <v>1.2709047744658402</v>
      </c>
      <c r="K45" s="465">
        <v>219</v>
      </c>
      <c r="L45" s="469">
        <v>34</v>
      </c>
      <c r="M45" s="469">
        <v>7582</v>
      </c>
      <c r="N45" s="465">
        <v>1</v>
      </c>
      <c r="O45" s="465">
        <v>223</v>
      </c>
      <c r="P45" s="469">
        <v>55</v>
      </c>
      <c r="Q45" s="469">
        <v>11385</v>
      </c>
      <c r="R45" s="492">
        <v>1.5015826958586125</v>
      </c>
      <c r="S45" s="470">
        <v>207</v>
      </c>
    </row>
    <row r="46" spans="1:19" ht="14.4" customHeight="1" x14ac:dyDescent="0.3">
      <c r="A46" s="464" t="s">
        <v>1092</v>
      </c>
      <c r="B46" s="465" t="s">
        <v>1093</v>
      </c>
      <c r="C46" s="465" t="s">
        <v>400</v>
      </c>
      <c r="D46" s="465" t="s">
        <v>1086</v>
      </c>
      <c r="E46" s="465" t="s">
        <v>1094</v>
      </c>
      <c r="F46" s="465" t="s">
        <v>1175</v>
      </c>
      <c r="G46" s="465" t="s">
        <v>1176</v>
      </c>
      <c r="H46" s="469">
        <v>230</v>
      </c>
      <c r="I46" s="469">
        <v>175260</v>
      </c>
      <c r="J46" s="465">
        <v>0.87671205466569291</v>
      </c>
      <c r="K46" s="465">
        <v>762</v>
      </c>
      <c r="L46" s="469">
        <v>262</v>
      </c>
      <c r="M46" s="469">
        <v>199906</v>
      </c>
      <c r="N46" s="465">
        <v>1</v>
      </c>
      <c r="O46" s="465">
        <v>763</v>
      </c>
      <c r="P46" s="469">
        <v>181</v>
      </c>
      <c r="Q46" s="469">
        <v>138103</v>
      </c>
      <c r="R46" s="492">
        <v>0.69083969465648853</v>
      </c>
      <c r="S46" s="470">
        <v>763</v>
      </c>
    </row>
    <row r="47" spans="1:19" ht="14.4" customHeight="1" x14ac:dyDescent="0.3">
      <c r="A47" s="464" t="s">
        <v>1092</v>
      </c>
      <c r="B47" s="465" t="s">
        <v>1093</v>
      </c>
      <c r="C47" s="465" t="s">
        <v>400</v>
      </c>
      <c r="D47" s="465" t="s">
        <v>1086</v>
      </c>
      <c r="E47" s="465" t="s">
        <v>1094</v>
      </c>
      <c r="F47" s="465" t="s">
        <v>1177</v>
      </c>
      <c r="G47" s="465" t="s">
        <v>1178</v>
      </c>
      <c r="H47" s="469">
        <v>195</v>
      </c>
      <c r="I47" s="469">
        <v>404040</v>
      </c>
      <c r="J47" s="465">
        <v>0.82105930550136563</v>
      </c>
      <c r="K47" s="465">
        <v>2072</v>
      </c>
      <c r="L47" s="469">
        <v>233</v>
      </c>
      <c r="M47" s="469">
        <v>492096</v>
      </c>
      <c r="N47" s="465">
        <v>1</v>
      </c>
      <c r="O47" s="465">
        <v>2112</v>
      </c>
      <c r="P47" s="469">
        <v>118</v>
      </c>
      <c r="Q47" s="469">
        <v>249688</v>
      </c>
      <c r="R47" s="492">
        <v>0.50739693068019254</v>
      </c>
      <c r="S47" s="470">
        <v>2116</v>
      </c>
    </row>
    <row r="48" spans="1:19" ht="14.4" customHeight="1" x14ac:dyDescent="0.3">
      <c r="A48" s="464" t="s">
        <v>1092</v>
      </c>
      <c r="B48" s="465" t="s">
        <v>1093</v>
      </c>
      <c r="C48" s="465" t="s">
        <v>400</v>
      </c>
      <c r="D48" s="465" t="s">
        <v>1086</v>
      </c>
      <c r="E48" s="465" t="s">
        <v>1094</v>
      </c>
      <c r="F48" s="465" t="s">
        <v>1179</v>
      </c>
      <c r="G48" s="465" t="s">
        <v>1180</v>
      </c>
      <c r="H48" s="469">
        <v>80</v>
      </c>
      <c r="I48" s="469">
        <v>48640</v>
      </c>
      <c r="J48" s="465">
        <v>0.82519001085776333</v>
      </c>
      <c r="K48" s="465">
        <v>608</v>
      </c>
      <c r="L48" s="469">
        <v>96</v>
      </c>
      <c r="M48" s="469">
        <v>58944</v>
      </c>
      <c r="N48" s="465">
        <v>1</v>
      </c>
      <c r="O48" s="465">
        <v>614</v>
      </c>
      <c r="P48" s="469">
        <v>88</v>
      </c>
      <c r="Q48" s="469">
        <v>53856</v>
      </c>
      <c r="R48" s="492">
        <v>0.91368078175895762</v>
      </c>
      <c r="S48" s="470">
        <v>612</v>
      </c>
    </row>
    <row r="49" spans="1:19" ht="14.4" customHeight="1" x14ac:dyDescent="0.3">
      <c r="A49" s="464" t="s">
        <v>1092</v>
      </c>
      <c r="B49" s="465" t="s">
        <v>1093</v>
      </c>
      <c r="C49" s="465" t="s">
        <v>400</v>
      </c>
      <c r="D49" s="465" t="s">
        <v>1086</v>
      </c>
      <c r="E49" s="465" t="s">
        <v>1094</v>
      </c>
      <c r="F49" s="465" t="s">
        <v>1181</v>
      </c>
      <c r="G49" s="465" t="s">
        <v>1182</v>
      </c>
      <c r="H49" s="469">
        <v>13</v>
      </c>
      <c r="I49" s="469">
        <v>12506</v>
      </c>
      <c r="J49" s="465">
        <v>0.4058281412253375</v>
      </c>
      <c r="K49" s="465">
        <v>962</v>
      </c>
      <c r="L49" s="469">
        <v>32</v>
      </c>
      <c r="M49" s="469">
        <v>30816</v>
      </c>
      <c r="N49" s="465">
        <v>1</v>
      </c>
      <c r="O49" s="465">
        <v>963</v>
      </c>
      <c r="P49" s="469"/>
      <c r="Q49" s="469"/>
      <c r="R49" s="492"/>
      <c r="S49" s="470"/>
    </row>
    <row r="50" spans="1:19" ht="14.4" customHeight="1" x14ac:dyDescent="0.3">
      <c r="A50" s="464" t="s">
        <v>1092</v>
      </c>
      <c r="B50" s="465" t="s">
        <v>1093</v>
      </c>
      <c r="C50" s="465" t="s">
        <v>400</v>
      </c>
      <c r="D50" s="465" t="s">
        <v>1086</v>
      </c>
      <c r="E50" s="465" t="s">
        <v>1094</v>
      </c>
      <c r="F50" s="465" t="s">
        <v>1183</v>
      </c>
      <c r="G50" s="465" t="s">
        <v>1184</v>
      </c>
      <c r="H50" s="469">
        <v>3</v>
      </c>
      <c r="I50" s="469">
        <v>1527</v>
      </c>
      <c r="J50" s="465">
        <v>2.982421875</v>
      </c>
      <c r="K50" s="465">
        <v>509</v>
      </c>
      <c r="L50" s="469">
        <v>1</v>
      </c>
      <c r="M50" s="469">
        <v>512</v>
      </c>
      <c r="N50" s="465">
        <v>1</v>
      </c>
      <c r="O50" s="465">
        <v>512</v>
      </c>
      <c r="P50" s="469">
        <v>2</v>
      </c>
      <c r="Q50" s="469">
        <v>862</v>
      </c>
      <c r="R50" s="492">
        <v>1.68359375</v>
      </c>
      <c r="S50" s="470">
        <v>431</v>
      </c>
    </row>
    <row r="51" spans="1:19" ht="14.4" customHeight="1" x14ac:dyDescent="0.3">
      <c r="A51" s="464" t="s">
        <v>1092</v>
      </c>
      <c r="B51" s="465" t="s">
        <v>1093</v>
      </c>
      <c r="C51" s="465" t="s">
        <v>400</v>
      </c>
      <c r="D51" s="465" t="s">
        <v>1086</v>
      </c>
      <c r="E51" s="465" t="s">
        <v>1094</v>
      </c>
      <c r="F51" s="465" t="s">
        <v>1185</v>
      </c>
      <c r="G51" s="465" t="s">
        <v>1186</v>
      </c>
      <c r="H51" s="469">
        <v>73</v>
      </c>
      <c r="I51" s="469">
        <v>127166</v>
      </c>
      <c r="J51" s="465">
        <v>1.1653775659824046</v>
      </c>
      <c r="K51" s="465">
        <v>1742</v>
      </c>
      <c r="L51" s="469">
        <v>62</v>
      </c>
      <c r="M51" s="469">
        <v>109120</v>
      </c>
      <c r="N51" s="465">
        <v>1</v>
      </c>
      <c r="O51" s="465">
        <v>1760</v>
      </c>
      <c r="P51" s="469">
        <v>72</v>
      </c>
      <c r="Q51" s="469">
        <v>126936</v>
      </c>
      <c r="R51" s="492">
        <v>1.1632697947214077</v>
      </c>
      <c r="S51" s="470">
        <v>1763</v>
      </c>
    </row>
    <row r="52" spans="1:19" ht="14.4" customHeight="1" x14ac:dyDescent="0.3">
      <c r="A52" s="464" t="s">
        <v>1092</v>
      </c>
      <c r="B52" s="465" t="s">
        <v>1093</v>
      </c>
      <c r="C52" s="465" t="s">
        <v>400</v>
      </c>
      <c r="D52" s="465" t="s">
        <v>1086</v>
      </c>
      <c r="E52" s="465" t="s">
        <v>1094</v>
      </c>
      <c r="F52" s="465" t="s">
        <v>1187</v>
      </c>
      <c r="G52" s="465" t="s">
        <v>1188</v>
      </c>
      <c r="H52" s="469">
        <v>238</v>
      </c>
      <c r="I52" s="469">
        <v>116620</v>
      </c>
      <c r="J52" s="465">
        <v>1.0488164616159437</v>
      </c>
      <c r="K52" s="465">
        <v>490</v>
      </c>
      <c r="L52" s="469">
        <v>226</v>
      </c>
      <c r="M52" s="469">
        <v>111192</v>
      </c>
      <c r="N52" s="465">
        <v>1</v>
      </c>
      <c r="O52" s="465">
        <v>492</v>
      </c>
      <c r="P52" s="469">
        <v>0</v>
      </c>
      <c r="Q52" s="469">
        <v>0</v>
      </c>
      <c r="R52" s="492">
        <v>0</v>
      </c>
      <c r="S52" s="470"/>
    </row>
    <row r="53" spans="1:19" ht="14.4" customHeight="1" x14ac:dyDescent="0.3">
      <c r="A53" s="464" t="s">
        <v>1092</v>
      </c>
      <c r="B53" s="465" t="s">
        <v>1093</v>
      </c>
      <c r="C53" s="465" t="s">
        <v>400</v>
      </c>
      <c r="D53" s="465" t="s">
        <v>1086</v>
      </c>
      <c r="E53" s="465" t="s">
        <v>1094</v>
      </c>
      <c r="F53" s="465" t="s">
        <v>1189</v>
      </c>
      <c r="G53" s="465" t="s">
        <v>1190</v>
      </c>
      <c r="H53" s="469">
        <v>243</v>
      </c>
      <c r="I53" s="469">
        <v>23814</v>
      </c>
      <c r="J53" s="465">
        <v>0.89090909090909087</v>
      </c>
      <c r="K53" s="465">
        <v>98</v>
      </c>
      <c r="L53" s="469">
        <v>270</v>
      </c>
      <c r="M53" s="469">
        <v>26730</v>
      </c>
      <c r="N53" s="465">
        <v>1</v>
      </c>
      <c r="O53" s="465">
        <v>99</v>
      </c>
      <c r="P53" s="469">
        <v>224</v>
      </c>
      <c r="Q53" s="469">
        <v>33824</v>
      </c>
      <c r="R53" s="492">
        <v>1.2653946876169098</v>
      </c>
      <c r="S53" s="470">
        <v>151</v>
      </c>
    </row>
    <row r="54" spans="1:19" ht="14.4" customHeight="1" x14ac:dyDescent="0.3">
      <c r="A54" s="464" t="s">
        <v>1092</v>
      </c>
      <c r="B54" s="465" t="s">
        <v>1093</v>
      </c>
      <c r="C54" s="465" t="s">
        <v>400</v>
      </c>
      <c r="D54" s="465" t="s">
        <v>1086</v>
      </c>
      <c r="E54" s="465" t="s">
        <v>1094</v>
      </c>
      <c r="F54" s="465" t="s">
        <v>1191</v>
      </c>
      <c r="G54" s="465" t="s">
        <v>1192</v>
      </c>
      <c r="H54" s="469">
        <v>208</v>
      </c>
      <c r="I54" s="469">
        <v>51584</v>
      </c>
      <c r="J54" s="465">
        <v>0.33630626401710739</v>
      </c>
      <c r="K54" s="465">
        <v>248</v>
      </c>
      <c r="L54" s="469">
        <v>616</v>
      </c>
      <c r="M54" s="469">
        <v>153384</v>
      </c>
      <c r="N54" s="465">
        <v>1</v>
      </c>
      <c r="O54" s="465">
        <v>249</v>
      </c>
      <c r="P54" s="469">
        <v>452</v>
      </c>
      <c r="Q54" s="469">
        <v>122492</v>
      </c>
      <c r="R54" s="492">
        <v>0.79859698534397328</v>
      </c>
      <c r="S54" s="470">
        <v>271</v>
      </c>
    </row>
    <row r="55" spans="1:19" ht="14.4" customHeight="1" x14ac:dyDescent="0.3">
      <c r="A55" s="464" t="s">
        <v>1092</v>
      </c>
      <c r="B55" s="465" t="s">
        <v>1093</v>
      </c>
      <c r="C55" s="465" t="s">
        <v>400</v>
      </c>
      <c r="D55" s="465" t="s">
        <v>1086</v>
      </c>
      <c r="E55" s="465" t="s">
        <v>1094</v>
      </c>
      <c r="F55" s="465" t="s">
        <v>1193</v>
      </c>
      <c r="G55" s="465" t="s">
        <v>1194</v>
      </c>
      <c r="H55" s="469">
        <v>236</v>
      </c>
      <c r="I55" s="469">
        <v>36108</v>
      </c>
      <c r="J55" s="465">
        <v>1.2023976023976024</v>
      </c>
      <c r="K55" s="465">
        <v>153</v>
      </c>
      <c r="L55" s="469">
        <v>195</v>
      </c>
      <c r="M55" s="469">
        <v>30030</v>
      </c>
      <c r="N55" s="465">
        <v>1</v>
      </c>
      <c r="O55" s="465">
        <v>154</v>
      </c>
      <c r="P55" s="469">
        <v>210</v>
      </c>
      <c r="Q55" s="469">
        <v>36330</v>
      </c>
      <c r="R55" s="492">
        <v>1.2097902097902098</v>
      </c>
      <c r="S55" s="470">
        <v>173</v>
      </c>
    </row>
    <row r="56" spans="1:19" ht="14.4" customHeight="1" x14ac:dyDescent="0.3">
      <c r="A56" s="464" t="s">
        <v>1092</v>
      </c>
      <c r="B56" s="465" t="s">
        <v>1093</v>
      </c>
      <c r="C56" s="465" t="s">
        <v>400</v>
      </c>
      <c r="D56" s="465" t="s">
        <v>1086</v>
      </c>
      <c r="E56" s="465" t="s">
        <v>1094</v>
      </c>
      <c r="F56" s="465" t="s">
        <v>1195</v>
      </c>
      <c r="G56" s="465" t="s">
        <v>1196</v>
      </c>
      <c r="H56" s="469">
        <v>62</v>
      </c>
      <c r="I56" s="469">
        <v>32922</v>
      </c>
      <c r="J56" s="465">
        <v>0.95205320994794684</v>
      </c>
      <c r="K56" s="465">
        <v>531</v>
      </c>
      <c r="L56" s="469">
        <v>65</v>
      </c>
      <c r="M56" s="469">
        <v>34580</v>
      </c>
      <c r="N56" s="465">
        <v>1</v>
      </c>
      <c r="O56" s="465">
        <v>532</v>
      </c>
      <c r="P56" s="469">
        <v>274</v>
      </c>
      <c r="Q56" s="469">
        <v>120012</v>
      </c>
      <c r="R56" s="492">
        <v>3.4705610179294388</v>
      </c>
      <c r="S56" s="470">
        <v>438</v>
      </c>
    </row>
    <row r="57" spans="1:19" ht="14.4" customHeight="1" x14ac:dyDescent="0.3">
      <c r="A57" s="464" t="s">
        <v>1092</v>
      </c>
      <c r="B57" s="465" t="s">
        <v>1093</v>
      </c>
      <c r="C57" s="465" t="s">
        <v>400</v>
      </c>
      <c r="D57" s="465" t="s">
        <v>1086</v>
      </c>
      <c r="E57" s="465" t="s">
        <v>1094</v>
      </c>
      <c r="F57" s="465" t="s">
        <v>1197</v>
      </c>
      <c r="G57" s="465" t="s">
        <v>1198</v>
      </c>
      <c r="H57" s="469">
        <v>30</v>
      </c>
      <c r="I57" s="469">
        <v>4560</v>
      </c>
      <c r="J57" s="465"/>
      <c r="K57" s="465">
        <v>152</v>
      </c>
      <c r="L57" s="469"/>
      <c r="M57" s="469"/>
      <c r="N57" s="465"/>
      <c r="O57" s="465"/>
      <c r="P57" s="469"/>
      <c r="Q57" s="469"/>
      <c r="R57" s="492"/>
      <c r="S57" s="470"/>
    </row>
    <row r="58" spans="1:19" ht="14.4" customHeight="1" x14ac:dyDescent="0.3">
      <c r="A58" s="464" t="s">
        <v>1092</v>
      </c>
      <c r="B58" s="465" t="s">
        <v>1093</v>
      </c>
      <c r="C58" s="465" t="s">
        <v>400</v>
      </c>
      <c r="D58" s="465" t="s">
        <v>1086</v>
      </c>
      <c r="E58" s="465" t="s">
        <v>1094</v>
      </c>
      <c r="F58" s="465" t="s">
        <v>1199</v>
      </c>
      <c r="G58" s="465" t="s">
        <v>1200</v>
      </c>
      <c r="H58" s="469">
        <v>15</v>
      </c>
      <c r="I58" s="469">
        <v>405</v>
      </c>
      <c r="J58" s="465">
        <v>1.5</v>
      </c>
      <c r="K58" s="465">
        <v>27</v>
      </c>
      <c r="L58" s="469">
        <v>10</v>
      </c>
      <c r="M58" s="469">
        <v>270</v>
      </c>
      <c r="N58" s="465">
        <v>1</v>
      </c>
      <c r="O58" s="465">
        <v>27</v>
      </c>
      <c r="P58" s="469">
        <v>13</v>
      </c>
      <c r="Q58" s="469">
        <v>611</v>
      </c>
      <c r="R58" s="492">
        <v>2.2629629629629631</v>
      </c>
      <c r="S58" s="470">
        <v>47</v>
      </c>
    </row>
    <row r="59" spans="1:19" ht="14.4" customHeight="1" x14ac:dyDescent="0.3">
      <c r="A59" s="464" t="s">
        <v>1092</v>
      </c>
      <c r="B59" s="465" t="s">
        <v>1093</v>
      </c>
      <c r="C59" s="465" t="s">
        <v>400</v>
      </c>
      <c r="D59" s="465" t="s">
        <v>1086</v>
      </c>
      <c r="E59" s="465" t="s">
        <v>1094</v>
      </c>
      <c r="F59" s="465" t="s">
        <v>1201</v>
      </c>
      <c r="G59" s="465" t="s">
        <v>1202</v>
      </c>
      <c r="H59" s="469">
        <v>3</v>
      </c>
      <c r="I59" s="469">
        <v>123</v>
      </c>
      <c r="J59" s="465">
        <v>0.32539682539682541</v>
      </c>
      <c r="K59" s="465">
        <v>41</v>
      </c>
      <c r="L59" s="469">
        <v>9</v>
      </c>
      <c r="M59" s="469">
        <v>378</v>
      </c>
      <c r="N59" s="465">
        <v>1</v>
      </c>
      <c r="O59" s="465">
        <v>42</v>
      </c>
      <c r="P59" s="469"/>
      <c r="Q59" s="469"/>
      <c r="R59" s="492"/>
      <c r="S59" s="470"/>
    </row>
    <row r="60" spans="1:19" ht="14.4" customHeight="1" x14ac:dyDescent="0.3">
      <c r="A60" s="464" t="s">
        <v>1092</v>
      </c>
      <c r="B60" s="465" t="s">
        <v>1093</v>
      </c>
      <c r="C60" s="465" t="s">
        <v>400</v>
      </c>
      <c r="D60" s="465" t="s">
        <v>1086</v>
      </c>
      <c r="E60" s="465" t="s">
        <v>1094</v>
      </c>
      <c r="F60" s="465" t="s">
        <v>1203</v>
      </c>
      <c r="G60" s="465" t="s">
        <v>1204</v>
      </c>
      <c r="H60" s="469">
        <v>1</v>
      </c>
      <c r="I60" s="469">
        <v>328</v>
      </c>
      <c r="J60" s="465"/>
      <c r="K60" s="465">
        <v>328</v>
      </c>
      <c r="L60" s="469"/>
      <c r="M60" s="469"/>
      <c r="N60" s="465"/>
      <c r="O60" s="465"/>
      <c r="P60" s="469">
        <v>6</v>
      </c>
      <c r="Q60" s="469">
        <v>2262</v>
      </c>
      <c r="R60" s="492"/>
      <c r="S60" s="470">
        <v>377</v>
      </c>
    </row>
    <row r="61" spans="1:19" ht="14.4" customHeight="1" x14ac:dyDescent="0.3">
      <c r="A61" s="464" t="s">
        <v>1092</v>
      </c>
      <c r="B61" s="465" t="s">
        <v>1093</v>
      </c>
      <c r="C61" s="465" t="s">
        <v>400</v>
      </c>
      <c r="D61" s="465" t="s">
        <v>1086</v>
      </c>
      <c r="E61" s="465" t="s">
        <v>1094</v>
      </c>
      <c r="F61" s="465" t="s">
        <v>1205</v>
      </c>
      <c r="G61" s="465" t="s">
        <v>1206</v>
      </c>
      <c r="H61" s="469">
        <v>4</v>
      </c>
      <c r="I61" s="469">
        <v>116</v>
      </c>
      <c r="J61" s="465"/>
      <c r="K61" s="465">
        <v>29</v>
      </c>
      <c r="L61" s="469"/>
      <c r="M61" s="469"/>
      <c r="N61" s="465"/>
      <c r="O61" s="465"/>
      <c r="P61" s="469">
        <v>10</v>
      </c>
      <c r="Q61" s="469">
        <v>360</v>
      </c>
      <c r="R61" s="492"/>
      <c r="S61" s="470">
        <v>36</v>
      </c>
    </row>
    <row r="62" spans="1:19" ht="14.4" customHeight="1" x14ac:dyDescent="0.3">
      <c r="A62" s="464" t="s">
        <v>1092</v>
      </c>
      <c r="B62" s="465" t="s">
        <v>1093</v>
      </c>
      <c r="C62" s="465" t="s">
        <v>400</v>
      </c>
      <c r="D62" s="465" t="s">
        <v>1086</v>
      </c>
      <c r="E62" s="465" t="s">
        <v>1094</v>
      </c>
      <c r="F62" s="465" t="s">
        <v>1207</v>
      </c>
      <c r="G62" s="465" t="s">
        <v>1208</v>
      </c>
      <c r="H62" s="469">
        <v>7</v>
      </c>
      <c r="I62" s="469">
        <v>826</v>
      </c>
      <c r="J62" s="465">
        <v>0.86764705882352944</v>
      </c>
      <c r="K62" s="465">
        <v>118</v>
      </c>
      <c r="L62" s="469">
        <v>8</v>
      </c>
      <c r="M62" s="469">
        <v>952</v>
      </c>
      <c r="N62" s="465">
        <v>1</v>
      </c>
      <c r="O62" s="465">
        <v>119</v>
      </c>
      <c r="P62" s="469">
        <v>4</v>
      </c>
      <c r="Q62" s="469">
        <v>968</v>
      </c>
      <c r="R62" s="492">
        <v>1.0168067226890756</v>
      </c>
      <c r="S62" s="470">
        <v>242</v>
      </c>
    </row>
    <row r="63" spans="1:19" ht="14.4" customHeight="1" x14ac:dyDescent="0.3">
      <c r="A63" s="464" t="s">
        <v>1092</v>
      </c>
      <c r="B63" s="465" t="s">
        <v>1093</v>
      </c>
      <c r="C63" s="465" t="s">
        <v>400</v>
      </c>
      <c r="D63" s="465" t="s">
        <v>1086</v>
      </c>
      <c r="E63" s="465" t="s">
        <v>1094</v>
      </c>
      <c r="F63" s="465" t="s">
        <v>1209</v>
      </c>
      <c r="G63" s="465" t="s">
        <v>1210</v>
      </c>
      <c r="H63" s="469">
        <v>10</v>
      </c>
      <c r="I63" s="469">
        <v>2690</v>
      </c>
      <c r="J63" s="465"/>
      <c r="K63" s="465">
        <v>269</v>
      </c>
      <c r="L63" s="469"/>
      <c r="M63" s="469"/>
      <c r="N63" s="465"/>
      <c r="O63" s="465"/>
      <c r="P63" s="469"/>
      <c r="Q63" s="469"/>
      <c r="R63" s="492"/>
      <c r="S63" s="470"/>
    </row>
    <row r="64" spans="1:19" ht="14.4" customHeight="1" x14ac:dyDescent="0.3">
      <c r="A64" s="464" t="s">
        <v>1092</v>
      </c>
      <c r="B64" s="465" t="s">
        <v>1093</v>
      </c>
      <c r="C64" s="465" t="s">
        <v>400</v>
      </c>
      <c r="D64" s="465" t="s">
        <v>1086</v>
      </c>
      <c r="E64" s="465" t="s">
        <v>1094</v>
      </c>
      <c r="F64" s="465" t="s">
        <v>1211</v>
      </c>
      <c r="G64" s="465"/>
      <c r="H64" s="469"/>
      <c r="I64" s="469"/>
      <c r="J64" s="465"/>
      <c r="K64" s="465"/>
      <c r="L64" s="469"/>
      <c r="M64" s="469"/>
      <c r="N64" s="465"/>
      <c r="O64" s="465"/>
      <c r="P64" s="469">
        <v>287</v>
      </c>
      <c r="Q64" s="469">
        <v>428491</v>
      </c>
      <c r="R64" s="492"/>
      <c r="S64" s="470">
        <v>1493</v>
      </c>
    </row>
    <row r="65" spans="1:19" ht="14.4" customHeight="1" x14ac:dyDescent="0.3">
      <c r="A65" s="464" t="s">
        <v>1092</v>
      </c>
      <c r="B65" s="465" t="s">
        <v>1093</v>
      </c>
      <c r="C65" s="465" t="s">
        <v>400</v>
      </c>
      <c r="D65" s="465" t="s">
        <v>1086</v>
      </c>
      <c r="E65" s="465" t="s">
        <v>1094</v>
      </c>
      <c r="F65" s="465" t="s">
        <v>1212</v>
      </c>
      <c r="G65" s="465"/>
      <c r="H65" s="469"/>
      <c r="I65" s="469"/>
      <c r="J65" s="465"/>
      <c r="K65" s="465"/>
      <c r="L65" s="469"/>
      <c r="M65" s="469"/>
      <c r="N65" s="465"/>
      <c r="O65" s="465"/>
      <c r="P65" s="469">
        <v>470</v>
      </c>
      <c r="Q65" s="469">
        <v>153690</v>
      </c>
      <c r="R65" s="492"/>
      <c r="S65" s="470">
        <v>327</v>
      </c>
    </row>
    <row r="66" spans="1:19" ht="14.4" customHeight="1" thickBot="1" x14ac:dyDescent="0.35">
      <c r="A66" s="471" t="s">
        <v>1092</v>
      </c>
      <c r="B66" s="472" t="s">
        <v>1093</v>
      </c>
      <c r="C66" s="472" t="s">
        <v>400</v>
      </c>
      <c r="D66" s="472" t="s">
        <v>1086</v>
      </c>
      <c r="E66" s="472" t="s">
        <v>1094</v>
      </c>
      <c r="F66" s="472" t="s">
        <v>1213</v>
      </c>
      <c r="G66" s="472"/>
      <c r="H66" s="476"/>
      <c r="I66" s="476"/>
      <c r="J66" s="472"/>
      <c r="K66" s="472"/>
      <c r="L66" s="476"/>
      <c r="M66" s="476"/>
      <c r="N66" s="472"/>
      <c r="O66" s="472"/>
      <c r="P66" s="476">
        <v>44</v>
      </c>
      <c r="Q66" s="476">
        <v>39028</v>
      </c>
      <c r="R66" s="484"/>
      <c r="S66" s="477">
        <v>887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48" t="s">
        <v>112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15" t="s">
        <v>237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11733653</v>
      </c>
      <c r="C3" s="202">
        <f t="shared" ref="C3:R3" si="0">SUBTOTAL(9,C6:C1048576)</f>
        <v>24.21334948562188</v>
      </c>
      <c r="D3" s="202">
        <f t="shared" si="0"/>
        <v>13591262</v>
      </c>
      <c r="E3" s="202">
        <f t="shared" si="0"/>
        <v>27</v>
      </c>
      <c r="F3" s="202">
        <f t="shared" si="0"/>
        <v>12948432</v>
      </c>
      <c r="G3" s="205">
        <f>IF(D3&lt;&gt;0,F3/D3,"")</f>
        <v>0.9527026997198641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395" t="s">
        <v>92</v>
      </c>
      <c r="B4" s="396" t="s">
        <v>86</v>
      </c>
      <c r="C4" s="397"/>
      <c r="D4" s="397"/>
      <c r="E4" s="397"/>
      <c r="F4" s="397"/>
      <c r="G4" s="399"/>
      <c r="H4" s="396" t="s">
        <v>87</v>
      </c>
      <c r="I4" s="397"/>
      <c r="J4" s="397"/>
      <c r="K4" s="397"/>
      <c r="L4" s="397"/>
      <c r="M4" s="399"/>
      <c r="N4" s="396" t="s">
        <v>88</v>
      </c>
      <c r="O4" s="397"/>
      <c r="P4" s="397"/>
      <c r="Q4" s="397"/>
      <c r="R4" s="397"/>
      <c r="S4" s="399"/>
    </row>
    <row r="5" spans="1:19" ht="14.4" customHeight="1" thickBot="1" x14ac:dyDescent="0.35">
      <c r="A5" s="517"/>
      <c r="B5" s="518">
        <v>2015</v>
      </c>
      <c r="C5" s="519"/>
      <c r="D5" s="519">
        <v>2016</v>
      </c>
      <c r="E5" s="519"/>
      <c r="F5" s="519">
        <v>2017</v>
      </c>
      <c r="G5" s="547" t="s">
        <v>2</v>
      </c>
      <c r="H5" s="518">
        <v>2015</v>
      </c>
      <c r="I5" s="519"/>
      <c r="J5" s="519">
        <v>2016</v>
      </c>
      <c r="K5" s="519"/>
      <c r="L5" s="519">
        <v>2017</v>
      </c>
      <c r="M5" s="547" t="s">
        <v>2</v>
      </c>
      <c r="N5" s="518">
        <v>2015</v>
      </c>
      <c r="O5" s="519"/>
      <c r="P5" s="519">
        <v>2016</v>
      </c>
      <c r="Q5" s="519"/>
      <c r="R5" s="519">
        <v>2017</v>
      </c>
      <c r="S5" s="547" t="s">
        <v>2</v>
      </c>
    </row>
    <row r="6" spans="1:19" ht="14.4" customHeight="1" x14ac:dyDescent="0.3">
      <c r="A6" s="496" t="s">
        <v>1216</v>
      </c>
      <c r="B6" s="548">
        <v>427828</v>
      </c>
      <c r="C6" s="458">
        <v>1.033837974989428</v>
      </c>
      <c r="D6" s="548">
        <v>413825</v>
      </c>
      <c r="E6" s="458">
        <v>1</v>
      </c>
      <c r="F6" s="548">
        <v>367316</v>
      </c>
      <c r="G6" s="483">
        <v>0.88761191324835376</v>
      </c>
      <c r="H6" s="548"/>
      <c r="I6" s="458"/>
      <c r="J6" s="548"/>
      <c r="K6" s="458"/>
      <c r="L6" s="548"/>
      <c r="M6" s="483"/>
      <c r="N6" s="548"/>
      <c r="O6" s="458"/>
      <c r="P6" s="548"/>
      <c r="Q6" s="458"/>
      <c r="R6" s="548"/>
      <c r="S6" s="507"/>
    </row>
    <row r="7" spans="1:19" ht="14.4" customHeight="1" x14ac:dyDescent="0.3">
      <c r="A7" s="552" t="s">
        <v>1217</v>
      </c>
      <c r="B7" s="549">
        <v>574288</v>
      </c>
      <c r="C7" s="465">
        <v>1.1675866457663679</v>
      </c>
      <c r="D7" s="549">
        <v>491859</v>
      </c>
      <c r="E7" s="465">
        <v>1</v>
      </c>
      <c r="F7" s="549">
        <v>513932</v>
      </c>
      <c r="G7" s="492">
        <v>1.0448766821385804</v>
      </c>
      <c r="H7" s="549"/>
      <c r="I7" s="465"/>
      <c r="J7" s="549"/>
      <c r="K7" s="465"/>
      <c r="L7" s="549"/>
      <c r="M7" s="492"/>
      <c r="N7" s="549"/>
      <c r="O7" s="465"/>
      <c r="P7" s="549"/>
      <c r="Q7" s="465"/>
      <c r="R7" s="549"/>
      <c r="S7" s="550"/>
    </row>
    <row r="8" spans="1:19" ht="14.4" customHeight="1" x14ac:dyDescent="0.3">
      <c r="A8" s="552" t="s">
        <v>1218</v>
      </c>
      <c r="B8" s="549">
        <v>791176</v>
      </c>
      <c r="C8" s="465">
        <v>0.67918399302252908</v>
      </c>
      <c r="D8" s="549">
        <v>1164892</v>
      </c>
      <c r="E8" s="465">
        <v>1</v>
      </c>
      <c r="F8" s="549">
        <v>1147119</v>
      </c>
      <c r="G8" s="492">
        <v>0.98474279160643219</v>
      </c>
      <c r="H8" s="549"/>
      <c r="I8" s="465"/>
      <c r="J8" s="549"/>
      <c r="K8" s="465"/>
      <c r="L8" s="549"/>
      <c r="M8" s="492"/>
      <c r="N8" s="549"/>
      <c r="O8" s="465"/>
      <c r="P8" s="549"/>
      <c r="Q8" s="465"/>
      <c r="R8" s="549"/>
      <c r="S8" s="550"/>
    </row>
    <row r="9" spans="1:19" ht="14.4" customHeight="1" x14ac:dyDescent="0.3">
      <c r="A9" s="552" t="s">
        <v>1219</v>
      </c>
      <c r="B9" s="549">
        <v>283016</v>
      </c>
      <c r="C9" s="465">
        <v>0.81420257250452388</v>
      </c>
      <c r="D9" s="549">
        <v>347599</v>
      </c>
      <c r="E9" s="465">
        <v>1</v>
      </c>
      <c r="F9" s="549">
        <v>377438</v>
      </c>
      <c r="G9" s="492">
        <v>1.0858431698595221</v>
      </c>
      <c r="H9" s="549"/>
      <c r="I9" s="465"/>
      <c r="J9" s="549"/>
      <c r="K9" s="465"/>
      <c r="L9" s="549"/>
      <c r="M9" s="492"/>
      <c r="N9" s="549"/>
      <c r="O9" s="465"/>
      <c r="P9" s="549"/>
      <c r="Q9" s="465"/>
      <c r="R9" s="549"/>
      <c r="S9" s="550"/>
    </row>
    <row r="10" spans="1:19" ht="14.4" customHeight="1" x14ac:dyDescent="0.3">
      <c r="A10" s="552" t="s">
        <v>1220</v>
      </c>
      <c r="B10" s="549">
        <v>65458</v>
      </c>
      <c r="C10" s="465">
        <v>1.1328245331671944</v>
      </c>
      <c r="D10" s="549">
        <v>57783</v>
      </c>
      <c r="E10" s="465">
        <v>1</v>
      </c>
      <c r="F10" s="549">
        <v>62478</v>
      </c>
      <c r="G10" s="492">
        <v>1.0812522714293131</v>
      </c>
      <c r="H10" s="549"/>
      <c r="I10" s="465"/>
      <c r="J10" s="549"/>
      <c r="K10" s="465"/>
      <c r="L10" s="549"/>
      <c r="M10" s="492"/>
      <c r="N10" s="549"/>
      <c r="O10" s="465"/>
      <c r="P10" s="549"/>
      <c r="Q10" s="465"/>
      <c r="R10" s="549"/>
      <c r="S10" s="550"/>
    </row>
    <row r="11" spans="1:19" ht="14.4" customHeight="1" x14ac:dyDescent="0.3">
      <c r="A11" s="552" t="s">
        <v>1221</v>
      </c>
      <c r="B11" s="549">
        <v>161331</v>
      </c>
      <c r="C11" s="465">
        <v>0.97880175944183223</v>
      </c>
      <c r="D11" s="549">
        <v>164825</v>
      </c>
      <c r="E11" s="465">
        <v>1</v>
      </c>
      <c r="F11" s="549">
        <v>169053</v>
      </c>
      <c r="G11" s="492">
        <v>1.0256514485059911</v>
      </c>
      <c r="H11" s="549"/>
      <c r="I11" s="465"/>
      <c r="J11" s="549"/>
      <c r="K11" s="465"/>
      <c r="L11" s="549"/>
      <c r="M11" s="492"/>
      <c r="N11" s="549"/>
      <c r="O11" s="465"/>
      <c r="P11" s="549"/>
      <c r="Q11" s="465"/>
      <c r="R11" s="549"/>
      <c r="S11" s="550"/>
    </row>
    <row r="12" spans="1:19" ht="14.4" customHeight="1" x14ac:dyDescent="0.3">
      <c r="A12" s="552" t="s">
        <v>1222</v>
      </c>
      <c r="B12" s="549">
        <v>471548</v>
      </c>
      <c r="C12" s="465">
        <v>1.0016100596869093</v>
      </c>
      <c r="D12" s="549">
        <v>470790</v>
      </c>
      <c r="E12" s="465">
        <v>1</v>
      </c>
      <c r="F12" s="549">
        <v>391801</v>
      </c>
      <c r="G12" s="492">
        <v>0.83222031054185519</v>
      </c>
      <c r="H12" s="549"/>
      <c r="I12" s="465"/>
      <c r="J12" s="549"/>
      <c r="K12" s="465"/>
      <c r="L12" s="549"/>
      <c r="M12" s="492"/>
      <c r="N12" s="549"/>
      <c r="O12" s="465"/>
      <c r="P12" s="549"/>
      <c r="Q12" s="465"/>
      <c r="R12" s="549"/>
      <c r="S12" s="550"/>
    </row>
    <row r="13" spans="1:19" ht="14.4" customHeight="1" x14ac:dyDescent="0.3">
      <c r="A13" s="552" t="s">
        <v>1223</v>
      </c>
      <c r="B13" s="549">
        <v>101866</v>
      </c>
      <c r="C13" s="465">
        <v>0.69576323859872002</v>
      </c>
      <c r="D13" s="549">
        <v>146409</v>
      </c>
      <c r="E13" s="465">
        <v>1</v>
      </c>
      <c r="F13" s="549">
        <v>195314</v>
      </c>
      <c r="G13" s="492">
        <v>1.3340300118162134</v>
      </c>
      <c r="H13" s="549"/>
      <c r="I13" s="465"/>
      <c r="J13" s="549"/>
      <c r="K13" s="465"/>
      <c r="L13" s="549"/>
      <c r="M13" s="492"/>
      <c r="N13" s="549"/>
      <c r="O13" s="465"/>
      <c r="P13" s="549"/>
      <c r="Q13" s="465"/>
      <c r="R13" s="549"/>
      <c r="S13" s="550"/>
    </row>
    <row r="14" spans="1:19" ht="14.4" customHeight="1" x14ac:dyDescent="0.3">
      <c r="A14" s="552" t="s">
        <v>1224</v>
      </c>
      <c r="B14" s="549">
        <v>193085</v>
      </c>
      <c r="C14" s="465">
        <v>0.98509739497770477</v>
      </c>
      <c r="D14" s="549">
        <v>196006</v>
      </c>
      <c r="E14" s="465">
        <v>1</v>
      </c>
      <c r="F14" s="549">
        <v>189228</v>
      </c>
      <c r="G14" s="492">
        <v>0.96541942593594077</v>
      </c>
      <c r="H14" s="549"/>
      <c r="I14" s="465"/>
      <c r="J14" s="549"/>
      <c r="K14" s="465"/>
      <c r="L14" s="549"/>
      <c r="M14" s="492"/>
      <c r="N14" s="549"/>
      <c r="O14" s="465"/>
      <c r="P14" s="549"/>
      <c r="Q14" s="465"/>
      <c r="R14" s="549"/>
      <c r="S14" s="550"/>
    </row>
    <row r="15" spans="1:19" ht="14.4" customHeight="1" x14ac:dyDescent="0.3">
      <c r="A15" s="552" t="s">
        <v>1225</v>
      </c>
      <c r="B15" s="549">
        <v>1431802</v>
      </c>
      <c r="C15" s="465">
        <v>0.73012195028670934</v>
      </c>
      <c r="D15" s="549">
        <v>1961045</v>
      </c>
      <c r="E15" s="465">
        <v>1</v>
      </c>
      <c r="F15" s="549">
        <v>1739305</v>
      </c>
      <c r="G15" s="492">
        <v>0.88692763297119648</v>
      </c>
      <c r="H15" s="549"/>
      <c r="I15" s="465"/>
      <c r="J15" s="549"/>
      <c r="K15" s="465"/>
      <c r="L15" s="549"/>
      <c r="M15" s="492"/>
      <c r="N15" s="549"/>
      <c r="O15" s="465"/>
      <c r="P15" s="549"/>
      <c r="Q15" s="465"/>
      <c r="R15" s="549"/>
      <c r="S15" s="550"/>
    </row>
    <row r="16" spans="1:19" ht="14.4" customHeight="1" x14ac:dyDescent="0.3">
      <c r="A16" s="552" t="s">
        <v>1226</v>
      </c>
      <c r="B16" s="549">
        <v>230843</v>
      </c>
      <c r="C16" s="465">
        <v>0.81823820900177935</v>
      </c>
      <c r="D16" s="549">
        <v>282122</v>
      </c>
      <c r="E16" s="465">
        <v>1</v>
      </c>
      <c r="F16" s="549">
        <v>316470</v>
      </c>
      <c r="G16" s="492">
        <v>1.1217487469959804</v>
      </c>
      <c r="H16" s="549"/>
      <c r="I16" s="465"/>
      <c r="J16" s="549"/>
      <c r="K16" s="465"/>
      <c r="L16" s="549"/>
      <c r="M16" s="492"/>
      <c r="N16" s="549"/>
      <c r="O16" s="465"/>
      <c r="P16" s="549"/>
      <c r="Q16" s="465"/>
      <c r="R16" s="549"/>
      <c r="S16" s="550"/>
    </row>
    <row r="17" spans="1:19" ht="14.4" customHeight="1" x14ac:dyDescent="0.3">
      <c r="A17" s="552" t="s">
        <v>1227</v>
      </c>
      <c r="B17" s="549">
        <v>69737</v>
      </c>
      <c r="C17" s="465">
        <v>1.0356723843469222</v>
      </c>
      <c r="D17" s="549">
        <v>67335</v>
      </c>
      <c r="E17" s="465">
        <v>1</v>
      </c>
      <c r="F17" s="549">
        <v>54522</v>
      </c>
      <c r="G17" s="492">
        <v>0.8097126308754734</v>
      </c>
      <c r="H17" s="549"/>
      <c r="I17" s="465"/>
      <c r="J17" s="549"/>
      <c r="K17" s="465"/>
      <c r="L17" s="549"/>
      <c r="M17" s="492"/>
      <c r="N17" s="549"/>
      <c r="O17" s="465"/>
      <c r="P17" s="549"/>
      <c r="Q17" s="465"/>
      <c r="R17" s="549"/>
      <c r="S17" s="550"/>
    </row>
    <row r="18" spans="1:19" ht="14.4" customHeight="1" x14ac:dyDescent="0.3">
      <c r="A18" s="552" t="s">
        <v>1228</v>
      </c>
      <c r="B18" s="549">
        <v>20432</v>
      </c>
      <c r="C18" s="465">
        <v>0.65882049463128367</v>
      </c>
      <c r="D18" s="549">
        <v>31013</v>
      </c>
      <c r="E18" s="465">
        <v>1</v>
      </c>
      <c r="F18" s="549">
        <v>42970</v>
      </c>
      <c r="G18" s="492">
        <v>1.3855479960016768</v>
      </c>
      <c r="H18" s="549"/>
      <c r="I18" s="465"/>
      <c r="J18" s="549"/>
      <c r="K18" s="465"/>
      <c r="L18" s="549"/>
      <c r="M18" s="492"/>
      <c r="N18" s="549"/>
      <c r="O18" s="465"/>
      <c r="P18" s="549"/>
      <c r="Q18" s="465"/>
      <c r="R18" s="549"/>
      <c r="S18" s="550"/>
    </row>
    <row r="19" spans="1:19" ht="14.4" customHeight="1" x14ac:dyDescent="0.3">
      <c r="A19" s="552" t="s">
        <v>1229</v>
      </c>
      <c r="B19" s="549">
        <v>39748</v>
      </c>
      <c r="C19" s="465">
        <v>1.5904289372599232</v>
      </c>
      <c r="D19" s="549">
        <v>24992</v>
      </c>
      <c r="E19" s="465">
        <v>1</v>
      </c>
      <c r="F19" s="549">
        <v>23698</v>
      </c>
      <c r="G19" s="492">
        <v>0.94822343149807942</v>
      </c>
      <c r="H19" s="549"/>
      <c r="I19" s="465"/>
      <c r="J19" s="549"/>
      <c r="K19" s="465"/>
      <c r="L19" s="549"/>
      <c r="M19" s="492"/>
      <c r="N19" s="549"/>
      <c r="O19" s="465"/>
      <c r="P19" s="549"/>
      <c r="Q19" s="465"/>
      <c r="R19" s="549"/>
      <c r="S19" s="550"/>
    </row>
    <row r="20" spans="1:19" ht="14.4" customHeight="1" x14ac:dyDescent="0.3">
      <c r="A20" s="552" t="s">
        <v>1230</v>
      </c>
      <c r="B20" s="549">
        <v>1948520</v>
      </c>
      <c r="C20" s="465">
        <v>0.86601466231997104</v>
      </c>
      <c r="D20" s="549">
        <v>2249985</v>
      </c>
      <c r="E20" s="465">
        <v>1</v>
      </c>
      <c r="F20" s="549">
        <v>2592671</v>
      </c>
      <c r="G20" s="492">
        <v>1.152305904261584</v>
      </c>
      <c r="H20" s="549"/>
      <c r="I20" s="465"/>
      <c r="J20" s="549"/>
      <c r="K20" s="465"/>
      <c r="L20" s="549"/>
      <c r="M20" s="492"/>
      <c r="N20" s="549"/>
      <c r="O20" s="465"/>
      <c r="P20" s="549"/>
      <c r="Q20" s="465"/>
      <c r="R20" s="549"/>
      <c r="S20" s="550"/>
    </row>
    <row r="21" spans="1:19" ht="14.4" customHeight="1" x14ac:dyDescent="0.3">
      <c r="A21" s="552" t="s">
        <v>1231</v>
      </c>
      <c r="B21" s="549">
        <v>2443224</v>
      </c>
      <c r="C21" s="465">
        <v>0.94905004643820334</v>
      </c>
      <c r="D21" s="549">
        <v>2574389</v>
      </c>
      <c r="E21" s="465">
        <v>1</v>
      </c>
      <c r="F21" s="549">
        <v>1816166</v>
      </c>
      <c r="G21" s="492">
        <v>0.70547458057038004</v>
      </c>
      <c r="H21" s="549"/>
      <c r="I21" s="465"/>
      <c r="J21" s="549"/>
      <c r="K21" s="465"/>
      <c r="L21" s="549"/>
      <c r="M21" s="492"/>
      <c r="N21" s="549"/>
      <c r="O21" s="465"/>
      <c r="P21" s="549"/>
      <c r="Q21" s="465"/>
      <c r="R21" s="549"/>
      <c r="S21" s="550"/>
    </row>
    <row r="22" spans="1:19" ht="14.4" customHeight="1" x14ac:dyDescent="0.3">
      <c r="A22" s="552" t="s">
        <v>1232</v>
      </c>
      <c r="B22" s="549">
        <v>33117</v>
      </c>
      <c r="C22" s="465">
        <v>1.0735194009530293</v>
      </c>
      <c r="D22" s="549">
        <v>30849</v>
      </c>
      <c r="E22" s="465">
        <v>1</v>
      </c>
      <c r="F22" s="549">
        <v>9231</v>
      </c>
      <c r="G22" s="492">
        <v>0.2992317417096178</v>
      </c>
      <c r="H22" s="549"/>
      <c r="I22" s="465"/>
      <c r="J22" s="549"/>
      <c r="K22" s="465"/>
      <c r="L22" s="549"/>
      <c r="M22" s="492"/>
      <c r="N22" s="549"/>
      <c r="O22" s="465"/>
      <c r="P22" s="549"/>
      <c r="Q22" s="465"/>
      <c r="R22" s="549"/>
      <c r="S22" s="550"/>
    </row>
    <row r="23" spans="1:19" ht="14.4" customHeight="1" x14ac:dyDescent="0.3">
      <c r="A23" s="552" t="s">
        <v>1233</v>
      </c>
      <c r="B23" s="549">
        <v>435949</v>
      </c>
      <c r="C23" s="465">
        <v>0.72658408861362866</v>
      </c>
      <c r="D23" s="549">
        <v>599998</v>
      </c>
      <c r="E23" s="465">
        <v>1</v>
      </c>
      <c r="F23" s="549">
        <v>472106</v>
      </c>
      <c r="G23" s="492">
        <v>0.7868459561531872</v>
      </c>
      <c r="H23" s="549"/>
      <c r="I23" s="465"/>
      <c r="J23" s="549"/>
      <c r="K23" s="465"/>
      <c r="L23" s="549"/>
      <c r="M23" s="492"/>
      <c r="N23" s="549"/>
      <c r="O23" s="465"/>
      <c r="P23" s="549"/>
      <c r="Q23" s="465"/>
      <c r="R23" s="549"/>
      <c r="S23" s="550"/>
    </row>
    <row r="24" spans="1:19" ht="14.4" customHeight="1" x14ac:dyDescent="0.3">
      <c r="A24" s="552" t="s">
        <v>1234</v>
      </c>
      <c r="B24" s="549">
        <v>64480</v>
      </c>
      <c r="C24" s="465">
        <v>0.62273043343892454</v>
      </c>
      <c r="D24" s="549">
        <v>103544</v>
      </c>
      <c r="E24" s="465">
        <v>1</v>
      </c>
      <c r="F24" s="549">
        <v>114403</v>
      </c>
      <c r="G24" s="492">
        <v>1.1048732905817817</v>
      </c>
      <c r="H24" s="549"/>
      <c r="I24" s="465"/>
      <c r="J24" s="549"/>
      <c r="K24" s="465"/>
      <c r="L24" s="549"/>
      <c r="M24" s="492"/>
      <c r="N24" s="549"/>
      <c r="O24" s="465"/>
      <c r="P24" s="549"/>
      <c r="Q24" s="465"/>
      <c r="R24" s="549"/>
      <c r="S24" s="550"/>
    </row>
    <row r="25" spans="1:19" ht="14.4" customHeight="1" x14ac:dyDescent="0.3">
      <c r="A25" s="552" t="s">
        <v>1235</v>
      </c>
      <c r="B25" s="549">
        <v>120</v>
      </c>
      <c r="C25" s="465">
        <v>0.51282051282051277</v>
      </c>
      <c r="D25" s="549">
        <v>234</v>
      </c>
      <c r="E25" s="465">
        <v>1</v>
      </c>
      <c r="F25" s="549"/>
      <c r="G25" s="492"/>
      <c r="H25" s="549"/>
      <c r="I25" s="465"/>
      <c r="J25" s="549"/>
      <c r="K25" s="465"/>
      <c r="L25" s="549"/>
      <c r="M25" s="492"/>
      <c r="N25" s="549"/>
      <c r="O25" s="465"/>
      <c r="P25" s="549"/>
      <c r="Q25" s="465"/>
      <c r="R25" s="549"/>
      <c r="S25" s="550"/>
    </row>
    <row r="26" spans="1:19" ht="14.4" customHeight="1" x14ac:dyDescent="0.3">
      <c r="A26" s="552" t="s">
        <v>1236</v>
      </c>
      <c r="B26" s="549">
        <v>21072</v>
      </c>
      <c r="C26" s="465">
        <v>0.61978293479219981</v>
      </c>
      <c r="D26" s="549">
        <v>33999</v>
      </c>
      <c r="E26" s="465">
        <v>1</v>
      </c>
      <c r="F26" s="549">
        <v>33952</v>
      </c>
      <c r="G26" s="492">
        <v>0.99861760640018826</v>
      </c>
      <c r="H26" s="549"/>
      <c r="I26" s="465"/>
      <c r="J26" s="549"/>
      <c r="K26" s="465"/>
      <c r="L26" s="549"/>
      <c r="M26" s="492"/>
      <c r="N26" s="549"/>
      <c r="O26" s="465"/>
      <c r="P26" s="549"/>
      <c r="Q26" s="465"/>
      <c r="R26" s="549"/>
      <c r="S26" s="550"/>
    </row>
    <row r="27" spans="1:19" ht="14.4" customHeight="1" x14ac:dyDescent="0.3">
      <c r="A27" s="552" t="s">
        <v>1237</v>
      </c>
      <c r="B27" s="549">
        <v>11507</v>
      </c>
      <c r="C27" s="465">
        <v>0.82416559232201692</v>
      </c>
      <c r="D27" s="549">
        <v>13962</v>
      </c>
      <c r="E27" s="465">
        <v>1</v>
      </c>
      <c r="F27" s="549">
        <v>22567</v>
      </c>
      <c r="G27" s="492">
        <v>1.6163157140810771</v>
      </c>
      <c r="H27" s="549"/>
      <c r="I27" s="465"/>
      <c r="J27" s="549"/>
      <c r="K27" s="465"/>
      <c r="L27" s="549"/>
      <c r="M27" s="492"/>
      <c r="N27" s="549"/>
      <c r="O27" s="465"/>
      <c r="P27" s="549"/>
      <c r="Q27" s="465"/>
      <c r="R27" s="549"/>
      <c r="S27" s="550"/>
    </row>
    <row r="28" spans="1:19" ht="14.4" customHeight="1" x14ac:dyDescent="0.3">
      <c r="A28" s="552" t="s">
        <v>1238</v>
      </c>
      <c r="B28" s="549">
        <v>109173</v>
      </c>
      <c r="C28" s="465">
        <v>0.59529859535857621</v>
      </c>
      <c r="D28" s="549">
        <v>183392</v>
      </c>
      <c r="E28" s="465">
        <v>1</v>
      </c>
      <c r="F28" s="549">
        <v>250102</v>
      </c>
      <c r="G28" s="492">
        <v>1.3637563252486478</v>
      </c>
      <c r="H28" s="549"/>
      <c r="I28" s="465"/>
      <c r="J28" s="549"/>
      <c r="K28" s="465"/>
      <c r="L28" s="549"/>
      <c r="M28" s="492"/>
      <c r="N28" s="549"/>
      <c r="O28" s="465"/>
      <c r="P28" s="549"/>
      <c r="Q28" s="465"/>
      <c r="R28" s="549"/>
      <c r="S28" s="550"/>
    </row>
    <row r="29" spans="1:19" ht="14.4" customHeight="1" x14ac:dyDescent="0.3">
      <c r="A29" s="552" t="s">
        <v>1239</v>
      </c>
      <c r="B29" s="549">
        <v>108921</v>
      </c>
      <c r="C29" s="465">
        <v>1.1249961267932946</v>
      </c>
      <c r="D29" s="549">
        <v>96819</v>
      </c>
      <c r="E29" s="465">
        <v>1</v>
      </c>
      <c r="F29" s="549">
        <v>87900</v>
      </c>
      <c r="G29" s="492">
        <v>0.90787965172125307</v>
      </c>
      <c r="H29" s="549"/>
      <c r="I29" s="465"/>
      <c r="J29" s="549"/>
      <c r="K29" s="465"/>
      <c r="L29" s="549"/>
      <c r="M29" s="492"/>
      <c r="N29" s="549"/>
      <c r="O29" s="465"/>
      <c r="P29" s="549"/>
      <c r="Q29" s="465"/>
      <c r="R29" s="549"/>
      <c r="S29" s="550"/>
    </row>
    <row r="30" spans="1:19" ht="14.4" customHeight="1" x14ac:dyDescent="0.3">
      <c r="A30" s="552" t="s">
        <v>1240</v>
      </c>
      <c r="B30" s="549">
        <v>1286081</v>
      </c>
      <c r="C30" s="465">
        <v>0.87357763890775708</v>
      </c>
      <c r="D30" s="549">
        <v>1472200</v>
      </c>
      <c r="E30" s="465">
        <v>1</v>
      </c>
      <c r="F30" s="549">
        <v>1460179</v>
      </c>
      <c r="G30" s="492">
        <v>0.99183466920255403</v>
      </c>
      <c r="H30" s="549"/>
      <c r="I30" s="465"/>
      <c r="J30" s="549"/>
      <c r="K30" s="465"/>
      <c r="L30" s="549"/>
      <c r="M30" s="492"/>
      <c r="N30" s="549"/>
      <c r="O30" s="465"/>
      <c r="P30" s="549"/>
      <c r="Q30" s="465"/>
      <c r="R30" s="549"/>
      <c r="S30" s="550"/>
    </row>
    <row r="31" spans="1:19" ht="14.4" customHeight="1" x14ac:dyDescent="0.3">
      <c r="A31" s="552" t="s">
        <v>1241</v>
      </c>
      <c r="B31" s="549">
        <v>147677</v>
      </c>
      <c r="C31" s="465">
        <v>1.1928000840017123</v>
      </c>
      <c r="D31" s="549">
        <v>123807</v>
      </c>
      <c r="E31" s="465">
        <v>1</v>
      </c>
      <c r="F31" s="549">
        <v>131838</v>
      </c>
      <c r="G31" s="492">
        <v>1.0648670915214811</v>
      </c>
      <c r="H31" s="549"/>
      <c r="I31" s="465"/>
      <c r="J31" s="549"/>
      <c r="K31" s="465"/>
      <c r="L31" s="549"/>
      <c r="M31" s="492"/>
      <c r="N31" s="549"/>
      <c r="O31" s="465"/>
      <c r="P31" s="549"/>
      <c r="Q31" s="465"/>
      <c r="R31" s="549"/>
      <c r="S31" s="550"/>
    </row>
    <row r="32" spans="1:19" ht="14.4" customHeight="1" thickBot="1" x14ac:dyDescent="0.35">
      <c r="A32" s="553" t="s">
        <v>1242</v>
      </c>
      <c r="B32" s="551">
        <v>261654</v>
      </c>
      <c r="C32" s="472">
        <v>0.90981922118022596</v>
      </c>
      <c r="D32" s="551">
        <v>287589</v>
      </c>
      <c r="E32" s="472">
        <v>1</v>
      </c>
      <c r="F32" s="551">
        <v>366673</v>
      </c>
      <c r="G32" s="484">
        <v>1.2749896553762488</v>
      </c>
      <c r="H32" s="551"/>
      <c r="I32" s="472"/>
      <c r="J32" s="551"/>
      <c r="K32" s="472"/>
      <c r="L32" s="551"/>
      <c r="M32" s="484"/>
      <c r="N32" s="551"/>
      <c r="O32" s="472"/>
      <c r="P32" s="551"/>
      <c r="Q32" s="472"/>
      <c r="R32" s="551"/>
      <c r="S32" s="5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36" t="s">
        <v>1271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237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56198</v>
      </c>
      <c r="G3" s="89">
        <f t="shared" si="0"/>
        <v>11733653</v>
      </c>
      <c r="H3" s="89"/>
      <c r="I3" s="89"/>
      <c r="J3" s="89">
        <f t="shared" si="0"/>
        <v>59278</v>
      </c>
      <c r="K3" s="89">
        <f t="shared" si="0"/>
        <v>13591262</v>
      </c>
      <c r="L3" s="89"/>
      <c r="M3" s="89"/>
      <c r="N3" s="89">
        <f t="shared" si="0"/>
        <v>59023</v>
      </c>
      <c r="O3" s="89">
        <f t="shared" si="0"/>
        <v>12948432</v>
      </c>
      <c r="P3" s="67">
        <f>IF(K3=0,0,O3/K3)</f>
        <v>0.9527026997198641</v>
      </c>
      <c r="Q3" s="90">
        <f>IF(N3=0,0,O3/N3)</f>
        <v>219.37942835843654</v>
      </c>
    </row>
    <row r="4" spans="1:17" ht="14.4" customHeight="1" x14ac:dyDescent="0.3">
      <c r="A4" s="404" t="s">
        <v>56</v>
      </c>
      <c r="B4" s="402" t="s">
        <v>82</v>
      </c>
      <c r="C4" s="404" t="s">
        <v>83</v>
      </c>
      <c r="D4" s="413" t="s">
        <v>84</v>
      </c>
      <c r="E4" s="405" t="s">
        <v>57</v>
      </c>
      <c r="F4" s="411">
        <v>2015</v>
      </c>
      <c r="G4" s="412"/>
      <c r="H4" s="91"/>
      <c r="I4" s="91"/>
      <c r="J4" s="411">
        <v>2016</v>
      </c>
      <c r="K4" s="412"/>
      <c r="L4" s="91"/>
      <c r="M4" s="91"/>
      <c r="N4" s="411">
        <v>2017</v>
      </c>
      <c r="O4" s="412"/>
      <c r="P4" s="414" t="s">
        <v>2</v>
      </c>
      <c r="Q4" s="403" t="s">
        <v>85</v>
      </c>
    </row>
    <row r="5" spans="1:17" ht="14.4" customHeight="1" thickBot="1" x14ac:dyDescent="0.35">
      <c r="A5" s="538"/>
      <c r="B5" s="536"/>
      <c r="C5" s="538"/>
      <c r="D5" s="554"/>
      <c r="E5" s="540"/>
      <c r="F5" s="555" t="s">
        <v>59</v>
      </c>
      <c r="G5" s="556" t="s">
        <v>14</v>
      </c>
      <c r="H5" s="557"/>
      <c r="I5" s="557"/>
      <c r="J5" s="555" t="s">
        <v>59</v>
      </c>
      <c r="K5" s="556" t="s">
        <v>14</v>
      </c>
      <c r="L5" s="557"/>
      <c r="M5" s="557"/>
      <c r="N5" s="555" t="s">
        <v>59</v>
      </c>
      <c r="O5" s="556" t="s">
        <v>14</v>
      </c>
      <c r="P5" s="558"/>
      <c r="Q5" s="545"/>
    </row>
    <row r="6" spans="1:17" ht="14.4" customHeight="1" x14ac:dyDescent="0.3">
      <c r="A6" s="457" t="s">
        <v>1243</v>
      </c>
      <c r="B6" s="458" t="s">
        <v>1093</v>
      </c>
      <c r="C6" s="458" t="s">
        <v>1094</v>
      </c>
      <c r="D6" s="458" t="s">
        <v>1095</v>
      </c>
      <c r="E6" s="458" t="s">
        <v>1096</v>
      </c>
      <c r="F6" s="462">
        <v>237</v>
      </c>
      <c r="G6" s="462">
        <v>38157</v>
      </c>
      <c r="H6" s="462">
        <v>1.1428015214591631</v>
      </c>
      <c r="I6" s="462">
        <v>161</v>
      </c>
      <c r="J6" s="462">
        <v>193</v>
      </c>
      <c r="K6" s="462">
        <v>33389</v>
      </c>
      <c r="L6" s="462">
        <v>1</v>
      </c>
      <c r="M6" s="462">
        <v>173</v>
      </c>
      <c r="N6" s="462">
        <v>329</v>
      </c>
      <c r="O6" s="462">
        <v>56917</v>
      </c>
      <c r="P6" s="483">
        <v>1.7046632124352332</v>
      </c>
      <c r="Q6" s="463">
        <v>173</v>
      </c>
    </row>
    <row r="7" spans="1:17" ht="14.4" customHeight="1" x14ac:dyDescent="0.3">
      <c r="A7" s="464" t="s">
        <v>1243</v>
      </c>
      <c r="B7" s="465" t="s">
        <v>1093</v>
      </c>
      <c r="C7" s="465" t="s">
        <v>1094</v>
      </c>
      <c r="D7" s="465" t="s">
        <v>1109</v>
      </c>
      <c r="E7" s="465" t="s">
        <v>1110</v>
      </c>
      <c r="F7" s="469">
        <v>26</v>
      </c>
      <c r="G7" s="469">
        <v>30394</v>
      </c>
      <c r="H7" s="469">
        <v>3.2389173060528558</v>
      </c>
      <c r="I7" s="469">
        <v>1169</v>
      </c>
      <c r="J7" s="469">
        <v>8</v>
      </c>
      <c r="K7" s="469">
        <v>9384</v>
      </c>
      <c r="L7" s="469">
        <v>1</v>
      </c>
      <c r="M7" s="469">
        <v>1173</v>
      </c>
      <c r="N7" s="469">
        <v>13</v>
      </c>
      <c r="O7" s="469">
        <v>13910</v>
      </c>
      <c r="P7" s="492">
        <v>1.4823103154305199</v>
      </c>
      <c r="Q7" s="470">
        <v>1070</v>
      </c>
    </row>
    <row r="8" spans="1:17" ht="14.4" customHeight="1" x14ac:dyDescent="0.3">
      <c r="A8" s="464" t="s">
        <v>1243</v>
      </c>
      <c r="B8" s="465" t="s">
        <v>1093</v>
      </c>
      <c r="C8" s="465" t="s">
        <v>1094</v>
      </c>
      <c r="D8" s="465" t="s">
        <v>1111</v>
      </c>
      <c r="E8" s="465" t="s">
        <v>1112</v>
      </c>
      <c r="F8" s="469">
        <v>432</v>
      </c>
      <c r="G8" s="469">
        <v>17280</v>
      </c>
      <c r="H8" s="469">
        <v>0.99401748734468476</v>
      </c>
      <c r="I8" s="469">
        <v>40</v>
      </c>
      <c r="J8" s="469">
        <v>424</v>
      </c>
      <c r="K8" s="469">
        <v>17384</v>
      </c>
      <c r="L8" s="469">
        <v>1</v>
      </c>
      <c r="M8" s="469">
        <v>41</v>
      </c>
      <c r="N8" s="469">
        <v>416</v>
      </c>
      <c r="O8" s="469">
        <v>19136</v>
      </c>
      <c r="P8" s="492">
        <v>1.1007823285780027</v>
      </c>
      <c r="Q8" s="470">
        <v>46</v>
      </c>
    </row>
    <row r="9" spans="1:17" ht="14.4" customHeight="1" x14ac:dyDescent="0.3">
      <c r="A9" s="464" t="s">
        <v>1243</v>
      </c>
      <c r="B9" s="465" t="s">
        <v>1093</v>
      </c>
      <c r="C9" s="465" t="s">
        <v>1094</v>
      </c>
      <c r="D9" s="465" t="s">
        <v>1113</v>
      </c>
      <c r="E9" s="465" t="s">
        <v>1114</v>
      </c>
      <c r="F9" s="469">
        <v>41</v>
      </c>
      <c r="G9" s="469">
        <v>15703</v>
      </c>
      <c r="H9" s="469">
        <v>10.223307291666666</v>
      </c>
      <c r="I9" s="469">
        <v>383</v>
      </c>
      <c r="J9" s="469">
        <v>4</v>
      </c>
      <c r="K9" s="469">
        <v>1536</v>
      </c>
      <c r="L9" s="469">
        <v>1</v>
      </c>
      <c r="M9" s="469">
        <v>384</v>
      </c>
      <c r="N9" s="469">
        <v>18</v>
      </c>
      <c r="O9" s="469">
        <v>6246</v>
      </c>
      <c r="P9" s="492">
        <v>4.06640625</v>
      </c>
      <c r="Q9" s="470">
        <v>347</v>
      </c>
    </row>
    <row r="10" spans="1:17" ht="14.4" customHeight="1" x14ac:dyDescent="0.3">
      <c r="A10" s="464" t="s">
        <v>1243</v>
      </c>
      <c r="B10" s="465" t="s">
        <v>1093</v>
      </c>
      <c r="C10" s="465" t="s">
        <v>1094</v>
      </c>
      <c r="D10" s="465" t="s">
        <v>1115</v>
      </c>
      <c r="E10" s="465" t="s">
        <v>1116</v>
      </c>
      <c r="F10" s="469">
        <v>37</v>
      </c>
      <c r="G10" s="469">
        <v>1369</v>
      </c>
      <c r="H10" s="469">
        <v>6.166666666666667</v>
      </c>
      <c r="I10" s="469">
        <v>37</v>
      </c>
      <c r="J10" s="469">
        <v>6</v>
      </c>
      <c r="K10" s="469">
        <v>222</v>
      </c>
      <c r="L10" s="469">
        <v>1</v>
      </c>
      <c r="M10" s="469">
        <v>37</v>
      </c>
      <c r="N10" s="469">
        <v>4</v>
      </c>
      <c r="O10" s="469">
        <v>204</v>
      </c>
      <c r="P10" s="492">
        <v>0.91891891891891897</v>
      </c>
      <c r="Q10" s="470">
        <v>51</v>
      </c>
    </row>
    <row r="11" spans="1:17" ht="14.4" customHeight="1" x14ac:dyDescent="0.3">
      <c r="A11" s="464" t="s">
        <v>1243</v>
      </c>
      <c r="B11" s="465" t="s">
        <v>1093</v>
      </c>
      <c r="C11" s="465" t="s">
        <v>1094</v>
      </c>
      <c r="D11" s="465" t="s">
        <v>1119</v>
      </c>
      <c r="E11" s="465" t="s">
        <v>1120</v>
      </c>
      <c r="F11" s="469">
        <v>60</v>
      </c>
      <c r="G11" s="469">
        <v>26700</v>
      </c>
      <c r="H11" s="469">
        <v>1.050271418456455</v>
      </c>
      <c r="I11" s="469">
        <v>445</v>
      </c>
      <c r="J11" s="469">
        <v>57</v>
      </c>
      <c r="K11" s="469">
        <v>25422</v>
      </c>
      <c r="L11" s="469">
        <v>1</v>
      </c>
      <c r="M11" s="469">
        <v>446</v>
      </c>
      <c r="N11" s="469">
        <v>210</v>
      </c>
      <c r="O11" s="469">
        <v>79170</v>
      </c>
      <c r="P11" s="492">
        <v>3.1142317677602076</v>
      </c>
      <c r="Q11" s="470">
        <v>377</v>
      </c>
    </row>
    <row r="12" spans="1:17" ht="14.4" customHeight="1" x14ac:dyDescent="0.3">
      <c r="A12" s="464" t="s">
        <v>1243</v>
      </c>
      <c r="B12" s="465" t="s">
        <v>1093</v>
      </c>
      <c r="C12" s="465" t="s">
        <v>1094</v>
      </c>
      <c r="D12" s="465" t="s">
        <v>1121</v>
      </c>
      <c r="E12" s="465" t="s">
        <v>1122</v>
      </c>
      <c r="F12" s="469">
        <v>9</v>
      </c>
      <c r="G12" s="469">
        <v>369</v>
      </c>
      <c r="H12" s="469">
        <v>0.97619047619047616</v>
      </c>
      <c r="I12" s="469">
        <v>41</v>
      </c>
      <c r="J12" s="469">
        <v>9</v>
      </c>
      <c r="K12" s="469">
        <v>378</v>
      </c>
      <c r="L12" s="469">
        <v>1</v>
      </c>
      <c r="M12" s="469">
        <v>42</v>
      </c>
      <c r="N12" s="469">
        <v>4</v>
      </c>
      <c r="O12" s="469">
        <v>136</v>
      </c>
      <c r="P12" s="492">
        <v>0.35978835978835977</v>
      </c>
      <c r="Q12" s="470">
        <v>34</v>
      </c>
    </row>
    <row r="13" spans="1:17" ht="14.4" customHeight="1" x14ac:dyDescent="0.3">
      <c r="A13" s="464" t="s">
        <v>1243</v>
      </c>
      <c r="B13" s="465" t="s">
        <v>1093</v>
      </c>
      <c r="C13" s="465" t="s">
        <v>1094</v>
      </c>
      <c r="D13" s="465" t="s">
        <v>1123</v>
      </c>
      <c r="E13" s="465" t="s">
        <v>1124</v>
      </c>
      <c r="F13" s="469">
        <v>27</v>
      </c>
      <c r="G13" s="469">
        <v>13257</v>
      </c>
      <c r="H13" s="469">
        <v>3.368140243902439</v>
      </c>
      <c r="I13" s="469">
        <v>491</v>
      </c>
      <c r="J13" s="469">
        <v>8</v>
      </c>
      <c r="K13" s="469">
        <v>3936</v>
      </c>
      <c r="L13" s="469">
        <v>1</v>
      </c>
      <c r="M13" s="469">
        <v>492</v>
      </c>
      <c r="N13" s="469">
        <v>25</v>
      </c>
      <c r="O13" s="469">
        <v>13100</v>
      </c>
      <c r="P13" s="492">
        <v>3.3282520325203251</v>
      </c>
      <c r="Q13" s="470">
        <v>524</v>
      </c>
    </row>
    <row r="14" spans="1:17" ht="14.4" customHeight="1" x14ac:dyDescent="0.3">
      <c r="A14" s="464" t="s">
        <v>1243</v>
      </c>
      <c r="B14" s="465" t="s">
        <v>1093</v>
      </c>
      <c r="C14" s="465" t="s">
        <v>1094</v>
      </c>
      <c r="D14" s="465" t="s">
        <v>1125</v>
      </c>
      <c r="E14" s="465" t="s">
        <v>1126</v>
      </c>
      <c r="F14" s="469">
        <v>13</v>
      </c>
      <c r="G14" s="469">
        <v>403</v>
      </c>
      <c r="H14" s="469">
        <v>0.72222222222222221</v>
      </c>
      <c r="I14" s="469">
        <v>31</v>
      </c>
      <c r="J14" s="469">
        <v>18</v>
      </c>
      <c r="K14" s="469">
        <v>558</v>
      </c>
      <c r="L14" s="469">
        <v>1</v>
      </c>
      <c r="M14" s="469">
        <v>31</v>
      </c>
      <c r="N14" s="469">
        <v>12</v>
      </c>
      <c r="O14" s="469">
        <v>684</v>
      </c>
      <c r="P14" s="492">
        <v>1.2258064516129032</v>
      </c>
      <c r="Q14" s="470">
        <v>57</v>
      </c>
    </row>
    <row r="15" spans="1:17" ht="14.4" customHeight="1" x14ac:dyDescent="0.3">
      <c r="A15" s="464" t="s">
        <v>1243</v>
      </c>
      <c r="B15" s="465" t="s">
        <v>1093</v>
      </c>
      <c r="C15" s="465" t="s">
        <v>1094</v>
      </c>
      <c r="D15" s="465" t="s">
        <v>1127</v>
      </c>
      <c r="E15" s="465" t="s">
        <v>1128</v>
      </c>
      <c r="F15" s="469">
        <v>1</v>
      </c>
      <c r="G15" s="469">
        <v>207</v>
      </c>
      <c r="H15" s="469">
        <v>0.19903846153846153</v>
      </c>
      <c r="I15" s="469">
        <v>207</v>
      </c>
      <c r="J15" s="469">
        <v>5</v>
      </c>
      <c r="K15" s="469">
        <v>1040</v>
      </c>
      <c r="L15" s="469">
        <v>1</v>
      </c>
      <c r="M15" s="469">
        <v>208</v>
      </c>
      <c r="N15" s="469">
        <v>4</v>
      </c>
      <c r="O15" s="469">
        <v>896</v>
      </c>
      <c r="P15" s="492">
        <v>0.86153846153846159</v>
      </c>
      <c r="Q15" s="470">
        <v>224</v>
      </c>
    </row>
    <row r="16" spans="1:17" ht="14.4" customHeight="1" x14ac:dyDescent="0.3">
      <c r="A16" s="464" t="s">
        <v>1243</v>
      </c>
      <c r="B16" s="465" t="s">
        <v>1093</v>
      </c>
      <c r="C16" s="465" t="s">
        <v>1094</v>
      </c>
      <c r="D16" s="465" t="s">
        <v>1129</v>
      </c>
      <c r="E16" s="465" t="s">
        <v>1130</v>
      </c>
      <c r="F16" s="469">
        <v>1</v>
      </c>
      <c r="G16" s="469">
        <v>380</v>
      </c>
      <c r="H16" s="469">
        <v>0.19791666666666666</v>
      </c>
      <c r="I16" s="469">
        <v>380</v>
      </c>
      <c r="J16" s="469">
        <v>5</v>
      </c>
      <c r="K16" s="469">
        <v>1920</v>
      </c>
      <c r="L16" s="469">
        <v>1</v>
      </c>
      <c r="M16" s="469">
        <v>384</v>
      </c>
      <c r="N16" s="469">
        <v>4</v>
      </c>
      <c r="O16" s="469">
        <v>2212</v>
      </c>
      <c r="P16" s="492">
        <v>1.1520833333333333</v>
      </c>
      <c r="Q16" s="470">
        <v>553</v>
      </c>
    </row>
    <row r="17" spans="1:17" ht="14.4" customHeight="1" x14ac:dyDescent="0.3">
      <c r="A17" s="464" t="s">
        <v>1243</v>
      </c>
      <c r="B17" s="465" t="s">
        <v>1093</v>
      </c>
      <c r="C17" s="465" t="s">
        <v>1094</v>
      </c>
      <c r="D17" s="465" t="s">
        <v>1133</v>
      </c>
      <c r="E17" s="465" t="s">
        <v>1134</v>
      </c>
      <c r="F17" s="469">
        <v>12</v>
      </c>
      <c r="G17" s="469">
        <v>1572</v>
      </c>
      <c r="H17" s="469">
        <v>5.7372262773722627</v>
      </c>
      <c r="I17" s="469">
        <v>131</v>
      </c>
      <c r="J17" s="469">
        <v>2</v>
      </c>
      <c r="K17" s="469">
        <v>274</v>
      </c>
      <c r="L17" s="469">
        <v>1</v>
      </c>
      <c r="M17" s="469">
        <v>137</v>
      </c>
      <c r="N17" s="469"/>
      <c r="O17" s="469"/>
      <c r="P17" s="492"/>
      <c r="Q17" s="470"/>
    </row>
    <row r="18" spans="1:17" ht="14.4" customHeight="1" x14ac:dyDescent="0.3">
      <c r="A18" s="464" t="s">
        <v>1243</v>
      </c>
      <c r="B18" s="465" t="s">
        <v>1093</v>
      </c>
      <c r="C18" s="465" t="s">
        <v>1094</v>
      </c>
      <c r="D18" s="465" t="s">
        <v>1139</v>
      </c>
      <c r="E18" s="465" t="s">
        <v>1140</v>
      </c>
      <c r="F18" s="469">
        <v>294</v>
      </c>
      <c r="G18" s="469">
        <v>4704</v>
      </c>
      <c r="H18" s="469">
        <v>1.0601757944557133</v>
      </c>
      <c r="I18" s="469">
        <v>16</v>
      </c>
      <c r="J18" s="469">
        <v>261</v>
      </c>
      <c r="K18" s="469">
        <v>4437</v>
      </c>
      <c r="L18" s="469">
        <v>1</v>
      </c>
      <c r="M18" s="469">
        <v>17</v>
      </c>
      <c r="N18" s="469">
        <v>230</v>
      </c>
      <c r="O18" s="469">
        <v>3910</v>
      </c>
      <c r="P18" s="492">
        <v>0.88122605363984674</v>
      </c>
      <c r="Q18" s="470">
        <v>17</v>
      </c>
    </row>
    <row r="19" spans="1:17" ht="14.4" customHeight="1" x14ac:dyDescent="0.3">
      <c r="A19" s="464" t="s">
        <v>1243</v>
      </c>
      <c r="B19" s="465" t="s">
        <v>1093</v>
      </c>
      <c r="C19" s="465" t="s">
        <v>1094</v>
      </c>
      <c r="D19" s="465" t="s">
        <v>1141</v>
      </c>
      <c r="E19" s="465" t="s">
        <v>1142</v>
      </c>
      <c r="F19" s="469">
        <v>9</v>
      </c>
      <c r="G19" s="469">
        <v>1224</v>
      </c>
      <c r="H19" s="469"/>
      <c r="I19" s="469">
        <v>136</v>
      </c>
      <c r="J19" s="469"/>
      <c r="K19" s="469"/>
      <c r="L19" s="469"/>
      <c r="M19" s="469"/>
      <c r="N19" s="469">
        <v>5</v>
      </c>
      <c r="O19" s="469">
        <v>715</v>
      </c>
      <c r="P19" s="492"/>
      <c r="Q19" s="470">
        <v>143</v>
      </c>
    </row>
    <row r="20" spans="1:17" ht="14.4" customHeight="1" x14ac:dyDescent="0.3">
      <c r="A20" s="464" t="s">
        <v>1243</v>
      </c>
      <c r="B20" s="465" t="s">
        <v>1093</v>
      </c>
      <c r="C20" s="465" t="s">
        <v>1094</v>
      </c>
      <c r="D20" s="465" t="s">
        <v>1143</v>
      </c>
      <c r="E20" s="465" t="s">
        <v>1144</v>
      </c>
      <c r="F20" s="469">
        <v>16</v>
      </c>
      <c r="G20" s="469">
        <v>1648</v>
      </c>
      <c r="H20" s="469">
        <v>5.333333333333333</v>
      </c>
      <c r="I20" s="469">
        <v>103</v>
      </c>
      <c r="J20" s="469">
        <v>3</v>
      </c>
      <c r="K20" s="469">
        <v>309</v>
      </c>
      <c r="L20" s="469">
        <v>1</v>
      </c>
      <c r="M20" s="469">
        <v>103</v>
      </c>
      <c r="N20" s="469">
        <v>14</v>
      </c>
      <c r="O20" s="469">
        <v>910</v>
      </c>
      <c r="P20" s="492">
        <v>2.9449838187702264</v>
      </c>
      <c r="Q20" s="470">
        <v>65</v>
      </c>
    </row>
    <row r="21" spans="1:17" ht="14.4" customHeight="1" x14ac:dyDescent="0.3">
      <c r="A21" s="464" t="s">
        <v>1243</v>
      </c>
      <c r="B21" s="465" t="s">
        <v>1093</v>
      </c>
      <c r="C21" s="465" t="s">
        <v>1094</v>
      </c>
      <c r="D21" s="465" t="s">
        <v>1149</v>
      </c>
      <c r="E21" s="465" t="s">
        <v>1150</v>
      </c>
      <c r="F21" s="469">
        <v>306</v>
      </c>
      <c r="G21" s="469">
        <v>35496</v>
      </c>
      <c r="H21" s="469">
        <v>0.95104895104895104</v>
      </c>
      <c r="I21" s="469">
        <v>116</v>
      </c>
      <c r="J21" s="469">
        <v>319</v>
      </c>
      <c r="K21" s="469">
        <v>37323</v>
      </c>
      <c r="L21" s="469">
        <v>1</v>
      </c>
      <c r="M21" s="469">
        <v>117</v>
      </c>
      <c r="N21" s="469">
        <v>267</v>
      </c>
      <c r="O21" s="469">
        <v>36312</v>
      </c>
      <c r="P21" s="492">
        <v>0.97291214532593839</v>
      </c>
      <c r="Q21" s="470">
        <v>136</v>
      </c>
    </row>
    <row r="22" spans="1:17" ht="14.4" customHeight="1" x14ac:dyDescent="0.3">
      <c r="A22" s="464" t="s">
        <v>1243</v>
      </c>
      <c r="B22" s="465" t="s">
        <v>1093</v>
      </c>
      <c r="C22" s="465" t="s">
        <v>1094</v>
      </c>
      <c r="D22" s="465" t="s">
        <v>1151</v>
      </c>
      <c r="E22" s="465" t="s">
        <v>1152</v>
      </c>
      <c r="F22" s="469">
        <v>62</v>
      </c>
      <c r="G22" s="469">
        <v>5270</v>
      </c>
      <c r="H22" s="469">
        <v>1.378859236002093</v>
      </c>
      <c r="I22" s="469">
        <v>85</v>
      </c>
      <c r="J22" s="469">
        <v>42</v>
      </c>
      <c r="K22" s="469">
        <v>3822</v>
      </c>
      <c r="L22" s="469">
        <v>1</v>
      </c>
      <c r="M22" s="469">
        <v>91</v>
      </c>
      <c r="N22" s="469">
        <v>104</v>
      </c>
      <c r="O22" s="469">
        <v>9464</v>
      </c>
      <c r="P22" s="492">
        <v>2.4761904761904763</v>
      </c>
      <c r="Q22" s="470">
        <v>91</v>
      </c>
    </row>
    <row r="23" spans="1:17" ht="14.4" customHeight="1" x14ac:dyDescent="0.3">
      <c r="A23" s="464" t="s">
        <v>1243</v>
      </c>
      <c r="B23" s="465" t="s">
        <v>1093</v>
      </c>
      <c r="C23" s="465" t="s">
        <v>1094</v>
      </c>
      <c r="D23" s="465" t="s">
        <v>1153</v>
      </c>
      <c r="E23" s="465" t="s">
        <v>1154</v>
      </c>
      <c r="F23" s="469">
        <v>1</v>
      </c>
      <c r="G23" s="469">
        <v>98</v>
      </c>
      <c r="H23" s="469">
        <v>0.98989898989898994</v>
      </c>
      <c r="I23" s="469">
        <v>98</v>
      </c>
      <c r="J23" s="469">
        <v>1</v>
      </c>
      <c r="K23" s="469">
        <v>99</v>
      </c>
      <c r="L23" s="469">
        <v>1</v>
      </c>
      <c r="M23" s="469">
        <v>99</v>
      </c>
      <c r="N23" s="469">
        <v>4</v>
      </c>
      <c r="O23" s="469">
        <v>548</v>
      </c>
      <c r="P23" s="492">
        <v>5.5353535353535355</v>
      </c>
      <c r="Q23" s="470">
        <v>137</v>
      </c>
    </row>
    <row r="24" spans="1:17" ht="14.4" customHeight="1" x14ac:dyDescent="0.3">
      <c r="A24" s="464" t="s">
        <v>1243</v>
      </c>
      <c r="B24" s="465" t="s">
        <v>1093</v>
      </c>
      <c r="C24" s="465" t="s">
        <v>1094</v>
      </c>
      <c r="D24" s="465" t="s">
        <v>1155</v>
      </c>
      <c r="E24" s="465" t="s">
        <v>1156</v>
      </c>
      <c r="F24" s="469">
        <v>42</v>
      </c>
      <c r="G24" s="469">
        <v>882</v>
      </c>
      <c r="H24" s="469">
        <v>0.84</v>
      </c>
      <c r="I24" s="469">
        <v>21</v>
      </c>
      <c r="J24" s="469">
        <v>50</v>
      </c>
      <c r="K24" s="469">
        <v>1050</v>
      </c>
      <c r="L24" s="469">
        <v>1</v>
      </c>
      <c r="M24" s="469">
        <v>21</v>
      </c>
      <c r="N24" s="469">
        <v>4</v>
      </c>
      <c r="O24" s="469">
        <v>264</v>
      </c>
      <c r="P24" s="492">
        <v>0.25142857142857145</v>
      </c>
      <c r="Q24" s="470">
        <v>66</v>
      </c>
    </row>
    <row r="25" spans="1:17" ht="14.4" customHeight="1" x14ac:dyDescent="0.3">
      <c r="A25" s="464" t="s">
        <v>1243</v>
      </c>
      <c r="B25" s="465" t="s">
        <v>1093</v>
      </c>
      <c r="C25" s="465" t="s">
        <v>1094</v>
      </c>
      <c r="D25" s="465" t="s">
        <v>1157</v>
      </c>
      <c r="E25" s="465" t="s">
        <v>1158</v>
      </c>
      <c r="F25" s="469">
        <v>429</v>
      </c>
      <c r="G25" s="469">
        <v>208923</v>
      </c>
      <c r="H25" s="469">
        <v>0.84275768039240995</v>
      </c>
      <c r="I25" s="469">
        <v>487</v>
      </c>
      <c r="J25" s="469">
        <v>508</v>
      </c>
      <c r="K25" s="469">
        <v>247904</v>
      </c>
      <c r="L25" s="469">
        <v>1</v>
      </c>
      <c r="M25" s="469">
        <v>488</v>
      </c>
      <c r="N25" s="469">
        <v>265</v>
      </c>
      <c r="O25" s="469">
        <v>86920</v>
      </c>
      <c r="P25" s="492">
        <v>0.35061959468181231</v>
      </c>
      <c r="Q25" s="470">
        <v>328</v>
      </c>
    </row>
    <row r="26" spans="1:17" ht="14.4" customHeight="1" x14ac:dyDescent="0.3">
      <c r="A26" s="464" t="s">
        <v>1243</v>
      </c>
      <c r="B26" s="465" t="s">
        <v>1093</v>
      </c>
      <c r="C26" s="465" t="s">
        <v>1094</v>
      </c>
      <c r="D26" s="465" t="s">
        <v>1165</v>
      </c>
      <c r="E26" s="465" t="s">
        <v>1166</v>
      </c>
      <c r="F26" s="469">
        <v>58</v>
      </c>
      <c r="G26" s="469">
        <v>2378</v>
      </c>
      <c r="H26" s="469">
        <v>1.0175438596491229</v>
      </c>
      <c r="I26" s="469">
        <v>41</v>
      </c>
      <c r="J26" s="469">
        <v>57</v>
      </c>
      <c r="K26" s="469">
        <v>2337</v>
      </c>
      <c r="L26" s="469">
        <v>1</v>
      </c>
      <c r="M26" s="469">
        <v>41</v>
      </c>
      <c r="N26" s="469">
        <v>43</v>
      </c>
      <c r="O26" s="469">
        <v>2193</v>
      </c>
      <c r="P26" s="492">
        <v>0.93838254172015401</v>
      </c>
      <c r="Q26" s="470">
        <v>51</v>
      </c>
    </row>
    <row r="27" spans="1:17" ht="14.4" customHeight="1" x14ac:dyDescent="0.3">
      <c r="A27" s="464" t="s">
        <v>1243</v>
      </c>
      <c r="B27" s="465" t="s">
        <v>1093</v>
      </c>
      <c r="C27" s="465" t="s">
        <v>1094</v>
      </c>
      <c r="D27" s="465" t="s">
        <v>1173</v>
      </c>
      <c r="E27" s="465" t="s">
        <v>1174</v>
      </c>
      <c r="F27" s="469">
        <v>2</v>
      </c>
      <c r="G27" s="469">
        <v>438</v>
      </c>
      <c r="H27" s="469">
        <v>1.9641255605381165</v>
      </c>
      <c r="I27" s="469">
        <v>219</v>
      </c>
      <c r="J27" s="469">
        <v>1</v>
      </c>
      <c r="K27" s="469">
        <v>223</v>
      </c>
      <c r="L27" s="469">
        <v>1</v>
      </c>
      <c r="M27" s="469">
        <v>223</v>
      </c>
      <c r="N27" s="469">
        <v>3</v>
      </c>
      <c r="O27" s="469">
        <v>621</v>
      </c>
      <c r="P27" s="492">
        <v>2.7847533632286994</v>
      </c>
      <c r="Q27" s="470">
        <v>207</v>
      </c>
    </row>
    <row r="28" spans="1:17" ht="14.4" customHeight="1" x14ac:dyDescent="0.3">
      <c r="A28" s="464" t="s">
        <v>1243</v>
      </c>
      <c r="B28" s="465" t="s">
        <v>1093</v>
      </c>
      <c r="C28" s="465" t="s">
        <v>1094</v>
      </c>
      <c r="D28" s="465" t="s">
        <v>1175</v>
      </c>
      <c r="E28" s="465" t="s">
        <v>1176</v>
      </c>
      <c r="F28" s="469">
        <v>4</v>
      </c>
      <c r="G28" s="469">
        <v>3048</v>
      </c>
      <c r="H28" s="469">
        <v>1.9973787680209698</v>
      </c>
      <c r="I28" s="469">
        <v>762</v>
      </c>
      <c r="J28" s="469">
        <v>2</v>
      </c>
      <c r="K28" s="469">
        <v>1526</v>
      </c>
      <c r="L28" s="469">
        <v>1</v>
      </c>
      <c r="M28" s="469">
        <v>763</v>
      </c>
      <c r="N28" s="469"/>
      <c r="O28" s="469"/>
      <c r="P28" s="492"/>
      <c r="Q28" s="470"/>
    </row>
    <row r="29" spans="1:17" ht="14.4" customHeight="1" x14ac:dyDescent="0.3">
      <c r="A29" s="464" t="s">
        <v>1243</v>
      </c>
      <c r="B29" s="465" t="s">
        <v>1093</v>
      </c>
      <c r="C29" s="465" t="s">
        <v>1094</v>
      </c>
      <c r="D29" s="465" t="s">
        <v>1177</v>
      </c>
      <c r="E29" s="465" t="s">
        <v>1178</v>
      </c>
      <c r="F29" s="469">
        <v>6</v>
      </c>
      <c r="G29" s="469">
        <v>12432</v>
      </c>
      <c r="H29" s="469">
        <v>0.73579545454545459</v>
      </c>
      <c r="I29" s="469">
        <v>2072</v>
      </c>
      <c r="J29" s="469">
        <v>8</v>
      </c>
      <c r="K29" s="469">
        <v>16896</v>
      </c>
      <c r="L29" s="469">
        <v>1</v>
      </c>
      <c r="M29" s="469">
        <v>2112</v>
      </c>
      <c r="N29" s="469"/>
      <c r="O29" s="469"/>
      <c r="P29" s="492"/>
      <c r="Q29" s="470"/>
    </row>
    <row r="30" spans="1:17" ht="14.4" customHeight="1" x14ac:dyDescent="0.3">
      <c r="A30" s="464" t="s">
        <v>1243</v>
      </c>
      <c r="B30" s="465" t="s">
        <v>1093</v>
      </c>
      <c r="C30" s="465" t="s">
        <v>1094</v>
      </c>
      <c r="D30" s="465" t="s">
        <v>1179</v>
      </c>
      <c r="E30" s="465" t="s">
        <v>1180</v>
      </c>
      <c r="F30" s="469">
        <v>7</v>
      </c>
      <c r="G30" s="469">
        <v>4256</v>
      </c>
      <c r="H30" s="469">
        <v>1.732899022801303</v>
      </c>
      <c r="I30" s="469">
        <v>608</v>
      </c>
      <c r="J30" s="469">
        <v>4</v>
      </c>
      <c r="K30" s="469">
        <v>2456</v>
      </c>
      <c r="L30" s="469">
        <v>1</v>
      </c>
      <c r="M30" s="469">
        <v>614</v>
      </c>
      <c r="N30" s="469">
        <v>10</v>
      </c>
      <c r="O30" s="469">
        <v>6120</v>
      </c>
      <c r="P30" s="492">
        <v>2.4918566775244302</v>
      </c>
      <c r="Q30" s="470">
        <v>612</v>
      </c>
    </row>
    <row r="31" spans="1:17" ht="14.4" customHeight="1" x14ac:dyDescent="0.3">
      <c r="A31" s="464" t="s">
        <v>1243</v>
      </c>
      <c r="B31" s="465" t="s">
        <v>1093</v>
      </c>
      <c r="C31" s="465" t="s">
        <v>1094</v>
      </c>
      <c r="D31" s="465" t="s">
        <v>1197</v>
      </c>
      <c r="E31" s="465" t="s">
        <v>1198</v>
      </c>
      <c r="F31" s="469">
        <v>6</v>
      </c>
      <c r="G31" s="469">
        <v>912</v>
      </c>
      <c r="H31" s="469"/>
      <c r="I31" s="469">
        <v>152</v>
      </c>
      <c r="J31" s="469"/>
      <c r="K31" s="469"/>
      <c r="L31" s="469"/>
      <c r="M31" s="469"/>
      <c r="N31" s="469"/>
      <c r="O31" s="469"/>
      <c r="P31" s="492"/>
      <c r="Q31" s="470"/>
    </row>
    <row r="32" spans="1:17" ht="14.4" customHeight="1" x14ac:dyDescent="0.3">
      <c r="A32" s="464" t="s">
        <v>1243</v>
      </c>
      <c r="B32" s="465" t="s">
        <v>1093</v>
      </c>
      <c r="C32" s="465" t="s">
        <v>1094</v>
      </c>
      <c r="D32" s="465" t="s">
        <v>1199</v>
      </c>
      <c r="E32" s="465" t="s">
        <v>1200</v>
      </c>
      <c r="F32" s="469"/>
      <c r="G32" s="469"/>
      <c r="H32" s="469"/>
      <c r="I32" s="469"/>
      <c r="J32" s="469"/>
      <c r="K32" s="469"/>
      <c r="L32" s="469"/>
      <c r="M32" s="469"/>
      <c r="N32" s="469">
        <v>1</v>
      </c>
      <c r="O32" s="469">
        <v>47</v>
      </c>
      <c r="P32" s="492"/>
      <c r="Q32" s="470">
        <v>47</v>
      </c>
    </row>
    <row r="33" spans="1:17" ht="14.4" customHeight="1" x14ac:dyDescent="0.3">
      <c r="A33" s="464" t="s">
        <v>1243</v>
      </c>
      <c r="B33" s="465" t="s">
        <v>1093</v>
      </c>
      <c r="C33" s="465" t="s">
        <v>1094</v>
      </c>
      <c r="D33" s="465" t="s">
        <v>1203</v>
      </c>
      <c r="E33" s="465" t="s">
        <v>1204</v>
      </c>
      <c r="F33" s="469">
        <v>1</v>
      </c>
      <c r="G33" s="469">
        <v>328</v>
      </c>
      <c r="H33" s="469"/>
      <c r="I33" s="469">
        <v>328</v>
      </c>
      <c r="J33" s="469"/>
      <c r="K33" s="469"/>
      <c r="L33" s="469"/>
      <c r="M33" s="469"/>
      <c r="N33" s="469"/>
      <c r="O33" s="469"/>
      <c r="P33" s="492"/>
      <c r="Q33" s="470"/>
    </row>
    <row r="34" spans="1:17" ht="14.4" customHeight="1" x14ac:dyDescent="0.3">
      <c r="A34" s="464" t="s">
        <v>1243</v>
      </c>
      <c r="B34" s="465" t="s">
        <v>1093</v>
      </c>
      <c r="C34" s="465" t="s">
        <v>1094</v>
      </c>
      <c r="D34" s="465" t="s">
        <v>1205</v>
      </c>
      <c r="E34" s="465" t="s">
        <v>1206</v>
      </c>
      <c r="F34" s="469"/>
      <c r="G34" s="469"/>
      <c r="H34" s="469"/>
      <c r="I34" s="469"/>
      <c r="J34" s="469"/>
      <c r="K34" s="469"/>
      <c r="L34" s="469"/>
      <c r="M34" s="469"/>
      <c r="N34" s="469">
        <v>1</v>
      </c>
      <c r="O34" s="469">
        <v>36</v>
      </c>
      <c r="P34" s="492"/>
      <c r="Q34" s="470">
        <v>36</v>
      </c>
    </row>
    <row r="35" spans="1:17" ht="14.4" customHeight="1" x14ac:dyDescent="0.3">
      <c r="A35" s="464" t="s">
        <v>1243</v>
      </c>
      <c r="B35" s="465" t="s">
        <v>1093</v>
      </c>
      <c r="C35" s="465" t="s">
        <v>1094</v>
      </c>
      <c r="D35" s="465" t="s">
        <v>1211</v>
      </c>
      <c r="E35" s="465"/>
      <c r="F35" s="469"/>
      <c r="G35" s="469"/>
      <c r="H35" s="469"/>
      <c r="I35" s="469"/>
      <c r="J35" s="469"/>
      <c r="K35" s="469"/>
      <c r="L35" s="469"/>
      <c r="M35" s="469"/>
      <c r="N35" s="469">
        <v>14</v>
      </c>
      <c r="O35" s="469">
        <v>20902</v>
      </c>
      <c r="P35" s="492"/>
      <c r="Q35" s="470">
        <v>1493</v>
      </c>
    </row>
    <row r="36" spans="1:17" ht="14.4" customHeight="1" x14ac:dyDescent="0.3">
      <c r="A36" s="464" t="s">
        <v>1243</v>
      </c>
      <c r="B36" s="465" t="s">
        <v>1093</v>
      </c>
      <c r="C36" s="465" t="s">
        <v>1094</v>
      </c>
      <c r="D36" s="465" t="s">
        <v>1212</v>
      </c>
      <c r="E36" s="465"/>
      <c r="F36" s="469"/>
      <c r="G36" s="469"/>
      <c r="H36" s="469"/>
      <c r="I36" s="469"/>
      <c r="J36" s="469"/>
      <c r="K36" s="469"/>
      <c r="L36" s="469"/>
      <c r="M36" s="469"/>
      <c r="N36" s="469">
        <v>4</v>
      </c>
      <c r="O36" s="469">
        <v>1308</v>
      </c>
      <c r="P36" s="492"/>
      <c r="Q36" s="470">
        <v>327</v>
      </c>
    </row>
    <row r="37" spans="1:17" ht="14.4" customHeight="1" x14ac:dyDescent="0.3">
      <c r="A37" s="464" t="s">
        <v>1243</v>
      </c>
      <c r="B37" s="465" t="s">
        <v>1093</v>
      </c>
      <c r="C37" s="465" t="s">
        <v>1094</v>
      </c>
      <c r="D37" s="465" t="s">
        <v>1213</v>
      </c>
      <c r="E37" s="465"/>
      <c r="F37" s="469"/>
      <c r="G37" s="469"/>
      <c r="H37" s="469"/>
      <c r="I37" s="469"/>
      <c r="J37" s="469"/>
      <c r="K37" s="469"/>
      <c r="L37" s="469"/>
      <c r="M37" s="469"/>
      <c r="N37" s="469">
        <v>5</v>
      </c>
      <c r="O37" s="469">
        <v>4435</v>
      </c>
      <c r="P37" s="492"/>
      <c r="Q37" s="470">
        <v>887</v>
      </c>
    </row>
    <row r="38" spans="1:17" ht="14.4" customHeight="1" x14ac:dyDescent="0.3">
      <c r="A38" s="464" t="s">
        <v>1244</v>
      </c>
      <c r="B38" s="465" t="s">
        <v>1093</v>
      </c>
      <c r="C38" s="465" t="s">
        <v>1094</v>
      </c>
      <c r="D38" s="465" t="s">
        <v>1095</v>
      </c>
      <c r="E38" s="465" t="s">
        <v>1096</v>
      </c>
      <c r="F38" s="469">
        <v>535</v>
      </c>
      <c r="G38" s="469">
        <v>86135</v>
      </c>
      <c r="H38" s="469">
        <v>0.94655926503879206</v>
      </c>
      <c r="I38" s="469">
        <v>161</v>
      </c>
      <c r="J38" s="469">
        <v>526</v>
      </c>
      <c r="K38" s="469">
        <v>90998</v>
      </c>
      <c r="L38" s="469">
        <v>1</v>
      </c>
      <c r="M38" s="469">
        <v>173</v>
      </c>
      <c r="N38" s="469">
        <v>444</v>
      </c>
      <c r="O38" s="469">
        <v>76812</v>
      </c>
      <c r="P38" s="492">
        <v>0.844106463878327</v>
      </c>
      <c r="Q38" s="470">
        <v>173</v>
      </c>
    </row>
    <row r="39" spans="1:17" ht="14.4" customHeight="1" x14ac:dyDescent="0.3">
      <c r="A39" s="464" t="s">
        <v>1244</v>
      </c>
      <c r="B39" s="465" t="s">
        <v>1093</v>
      </c>
      <c r="C39" s="465" t="s">
        <v>1094</v>
      </c>
      <c r="D39" s="465" t="s">
        <v>1109</v>
      </c>
      <c r="E39" s="465" t="s">
        <v>1110</v>
      </c>
      <c r="F39" s="469">
        <v>6</v>
      </c>
      <c r="G39" s="469">
        <v>7014</v>
      </c>
      <c r="H39" s="469">
        <v>0.8542199488491049</v>
      </c>
      <c r="I39" s="469">
        <v>1169</v>
      </c>
      <c r="J39" s="469">
        <v>7</v>
      </c>
      <c r="K39" s="469">
        <v>8211</v>
      </c>
      <c r="L39" s="469">
        <v>1</v>
      </c>
      <c r="M39" s="469">
        <v>1173</v>
      </c>
      <c r="N39" s="469">
        <v>21</v>
      </c>
      <c r="O39" s="469">
        <v>22470</v>
      </c>
      <c r="P39" s="492">
        <v>2.7365728900255752</v>
      </c>
      <c r="Q39" s="470">
        <v>1070</v>
      </c>
    </row>
    <row r="40" spans="1:17" ht="14.4" customHeight="1" x14ac:dyDescent="0.3">
      <c r="A40" s="464" t="s">
        <v>1244</v>
      </c>
      <c r="B40" s="465" t="s">
        <v>1093</v>
      </c>
      <c r="C40" s="465" t="s">
        <v>1094</v>
      </c>
      <c r="D40" s="465" t="s">
        <v>1111</v>
      </c>
      <c r="E40" s="465" t="s">
        <v>1112</v>
      </c>
      <c r="F40" s="469">
        <v>255</v>
      </c>
      <c r="G40" s="469">
        <v>10200</v>
      </c>
      <c r="H40" s="469">
        <v>0.92140921409214094</v>
      </c>
      <c r="I40" s="469">
        <v>40</v>
      </c>
      <c r="J40" s="469">
        <v>270</v>
      </c>
      <c r="K40" s="469">
        <v>11070</v>
      </c>
      <c r="L40" s="469">
        <v>1</v>
      </c>
      <c r="M40" s="469">
        <v>41</v>
      </c>
      <c r="N40" s="469">
        <v>180</v>
      </c>
      <c r="O40" s="469">
        <v>8280</v>
      </c>
      <c r="P40" s="492">
        <v>0.74796747967479671</v>
      </c>
      <c r="Q40" s="470">
        <v>46</v>
      </c>
    </row>
    <row r="41" spans="1:17" ht="14.4" customHeight="1" x14ac:dyDescent="0.3">
      <c r="A41" s="464" t="s">
        <v>1244</v>
      </c>
      <c r="B41" s="465" t="s">
        <v>1093</v>
      </c>
      <c r="C41" s="465" t="s">
        <v>1094</v>
      </c>
      <c r="D41" s="465" t="s">
        <v>1113</v>
      </c>
      <c r="E41" s="465" t="s">
        <v>1114</v>
      </c>
      <c r="F41" s="469">
        <v>106</v>
      </c>
      <c r="G41" s="469">
        <v>40598</v>
      </c>
      <c r="H41" s="469">
        <v>1.3911047149122806</v>
      </c>
      <c r="I41" s="469">
        <v>383</v>
      </c>
      <c r="J41" s="469">
        <v>76</v>
      </c>
      <c r="K41" s="469">
        <v>29184</v>
      </c>
      <c r="L41" s="469">
        <v>1</v>
      </c>
      <c r="M41" s="469">
        <v>384</v>
      </c>
      <c r="N41" s="469">
        <v>143</v>
      </c>
      <c r="O41" s="469">
        <v>49621</v>
      </c>
      <c r="P41" s="492">
        <v>1.7002809758771931</v>
      </c>
      <c r="Q41" s="470">
        <v>347</v>
      </c>
    </row>
    <row r="42" spans="1:17" ht="14.4" customHeight="1" x14ac:dyDescent="0.3">
      <c r="A42" s="464" t="s">
        <v>1244</v>
      </c>
      <c r="B42" s="465" t="s">
        <v>1093</v>
      </c>
      <c r="C42" s="465" t="s">
        <v>1094</v>
      </c>
      <c r="D42" s="465" t="s">
        <v>1115</v>
      </c>
      <c r="E42" s="465" t="s">
        <v>1116</v>
      </c>
      <c r="F42" s="469">
        <v>341</v>
      </c>
      <c r="G42" s="469">
        <v>12617</v>
      </c>
      <c r="H42" s="469">
        <v>1.179930795847751</v>
      </c>
      <c r="I42" s="469">
        <v>37</v>
      </c>
      <c r="J42" s="469">
        <v>289</v>
      </c>
      <c r="K42" s="469">
        <v>10693</v>
      </c>
      <c r="L42" s="469">
        <v>1</v>
      </c>
      <c r="M42" s="469">
        <v>37</v>
      </c>
      <c r="N42" s="469">
        <v>164</v>
      </c>
      <c r="O42" s="469">
        <v>8364</v>
      </c>
      <c r="P42" s="492">
        <v>0.78219395866454688</v>
      </c>
      <c r="Q42" s="470">
        <v>51</v>
      </c>
    </row>
    <row r="43" spans="1:17" ht="14.4" customHeight="1" x14ac:dyDescent="0.3">
      <c r="A43" s="464" t="s">
        <v>1244</v>
      </c>
      <c r="B43" s="465" t="s">
        <v>1093</v>
      </c>
      <c r="C43" s="465" t="s">
        <v>1094</v>
      </c>
      <c r="D43" s="465" t="s">
        <v>1119</v>
      </c>
      <c r="E43" s="465" t="s">
        <v>1120</v>
      </c>
      <c r="F43" s="469">
        <v>99</v>
      </c>
      <c r="G43" s="469">
        <v>44055</v>
      </c>
      <c r="H43" s="469">
        <v>1.7329478404531509</v>
      </c>
      <c r="I43" s="469">
        <v>445</v>
      </c>
      <c r="J43" s="469">
        <v>57</v>
      </c>
      <c r="K43" s="469">
        <v>25422</v>
      </c>
      <c r="L43" s="469">
        <v>1</v>
      </c>
      <c r="M43" s="469">
        <v>446</v>
      </c>
      <c r="N43" s="469">
        <v>154</v>
      </c>
      <c r="O43" s="469">
        <v>58058</v>
      </c>
      <c r="P43" s="492">
        <v>2.2837699630241524</v>
      </c>
      <c r="Q43" s="470">
        <v>377</v>
      </c>
    </row>
    <row r="44" spans="1:17" ht="14.4" customHeight="1" x14ac:dyDescent="0.3">
      <c r="A44" s="464" t="s">
        <v>1244</v>
      </c>
      <c r="B44" s="465" t="s">
        <v>1093</v>
      </c>
      <c r="C44" s="465" t="s">
        <v>1094</v>
      </c>
      <c r="D44" s="465" t="s">
        <v>1121</v>
      </c>
      <c r="E44" s="465" t="s">
        <v>1122</v>
      </c>
      <c r="F44" s="469"/>
      <c r="G44" s="469"/>
      <c r="H44" s="469"/>
      <c r="I44" s="469"/>
      <c r="J44" s="469"/>
      <c r="K44" s="469"/>
      <c r="L44" s="469"/>
      <c r="M44" s="469"/>
      <c r="N44" s="469">
        <v>1</v>
      </c>
      <c r="O44" s="469">
        <v>34</v>
      </c>
      <c r="P44" s="492"/>
      <c r="Q44" s="470">
        <v>34</v>
      </c>
    </row>
    <row r="45" spans="1:17" ht="14.4" customHeight="1" x14ac:dyDescent="0.3">
      <c r="A45" s="464" t="s">
        <v>1244</v>
      </c>
      <c r="B45" s="465" t="s">
        <v>1093</v>
      </c>
      <c r="C45" s="465" t="s">
        <v>1094</v>
      </c>
      <c r="D45" s="465" t="s">
        <v>1123</v>
      </c>
      <c r="E45" s="465" t="s">
        <v>1124</v>
      </c>
      <c r="F45" s="469">
        <v>96</v>
      </c>
      <c r="G45" s="469">
        <v>47136</v>
      </c>
      <c r="H45" s="469">
        <v>1.0413573700954402</v>
      </c>
      <c r="I45" s="469">
        <v>491</v>
      </c>
      <c r="J45" s="469">
        <v>92</v>
      </c>
      <c r="K45" s="469">
        <v>45264</v>
      </c>
      <c r="L45" s="469">
        <v>1</v>
      </c>
      <c r="M45" s="469">
        <v>492</v>
      </c>
      <c r="N45" s="469">
        <v>157</v>
      </c>
      <c r="O45" s="469">
        <v>82268</v>
      </c>
      <c r="P45" s="492">
        <v>1.8175150229763166</v>
      </c>
      <c r="Q45" s="470">
        <v>524</v>
      </c>
    </row>
    <row r="46" spans="1:17" ht="14.4" customHeight="1" x14ac:dyDescent="0.3">
      <c r="A46" s="464" t="s">
        <v>1244</v>
      </c>
      <c r="B46" s="465" t="s">
        <v>1093</v>
      </c>
      <c r="C46" s="465" t="s">
        <v>1094</v>
      </c>
      <c r="D46" s="465" t="s">
        <v>1125</v>
      </c>
      <c r="E46" s="465" t="s">
        <v>1126</v>
      </c>
      <c r="F46" s="469">
        <v>5</v>
      </c>
      <c r="G46" s="469">
        <v>155</v>
      </c>
      <c r="H46" s="469">
        <v>0.55555555555555558</v>
      </c>
      <c r="I46" s="469">
        <v>31</v>
      </c>
      <c r="J46" s="469">
        <v>9</v>
      </c>
      <c r="K46" s="469">
        <v>279</v>
      </c>
      <c r="L46" s="469">
        <v>1</v>
      </c>
      <c r="M46" s="469">
        <v>31</v>
      </c>
      <c r="N46" s="469">
        <v>8</v>
      </c>
      <c r="O46" s="469">
        <v>456</v>
      </c>
      <c r="P46" s="492">
        <v>1.6344086021505377</v>
      </c>
      <c r="Q46" s="470">
        <v>57</v>
      </c>
    </row>
    <row r="47" spans="1:17" ht="14.4" customHeight="1" x14ac:dyDescent="0.3">
      <c r="A47" s="464" t="s">
        <v>1244</v>
      </c>
      <c r="B47" s="465" t="s">
        <v>1093</v>
      </c>
      <c r="C47" s="465" t="s">
        <v>1094</v>
      </c>
      <c r="D47" s="465" t="s">
        <v>1127</v>
      </c>
      <c r="E47" s="465" t="s">
        <v>1128</v>
      </c>
      <c r="F47" s="469">
        <v>3</v>
      </c>
      <c r="G47" s="469">
        <v>621</v>
      </c>
      <c r="H47" s="469">
        <v>0.37319711538461536</v>
      </c>
      <c r="I47" s="469">
        <v>207</v>
      </c>
      <c r="J47" s="469">
        <v>8</v>
      </c>
      <c r="K47" s="469">
        <v>1664</v>
      </c>
      <c r="L47" s="469">
        <v>1</v>
      </c>
      <c r="M47" s="469">
        <v>208</v>
      </c>
      <c r="N47" s="469"/>
      <c r="O47" s="469"/>
      <c r="P47" s="492"/>
      <c r="Q47" s="470"/>
    </row>
    <row r="48" spans="1:17" ht="14.4" customHeight="1" x14ac:dyDescent="0.3">
      <c r="A48" s="464" t="s">
        <v>1244</v>
      </c>
      <c r="B48" s="465" t="s">
        <v>1093</v>
      </c>
      <c r="C48" s="465" t="s">
        <v>1094</v>
      </c>
      <c r="D48" s="465" t="s">
        <v>1129</v>
      </c>
      <c r="E48" s="465" t="s">
        <v>1130</v>
      </c>
      <c r="F48" s="469">
        <v>3</v>
      </c>
      <c r="G48" s="469">
        <v>1140</v>
      </c>
      <c r="H48" s="469">
        <v>0.37109375</v>
      </c>
      <c r="I48" s="469">
        <v>380</v>
      </c>
      <c r="J48" s="469">
        <v>8</v>
      </c>
      <c r="K48" s="469">
        <v>3072</v>
      </c>
      <c r="L48" s="469">
        <v>1</v>
      </c>
      <c r="M48" s="469">
        <v>384</v>
      </c>
      <c r="N48" s="469"/>
      <c r="O48" s="469"/>
      <c r="P48" s="492"/>
      <c r="Q48" s="470"/>
    </row>
    <row r="49" spans="1:17" ht="14.4" customHeight="1" x14ac:dyDescent="0.3">
      <c r="A49" s="464" t="s">
        <v>1244</v>
      </c>
      <c r="B49" s="465" t="s">
        <v>1093</v>
      </c>
      <c r="C49" s="465" t="s">
        <v>1094</v>
      </c>
      <c r="D49" s="465" t="s">
        <v>1131</v>
      </c>
      <c r="E49" s="465" t="s">
        <v>1132</v>
      </c>
      <c r="F49" s="469"/>
      <c r="G49" s="469"/>
      <c r="H49" s="469"/>
      <c r="I49" s="469"/>
      <c r="J49" s="469"/>
      <c r="K49" s="469"/>
      <c r="L49" s="469"/>
      <c r="M49" s="469"/>
      <c r="N49" s="469">
        <v>3</v>
      </c>
      <c r="O49" s="469">
        <v>639</v>
      </c>
      <c r="P49" s="492"/>
      <c r="Q49" s="470">
        <v>213</v>
      </c>
    </row>
    <row r="50" spans="1:17" ht="14.4" customHeight="1" x14ac:dyDescent="0.3">
      <c r="A50" s="464" t="s">
        <v>1244</v>
      </c>
      <c r="B50" s="465" t="s">
        <v>1093</v>
      </c>
      <c r="C50" s="465" t="s">
        <v>1094</v>
      </c>
      <c r="D50" s="465" t="s">
        <v>1133</v>
      </c>
      <c r="E50" s="465" t="s">
        <v>1134</v>
      </c>
      <c r="F50" s="469">
        <v>6</v>
      </c>
      <c r="G50" s="469">
        <v>786</v>
      </c>
      <c r="H50" s="469">
        <v>2.8686131386861313</v>
      </c>
      <c r="I50" s="469">
        <v>131</v>
      </c>
      <c r="J50" s="469">
        <v>2</v>
      </c>
      <c r="K50" s="469">
        <v>274</v>
      </c>
      <c r="L50" s="469">
        <v>1</v>
      </c>
      <c r="M50" s="469">
        <v>137</v>
      </c>
      <c r="N50" s="469">
        <v>6</v>
      </c>
      <c r="O50" s="469">
        <v>846</v>
      </c>
      <c r="P50" s="492">
        <v>3.0875912408759123</v>
      </c>
      <c r="Q50" s="470">
        <v>141</v>
      </c>
    </row>
    <row r="51" spans="1:17" ht="14.4" customHeight="1" x14ac:dyDescent="0.3">
      <c r="A51" s="464" t="s">
        <v>1244</v>
      </c>
      <c r="B51" s="465" t="s">
        <v>1093</v>
      </c>
      <c r="C51" s="465" t="s">
        <v>1094</v>
      </c>
      <c r="D51" s="465" t="s">
        <v>1139</v>
      </c>
      <c r="E51" s="465" t="s">
        <v>1140</v>
      </c>
      <c r="F51" s="469">
        <v>399</v>
      </c>
      <c r="G51" s="469">
        <v>6384</v>
      </c>
      <c r="H51" s="469">
        <v>1.3705452984113353</v>
      </c>
      <c r="I51" s="469">
        <v>16</v>
      </c>
      <c r="J51" s="469">
        <v>274</v>
      </c>
      <c r="K51" s="469">
        <v>4658</v>
      </c>
      <c r="L51" s="469">
        <v>1</v>
      </c>
      <c r="M51" s="469">
        <v>17</v>
      </c>
      <c r="N51" s="469">
        <v>337</v>
      </c>
      <c r="O51" s="469">
        <v>5729</v>
      </c>
      <c r="P51" s="492">
        <v>1.2299270072992701</v>
      </c>
      <c r="Q51" s="470">
        <v>17</v>
      </c>
    </row>
    <row r="52" spans="1:17" ht="14.4" customHeight="1" x14ac:dyDescent="0.3">
      <c r="A52" s="464" t="s">
        <v>1244</v>
      </c>
      <c r="B52" s="465" t="s">
        <v>1093</v>
      </c>
      <c r="C52" s="465" t="s">
        <v>1094</v>
      </c>
      <c r="D52" s="465" t="s">
        <v>1141</v>
      </c>
      <c r="E52" s="465" t="s">
        <v>1142</v>
      </c>
      <c r="F52" s="469">
        <v>3</v>
      </c>
      <c r="G52" s="469">
        <v>408</v>
      </c>
      <c r="H52" s="469">
        <v>2.935251798561151</v>
      </c>
      <c r="I52" s="469">
        <v>136</v>
      </c>
      <c r="J52" s="469">
        <v>1</v>
      </c>
      <c r="K52" s="469">
        <v>139</v>
      </c>
      <c r="L52" s="469">
        <v>1</v>
      </c>
      <c r="M52" s="469">
        <v>139</v>
      </c>
      <c r="N52" s="469">
        <v>4</v>
      </c>
      <c r="O52" s="469">
        <v>572</v>
      </c>
      <c r="P52" s="492">
        <v>4.1151079136690649</v>
      </c>
      <c r="Q52" s="470">
        <v>143</v>
      </c>
    </row>
    <row r="53" spans="1:17" ht="14.4" customHeight="1" x14ac:dyDescent="0.3">
      <c r="A53" s="464" t="s">
        <v>1244</v>
      </c>
      <c r="B53" s="465" t="s">
        <v>1093</v>
      </c>
      <c r="C53" s="465" t="s">
        <v>1094</v>
      </c>
      <c r="D53" s="465" t="s">
        <v>1143</v>
      </c>
      <c r="E53" s="465" t="s">
        <v>1144</v>
      </c>
      <c r="F53" s="469">
        <v>24</v>
      </c>
      <c r="G53" s="469">
        <v>2472</v>
      </c>
      <c r="H53" s="469">
        <v>1.2</v>
      </c>
      <c r="I53" s="469">
        <v>103</v>
      </c>
      <c r="J53" s="469">
        <v>20</v>
      </c>
      <c r="K53" s="469">
        <v>2060</v>
      </c>
      <c r="L53" s="469">
        <v>1</v>
      </c>
      <c r="M53" s="469">
        <v>103</v>
      </c>
      <c r="N53" s="469">
        <v>22</v>
      </c>
      <c r="O53" s="469">
        <v>1430</v>
      </c>
      <c r="P53" s="492">
        <v>0.69417475728155342</v>
      </c>
      <c r="Q53" s="470">
        <v>65</v>
      </c>
    </row>
    <row r="54" spans="1:17" ht="14.4" customHeight="1" x14ac:dyDescent="0.3">
      <c r="A54" s="464" t="s">
        <v>1244</v>
      </c>
      <c r="B54" s="465" t="s">
        <v>1093</v>
      </c>
      <c r="C54" s="465" t="s">
        <v>1094</v>
      </c>
      <c r="D54" s="465" t="s">
        <v>1149</v>
      </c>
      <c r="E54" s="465" t="s">
        <v>1150</v>
      </c>
      <c r="F54" s="469">
        <v>431</v>
      </c>
      <c r="G54" s="469">
        <v>49996</v>
      </c>
      <c r="H54" s="469">
        <v>0.84117369944141596</v>
      </c>
      <c r="I54" s="469">
        <v>116</v>
      </c>
      <c r="J54" s="469">
        <v>508</v>
      </c>
      <c r="K54" s="469">
        <v>59436</v>
      </c>
      <c r="L54" s="469">
        <v>1</v>
      </c>
      <c r="M54" s="469">
        <v>117</v>
      </c>
      <c r="N54" s="469">
        <v>369</v>
      </c>
      <c r="O54" s="469">
        <v>50184</v>
      </c>
      <c r="P54" s="492">
        <v>0.84433676559660809</v>
      </c>
      <c r="Q54" s="470">
        <v>136</v>
      </c>
    </row>
    <row r="55" spans="1:17" ht="14.4" customHeight="1" x14ac:dyDescent="0.3">
      <c r="A55" s="464" t="s">
        <v>1244</v>
      </c>
      <c r="B55" s="465" t="s">
        <v>1093</v>
      </c>
      <c r="C55" s="465" t="s">
        <v>1094</v>
      </c>
      <c r="D55" s="465" t="s">
        <v>1151</v>
      </c>
      <c r="E55" s="465" t="s">
        <v>1152</v>
      </c>
      <c r="F55" s="469">
        <v>141</v>
      </c>
      <c r="G55" s="469">
        <v>11985</v>
      </c>
      <c r="H55" s="469">
        <v>0.82832262077545094</v>
      </c>
      <c r="I55" s="469">
        <v>85</v>
      </c>
      <c r="J55" s="469">
        <v>159</v>
      </c>
      <c r="K55" s="469">
        <v>14469</v>
      </c>
      <c r="L55" s="469">
        <v>1</v>
      </c>
      <c r="M55" s="469">
        <v>91</v>
      </c>
      <c r="N55" s="469">
        <v>116</v>
      </c>
      <c r="O55" s="469">
        <v>10556</v>
      </c>
      <c r="P55" s="492">
        <v>0.72955974842767291</v>
      </c>
      <c r="Q55" s="470">
        <v>91</v>
      </c>
    </row>
    <row r="56" spans="1:17" ht="14.4" customHeight="1" x14ac:dyDescent="0.3">
      <c r="A56" s="464" t="s">
        <v>1244</v>
      </c>
      <c r="B56" s="465" t="s">
        <v>1093</v>
      </c>
      <c r="C56" s="465" t="s">
        <v>1094</v>
      </c>
      <c r="D56" s="465" t="s">
        <v>1153</v>
      </c>
      <c r="E56" s="465" t="s">
        <v>1154</v>
      </c>
      <c r="F56" s="469">
        <v>1</v>
      </c>
      <c r="G56" s="469">
        <v>98</v>
      </c>
      <c r="H56" s="469">
        <v>0.49494949494949497</v>
      </c>
      <c r="I56" s="469">
        <v>98</v>
      </c>
      <c r="J56" s="469">
        <v>2</v>
      </c>
      <c r="K56" s="469">
        <v>198</v>
      </c>
      <c r="L56" s="469">
        <v>1</v>
      </c>
      <c r="M56" s="469">
        <v>99</v>
      </c>
      <c r="N56" s="469">
        <v>5</v>
      </c>
      <c r="O56" s="469">
        <v>685</v>
      </c>
      <c r="P56" s="492">
        <v>3.4595959595959598</v>
      </c>
      <c r="Q56" s="470">
        <v>137</v>
      </c>
    </row>
    <row r="57" spans="1:17" ht="14.4" customHeight="1" x14ac:dyDescent="0.3">
      <c r="A57" s="464" t="s">
        <v>1244</v>
      </c>
      <c r="B57" s="465" t="s">
        <v>1093</v>
      </c>
      <c r="C57" s="465" t="s">
        <v>1094</v>
      </c>
      <c r="D57" s="465" t="s">
        <v>1155</v>
      </c>
      <c r="E57" s="465" t="s">
        <v>1156</v>
      </c>
      <c r="F57" s="469">
        <v>24</v>
      </c>
      <c r="G57" s="469">
        <v>504</v>
      </c>
      <c r="H57" s="469">
        <v>0.72727272727272729</v>
      </c>
      <c r="I57" s="469">
        <v>21</v>
      </c>
      <c r="J57" s="469">
        <v>33</v>
      </c>
      <c r="K57" s="469">
        <v>693</v>
      </c>
      <c r="L57" s="469">
        <v>1</v>
      </c>
      <c r="M57" s="469">
        <v>21</v>
      </c>
      <c r="N57" s="469">
        <v>34</v>
      </c>
      <c r="O57" s="469">
        <v>2244</v>
      </c>
      <c r="P57" s="492">
        <v>3.2380952380952381</v>
      </c>
      <c r="Q57" s="470">
        <v>66</v>
      </c>
    </row>
    <row r="58" spans="1:17" ht="14.4" customHeight="1" x14ac:dyDescent="0.3">
      <c r="A58" s="464" t="s">
        <v>1244</v>
      </c>
      <c r="B58" s="465" t="s">
        <v>1093</v>
      </c>
      <c r="C58" s="465" t="s">
        <v>1094</v>
      </c>
      <c r="D58" s="465" t="s">
        <v>1157</v>
      </c>
      <c r="E58" s="465" t="s">
        <v>1158</v>
      </c>
      <c r="F58" s="469">
        <v>372</v>
      </c>
      <c r="G58" s="469">
        <v>181164</v>
      </c>
      <c r="H58" s="469">
        <v>1.5797349145448203</v>
      </c>
      <c r="I58" s="469">
        <v>487</v>
      </c>
      <c r="J58" s="469">
        <v>235</v>
      </c>
      <c r="K58" s="469">
        <v>114680</v>
      </c>
      <c r="L58" s="469">
        <v>1</v>
      </c>
      <c r="M58" s="469">
        <v>488</v>
      </c>
      <c r="N58" s="469">
        <v>194</v>
      </c>
      <c r="O58" s="469">
        <v>63632</v>
      </c>
      <c r="P58" s="492">
        <v>0.55486571328915246</v>
      </c>
      <c r="Q58" s="470">
        <v>328</v>
      </c>
    </row>
    <row r="59" spans="1:17" ht="14.4" customHeight="1" x14ac:dyDescent="0.3">
      <c r="A59" s="464" t="s">
        <v>1244</v>
      </c>
      <c r="B59" s="465" t="s">
        <v>1093</v>
      </c>
      <c r="C59" s="465" t="s">
        <v>1094</v>
      </c>
      <c r="D59" s="465" t="s">
        <v>1165</v>
      </c>
      <c r="E59" s="465" t="s">
        <v>1166</v>
      </c>
      <c r="F59" s="469">
        <v>60</v>
      </c>
      <c r="G59" s="469">
        <v>2460</v>
      </c>
      <c r="H59" s="469">
        <v>0.88235294117647056</v>
      </c>
      <c r="I59" s="469">
        <v>41</v>
      </c>
      <c r="J59" s="469">
        <v>68</v>
      </c>
      <c r="K59" s="469">
        <v>2788</v>
      </c>
      <c r="L59" s="469">
        <v>1</v>
      </c>
      <c r="M59" s="469">
        <v>41</v>
      </c>
      <c r="N59" s="469">
        <v>43</v>
      </c>
      <c r="O59" s="469">
        <v>2193</v>
      </c>
      <c r="P59" s="492">
        <v>0.78658536585365857</v>
      </c>
      <c r="Q59" s="470">
        <v>51</v>
      </c>
    </row>
    <row r="60" spans="1:17" ht="14.4" customHeight="1" x14ac:dyDescent="0.3">
      <c r="A60" s="464" t="s">
        <v>1244</v>
      </c>
      <c r="B60" s="465" t="s">
        <v>1093</v>
      </c>
      <c r="C60" s="465" t="s">
        <v>1094</v>
      </c>
      <c r="D60" s="465" t="s">
        <v>1173</v>
      </c>
      <c r="E60" s="465" t="s">
        <v>1174</v>
      </c>
      <c r="F60" s="469"/>
      <c r="G60" s="469"/>
      <c r="H60" s="469"/>
      <c r="I60" s="469"/>
      <c r="J60" s="469">
        <v>1</v>
      </c>
      <c r="K60" s="469">
        <v>223</v>
      </c>
      <c r="L60" s="469">
        <v>1</v>
      </c>
      <c r="M60" s="469">
        <v>223</v>
      </c>
      <c r="N60" s="469"/>
      <c r="O60" s="469"/>
      <c r="P60" s="492"/>
      <c r="Q60" s="470"/>
    </row>
    <row r="61" spans="1:17" ht="14.4" customHeight="1" x14ac:dyDescent="0.3">
      <c r="A61" s="464" t="s">
        <v>1244</v>
      </c>
      <c r="B61" s="465" t="s">
        <v>1093</v>
      </c>
      <c r="C61" s="465" t="s">
        <v>1094</v>
      </c>
      <c r="D61" s="465" t="s">
        <v>1175</v>
      </c>
      <c r="E61" s="465" t="s">
        <v>1176</v>
      </c>
      <c r="F61" s="469">
        <v>16</v>
      </c>
      <c r="G61" s="469">
        <v>12192</v>
      </c>
      <c r="H61" s="469">
        <v>0.36315977600381272</v>
      </c>
      <c r="I61" s="469">
        <v>762</v>
      </c>
      <c r="J61" s="469">
        <v>44</v>
      </c>
      <c r="K61" s="469">
        <v>33572</v>
      </c>
      <c r="L61" s="469">
        <v>1</v>
      </c>
      <c r="M61" s="469">
        <v>763</v>
      </c>
      <c r="N61" s="469">
        <v>16</v>
      </c>
      <c r="O61" s="469">
        <v>12208</v>
      </c>
      <c r="P61" s="492">
        <v>0.36363636363636365</v>
      </c>
      <c r="Q61" s="470">
        <v>763</v>
      </c>
    </row>
    <row r="62" spans="1:17" ht="14.4" customHeight="1" x14ac:dyDescent="0.3">
      <c r="A62" s="464" t="s">
        <v>1244</v>
      </c>
      <c r="B62" s="465" t="s">
        <v>1093</v>
      </c>
      <c r="C62" s="465" t="s">
        <v>1094</v>
      </c>
      <c r="D62" s="465" t="s">
        <v>1177</v>
      </c>
      <c r="E62" s="465" t="s">
        <v>1178</v>
      </c>
      <c r="F62" s="469"/>
      <c r="G62" s="469"/>
      <c r="H62" s="469"/>
      <c r="I62" s="469"/>
      <c r="J62" s="469">
        <v>1</v>
      </c>
      <c r="K62" s="469">
        <v>2112</v>
      </c>
      <c r="L62" s="469">
        <v>1</v>
      </c>
      <c r="M62" s="469">
        <v>2112</v>
      </c>
      <c r="N62" s="469"/>
      <c r="O62" s="469"/>
      <c r="P62" s="492"/>
      <c r="Q62" s="470"/>
    </row>
    <row r="63" spans="1:17" ht="14.4" customHeight="1" x14ac:dyDescent="0.3">
      <c r="A63" s="464" t="s">
        <v>1244</v>
      </c>
      <c r="B63" s="465" t="s">
        <v>1093</v>
      </c>
      <c r="C63" s="465" t="s">
        <v>1094</v>
      </c>
      <c r="D63" s="465" t="s">
        <v>1179</v>
      </c>
      <c r="E63" s="465" t="s">
        <v>1180</v>
      </c>
      <c r="F63" s="469">
        <v>85</v>
      </c>
      <c r="G63" s="469">
        <v>51680</v>
      </c>
      <c r="H63" s="469">
        <v>1.6833876221498372</v>
      </c>
      <c r="I63" s="469">
        <v>608</v>
      </c>
      <c r="J63" s="469">
        <v>50</v>
      </c>
      <c r="K63" s="469">
        <v>30700</v>
      </c>
      <c r="L63" s="469">
        <v>1</v>
      </c>
      <c r="M63" s="469">
        <v>614</v>
      </c>
      <c r="N63" s="469">
        <v>90</v>
      </c>
      <c r="O63" s="469">
        <v>55080</v>
      </c>
      <c r="P63" s="492">
        <v>1.7941368078175897</v>
      </c>
      <c r="Q63" s="470">
        <v>612</v>
      </c>
    </row>
    <row r="64" spans="1:17" ht="14.4" customHeight="1" x14ac:dyDescent="0.3">
      <c r="A64" s="464" t="s">
        <v>1244</v>
      </c>
      <c r="B64" s="465" t="s">
        <v>1093</v>
      </c>
      <c r="C64" s="465" t="s">
        <v>1094</v>
      </c>
      <c r="D64" s="465" t="s">
        <v>1183</v>
      </c>
      <c r="E64" s="465" t="s">
        <v>1184</v>
      </c>
      <c r="F64" s="469">
        <v>1</v>
      </c>
      <c r="G64" s="469">
        <v>509</v>
      </c>
      <c r="H64" s="469"/>
      <c r="I64" s="469">
        <v>509</v>
      </c>
      <c r="J64" s="469"/>
      <c r="K64" s="469"/>
      <c r="L64" s="469"/>
      <c r="M64" s="469"/>
      <c r="N64" s="469">
        <v>1</v>
      </c>
      <c r="O64" s="469">
        <v>431</v>
      </c>
      <c r="P64" s="492"/>
      <c r="Q64" s="470">
        <v>431</v>
      </c>
    </row>
    <row r="65" spans="1:17" ht="14.4" customHeight="1" x14ac:dyDescent="0.3">
      <c r="A65" s="464" t="s">
        <v>1244</v>
      </c>
      <c r="B65" s="465" t="s">
        <v>1093</v>
      </c>
      <c r="C65" s="465" t="s">
        <v>1094</v>
      </c>
      <c r="D65" s="465" t="s">
        <v>1191</v>
      </c>
      <c r="E65" s="465" t="s">
        <v>1192</v>
      </c>
      <c r="F65" s="469"/>
      <c r="G65" s="469"/>
      <c r="H65" s="469"/>
      <c r="I65" s="469"/>
      <c r="J65" s="469"/>
      <c r="K65" s="469"/>
      <c r="L65" s="469"/>
      <c r="M65" s="469"/>
      <c r="N65" s="469">
        <v>3</v>
      </c>
      <c r="O65" s="469">
        <v>813</v>
      </c>
      <c r="P65" s="492"/>
      <c r="Q65" s="470">
        <v>271</v>
      </c>
    </row>
    <row r="66" spans="1:17" ht="14.4" customHeight="1" x14ac:dyDescent="0.3">
      <c r="A66" s="464" t="s">
        <v>1244</v>
      </c>
      <c r="B66" s="465" t="s">
        <v>1093</v>
      </c>
      <c r="C66" s="465" t="s">
        <v>1094</v>
      </c>
      <c r="D66" s="465" t="s">
        <v>1197</v>
      </c>
      <c r="E66" s="465" t="s">
        <v>1198</v>
      </c>
      <c r="F66" s="469">
        <v>26</v>
      </c>
      <c r="G66" s="469">
        <v>3952</v>
      </c>
      <c r="H66" s="469"/>
      <c r="I66" s="469">
        <v>152</v>
      </c>
      <c r="J66" s="469"/>
      <c r="K66" s="469"/>
      <c r="L66" s="469"/>
      <c r="M66" s="469"/>
      <c r="N66" s="469"/>
      <c r="O66" s="469"/>
      <c r="P66" s="492"/>
      <c r="Q66" s="470"/>
    </row>
    <row r="67" spans="1:17" ht="14.4" customHeight="1" x14ac:dyDescent="0.3">
      <c r="A67" s="464" t="s">
        <v>1244</v>
      </c>
      <c r="B67" s="465" t="s">
        <v>1093</v>
      </c>
      <c r="C67" s="465" t="s">
        <v>1094</v>
      </c>
      <c r="D67" s="465" t="s">
        <v>1199</v>
      </c>
      <c r="E67" s="465" t="s">
        <v>1200</v>
      </c>
      <c r="F67" s="469">
        <v>1</v>
      </c>
      <c r="G67" s="469">
        <v>27</v>
      </c>
      <c r="H67" s="469"/>
      <c r="I67" s="469">
        <v>27</v>
      </c>
      <c r="J67" s="469"/>
      <c r="K67" s="469"/>
      <c r="L67" s="469"/>
      <c r="M67" s="469"/>
      <c r="N67" s="469"/>
      <c r="O67" s="469"/>
      <c r="P67" s="492"/>
      <c r="Q67" s="470"/>
    </row>
    <row r="68" spans="1:17" ht="14.4" customHeight="1" x14ac:dyDescent="0.3">
      <c r="A68" s="464" t="s">
        <v>1244</v>
      </c>
      <c r="B68" s="465" t="s">
        <v>1093</v>
      </c>
      <c r="C68" s="465" t="s">
        <v>1094</v>
      </c>
      <c r="D68" s="465" t="s">
        <v>1212</v>
      </c>
      <c r="E68" s="465"/>
      <c r="F68" s="469"/>
      <c r="G68" s="469"/>
      <c r="H68" s="469"/>
      <c r="I68" s="469"/>
      <c r="J68" s="469"/>
      <c r="K68" s="469"/>
      <c r="L68" s="469"/>
      <c r="M68" s="469"/>
      <c r="N68" s="469">
        <v>1</v>
      </c>
      <c r="O68" s="469">
        <v>327</v>
      </c>
      <c r="P68" s="492"/>
      <c r="Q68" s="470">
        <v>327</v>
      </c>
    </row>
    <row r="69" spans="1:17" ht="14.4" customHeight="1" x14ac:dyDescent="0.3">
      <c r="A69" s="464" t="s">
        <v>1245</v>
      </c>
      <c r="B69" s="465" t="s">
        <v>1093</v>
      </c>
      <c r="C69" s="465" t="s">
        <v>1094</v>
      </c>
      <c r="D69" s="465" t="s">
        <v>1095</v>
      </c>
      <c r="E69" s="465" t="s">
        <v>1096</v>
      </c>
      <c r="F69" s="469">
        <v>455</v>
      </c>
      <c r="G69" s="469">
        <v>73255</v>
      </c>
      <c r="H69" s="469">
        <v>0.80196838325451048</v>
      </c>
      <c r="I69" s="469">
        <v>161</v>
      </c>
      <c r="J69" s="469">
        <v>528</v>
      </c>
      <c r="K69" s="469">
        <v>91344</v>
      </c>
      <c r="L69" s="469">
        <v>1</v>
      </c>
      <c r="M69" s="469">
        <v>173</v>
      </c>
      <c r="N69" s="469">
        <v>507</v>
      </c>
      <c r="O69" s="469">
        <v>87711</v>
      </c>
      <c r="P69" s="492">
        <v>0.96022727272727271</v>
      </c>
      <c r="Q69" s="470">
        <v>173</v>
      </c>
    </row>
    <row r="70" spans="1:17" ht="14.4" customHeight="1" x14ac:dyDescent="0.3">
      <c r="A70" s="464" t="s">
        <v>1245</v>
      </c>
      <c r="B70" s="465" t="s">
        <v>1093</v>
      </c>
      <c r="C70" s="465" t="s">
        <v>1094</v>
      </c>
      <c r="D70" s="465" t="s">
        <v>1109</v>
      </c>
      <c r="E70" s="465" t="s">
        <v>1110</v>
      </c>
      <c r="F70" s="469">
        <v>20</v>
      </c>
      <c r="G70" s="469">
        <v>23380</v>
      </c>
      <c r="H70" s="469">
        <v>0.29311468833057519</v>
      </c>
      <c r="I70" s="469">
        <v>1169</v>
      </c>
      <c r="J70" s="469">
        <v>68</v>
      </c>
      <c r="K70" s="469">
        <v>79764</v>
      </c>
      <c r="L70" s="469">
        <v>1</v>
      </c>
      <c r="M70" s="469">
        <v>1173</v>
      </c>
      <c r="N70" s="469">
        <v>141</v>
      </c>
      <c r="O70" s="469">
        <v>150870</v>
      </c>
      <c r="P70" s="492">
        <v>1.8914547916353242</v>
      </c>
      <c r="Q70" s="470">
        <v>1070</v>
      </c>
    </row>
    <row r="71" spans="1:17" ht="14.4" customHeight="1" x14ac:dyDescent="0.3">
      <c r="A71" s="464" t="s">
        <v>1245</v>
      </c>
      <c r="B71" s="465" t="s">
        <v>1093</v>
      </c>
      <c r="C71" s="465" t="s">
        <v>1094</v>
      </c>
      <c r="D71" s="465" t="s">
        <v>1111</v>
      </c>
      <c r="E71" s="465" t="s">
        <v>1112</v>
      </c>
      <c r="F71" s="469">
        <v>827</v>
      </c>
      <c r="G71" s="469">
        <v>33080</v>
      </c>
      <c r="H71" s="469">
        <v>0.9548275364410449</v>
      </c>
      <c r="I71" s="469">
        <v>40</v>
      </c>
      <c r="J71" s="469">
        <v>845</v>
      </c>
      <c r="K71" s="469">
        <v>34645</v>
      </c>
      <c r="L71" s="469">
        <v>1</v>
      </c>
      <c r="M71" s="469">
        <v>41</v>
      </c>
      <c r="N71" s="469">
        <v>695</v>
      </c>
      <c r="O71" s="469">
        <v>31970</v>
      </c>
      <c r="P71" s="492">
        <v>0.9227882811372492</v>
      </c>
      <c r="Q71" s="470">
        <v>46</v>
      </c>
    </row>
    <row r="72" spans="1:17" ht="14.4" customHeight="1" x14ac:dyDescent="0.3">
      <c r="A72" s="464" t="s">
        <v>1245</v>
      </c>
      <c r="B72" s="465" t="s">
        <v>1093</v>
      </c>
      <c r="C72" s="465" t="s">
        <v>1094</v>
      </c>
      <c r="D72" s="465" t="s">
        <v>1113</v>
      </c>
      <c r="E72" s="465" t="s">
        <v>1114</v>
      </c>
      <c r="F72" s="469">
        <v>58</v>
      </c>
      <c r="G72" s="469">
        <v>22214</v>
      </c>
      <c r="H72" s="469">
        <v>0.5356385030864198</v>
      </c>
      <c r="I72" s="469">
        <v>383</v>
      </c>
      <c r="J72" s="469">
        <v>108</v>
      </c>
      <c r="K72" s="469">
        <v>41472</v>
      </c>
      <c r="L72" s="469">
        <v>1</v>
      </c>
      <c r="M72" s="469">
        <v>384</v>
      </c>
      <c r="N72" s="469">
        <v>144</v>
      </c>
      <c r="O72" s="469">
        <v>49968</v>
      </c>
      <c r="P72" s="492">
        <v>1.2048611111111112</v>
      </c>
      <c r="Q72" s="470">
        <v>347</v>
      </c>
    </row>
    <row r="73" spans="1:17" ht="14.4" customHeight="1" x14ac:dyDescent="0.3">
      <c r="A73" s="464" t="s">
        <v>1245</v>
      </c>
      <c r="B73" s="465" t="s">
        <v>1093</v>
      </c>
      <c r="C73" s="465" t="s">
        <v>1094</v>
      </c>
      <c r="D73" s="465" t="s">
        <v>1115</v>
      </c>
      <c r="E73" s="465" t="s">
        <v>1116</v>
      </c>
      <c r="F73" s="469">
        <v>296</v>
      </c>
      <c r="G73" s="469">
        <v>10952</v>
      </c>
      <c r="H73" s="469">
        <v>0.91925465838509313</v>
      </c>
      <c r="I73" s="469">
        <v>37</v>
      </c>
      <c r="J73" s="469">
        <v>322</v>
      </c>
      <c r="K73" s="469">
        <v>11914</v>
      </c>
      <c r="L73" s="469">
        <v>1</v>
      </c>
      <c r="M73" s="469">
        <v>37</v>
      </c>
      <c r="N73" s="469">
        <v>84</v>
      </c>
      <c r="O73" s="469">
        <v>4284</v>
      </c>
      <c r="P73" s="492">
        <v>0.35957696827262042</v>
      </c>
      <c r="Q73" s="470">
        <v>51</v>
      </c>
    </row>
    <row r="74" spans="1:17" ht="14.4" customHeight="1" x14ac:dyDescent="0.3">
      <c r="A74" s="464" t="s">
        <v>1245</v>
      </c>
      <c r="B74" s="465" t="s">
        <v>1093</v>
      </c>
      <c r="C74" s="465" t="s">
        <v>1094</v>
      </c>
      <c r="D74" s="465" t="s">
        <v>1119</v>
      </c>
      <c r="E74" s="465" t="s">
        <v>1120</v>
      </c>
      <c r="F74" s="469">
        <v>96</v>
      </c>
      <c r="G74" s="469">
        <v>42720</v>
      </c>
      <c r="H74" s="469">
        <v>0.61009397046642488</v>
      </c>
      <c r="I74" s="469">
        <v>445</v>
      </c>
      <c r="J74" s="469">
        <v>157</v>
      </c>
      <c r="K74" s="469">
        <v>70022</v>
      </c>
      <c r="L74" s="469">
        <v>1</v>
      </c>
      <c r="M74" s="469">
        <v>446</v>
      </c>
      <c r="N74" s="469">
        <v>511</v>
      </c>
      <c r="O74" s="469">
        <v>192647</v>
      </c>
      <c r="P74" s="492">
        <v>2.7512353260403875</v>
      </c>
      <c r="Q74" s="470">
        <v>377</v>
      </c>
    </row>
    <row r="75" spans="1:17" ht="14.4" customHeight="1" x14ac:dyDescent="0.3">
      <c r="A75" s="464" t="s">
        <v>1245</v>
      </c>
      <c r="B75" s="465" t="s">
        <v>1093</v>
      </c>
      <c r="C75" s="465" t="s">
        <v>1094</v>
      </c>
      <c r="D75" s="465" t="s">
        <v>1121</v>
      </c>
      <c r="E75" s="465" t="s">
        <v>1122</v>
      </c>
      <c r="F75" s="469">
        <v>3</v>
      </c>
      <c r="G75" s="469">
        <v>123</v>
      </c>
      <c r="H75" s="469">
        <v>0.36607142857142855</v>
      </c>
      <c r="I75" s="469">
        <v>41</v>
      </c>
      <c r="J75" s="469">
        <v>8</v>
      </c>
      <c r="K75" s="469">
        <v>336</v>
      </c>
      <c r="L75" s="469">
        <v>1</v>
      </c>
      <c r="M75" s="469">
        <v>42</v>
      </c>
      <c r="N75" s="469">
        <v>4</v>
      </c>
      <c r="O75" s="469">
        <v>136</v>
      </c>
      <c r="P75" s="492">
        <v>0.40476190476190477</v>
      </c>
      <c r="Q75" s="470">
        <v>34</v>
      </c>
    </row>
    <row r="76" spans="1:17" ht="14.4" customHeight="1" x14ac:dyDescent="0.3">
      <c r="A76" s="464" t="s">
        <v>1245</v>
      </c>
      <c r="B76" s="465" t="s">
        <v>1093</v>
      </c>
      <c r="C76" s="465" t="s">
        <v>1094</v>
      </c>
      <c r="D76" s="465" t="s">
        <v>1123</v>
      </c>
      <c r="E76" s="465" t="s">
        <v>1124</v>
      </c>
      <c r="F76" s="469">
        <v>75</v>
      </c>
      <c r="G76" s="469">
        <v>36825</v>
      </c>
      <c r="H76" s="469">
        <v>0.72667534927776467</v>
      </c>
      <c r="I76" s="469">
        <v>491</v>
      </c>
      <c r="J76" s="469">
        <v>103</v>
      </c>
      <c r="K76" s="469">
        <v>50676</v>
      </c>
      <c r="L76" s="469">
        <v>1</v>
      </c>
      <c r="M76" s="469">
        <v>492</v>
      </c>
      <c r="N76" s="469">
        <v>106</v>
      </c>
      <c r="O76" s="469">
        <v>55544</v>
      </c>
      <c r="P76" s="492">
        <v>1.0960612518746546</v>
      </c>
      <c r="Q76" s="470">
        <v>524</v>
      </c>
    </row>
    <row r="77" spans="1:17" ht="14.4" customHeight="1" x14ac:dyDescent="0.3">
      <c r="A77" s="464" t="s">
        <v>1245</v>
      </c>
      <c r="B77" s="465" t="s">
        <v>1093</v>
      </c>
      <c r="C77" s="465" t="s">
        <v>1094</v>
      </c>
      <c r="D77" s="465" t="s">
        <v>1125</v>
      </c>
      <c r="E77" s="465" t="s">
        <v>1126</v>
      </c>
      <c r="F77" s="469">
        <v>16</v>
      </c>
      <c r="G77" s="469">
        <v>496</v>
      </c>
      <c r="H77" s="469">
        <v>0.64</v>
      </c>
      <c r="I77" s="469">
        <v>31</v>
      </c>
      <c r="J77" s="469">
        <v>25</v>
      </c>
      <c r="K77" s="469">
        <v>775</v>
      </c>
      <c r="L77" s="469">
        <v>1</v>
      </c>
      <c r="M77" s="469">
        <v>31</v>
      </c>
      <c r="N77" s="469">
        <v>17</v>
      </c>
      <c r="O77" s="469">
        <v>969</v>
      </c>
      <c r="P77" s="492">
        <v>1.2503225806451612</v>
      </c>
      <c r="Q77" s="470">
        <v>57</v>
      </c>
    </row>
    <row r="78" spans="1:17" ht="14.4" customHeight="1" x14ac:dyDescent="0.3">
      <c r="A78" s="464" t="s">
        <v>1245</v>
      </c>
      <c r="B78" s="465" t="s">
        <v>1093</v>
      </c>
      <c r="C78" s="465" t="s">
        <v>1094</v>
      </c>
      <c r="D78" s="465" t="s">
        <v>1127</v>
      </c>
      <c r="E78" s="465" t="s">
        <v>1128</v>
      </c>
      <c r="F78" s="469"/>
      <c r="G78" s="469"/>
      <c r="H78" s="469"/>
      <c r="I78" s="469"/>
      <c r="J78" s="469">
        <v>3</v>
      </c>
      <c r="K78" s="469">
        <v>624</v>
      </c>
      <c r="L78" s="469">
        <v>1</v>
      </c>
      <c r="M78" s="469">
        <v>208</v>
      </c>
      <c r="N78" s="469">
        <v>8</v>
      </c>
      <c r="O78" s="469">
        <v>1792</v>
      </c>
      <c r="P78" s="492">
        <v>2.8717948717948718</v>
      </c>
      <c r="Q78" s="470">
        <v>224</v>
      </c>
    </row>
    <row r="79" spans="1:17" ht="14.4" customHeight="1" x14ac:dyDescent="0.3">
      <c r="A79" s="464" t="s">
        <v>1245</v>
      </c>
      <c r="B79" s="465" t="s">
        <v>1093</v>
      </c>
      <c r="C79" s="465" t="s">
        <v>1094</v>
      </c>
      <c r="D79" s="465" t="s">
        <v>1129</v>
      </c>
      <c r="E79" s="465" t="s">
        <v>1130</v>
      </c>
      <c r="F79" s="469"/>
      <c r="G79" s="469"/>
      <c r="H79" s="469"/>
      <c r="I79" s="469"/>
      <c r="J79" s="469">
        <v>3</v>
      </c>
      <c r="K79" s="469">
        <v>1152</v>
      </c>
      <c r="L79" s="469">
        <v>1</v>
      </c>
      <c r="M79" s="469">
        <v>384</v>
      </c>
      <c r="N79" s="469">
        <v>8</v>
      </c>
      <c r="O79" s="469">
        <v>4424</v>
      </c>
      <c r="P79" s="492">
        <v>3.8402777777777777</v>
      </c>
      <c r="Q79" s="470">
        <v>553</v>
      </c>
    </row>
    <row r="80" spans="1:17" ht="14.4" customHeight="1" x14ac:dyDescent="0.3">
      <c r="A80" s="464" t="s">
        <v>1245</v>
      </c>
      <c r="B80" s="465" t="s">
        <v>1093</v>
      </c>
      <c r="C80" s="465" t="s">
        <v>1094</v>
      </c>
      <c r="D80" s="465" t="s">
        <v>1131</v>
      </c>
      <c r="E80" s="465" t="s">
        <v>1132</v>
      </c>
      <c r="F80" s="469"/>
      <c r="G80" s="469"/>
      <c r="H80" s="469"/>
      <c r="I80" s="469"/>
      <c r="J80" s="469">
        <v>3</v>
      </c>
      <c r="K80" s="469">
        <v>708</v>
      </c>
      <c r="L80" s="469">
        <v>1</v>
      </c>
      <c r="M80" s="469">
        <v>236</v>
      </c>
      <c r="N80" s="469">
        <v>1</v>
      </c>
      <c r="O80" s="469">
        <v>213</v>
      </c>
      <c r="P80" s="492">
        <v>0.30084745762711862</v>
      </c>
      <c r="Q80" s="470">
        <v>213</v>
      </c>
    </row>
    <row r="81" spans="1:17" ht="14.4" customHeight="1" x14ac:dyDescent="0.3">
      <c r="A81" s="464" t="s">
        <v>1245</v>
      </c>
      <c r="B81" s="465" t="s">
        <v>1093</v>
      </c>
      <c r="C81" s="465" t="s">
        <v>1094</v>
      </c>
      <c r="D81" s="465" t="s">
        <v>1133</v>
      </c>
      <c r="E81" s="465" t="s">
        <v>1134</v>
      </c>
      <c r="F81" s="469">
        <v>6</v>
      </c>
      <c r="G81" s="469">
        <v>786</v>
      </c>
      <c r="H81" s="469">
        <v>1.4343065693430657</v>
      </c>
      <c r="I81" s="469">
        <v>131</v>
      </c>
      <c r="J81" s="469">
        <v>4</v>
      </c>
      <c r="K81" s="469">
        <v>548</v>
      </c>
      <c r="L81" s="469">
        <v>1</v>
      </c>
      <c r="M81" s="469">
        <v>137</v>
      </c>
      <c r="N81" s="469">
        <v>6</v>
      </c>
      <c r="O81" s="469">
        <v>846</v>
      </c>
      <c r="P81" s="492">
        <v>1.5437956204379562</v>
      </c>
      <c r="Q81" s="470">
        <v>141</v>
      </c>
    </row>
    <row r="82" spans="1:17" ht="14.4" customHeight="1" x14ac:dyDescent="0.3">
      <c r="A82" s="464" t="s">
        <v>1245</v>
      </c>
      <c r="B82" s="465" t="s">
        <v>1093</v>
      </c>
      <c r="C82" s="465" t="s">
        <v>1094</v>
      </c>
      <c r="D82" s="465" t="s">
        <v>1139</v>
      </c>
      <c r="E82" s="465" t="s">
        <v>1140</v>
      </c>
      <c r="F82" s="469">
        <v>548</v>
      </c>
      <c r="G82" s="469">
        <v>8768</v>
      </c>
      <c r="H82" s="469">
        <v>0.59972640218878248</v>
      </c>
      <c r="I82" s="469">
        <v>16</v>
      </c>
      <c r="J82" s="469">
        <v>860</v>
      </c>
      <c r="K82" s="469">
        <v>14620</v>
      </c>
      <c r="L82" s="469">
        <v>1</v>
      </c>
      <c r="M82" s="469">
        <v>17</v>
      </c>
      <c r="N82" s="469">
        <v>735</v>
      </c>
      <c r="O82" s="469">
        <v>12495</v>
      </c>
      <c r="P82" s="492">
        <v>0.85465116279069764</v>
      </c>
      <c r="Q82" s="470">
        <v>17</v>
      </c>
    </row>
    <row r="83" spans="1:17" ht="14.4" customHeight="1" x14ac:dyDescent="0.3">
      <c r="A83" s="464" t="s">
        <v>1245</v>
      </c>
      <c r="B83" s="465" t="s">
        <v>1093</v>
      </c>
      <c r="C83" s="465" t="s">
        <v>1094</v>
      </c>
      <c r="D83" s="465" t="s">
        <v>1141</v>
      </c>
      <c r="E83" s="465" t="s">
        <v>1142</v>
      </c>
      <c r="F83" s="469">
        <v>12</v>
      </c>
      <c r="G83" s="469">
        <v>1632</v>
      </c>
      <c r="H83" s="469">
        <v>1.9568345323741008</v>
      </c>
      <c r="I83" s="469">
        <v>136</v>
      </c>
      <c r="J83" s="469">
        <v>6</v>
      </c>
      <c r="K83" s="469">
        <v>834</v>
      </c>
      <c r="L83" s="469">
        <v>1</v>
      </c>
      <c r="M83" s="469">
        <v>139</v>
      </c>
      <c r="N83" s="469">
        <v>5</v>
      </c>
      <c r="O83" s="469">
        <v>715</v>
      </c>
      <c r="P83" s="492">
        <v>0.85731414868105515</v>
      </c>
      <c r="Q83" s="470">
        <v>143</v>
      </c>
    </row>
    <row r="84" spans="1:17" ht="14.4" customHeight="1" x14ac:dyDescent="0.3">
      <c r="A84" s="464" t="s">
        <v>1245</v>
      </c>
      <c r="B84" s="465" t="s">
        <v>1093</v>
      </c>
      <c r="C84" s="465" t="s">
        <v>1094</v>
      </c>
      <c r="D84" s="465" t="s">
        <v>1143</v>
      </c>
      <c r="E84" s="465" t="s">
        <v>1144</v>
      </c>
      <c r="F84" s="469">
        <v>38</v>
      </c>
      <c r="G84" s="469">
        <v>3914</v>
      </c>
      <c r="H84" s="469">
        <v>1.9</v>
      </c>
      <c r="I84" s="469">
        <v>103</v>
      </c>
      <c r="J84" s="469">
        <v>20</v>
      </c>
      <c r="K84" s="469">
        <v>2060</v>
      </c>
      <c r="L84" s="469">
        <v>1</v>
      </c>
      <c r="M84" s="469">
        <v>103</v>
      </c>
      <c r="N84" s="469">
        <v>18</v>
      </c>
      <c r="O84" s="469">
        <v>1170</v>
      </c>
      <c r="P84" s="492">
        <v>0.56796116504854366</v>
      </c>
      <c r="Q84" s="470">
        <v>65</v>
      </c>
    </row>
    <row r="85" spans="1:17" ht="14.4" customHeight="1" x14ac:dyDescent="0.3">
      <c r="A85" s="464" t="s">
        <v>1245</v>
      </c>
      <c r="B85" s="465" t="s">
        <v>1093</v>
      </c>
      <c r="C85" s="465" t="s">
        <v>1094</v>
      </c>
      <c r="D85" s="465" t="s">
        <v>1149</v>
      </c>
      <c r="E85" s="465" t="s">
        <v>1150</v>
      </c>
      <c r="F85" s="469">
        <v>833</v>
      </c>
      <c r="G85" s="469">
        <v>96628</v>
      </c>
      <c r="H85" s="469">
        <v>1.018348140419657</v>
      </c>
      <c r="I85" s="469">
        <v>116</v>
      </c>
      <c r="J85" s="469">
        <v>811</v>
      </c>
      <c r="K85" s="469">
        <v>94887</v>
      </c>
      <c r="L85" s="469">
        <v>1</v>
      </c>
      <c r="M85" s="469">
        <v>117</v>
      </c>
      <c r="N85" s="469">
        <v>754</v>
      </c>
      <c r="O85" s="469">
        <v>102544</v>
      </c>
      <c r="P85" s="492">
        <v>1.0806959857514729</v>
      </c>
      <c r="Q85" s="470">
        <v>136</v>
      </c>
    </row>
    <row r="86" spans="1:17" ht="14.4" customHeight="1" x14ac:dyDescent="0.3">
      <c r="A86" s="464" t="s">
        <v>1245</v>
      </c>
      <c r="B86" s="465" t="s">
        <v>1093</v>
      </c>
      <c r="C86" s="465" t="s">
        <v>1094</v>
      </c>
      <c r="D86" s="465" t="s">
        <v>1151</v>
      </c>
      <c r="E86" s="465" t="s">
        <v>1152</v>
      </c>
      <c r="F86" s="469">
        <v>123</v>
      </c>
      <c r="G86" s="469">
        <v>10455</v>
      </c>
      <c r="H86" s="469">
        <v>0.84478021978021978</v>
      </c>
      <c r="I86" s="469">
        <v>85</v>
      </c>
      <c r="J86" s="469">
        <v>136</v>
      </c>
      <c r="K86" s="469">
        <v>12376</v>
      </c>
      <c r="L86" s="469">
        <v>1</v>
      </c>
      <c r="M86" s="469">
        <v>91</v>
      </c>
      <c r="N86" s="469">
        <v>125</v>
      </c>
      <c r="O86" s="469">
        <v>11375</v>
      </c>
      <c r="P86" s="492">
        <v>0.91911764705882348</v>
      </c>
      <c r="Q86" s="470">
        <v>91</v>
      </c>
    </row>
    <row r="87" spans="1:17" ht="14.4" customHeight="1" x14ac:dyDescent="0.3">
      <c r="A87" s="464" t="s">
        <v>1245</v>
      </c>
      <c r="B87" s="465" t="s">
        <v>1093</v>
      </c>
      <c r="C87" s="465" t="s">
        <v>1094</v>
      </c>
      <c r="D87" s="465" t="s">
        <v>1153</v>
      </c>
      <c r="E87" s="465" t="s">
        <v>1154</v>
      </c>
      <c r="F87" s="469">
        <v>3</v>
      </c>
      <c r="G87" s="469">
        <v>294</v>
      </c>
      <c r="H87" s="469">
        <v>0.49494949494949497</v>
      </c>
      <c r="I87" s="469">
        <v>98</v>
      </c>
      <c r="J87" s="469">
        <v>6</v>
      </c>
      <c r="K87" s="469">
        <v>594</v>
      </c>
      <c r="L87" s="469">
        <v>1</v>
      </c>
      <c r="M87" s="469">
        <v>99</v>
      </c>
      <c r="N87" s="469">
        <v>2</v>
      </c>
      <c r="O87" s="469">
        <v>274</v>
      </c>
      <c r="P87" s="492">
        <v>0.46127946127946129</v>
      </c>
      <c r="Q87" s="470">
        <v>137</v>
      </c>
    </row>
    <row r="88" spans="1:17" ht="14.4" customHeight="1" x14ac:dyDescent="0.3">
      <c r="A88" s="464" t="s">
        <v>1245</v>
      </c>
      <c r="B88" s="465" t="s">
        <v>1093</v>
      </c>
      <c r="C88" s="465" t="s">
        <v>1094</v>
      </c>
      <c r="D88" s="465" t="s">
        <v>1155</v>
      </c>
      <c r="E88" s="465" t="s">
        <v>1156</v>
      </c>
      <c r="F88" s="469">
        <v>66</v>
      </c>
      <c r="G88" s="469">
        <v>1386</v>
      </c>
      <c r="H88" s="469">
        <v>1.1785714285714286</v>
      </c>
      <c r="I88" s="469">
        <v>21</v>
      </c>
      <c r="J88" s="469">
        <v>56</v>
      </c>
      <c r="K88" s="469">
        <v>1176</v>
      </c>
      <c r="L88" s="469">
        <v>1</v>
      </c>
      <c r="M88" s="469">
        <v>21</v>
      </c>
      <c r="N88" s="469">
        <v>38</v>
      </c>
      <c r="O88" s="469">
        <v>2508</v>
      </c>
      <c r="P88" s="492">
        <v>2.1326530612244898</v>
      </c>
      <c r="Q88" s="470">
        <v>66</v>
      </c>
    </row>
    <row r="89" spans="1:17" ht="14.4" customHeight="1" x14ac:dyDescent="0.3">
      <c r="A89" s="464" t="s">
        <v>1245</v>
      </c>
      <c r="B89" s="465" t="s">
        <v>1093</v>
      </c>
      <c r="C89" s="465" t="s">
        <v>1094</v>
      </c>
      <c r="D89" s="465" t="s">
        <v>1157</v>
      </c>
      <c r="E89" s="465" t="s">
        <v>1158</v>
      </c>
      <c r="F89" s="469">
        <v>755</v>
      </c>
      <c r="G89" s="469">
        <v>367685</v>
      </c>
      <c r="H89" s="469">
        <v>0.62997731509402932</v>
      </c>
      <c r="I89" s="469">
        <v>487</v>
      </c>
      <c r="J89" s="469">
        <v>1196</v>
      </c>
      <c r="K89" s="469">
        <v>583648</v>
      </c>
      <c r="L89" s="469">
        <v>1</v>
      </c>
      <c r="M89" s="469">
        <v>488</v>
      </c>
      <c r="N89" s="469">
        <v>645</v>
      </c>
      <c r="O89" s="469">
        <v>211560</v>
      </c>
      <c r="P89" s="492">
        <v>0.3624787543176709</v>
      </c>
      <c r="Q89" s="470">
        <v>328</v>
      </c>
    </row>
    <row r="90" spans="1:17" ht="14.4" customHeight="1" x14ac:dyDescent="0.3">
      <c r="A90" s="464" t="s">
        <v>1245</v>
      </c>
      <c r="B90" s="465" t="s">
        <v>1093</v>
      </c>
      <c r="C90" s="465" t="s">
        <v>1094</v>
      </c>
      <c r="D90" s="465" t="s">
        <v>1165</v>
      </c>
      <c r="E90" s="465" t="s">
        <v>1166</v>
      </c>
      <c r="F90" s="469">
        <v>101</v>
      </c>
      <c r="G90" s="469">
        <v>4141</v>
      </c>
      <c r="H90" s="469">
        <v>1.0306122448979591</v>
      </c>
      <c r="I90" s="469">
        <v>41</v>
      </c>
      <c r="J90" s="469">
        <v>98</v>
      </c>
      <c r="K90" s="469">
        <v>4018</v>
      </c>
      <c r="L90" s="469">
        <v>1</v>
      </c>
      <c r="M90" s="469">
        <v>41</v>
      </c>
      <c r="N90" s="469">
        <v>74</v>
      </c>
      <c r="O90" s="469">
        <v>3774</v>
      </c>
      <c r="P90" s="492">
        <v>0.93927327028372321</v>
      </c>
      <c r="Q90" s="470">
        <v>51</v>
      </c>
    </row>
    <row r="91" spans="1:17" ht="14.4" customHeight="1" x14ac:dyDescent="0.3">
      <c r="A91" s="464" t="s">
        <v>1245</v>
      </c>
      <c r="B91" s="465" t="s">
        <v>1093</v>
      </c>
      <c r="C91" s="465" t="s">
        <v>1094</v>
      </c>
      <c r="D91" s="465" t="s">
        <v>1173</v>
      </c>
      <c r="E91" s="465" t="s">
        <v>1174</v>
      </c>
      <c r="F91" s="469"/>
      <c r="G91" s="469"/>
      <c r="H91" s="469"/>
      <c r="I91" s="469"/>
      <c r="J91" s="469">
        <v>5</v>
      </c>
      <c r="K91" s="469">
        <v>1115</v>
      </c>
      <c r="L91" s="469">
        <v>1</v>
      </c>
      <c r="M91" s="469">
        <v>223</v>
      </c>
      <c r="N91" s="469">
        <v>1</v>
      </c>
      <c r="O91" s="469">
        <v>207</v>
      </c>
      <c r="P91" s="492">
        <v>0.18565022421524663</v>
      </c>
      <c r="Q91" s="470">
        <v>207</v>
      </c>
    </row>
    <row r="92" spans="1:17" ht="14.4" customHeight="1" x14ac:dyDescent="0.3">
      <c r="A92" s="464" t="s">
        <v>1245</v>
      </c>
      <c r="B92" s="465" t="s">
        <v>1093</v>
      </c>
      <c r="C92" s="465" t="s">
        <v>1094</v>
      </c>
      <c r="D92" s="465" t="s">
        <v>1175</v>
      </c>
      <c r="E92" s="465" t="s">
        <v>1176</v>
      </c>
      <c r="F92" s="469">
        <v>11</v>
      </c>
      <c r="G92" s="469">
        <v>8382</v>
      </c>
      <c r="H92" s="469">
        <v>0.73237221494102223</v>
      </c>
      <c r="I92" s="469">
        <v>762</v>
      </c>
      <c r="J92" s="469">
        <v>15</v>
      </c>
      <c r="K92" s="469">
        <v>11445</v>
      </c>
      <c r="L92" s="469">
        <v>1</v>
      </c>
      <c r="M92" s="469">
        <v>763</v>
      </c>
      <c r="N92" s="469">
        <v>8</v>
      </c>
      <c r="O92" s="469">
        <v>6104</v>
      </c>
      <c r="P92" s="492">
        <v>0.53333333333333333</v>
      </c>
      <c r="Q92" s="470">
        <v>763</v>
      </c>
    </row>
    <row r="93" spans="1:17" ht="14.4" customHeight="1" x14ac:dyDescent="0.3">
      <c r="A93" s="464" t="s">
        <v>1245</v>
      </c>
      <c r="B93" s="465" t="s">
        <v>1093</v>
      </c>
      <c r="C93" s="465" t="s">
        <v>1094</v>
      </c>
      <c r="D93" s="465" t="s">
        <v>1177</v>
      </c>
      <c r="E93" s="465" t="s">
        <v>1178</v>
      </c>
      <c r="F93" s="469">
        <v>4</v>
      </c>
      <c r="G93" s="469">
        <v>8288</v>
      </c>
      <c r="H93" s="469">
        <v>0.43602693602693604</v>
      </c>
      <c r="I93" s="469">
        <v>2072</v>
      </c>
      <c r="J93" s="469">
        <v>9</v>
      </c>
      <c r="K93" s="469">
        <v>19008</v>
      </c>
      <c r="L93" s="469">
        <v>1</v>
      </c>
      <c r="M93" s="469">
        <v>2112</v>
      </c>
      <c r="N93" s="469">
        <v>2</v>
      </c>
      <c r="O93" s="469">
        <v>4232</v>
      </c>
      <c r="P93" s="492">
        <v>0.22264309764309764</v>
      </c>
      <c r="Q93" s="470">
        <v>2116</v>
      </c>
    </row>
    <row r="94" spans="1:17" ht="14.4" customHeight="1" x14ac:dyDescent="0.3">
      <c r="A94" s="464" t="s">
        <v>1245</v>
      </c>
      <c r="B94" s="465" t="s">
        <v>1093</v>
      </c>
      <c r="C94" s="465" t="s">
        <v>1094</v>
      </c>
      <c r="D94" s="465" t="s">
        <v>1179</v>
      </c>
      <c r="E94" s="465" t="s">
        <v>1180</v>
      </c>
      <c r="F94" s="469">
        <v>50</v>
      </c>
      <c r="G94" s="469">
        <v>30400</v>
      </c>
      <c r="H94" s="469">
        <v>0.88413215449046068</v>
      </c>
      <c r="I94" s="469">
        <v>608</v>
      </c>
      <c r="J94" s="469">
        <v>56</v>
      </c>
      <c r="K94" s="469">
        <v>34384</v>
      </c>
      <c r="L94" s="469">
        <v>1</v>
      </c>
      <c r="M94" s="469">
        <v>614</v>
      </c>
      <c r="N94" s="469">
        <v>66</v>
      </c>
      <c r="O94" s="469">
        <v>40392</v>
      </c>
      <c r="P94" s="492">
        <v>1.1747324336900884</v>
      </c>
      <c r="Q94" s="470">
        <v>612</v>
      </c>
    </row>
    <row r="95" spans="1:17" ht="14.4" customHeight="1" x14ac:dyDescent="0.3">
      <c r="A95" s="464" t="s">
        <v>1245</v>
      </c>
      <c r="B95" s="465" t="s">
        <v>1093</v>
      </c>
      <c r="C95" s="465" t="s">
        <v>1094</v>
      </c>
      <c r="D95" s="465" t="s">
        <v>1181</v>
      </c>
      <c r="E95" s="465" t="s">
        <v>1182</v>
      </c>
      <c r="F95" s="469">
        <v>1</v>
      </c>
      <c r="G95" s="469">
        <v>962</v>
      </c>
      <c r="H95" s="469"/>
      <c r="I95" s="469">
        <v>962</v>
      </c>
      <c r="J95" s="469"/>
      <c r="K95" s="469"/>
      <c r="L95" s="469"/>
      <c r="M95" s="469"/>
      <c r="N95" s="469"/>
      <c r="O95" s="469"/>
      <c r="P95" s="492"/>
      <c r="Q95" s="470"/>
    </row>
    <row r="96" spans="1:17" ht="14.4" customHeight="1" x14ac:dyDescent="0.3">
      <c r="A96" s="464" t="s">
        <v>1245</v>
      </c>
      <c r="B96" s="465" t="s">
        <v>1093</v>
      </c>
      <c r="C96" s="465" t="s">
        <v>1094</v>
      </c>
      <c r="D96" s="465" t="s">
        <v>1183</v>
      </c>
      <c r="E96" s="465" t="s">
        <v>1184</v>
      </c>
      <c r="F96" s="469">
        <v>2</v>
      </c>
      <c r="G96" s="469">
        <v>1018</v>
      </c>
      <c r="H96" s="469"/>
      <c r="I96" s="469">
        <v>509</v>
      </c>
      <c r="J96" s="469"/>
      <c r="K96" s="469"/>
      <c r="L96" s="469"/>
      <c r="M96" s="469"/>
      <c r="N96" s="469"/>
      <c r="O96" s="469"/>
      <c r="P96" s="492"/>
      <c r="Q96" s="470"/>
    </row>
    <row r="97" spans="1:17" ht="14.4" customHeight="1" x14ac:dyDescent="0.3">
      <c r="A97" s="464" t="s">
        <v>1245</v>
      </c>
      <c r="B97" s="465" t="s">
        <v>1093</v>
      </c>
      <c r="C97" s="465" t="s">
        <v>1094</v>
      </c>
      <c r="D97" s="465" t="s">
        <v>1191</v>
      </c>
      <c r="E97" s="465" t="s">
        <v>1192</v>
      </c>
      <c r="F97" s="469"/>
      <c r="G97" s="469"/>
      <c r="H97" s="469"/>
      <c r="I97" s="469"/>
      <c r="J97" s="469">
        <v>3</v>
      </c>
      <c r="K97" s="469">
        <v>747</v>
      </c>
      <c r="L97" s="469">
        <v>1</v>
      </c>
      <c r="M97" s="469">
        <v>249</v>
      </c>
      <c r="N97" s="469">
        <v>1</v>
      </c>
      <c r="O97" s="469">
        <v>271</v>
      </c>
      <c r="P97" s="492">
        <v>0.36278447121820617</v>
      </c>
      <c r="Q97" s="470">
        <v>271</v>
      </c>
    </row>
    <row r="98" spans="1:17" ht="14.4" customHeight="1" x14ac:dyDescent="0.3">
      <c r="A98" s="464" t="s">
        <v>1245</v>
      </c>
      <c r="B98" s="465" t="s">
        <v>1093</v>
      </c>
      <c r="C98" s="465" t="s">
        <v>1094</v>
      </c>
      <c r="D98" s="465" t="s">
        <v>1197</v>
      </c>
      <c r="E98" s="465" t="s">
        <v>1198</v>
      </c>
      <c r="F98" s="469">
        <v>18</v>
      </c>
      <c r="G98" s="469">
        <v>2736</v>
      </c>
      <c r="H98" s="469"/>
      <c r="I98" s="469">
        <v>152</v>
      </c>
      <c r="J98" s="469"/>
      <c r="K98" s="469"/>
      <c r="L98" s="469"/>
      <c r="M98" s="469"/>
      <c r="N98" s="469"/>
      <c r="O98" s="469"/>
      <c r="P98" s="492"/>
      <c r="Q98" s="470"/>
    </row>
    <row r="99" spans="1:17" ht="14.4" customHeight="1" x14ac:dyDescent="0.3">
      <c r="A99" s="464" t="s">
        <v>1245</v>
      </c>
      <c r="B99" s="465" t="s">
        <v>1093</v>
      </c>
      <c r="C99" s="465" t="s">
        <v>1094</v>
      </c>
      <c r="D99" s="465" t="s">
        <v>1199</v>
      </c>
      <c r="E99" s="465" t="s">
        <v>1200</v>
      </c>
      <c r="F99" s="469"/>
      <c r="G99" s="469"/>
      <c r="H99" s="469"/>
      <c r="I99" s="469"/>
      <c r="J99" s="469"/>
      <c r="K99" s="469"/>
      <c r="L99" s="469"/>
      <c r="M99" s="469"/>
      <c r="N99" s="469">
        <v>4</v>
      </c>
      <c r="O99" s="469">
        <v>188</v>
      </c>
      <c r="P99" s="492"/>
      <c r="Q99" s="470">
        <v>47</v>
      </c>
    </row>
    <row r="100" spans="1:17" ht="14.4" customHeight="1" x14ac:dyDescent="0.3">
      <c r="A100" s="464" t="s">
        <v>1245</v>
      </c>
      <c r="B100" s="465" t="s">
        <v>1093</v>
      </c>
      <c r="C100" s="465" t="s">
        <v>1094</v>
      </c>
      <c r="D100" s="465" t="s">
        <v>1203</v>
      </c>
      <c r="E100" s="465" t="s">
        <v>1204</v>
      </c>
      <c r="F100" s="469">
        <v>2</v>
      </c>
      <c r="G100" s="469">
        <v>656</v>
      </c>
      <c r="H100" s="469"/>
      <c r="I100" s="469">
        <v>328</v>
      </c>
      <c r="J100" s="469"/>
      <c r="K100" s="469"/>
      <c r="L100" s="469"/>
      <c r="M100" s="469"/>
      <c r="N100" s="469">
        <v>2</v>
      </c>
      <c r="O100" s="469">
        <v>754</v>
      </c>
      <c r="P100" s="492"/>
      <c r="Q100" s="470">
        <v>377</v>
      </c>
    </row>
    <row r="101" spans="1:17" ht="14.4" customHeight="1" x14ac:dyDescent="0.3">
      <c r="A101" s="464" t="s">
        <v>1245</v>
      </c>
      <c r="B101" s="465" t="s">
        <v>1093</v>
      </c>
      <c r="C101" s="465" t="s">
        <v>1094</v>
      </c>
      <c r="D101" s="465" t="s">
        <v>1205</v>
      </c>
      <c r="E101" s="465" t="s">
        <v>1206</v>
      </c>
      <c r="F101" s="469"/>
      <c r="G101" s="469"/>
      <c r="H101" s="469"/>
      <c r="I101" s="469"/>
      <c r="J101" s="469"/>
      <c r="K101" s="469"/>
      <c r="L101" s="469"/>
      <c r="M101" s="469"/>
      <c r="N101" s="469">
        <v>1</v>
      </c>
      <c r="O101" s="469">
        <v>36</v>
      </c>
      <c r="P101" s="492"/>
      <c r="Q101" s="470">
        <v>36</v>
      </c>
    </row>
    <row r="102" spans="1:17" ht="14.4" customHeight="1" x14ac:dyDescent="0.3">
      <c r="A102" s="464" t="s">
        <v>1245</v>
      </c>
      <c r="B102" s="465" t="s">
        <v>1093</v>
      </c>
      <c r="C102" s="465" t="s">
        <v>1094</v>
      </c>
      <c r="D102" s="465" t="s">
        <v>1211</v>
      </c>
      <c r="E102" s="465"/>
      <c r="F102" s="469"/>
      <c r="G102" s="469"/>
      <c r="H102" s="469"/>
      <c r="I102" s="469"/>
      <c r="J102" s="469"/>
      <c r="K102" s="469"/>
      <c r="L102" s="469"/>
      <c r="M102" s="469"/>
      <c r="N102" s="469">
        <v>92</v>
      </c>
      <c r="O102" s="469">
        <v>137356</v>
      </c>
      <c r="P102" s="492"/>
      <c r="Q102" s="470">
        <v>1493</v>
      </c>
    </row>
    <row r="103" spans="1:17" ht="14.4" customHeight="1" x14ac:dyDescent="0.3">
      <c r="A103" s="464" t="s">
        <v>1245</v>
      </c>
      <c r="B103" s="465" t="s">
        <v>1093</v>
      </c>
      <c r="C103" s="465" t="s">
        <v>1094</v>
      </c>
      <c r="D103" s="465" t="s">
        <v>1212</v>
      </c>
      <c r="E103" s="465"/>
      <c r="F103" s="469"/>
      <c r="G103" s="469"/>
      <c r="H103" s="469"/>
      <c r="I103" s="469"/>
      <c r="J103" s="469"/>
      <c r="K103" s="469"/>
      <c r="L103" s="469"/>
      <c r="M103" s="469"/>
      <c r="N103" s="469">
        <v>26</v>
      </c>
      <c r="O103" s="469">
        <v>8502</v>
      </c>
      <c r="P103" s="492"/>
      <c r="Q103" s="470">
        <v>327</v>
      </c>
    </row>
    <row r="104" spans="1:17" ht="14.4" customHeight="1" x14ac:dyDescent="0.3">
      <c r="A104" s="464" t="s">
        <v>1245</v>
      </c>
      <c r="B104" s="465" t="s">
        <v>1093</v>
      </c>
      <c r="C104" s="465" t="s">
        <v>1094</v>
      </c>
      <c r="D104" s="465" t="s">
        <v>1213</v>
      </c>
      <c r="E104" s="465"/>
      <c r="F104" s="469"/>
      <c r="G104" s="469"/>
      <c r="H104" s="469"/>
      <c r="I104" s="469"/>
      <c r="J104" s="469"/>
      <c r="K104" s="469"/>
      <c r="L104" s="469"/>
      <c r="M104" s="469"/>
      <c r="N104" s="469">
        <v>24</v>
      </c>
      <c r="O104" s="469">
        <v>21288</v>
      </c>
      <c r="P104" s="492"/>
      <c r="Q104" s="470">
        <v>887</v>
      </c>
    </row>
    <row r="105" spans="1:17" ht="14.4" customHeight="1" x14ac:dyDescent="0.3">
      <c r="A105" s="464" t="s">
        <v>1246</v>
      </c>
      <c r="B105" s="465" t="s">
        <v>1093</v>
      </c>
      <c r="C105" s="465" t="s">
        <v>1094</v>
      </c>
      <c r="D105" s="465" t="s">
        <v>1095</v>
      </c>
      <c r="E105" s="465" t="s">
        <v>1096</v>
      </c>
      <c r="F105" s="469">
        <v>1139</v>
      </c>
      <c r="G105" s="469">
        <v>183379</v>
      </c>
      <c r="H105" s="469">
        <v>0.7898615645701782</v>
      </c>
      <c r="I105" s="469">
        <v>161</v>
      </c>
      <c r="J105" s="469">
        <v>1342</v>
      </c>
      <c r="K105" s="469">
        <v>232166</v>
      </c>
      <c r="L105" s="469">
        <v>1</v>
      </c>
      <c r="M105" s="469">
        <v>173</v>
      </c>
      <c r="N105" s="469">
        <v>1318</v>
      </c>
      <c r="O105" s="469">
        <v>228014</v>
      </c>
      <c r="P105" s="492">
        <v>0.98211624441132639</v>
      </c>
      <c r="Q105" s="470">
        <v>173</v>
      </c>
    </row>
    <row r="106" spans="1:17" ht="14.4" customHeight="1" x14ac:dyDescent="0.3">
      <c r="A106" s="464" t="s">
        <v>1246</v>
      </c>
      <c r="B106" s="465" t="s">
        <v>1093</v>
      </c>
      <c r="C106" s="465" t="s">
        <v>1094</v>
      </c>
      <c r="D106" s="465" t="s">
        <v>1109</v>
      </c>
      <c r="E106" s="465" t="s">
        <v>1110</v>
      </c>
      <c r="F106" s="469">
        <v>1</v>
      </c>
      <c r="G106" s="469">
        <v>1169</v>
      </c>
      <c r="H106" s="469"/>
      <c r="I106" s="469">
        <v>1169</v>
      </c>
      <c r="J106" s="469"/>
      <c r="K106" s="469"/>
      <c r="L106" s="469"/>
      <c r="M106" s="469"/>
      <c r="N106" s="469">
        <v>4</v>
      </c>
      <c r="O106" s="469">
        <v>4280</v>
      </c>
      <c r="P106" s="492"/>
      <c r="Q106" s="470">
        <v>1070</v>
      </c>
    </row>
    <row r="107" spans="1:17" ht="14.4" customHeight="1" x14ac:dyDescent="0.3">
      <c r="A107" s="464" t="s">
        <v>1246</v>
      </c>
      <c r="B107" s="465" t="s">
        <v>1093</v>
      </c>
      <c r="C107" s="465" t="s">
        <v>1094</v>
      </c>
      <c r="D107" s="465" t="s">
        <v>1111</v>
      </c>
      <c r="E107" s="465" t="s">
        <v>1112</v>
      </c>
      <c r="F107" s="469">
        <v>63</v>
      </c>
      <c r="G107" s="469">
        <v>2520</v>
      </c>
      <c r="H107" s="469">
        <v>1.159687068568799</v>
      </c>
      <c r="I107" s="469">
        <v>40</v>
      </c>
      <c r="J107" s="469">
        <v>53</v>
      </c>
      <c r="K107" s="469">
        <v>2173</v>
      </c>
      <c r="L107" s="469">
        <v>1</v>
      </c>
      <c r="M107" s="469">
        <v>41</v>
      </c>
      <c r="N107" s="469">
        <v>47</v>
      </c>
      <c r="O107" s="469">
        <v>2162</v>
      </c>
      <c r="P107" s="492">
        <v>0.99493787390704092</v>
      </c>
      <c r="Q107" s="470">
        <v>46</v>
      </c>
    </row>
    <row r="108" spans="1:17" ht="14.4" customHeight="1" x14ac:dyDescent="0.3">
      <c r="A108" s="464" t="s">
        <v>1246</v>
      </c>
      <c r="B108" s="465" t="s">
        <v>1093</v>
      </c>
      <c r="C108" s="465" t="s">
        <v>1094</v>
      </c>
      <c r="D108" s="465" t="s">
        <v>1113</v>
      </c>
      <c r="E108" s="465" t="s">
        <v>1114</v>
      </c>
      <c r="F108" s="469"/>
      <c r="G108" s="469"/>
      <c r="H108" s="469"/>
      <c r="I108" s="469"/>
      <c r="J108" s="469">
        <v>8</v>
      </c>
      <c r="K108" s="469">
        <v>3072</v>
      </c>
      <c r="L108" s="469">
        <v>1</v>
      </c>
      <c r="M108" s="469">
        <v>384</v>
      </c>
      <c r="N108" s="469">
        <v>22</v>
      </c>
      <c r="O108" s="469">
        <v>7634</v>
      </c>
      <c r="P108" s="492">
        <v>2.4850260416666665</v>
      </c>
      <c r="Q108" s="470">
        <v>347</v>
      </c>
    </row>
    <row r="109" spans="1:17" ht="14.4" customHeight="1" x14ac:dyDescent="0.3">
      <c r="A109" s="464" t="s">
        <v>1246</v>
      </c>
      <c r="B109" s="465" t="s">
        <v>1093</v>
      </c>
      <c r="C109" s="465" t="s">
        <v>1094</v>
      </c>
      <c r="D109" s="465" t="s">
        <v>1115</v>
      </c>
      <c r="E109" s="465" t="s">
        <v>1116</v>
      </c>
      <c r="F109" s="469">
        <v>6</v>
      </c>
      <c r="G109" s="469">
        <v>222</v>
      </c>
      <c r="H109" s="469">
        <v>0.54545454545454541</v>
      </c>
      <c r="I109" s="469">
        <v>37</v>
      </c>
      <c r="J109" s="469">
        <v>11</v>
      </c>
      <c r="K109" s="469">
        <v>407</v>
      </c>
      <c r="L109" s="469">
        <v>1</v>
      </c>
      <c r="M109" s="469">
        <v>37</v>
      </c>
      <c r="N109" s="469">
        <v>4</v>
      </c>
      <c r="O109" s="469">
        <v>204</v>
      </c>
      <c r="P109" s="492">
        <v>0.50122850122850127</v>
      </c>
      <c r="Q109" s="470">
        <v>51</v>
      </c>
    </row>
    <row r="110" spans="1:17" ht="14.4" customHeight="1" x14ac:dyDescent="0.3">
      <c r="A110" s="464" t="s">
        <v>1246</v>
      </c>
      <c r="B110" s="465" t="s">
        <v>1093</v>
      </c>
      <c r="C110" s="465" t="s">
        <v>1094</v>
      </c>
      <c r="D110" s="465" t="s">
        <v>1119</v>
      </c>
      <c r="E110" s="465" t="s">
        <v>1120</v>
      </c>
      <c r="F110" s="469"/>
      <c r="G110" s="469"/>
      <c r="H110" s="469"/>
      <c r="I110" s="469"/>
      <c r="J110" s="469">
        <v>8</v>
      </c>
      <c r="K110" s="469">
        <v>3568</v>
      </c>
      <c r="L110" s="469">
        <v>1</v>
      </c>
      <c r="M110" s="469">
        <v>446</v>
      </c>
      <c r="N110" s="469">
        <v>15</v>
      </c>
      <c r="O110" s="469">
        <v>5655</v>
      </c>
      <c r="P110" s="492">
        <v>1.5849215246636772</v>
      </c>
      <c r="Q110" s="470">
        <v>377</v>
      </c>
    </row>
    <row r="111" spans="1:17" ht="14.4" customHeight="1" x14ac:dyDescent="0.3">
      <c r="A111" s="464" t="s">
        <v>1246</v>
      </c>
      <c r="B111" s="465" t="s">
        <v>1093</v>
      </c>
      <c r="C111" s="465" t="s">
        <v>1094</v>
      </c>
      <c r="D111" s="465" t="s">
        <v>1121</v>
      </c>
      <c r="E111" s="465" t="s">
        <v>1122</v>
      </c>
      <c r="F111" s="469"/>
      <c r="G111" s="469"/>
      <c r="H111" s="469"/>
      <c r="I111" s="469"/>
      <c r="J111" s="469">
        <v>1</v>
      </c>
      <c r="K111" s="469">
        <v>42</v>
      </c>
      <c r="L111" s="469">
        <v>1</v>
      </c>
      <c r="M111" s="469">
        <v>42</v>
      </c>
      <c r="N111" s="469">
        <v>1</v>
      </c>
      <c r="O111" s="469">
        <v>34</v>
      </c>
      <c r="P111" s="492">
        <v>0.80952380952380953</v>
      </c>
      <c r="Q111" s="470">
        <v>34</v>
      </c>
    </row>
    <row r="112" spans="1:17" ht="14.4" customHeight="1" x14ac:dyDescent="0.3">
      <c r="A112" s="464" t="s">
        <v>1246</v>
      </c>
      <c r="B112" s="465" t="s">
        <v>1093</v>
      </c>
      <c r="C112" s="465" t="s">
        <v>1094</v>
      </c>
      <c r="D112" s="465" t="s">
        <v>1123</v>
      </c>
      <c r="E112" s="465" t="s">
        <v>1124</v>
      </c>
      <c r="F112" s="469">
        <v>6</v>
      </c>
      <c r="G112" s="469">
        <v>2946</v>
      </c>
      <c r="H112" s="469">
        <v>1.9959349593495934</v>
      </c>
      <c r="I112" s="469">
        <v>491</v>
      </c>
      <c r="J112" s="469">
        <v>3</v>
      </c>
      <c r="K112" s="469">
        <v>1476</v>
      </c>
      <c r="L112" s="469">
        <v>1</v>
      </c>
      <c r="M112" s="469">
        <v>492</v>
      </c>
      <c r="N112" s="469">
        <v>5</v>
      </c>
      <c r="O112" s="469">
        <v>2620</v>
      </c>
      <c r="P112" s="492">
        <v>1.7750677506775068</v>
      </c>
      <c r="Q112" s="470">
        <v>524</v>
      </c>
    </row>
    <row r="113" spans="1:17" ht="14.4" customHeight="1" x14ac:dyDescent="0.3">
      <c r="A113" s="464" t="s">
        <v>1246</v>
      </c>
      <c r="B113" s="465" t="s">
        <v>1093</v>
      </c>
      <c r="C113" s="465" t="s">
        <v>1094</v>
      </c>
      <c r="D113" s="465" t="s">
        <v>1125</v>
      </c>
      <c r="E113" s="465" t="s">
        <v>1126</v>
      </c>
      <c r="F113" s="469">
        <v>20</v>
      </c>
      <c r="G113" s="469">
        <v>620</v>
      </c>
      <c r="H113" s="469">
        <v>2</v>
      </c>
      <c r="I113" s="469">
        <v>31</v>
      </c>
      <c r="J113" s="469">
        <v>10</v>
      </c>
      <c r="K113" s="469">
        <v>310</v>
      </c>
      <c r="L113" s="469">
        <v>1</v>
      </c>
      <c r="M113" s="469">
        <v>31</v>
      </c>
      <c r="N113" s="469">
        <v>10</v>
      </c>
      <c r="O113" s="469">
        <v>570</v>
      </c>
      <c r="P113" s="492">
        <v>1.8387096774193548</v>
      </c>
      <c r="Q113" s="470">
        <v>57</v>
      </c>
    </row>
    <row r="114" spans="1:17" ht="14.4" customHeight="1" x14ac:dyDescent="0.3">
      <c r="A114" s="464" t="s">
        <v>1246</v>
      </c>
      <c r="B114" s="465" t="s">
        <v>1093</v>
      </c>
      <c r="C114" s="465" t="s">
        <v>1094</v>
      </c>
      <c r="D114" s="465" t="s">
        <v>1127</v>
      </c>
      <c r="E114" s="465" t="s">
        <v>1128</v>
      </c>
      <c r="F114" s="469">
        <v>3</v>
      </c>
      <c r="G114" s="469">
        <v>621</v>
      </c>
      <c r="H114" s="469">
        <v>2.9855769230769229</v>
      </c>
      <c r="I114" s="469">
        <v>207</v>
      </c>
      <c r="J114" s="469">
        <v>1</v>
      </c>
      <c r="K114" s="469">
        <v>208</v>
      </c>
      <c r="L114" s="469">
        <v>1</v>
      </c>
      <c r="M114" s="469">
        <v>208</v>
      </c>
      <c r="N114" s="469">
        <v>1</v>
      </c>
      <c r="O114" s="469">
        <v>224</v>
      </c>
      <c r="P114" s="492">
        <v>1.0769230769230769</v>
      </c>
      <c r="Q114" s="470">
        <v>224</v>
      </c>
    </row>
    <row r="115" spans="1:17" ht="14.4" customHeight="1" x14ac:dyDescent="0.3">
      <c r="A115" s="464" t="s">
        <v>1246</v>
      </c>
      <c r="B115" s="465" t="s">
        <v>1093</v>
      </c>
      <c r="C115" s="465" t="s">
        <v>1094</v>
      </c>
      <c r="D115" s="465" t="s">
        <v>1129</v>
      </c>
      <c r="E115" s="465" t="s">
        <v>1130</v>
      </c>
      <c r="F115" s="469">
        <v>3</v>
      </c>
      <c r="G115" s="469">
        <v>1140</v>
      </c>
      <c r="H115" s="469">
        <v>2.96875</v>
      </c>
      <c r="I115" s="469">
        <v>380</v>
      </c>
      <c r="J115" s="469">
        <v>1</v>
      </c>
      <c r="K115" s="469">
        <v>384</v>
      </c>
      <c r="L115" s="469">
        <v>1</v>
      </c>
      <c r="M115" s="469">
        <v>384</v>
      </c>
      <c r="N115" s="469">
        <v>2</v>
      </c>
      <c r="O115" s="469">
        <v>1106</v>
      </c>
      <c r="P115" s="492">
        <v>2.8802083333333335</v>
      </c>
      <c r="Q115" s="470">
        <v>553</v>
      </c>
    </row>
    <row r="116" spans="1:17" ht="14.4" customHeight="1" x14ac:dyDescent="0.3">
      <c r="A116" s="464" t="s">
        <v>1246</v>
      </c>
      <c r="B116" s="465" t="s">
        <v>1093</v>
      </c>
      <c r="C116" s="465" t="s">
        <v>1094</v>
      </c>
      <c r="D116" s="465" t="s">
        <v>1133</v>
      </c>
      <c r="E116" s="465" t="s">
        <v>1134</v>
      </c>
      <c r="F116" s="469">
        <v>2</v>
      </c>
      <c r="G116" s="469">
        <v>262</v>
      </c>
      <c r="H116" s="469">
        <v>1.9124087591240877</v>
      </c>
      <c r="I116" s="469">
        <v>131</v>
      </c>
      <c r="J116" s="469">
        <v>1</v>
      </c>
      <c r="K116" s="469">
        <v>137</v>
      </c>
      <c r="L116" s="469">
        <v>1</v>
      </c>
      <c r="M116" s="469">
        <v>137</v>
      </c>
      <c r="N116" s="469">
        <v>6</v>
      </c>
      <c r="O116" s="469">
        <v>846</v>
      </c>
      <c r="P116" s="492">
        <v>6.1751824817518246</v>
      </c>
      <c r="Q116" s="470">
        <v>141</v>
      </c>
    </row>
    <row r="117" spans="1:17" ht="14.4" customHeight="1" x14ac:dyDescent="0.3">
      <c r="A117" s="464" t="s">
        <v>1246</v>
      </c>
      <c r="B117" s="465" t="s">
        <v>1093</v>
      </c>
      <c r="C117" s="465" t="s">
        <v>1094</v>
      </c>
      <c r="D117" s="465" t="s">
        <v>1139</v>
      </c>
      <c r="E117" s="465" t="s">
        <v>1140</v>
      </c>
      <c r="F117" s="469">
        <v>7</v>
      </c>
      <c r="G117" s="469">
        <v>112</v>
      </c>
      <c r="H117" s="469">
        <v>0.27450980392156865</v>
      </c>
      <c r="I117" s="469">
        <v>16</v>
      </c>
      <c r="J117" s="469">
        <v>24</v>
      </c>
      <c r="K117" s="469">
        <v>408</v>
      </c>
      <c r="L117" s="469">
        <v>1</v>
      </c>
      <c r="M117" s="469">
        <v>17</v>
      </c>
      <c r="N117" s="469">
        <v>43</v>
      </c>
      <c r="O117" s="469">
        <v>731</v>
      </c>
      <c r="P117" s="492">
        <v>1.7916666666666667</v>
      </c>
      <c r="Q117" s="470">
        <v>17</v>
      </c>
    </row>
    <row r="118" spans="1:17" ht="14.4" customHeight="1" x14ac:dyDescent="0.3">
      <c r="A118" s="464" t="s">
        <v>1246</v>
      </c>
      <c r="B118" s="465" t="s">
        <v>1093</v>
      </c>
      <c r="C118" s="465" t="s">
        <v>1094</v>
      </c>
      <c r="D118" s="465" t="s">
        <v>1141</v>
      </c>
      <c r="E118" s="465" t="s">
        <v>1142</v>
      </c>
      <c r="F118" s="469">
        <v>1</v>
      </c>
      <c r="G118" s="469">
        <v>136</v>
      </c>
      <c r="H118" s="469">
        <v>0.97841726618705038</v>
      </c>
      <c r="I118" s="469">
        <v>136</v>
      </c>
      <c r="J118" s="469">
        <v>1</v>
      </c>
      <c r="K118" s="469">
        <v>139</v>
      </c>
      <c r="L118" s="469">
        <v>1</v>
      </c>
      <c r="M118" s="469">
        <v>139</v>
      </c>
      <c r="N118" s="469"/>
      <c r="O118" s="469"/>
      <c r="P118" s="492"/>
      <c r="Q118" s="470"/>
    </row>
    <row r="119" spans="1:17" ht="14.4" customHeight="1" x14ac:dyDescent="0.3">
      <c r="A119" s="464" t="s">
        <v>1246</v>
      </c>
      <c r="B119" s="465" t="s">
        <v>1093</v>
      </c>
      <c r="C119" s="465" t="s">
        <v>1094</v>
      </c>
      <c r="D119" s="465" t="s">
        <v>1143</v>
      </c>
      <c r="E119" s="465" t="s">
        <v>1144</v>
      </c>
      <c r="F119" s="469">
        <v>30</v>
      </c>
      <c r="G119" s="469">
        <v>3090</v>
      </c>
      <c r="H119" s="469">
        <v>5</v>
      </c>
      <c r="I119" s="469">
        <v>103</v>
      </c>
      <c r="J119" s="469">
        <v>6</v>
      </c>
      <c r="K119" s="469">
        <v>618</v>
      </c>
      <c r="L119" s="469">
        <v>1</v>
      </c>
      <c r="M119" s="469">
        <v>103</v>
      </c>
      <c r="N119" s="469">
        <v>4</v>
      </c>
      <c r="O119" s="469">
        <v>260</v>
      </c>
      <c r="P119" s="492">
        <v>0.42071197411003236</v>
      </c>
      <c r="Q119" s="470">
        <v>65</v>
      </c>
    </row>
    <row r="120" spans="1:17" ht="14.4" customHeight="1" x14ac:dyDescent="0.3">
      <c r="A120" s="464" t="s">
        <v>1246</v>
      </c>
      <c r="B120" s="465" t="s">
        <v>1093</v>
      </c>
      <c r="C120" s="465" t="s">
        <v>1094</v>
      </c>
      <c r="D120" s="465" t="s">
        <v>1149</v>
      </c>
      <c r="E120" s="465" t="s">
        <v>1150</v>
      </c>
      <c r="F120" s="469">
        <v>531</v>
      </c>
      <c r="G120" s="469">
        <v>61596</v>
      </c>
      <c r="H120" s="469">
        <v>0.85464535464535463</v>
      </c>
      <c r="I120" s="469">
        <v>116</v>
      </c>
      <c r="J120" s="469">
        <v>616</v>
      </c>
      <c r="K120" s="469">
        <v>72072</v>
      </c>
      <c r="L120" s="469">
        <v>1</v>
      </c>
      <c r="M120" s="469">
        <v>117</v>
      </c>
      <c r="N120" s="469">
        <v>691</v>
      </c>
      <c r="O120" s="469">
        <v>93976</v>
      </c>
      <c r="P120" s="492">
        <v>1.303918303918304</v>
      </c>
      <c r="Q120" s="470">
        <v>136</v>
      </c>
    </row>
    <row r="121" spans="1:17" ht="14.4" customHeight="1" x14ac:dyDescent="0.3">
      <c r="A121" s="464" t="s">
        <v>1246</v>
      </c>
      <c r="B121" s="465" t="s">
        <v>1093</v>
      </c>
      <c r="C121" s="465" t="s">
        <v>1094</v>
      </c>
      <c r="D121" s="465" t="s">
        <v>1151</v>
      </c>
      <c r="E121" s="465" t="s">
        <v>1152</v>
      </c>
      <c r="F121" s="469">
        <v>156</v>
      </c>
      <c r="G121" s="469">
        <v>13260</v>
      </c>
      <c r="H121" s="469">
        <v>0.88850174216027877</v>
      </c>
      <c r="I121" s="469">
        <v>85</v>
      </c>
      <c r="J121" s="469">
        <v>164</v>
      </c>
      <c r="K121" s="469">
        <v>14924</v>
      </c>
      <c r="L121" s="469">
        <v>1</v>
      </c>
      <c r="M121" s="469">
        <v>91</v>
      </c>
      <c r="N121" s="469">
        <v>168</v>
      </c>
      <c r="O121" s="469">
        <v>15288</v>
      </c>
      <c r="P121" s="492">
        <v>1.024390243902439</v>
      </c>
      <c r="Q121" s="470">
        <v>91</v>
      </c>
    </row>
    <row r="122" spans="1:17" ht="14.4" customHeight="1" x14ac:dyDescent="0.3">
      <c r="A122" s="464" t="s">
        <v>1246</v>
      </c>
      <c r="B122" s="465" t="s">
        <v>1093</v>
      </c>
      <c r="C122" s="465" t="s">
        <v>1094</v>
      </c>
      <c r="D122" s="465" t="s">
        <v>1153</v>
      </c>
      <c r="E122" s="465" t="s">
        <v>1154</v>
      </c>
      <c r="F122" s="469">
        <v>6</v>
      </c>
      <c r="G122" s="469">
        <v>588</v>
      </c>
      <c r="H122" s="469">
        <v>5.9393939393939394</v>
      </c>
      <c r="I122" s="469">
        <v>98</v>
      </c>
      <c r="J122" s="469">
        <v>1</v>
      </c>
      <c r="K122" s="469">
        <v>99</v>
      </c>
      <c r="L122" s="469">
        <v>1</v>
      </c>
      <c r="M122" s="469">
        <v>99</v>
      </c>
      <c r="N122" s="469">
        <v>2</v>
      </c>
      <c r="O122" s="469">
        <v>274</v>
      </c>
      <c r="P122" s="492">
        <v>2.7676767676767677</v>
      </c>
      <c r="Q122" s="470">
        <v>137</v>
      </c>
    </row>
    <row r="123" spans="1:17" ht="14.4" customHeight="1" x14ac:dyDescent="0.3">
      <c r="A123" s="464" t="s">
        <v>1246</v>
      </c>
      <c r="B123" s="465" t="s">
        <v>1093</v>
      </c>
      <c r="C123" s="465" t="s">
        <v>1094</v>
      </c>
      <c r="D123" s="465" t="s">
        <v>1155</v>
      </c>
      <c r="E123" s="465" t="s">
        <v>1156</v>
      </c>
      <c r="F123" s="469">
        <v>49</v>
      </c>
      <c r="G123" s="469">
        <v>1029</v>
      </c>
      <c r="H123" s="469">
        <v>0.74242424242424243</v>
      </c>
      <c r="I123" s="469">
        <v>21</v>
      </c>
      <c r="J123" s="469">
        <v>66</v>
      </c>
      <c r="K123" s="469">
        <v>1386</v>
      </c>
      <c r="L123" s="469">
        <v>1</v>
      </c>
      <c r="M123" s="469">
        <v>21</v>
      </c>
      <c r="N123" s="469">
        <v>46</v>
      </c>
      <c r="O123" s="469">
        <v>3036</v>
      </c>
      <c r="P123" s="492">
        <v>2.1904761904761907</v>
      </c>
      <c r="Q123" s="470">
        <v>66</v>
      </c>
    </row>
    <row r="124" spans="1:17" ht="14.4" customHeight="1" x14ac:dyDescent="0.3">
      <c r="A124" s="464" t="s">
        <v>1246</v>
      </c>
      <c r="B124" s="465" t="s">
        <v>1093</v>
      </c>
      <c r="C124" s="465" t="s">
        <v>1094</v>
      </c>
      <c r="D124" s="465" t="s">
        <v>1157</v>
      </c>
      <c r="E124" s="465" t="s">
        <v>1158</v>
      </c>
      <c r="F124" s="469">
        <v>10</v>
      </c>
      <c r="G124" s="469">
        <v>4870</v>
      </c>
      <c r="H124" s="469">
        <v>0.76765447667087017</v>
      </c>
      <c r="I124" s="469">
        <v>487</v>
      </c>
      <c r="J124" s="469">
        <v>13</v>
      </c>
      <c r="K124" s="469">
        <v>6344</v>
      </c>
      <c r="L124" s="469">
        <v>1</v>
      </c>
      <c r="M124" s="469">
        <v>488</v>
      </c>
      <c r="N124" s="469">
        <v>12</v>
      </c>
      <c r="O124" s="469">
        <v>3936</v>
      </c>
      <c r="P124" s="492">
        <v>0.62042875157629251</v>
      </c>
      <c r="Q124" s="470">
        <v>328</v>
      </c>
    </row>
    <row r="125" spans="1:17" ht="14.4" customHeight="1" x14ac:dyDescent="0.3">
      <c r="A125" s="464" t="s">
        <v>1246</v>
      </c>
      <c r="B125" s="465" t="s">
        <v>1093</v>
      </c>
      <c r="C125" s="465" t="s">
        <v>1094</v>
      </c>
      <c r="D125" s="465" t="s">
        <v>1165</v>
      </c>
      <c r="E125" s="465" t="s">
        <v>1166</v>
      </c>
      <c r="F125" s="469">
        <v>90</v>
      </c>
      <c r="G125" s="469">
        <v>3690</v>
      </c>
      <c r="H125" s="469">
        <v>1.6071428571428572</v>
      </c>
      <c r="I125" s="469">
        <v>41</v>
      </c>
      <c r="J125" s="469">
        <v>56</v>
      </c>
      <c r="K125" s="469">
        <v>2296</v>
      </c>
      <c r="L125" s="469">
        <v>1</v>
      </c>
      <c r="M125" s="469">
        <v>41</v>
      </c>
      <c r="N125" s="469">
        <v>81</v>
      </c>
      <c r="O125" s="469">
        <v>4131</v>
      </c>
      <c r="P125" s="492">
        <v>1.7992160278745644</v>
      </c>
      <c r="Q125" s="470">
        <v>51</v>
      </c>
    </row>
    <row r="126" spans="1:17" ht="14.4" customHeight="1" x14ac:dyDescent="0.3">
      <c r="A126" s="464" t="s">
        <v>1246</v>
      </c>
      <c r="B126" s="465" t="s">
        <v>1093</v>
      </c>
      <c r="C126" s="465" t="s">
        <v>1094</v>
      </c>
      <c r="D126" s="465" t="s">
        <v>1173</v>
      </c>
      <c r="E126" s="465" t="s">
        <v>1174</v>
      </c>
      <c r="F126" s="469"/>
      <c r="G126" s="469"/>
      <c r="H126" s="469"/>
      <c r="I126" s="469"/>
      <c r="J126" s="469">
        <v>2</v>
      </c>
      <c r="K126" s="469">
        <v>446</v>
      </c>
      <c r="L126" s="469">
        <v>1</v>
      </c>
      <c r="M126" s="469">
        <v>223</v>
      </c>
      <c r="N126" s="469">
        <v>3</v>
      </c>
      <c r="O126" s="469">
        <v>621</v>
      </c>
      <c r="P126" s="492">
        <v>1.3923766816143497</v>
      </c>
      <c r="Q126" s="470">
        <v>207</v>
      </c>
    </row>
    <row r="127" spans="1:17" ht="14.4" customHeight="1" x14ac:dyDescent="0.3">
      <c r="A127" s="464" t="s">
        <v>1246</v>
      </c>
      <c r="B127" s="465" t="s">
        <v>1093</v>
      </c>
      <c r="C127" s="465" t="s">
        <v>1094</v>
      </c>
      <c r="D127" s="465" t="s">
        <v>1175</v>
      </c>
      <c r="E127" s="465" t="s">
        <v>1176</v>
      </c>
      <c r="F127" s="469"/>
      <c r="G127" s="469"/>
      <c r="H127" s="469"/>
      <c r="I127" s="469"/>
      <c r="J127" s="469">
        <v>1</v>
      </c>
      <c r="K127" s="469">
        <v>763</v>
      </c>
      <c r="L127" s="469">
        <v>1</v>
      </c>
      <c r="M127" s="469">
        <v>763</v>
      </c>
      <c r="N127" s="469"/>
      <c r="O127" s="469"/>
      <c r="P127" s="492"/>
      <c r="Q127" s="470"/>
    </row>
    <row r="128" spans="1:17" ht="14.4" customHeight="1" x14ac:dyDescent="0.3">
      <c r="A128" s="464" t="s">
        <v>1246</v>
      </c>
      <c r="B128" s="465" t="s">
        <v>1093</v>
      </c>
      <c r="C128" s="465" t="s">
        <v>1094</v>
      </c>
      <c r="D128" s="465" t="s">
        <v>1179</v>
      </c>
      <c r="E128" s="465" t="s">
        <v>1180</v>
      </c>
      <c r="F128" s="469">
        <v>2</v>
      </c>
      <c r="G128" s="469">
        <v>1216</v>
      </c>
      <c r="H128" s="469">
        <v>1.9804560260586319</v>
      </c>
      <c r="I128" s="469">
        <v>608</v>
      </c>
      <c r="J128" s="469">
        <v>1</v>
      </c>
      <c r="K128" s="469">
        <v>614</v>
      </c>
      <c r="L128" s="469">
        <v>1</v>
      </c>
      <c r="M128" s="469">
        <v>614</v>
      </c>
      <c r="N128" s="469">
        <v>3</v>
      </c>
      <c r="O128" s="469">
        <v>1836</v>
      </c>
      <c r="P128" s="492">
        <v>2.990228013029316</v>
      </c>
      <c r="Q128" s="470">
        <v>612</v>
      </c>
    </row>
    <row r="129" spans="1:17" ht="14.4" customHeight="1" x14ac:dyDescent="0.3">
      <c r="A129" s="464" t="s">
        <v>1246</v>
      </c>
      <c r="B129" s="465" t="s">
        <v>1093</v>
      </c>
      <c r="C129" s="465" t="s">
        <v>1094</v>
      </c>
      <c r="D129" s="465" t="s">
        <v>1183</v>
      </c>
      <c r="E129" s="465" t="s">
        <v>1184</v>
      </c>
      <c r="F129" s="469">
        <v>1</v>
      </c>
      <c r="G129" s="469">
        <v>509</v>
      </c>
      <c r="H129" s="469"/>
      <c r="I129" s="469">
        <v>509</v>
      </c>
      <c r="J129" s="469"/>
      <c r="K129" s="469"/>
      <c r="L129" s="469"/>
      <c r="M129" s="469"/>
      <c r="N129" s="469"/>
      <c r="O129" s="469"/>
      <c r="P129" s="492"/>
      <c r="Q129" s="470"/>
    </row>
    <row r="130" spans="1:17" ht="14.4" customHeight="1" x14ac:dyDescent="0.3">
      <c r="A130" s="464" t="s">
        <v>1246</v>
      </c>
      <c r="B130" s="465" t="s">
        <v>1093</v>
      </c>
      <c r="C130" s="465" t="s">
        <v>1094</v>
      </c>
      <c r="D130" s="465" t="s">
        <v>1185</v>
      </c>
      <c r="E130" s="465" t="s">
        <v>1186</v>
      </c>
      <c r="F130" s="469"/>
      <c r="G130" s="469"/>
      <c r="H130" s="469"/>
      <c r="I130" s="469"/>
      <c r="J130" s="469">
        <v>2</v>
      </c>
      <c r="K130" s="469">
        <v>3520</v>
      </c>
      <c r="L130" s="469">
        <v>1</v>
      </c>
      <c r="M130" s="469">
        <v>1760</v>
      </c>
      <c r="N130" s="469"/>
      <c r="O130" s="469"/>
      <c r="P130" s="492"/>
      <c r="Q130" s="470"/>
    </row>
    <row r="131" spans="1:17" ht="14.4" customHeight="1" x14ac:dyDescent="0.3">
      <c r="A131" s="464" t="s">
        <v>1246</v>
      </c>
      <c r="B131" s="465" t="s">
        <v>1093</v>
      </c>
      <c r="C131" s="465" t="s">
        <v>1094</v>
      </c>
      <c r="D131" s="465" t="s">
        <v>1199</v>
      </c>
      <c r="E131" s="465" t="s">
        <v>1200</v>
      </c>
      <c r="F131" s="469"/>
      <c r="G131" s="469"/>
      <c r="H131" s="469"/>
      <c r="I131" s="469"/>
      <c r="J131" s="469">
        <v>1</v>
      </c>
      <c r="K131" s="469">
        <v>27</v>
      </c>
      <c r="L131" s="469">
        <v>1</v>
      </c>
      <c r="M131" s="469">
        <v>27</v>
      </c>
      <c r="N131" s="469"/>
      <c r="O131" s="469"/>
      <c r="P131" s="492"/>
      <c r="Q131" s="470"/>
    </row>
    <row r="132" spans="1:17" ht="14.4" customHeight="1" x14ac:dyDescent="0.3">
      <c r="A132" s="464" t="s">
        <v>1246</v>
      </c>
      <c r="B132" s="465" t="s">
        <v>1093</v>
      </c>
      <c r="C132" s="465" t="s">
        <v>1094</v>
      </c>
      <c r="D132" s="465" t="s">
        <v>1201</v>
      </c>
      <c r="E132" s="465" t="s">
        <v>1202</v>
      </c>
      <c r="F132" s="469">
        <v>1</v>
      </c>
      <c r="G132" s="469">
        <v>41</v>
      </c>
      <c r="H132" s="469"/>
      <c r="I132" s="469">
        <v>41</v>
      </c>
      <c r="J132" s="469"/>
      <c r="K132" s="469"/>
      <c r="L132" s="469"/>
      <c r="M132" s="469"/>
      <c r="N132" s="469"/>
      <c r="O132" s="469"/>
      <c r="P132" s="492"/>
      <c r="Q132" s="470"/>
    </row>
    <row r="133" spans="1:17" ht="14.4" customHeight="1" x14ac:dyDescent="0.3">
      <c r="A133" s="464" t="s">
        <v>1247</v>
      </c>
      <c r="B133" s="465" t="s">
        <v>1093</v>
      </c>
      <c r="C133" s="465" t="s">
        <v>1094</v>
      </c>
      <c r="D133" s="465" t="s">
        <v>1095</v>
      </c>
      <c r="E133" s="465" t="s">
        <v>1096</v>
      </c>
      <c r="F133" s="469">
        <v>190</v>
      </c>
      <c r="G133" s="469">
        <v>30590</v>
      </c>
      <c r="H133" s="469">
        <v>0.85010004446420628</v>
      </c>
      <c r="I133" s="469">
        <v>161</v>
      </c>
      <c r="J133" s="469">
        <v>208</v>
      </c>
      <c r="K133" s="469">
        <v>35984</v>
      </c>
      <c r="L133" s="469">
        <v>1</v>
      </c>
      <c r="M133" s="469">
        <v>173</v>
      </c>
      <c r="N133" s="469">
        <v>219</v>
      </c>
      <c r="O133" s="469">
        <v>37887</v>
      </c>
      <c r="P133" s="492">
        <v>1.0528846153846154</v>
      </c>
      <c r="Q133" s="470">
        <v>173</v>
      </c>
    </row>
    <row r="134" spans="1:17" ht="14.4" customHeight="1" x14ac:dyDescent="0.3">
      <c r="A134" s="464" t="s">
        <v>1247</v>
      </c>
      <c r="B134" s="465" t="s">
        <v>1093</v>
      </c>
      <c r="C134" s="465" t="s">
        <v>1094</v>
      </c>
      <c r="D134" s="465" t="s">
        <v>1111</v>
      </c>
      <c r="E134" s="465" t="s">
        <v>1112</v>
      </c>
      <c r="F134" s="469">
        <v>97</v>
      </c>
      <c r="G134" s="469">
        <v>3880</v>
      </c>
      <c r="H134" s="469">
        <v>0.9277857484457197</v>
      </c>
      <c r="I134" s="469">
        <v>40</v>
      </c>
      <c r="J134" s="469">
        <v>102</v>
      </c>
      <c r="K134" s="469">
        <v>4182</v>
      </c>
      <c r="L134" s="469">
        <v>1</v>
      </c>
      <c r="M134" s="469">
        <v>41</v>
      </c>
      <c r="N134" s="469">
        <v>93</v>
      </c>
      <c r="O134" s="469">
        <v>4278</v>
      </c>
      <c r="P134" s="492">
        <v>1.0229555236728838</v>
      </c>
      <c r="Q134" s="470">
        <v>46</v>
      </c>
    </row>
    <row r="135" spans="1:17" ht="14.4" customHeight="1" x14ac:dyDescent="0.3">
      <c r="A135" s="464" t="s">
        <v>1247</v>
      </c>
      <c r="B135" s="465" t="s">
        <v>1093</v>
      </c>
      <c r="C135" s="465" t="s">
        <v>1094</v>
      </c>
      <c r="D135" s="465" t="s">
        <v>1113</v>
      </c>
      <c r="E135" s="465" t="s">
        <v>1114</v>
      </c>
      <c r="F135" s="469">
        <v>10</v>
      </c>
      <c r="G135" s="469">
        <v>3830</v>
      </c>
      <c r="H135" s="469">
        <v>3.3246527777777777</v>
      </c>
      <c r="I135" s="469">
        <v>383</v>
      </c>
      <c r="J135" s="469">
        <v>3</v>
      </c>
      <c r="K135" s="469">
        <v>1152</v>
      </c>
      <c r="L135" s="469">
        <v>1</v>
      </c>
      <c r="M135" s="469">
        <v>384</v>
      </c>
      <c r="N135" s="469">
        <v>7</v>
      </c>
      <c r="O135" s="469">
        <v>2429</v>
      </c>
      <c r="P135" s="492">
        <v>2.1085069444444446</v>
      </c>
      <c r="Q135" s="470">
        <v>347</v>
      </c>
    </row>
    <row r="136" spans="1:17" ht="14.4" customHeight="1" x14ac:dyDescent="0.3">
      <c r="A136" s="464" t="s">
        <v>1247</v>
      </c>
      <c r="B136" s="465" t="s">
        <v>1093</v>
      </c>
      <c r="C136" s="465" t="s">
        <v>1094</v>
      </c>
      <c r="D136" s="465" t="s">
        <v>1119</v>
      </c>
      <c r="E136" s="465" t="s">
        <v>1120</v>
      </c>
      <c r="F136" s="469">
        <v>15</v>
      </c>
      <c r="G136" s="469">
        <v>6675</v>
      </c>
      <c r="H136" s="469">
        <v>1.6629297458893872</v>
      </c>
      <c r="I136" s="469">
        <v>445</v>
      </c>
      <c r="J136" s="469">
        <v>9</v>
      </c>
      <c r="K136" s="469">
        <v>4014</v>
      </c>
      <c r="L136" s="469">
        <v>1</v>
      </c>
      <c r="M136" s="469">
        <v>446</v>
      </c>
      <c r="N136" s="469">
        <v>27</v>
      </c>
      <c r="O136" s="469">
        <v>10179</v>
      </c>
      <c r="P136" s="492">
        <v>2.5358744394618835</v>
      </c>
      <c r="Q136" s="470">
        <v>377</v>
      </c>
    </row>
    <row r="137" spans="1:17" ht="14.4" customHeight="1" x14ac:dyDescent="0.3">
      <c r="A137" s="464" t="s">
        <v>1247</v>
      </c>
      <c r="B137" s="465" t="s">
        <v>1093</v>
      </c>
      <c r="C137" s="465" t="s">
        <v>1094</v>
      </c>
      <c r="D137" s="465" t="s">
        <v>1121</v>
      </c>
      <c r="E137" s="465" t="s">
        <v>1122</v>
      </c>
      <c r="F137" s="469">
        <v>6</v>
      </c>
      <c r="G137" s="469">
        <v>246</v>
      </c>
      <c r="H137" s="469">
        <v>1.9523809523809523</v>
      </c>
      <c r="I137" s="469">
        <v>41</v>
      </c>
      <c r="J137" s="469">
        <v>3</v>
      </c>
      <c r="K137" s="469">
        <v>126</v>
      </c>
      <c r="L137" s="469">
        <v>1</v>
      </c>
      <c r="M137" s="469">
        <v>42</v>
      </c>
      <c r="N137" s="469">
        <v>4</v>
      </c>
      <c r="O137" s="469">
        <v>136</v>
      </c>
      <c r="P137" s="492">
        <v>1.0793650793650793</v>
      </c>
      <c r="Q137" s="470">
        <v>34</v>
      </c>
    </row>
    <row r="138" spans="1:17" ht="14.4" customHeight="1" x14ac:dyDescent="0.3">
      <c r="A138" s="464" t="s">
        <v>1247</v>
      </c>
      <c r="B138" s="465" t="s">
        <v>1093</v>
      </c>
      <c r="C138" s="465" t="s">
        <v>1094</v>
      </c>
      <c r="D138" s="465" t="s">
        <v>1123</v>
      </c>
      <c r="E138" s="465" t="s">
        <v>1124</v>
      </c>
      <c r="F138" s="469">
        <v>4</v>
      </c>
      <c r="G138" s="469">
        <v>1964</v>
      </c>
      <c r="H138" s="469"/>
      <c r="I138" s="469">
        <v>491</v>
      </c>
      <c r="J138" s="469"/>
      <c r="K138" s="469"/>
      <c r="L138" s="469"/>
      <c r="M138" s="469"/>
      <c r="N138" s="469"/>
      <c r="O138" s="469"/>
      <c r="P138" s="492"/>
      <c r="Q138" s="470"/>
    </row>
    <row r="139" spans="1:17" ht="14.4" customHeight="1" x14ac:dyDescent="0.3">
      <c r="A139" s="464" t="s">
        <v>1247</v>
      </c>
      <c r="B139" s="465" t="s">
        <v>1093</v>
      </c>
      <c r="C139" s="465" t="s">
        <v>1094</v>
      </c>
      <c r="D139" s="465" t="s">
        <v>1125</v>
      </c>
      <c r="E139" s="465" t="s">
        <v>1126</v>
      </c>
      <c r="F139" s="469">
        <v>1</v>
      </c>
      <c r="G139" s="469">
        <v>31</v>
      </c>
      <c r="H139" s="469">
        <v>1</v>
      </c>
      <c r="I139" s="469">
        <v>31</v>
      </c>
      <c r="J139" s="469">
        <v>1</v>
      </c>
      <c r="K139" s="469">
        <v>31</v>
      </c>
      <c r="L139" s="469">
        <v>1</v>
      </c>
      <c r="M139" s="469">
        <v>31</v>
      </c>
      <c r="N139" s="469"/>
      <c r="O139" s="469"/>
      <c r="P139" s="492"/>
      <c r="Q139" s="470"/>
    </row>
    <row r="140" spans="1:17" ht="14.4" customHeight="1" x14ac:dyDescent="0.3">
      <c r="A140" s="464" t="s">
        <v>1247</v>
      </c>
      <c r="B140" s="465" t="s">
        <v>1093</v>
      </c>
      <c r="C140" s="465" t="s">
        <v>1094</v>
      </c>
      <c r="D140" s="465" t="s">
        <v>1139</v>
      </c>
      <c r="E140" s="465" t="s">
        <v>1140</v>
      </c>
      <c r="F140" s="469">
        <v>45</v>
      </c>
      <c r="G140" s="469">
        <v>720</v>
      </c>
      <c r="H140" s="469">
        <v>2.3529411764705883</v>
      </c>
      <c r="I140" s="469">
        <v>16</v>
      </c>
      <c r="J140" s="469">
        <v>18</v>
      </c>
      <c r="K140" s="469">
        <v>306</v>
      </c>
      <c r="L140" s="469">
        <v>1</v>
      </c>
      <c r="M140" s="469">
        <v>17</v>
      </c>
      <c r="N140" s="469">
        <v>27</v>
      </c>
      <c r="O140" s="469">
        <v>459</v>
      </c>
      <c r="P140" s="492">
        <v>1.5</v>
      </c>
      <c r="Q140" s="470">
        <v>17</v>
      </c>
    </row>
    <row r="141" spans="1:17" ht="14.4" customHeight="1" x14ac:dyDescent="0.3">
      <c r="A141" s="464" t="s">
        <v>1247</v>
      </c>
      <c r="B141" s="465" t="s">
        <v>1093</v>
      </c>
      <c r="C141" s="465" t="s">
        <v>1094</v>
      </c>
      <c r="D141" s="465" t="s">
        <v>1143</v>
      </c>
      <c r="E141" s="465" t="s">
        <v>1144</v>
      </c>
      <c r="F141" s="469">
        <v>2</v>
      </c>
      <c r="G141" s="469">
        <v>206</v>
      </c>
      <c r="H141" s="469">
        <v>2</v>
      </c>
      <c r="I141" s="469">
        <v>103</v>
      </c>
      <c r="J141" s="469">
        <v>1</v>
      </c>
      <c r="K141" s="469">
        <v>103</v>
      </c>
      <c r="L141" s="469">
        <v>1</v>
      </c>
      <c r="M141" s="469">
        <v>103</v>
      </c>
      <c r="N141" s="469"/>
      <c r="O141" s="469"/>
      <c r="P141" s="492"/>
      <c r="Q141" s="470"/>
    </row>
    <row r="142" spans="1:17" ht="14.4" customHeight="1" x14ac:dyDescent="0.3">
      <c r="A142" s="464" t="s">
        <v>1247</v>
      </c>
      <c r="B142" s="465" t="s">
        <v>1093</v>
      </c>
      <c r="C142" s="465" t="s">
        <v>1094</v>
      </c>
      <c r="D142" s="465" t="s">
        <v>1149</v>
      </c>
      <c r="E142" s="465" t="s">
        <v>1150</v>
      </c>
      <c r="F142" s="469">
        <v>55</v>
      </c>
      <c r="G142" s="469">
        <v>6380</v>
      </c>
      <c r="H142" s="469">
        <v>1.2681375472073146</v>
      </c>
      <c r="I142" s="469">
        <v>116</v>
      </c>
      <c r="J142" s="469">
        <v>43</v>
      </c>
      <c r="K142" s="469">
        <v>5031</v>
      </c>
      <c r="L142" s="469">
        <v>1</v>
      </c>
      <c r="M142" s="469">
        <v>117</v>
      </c>
      <c r="N142" s="469">
        <v>37</v>
      </c>
      <c r="O142" s="469">
        <v>5032</v>
      </c>
      <c r="P142" s="492">
        <v>1.0001987676406281</v>
      </c>
      <c r="Q142" s="470">
        <v>136</v>
      </c>
    </row>
    <row r="143" spans="1:17" ht="14.4" customHeight="1" x14ac:dyDescent="0.3">
      <c r="A143" s="464" t="s">
        <v>1247</v>
      </c>
      <c r="B143" s="465" t="s">
        <v>1093</v>
      </c>
      <c r="C143" s="465" t="s">
        <v>1094</v>
      </c>
      <c r="D143" s="465" t="s">
        <v>1151</v>
      </c>
      <c r="E143" s="465" t="s">
        <v>1152</v>
      </c>
      <c r="F143" s="469">
        <v>9</v>
      </c>
      <c r="G143" s="469">
        <v>765</v>
      </c>
      <c r="H143" s="469">
        <v>2.1016483516483517</v>
      </c>
      <c r="I143" s="469">
        <v>85</v>
      </c>
      <c r="J143" s="469">
        <v>4</v>
      </c>
      <c r="K143" s="469">
        <v>364</v>
      </c>
      <c r="L143" s="469">
        <v>1</v>
      </c>
      <c r="M143" s="469">
        <v>91</v>
      </c>
      <c r="N143" s="469">
        <v>4</v>
      </c>
      <c r="O143" s="469">
        <v>364</v>
      </c>
      <c r="P143" s="492">
        <v>1</v>
      </c>
      <c r="Q143" s="470">
        <v>91</v>
      </c>
    </row>
    <row r="144" spans="1:17" ht="14.4" customHeight="1" x14ac:dyDescent="0.3">
      <c r="A144" s="464" t="s">
        <v>1247</v>
      </c>
      <c r="B144" s="465" t="s">
        <v>1093</v>
      </c>
      <c r="C144" s="465" t="s">
        <v>1094</v>
      </c>
      <c r="D144" s="465" t="s">
        <v>1155</v>
      </c>
      <c r="E144" s="465" t="s">
        <v>1156</v>
      </c>
      <c r="F144" s="469">
        <v>3</v>
      </c>
      <c r="G144" s="469">
        <v>63</v>
      </c>
      <c r="H144" s="469">
        <v>1.5</v>
      </c>
      <c r="I144" s="469">
        <v>21</v>
      </c>
      <c r="J144" s="469">
        <v>2</v>
      </c>
      <c r="K144" s="469">
        <v>42</v>
      </c>
      <c r="L144" s="469">
        <v>1</v>
      </c>
      <c r="M144" s="469">
        <v>21</v>
      </c>
      <c r="N144" s="469">
        <v>3</v>
      </c>
      <c r="O144" s="469">
        <v>198</v>
      </c>
      <c r="P144" s="492">
        <v>4.7142857142857144</v>
      </c>
      <c r="Q144" s="470">
        <v>66</v>
      </c>
    </row>
    <row r="145" spans="1:17" ht="14.4" customHeight="1" x14ac:dyDescent="0.3">
      <c r="A145" s="464" t="s">
        <v>1247</v>
      </c>
      <c r="B145" s="465" t="s">
        <v>1093</v>
      </c>
      <c r="C145" s="465" t="s">
        <v>1094</v>
      </c>
      <c r="D145" s="465" t="s">
        <v>1157</v>
      </c>
      <c r="E145" s="465" t="s">
        <v>1158</v>
      </c>
      <c r="F145" s="469">
        <v>20</v>
      </c>
      <c r="G145" s="469">
        <v>9740</v>
      </c>
      <c r="H145" s="469">
        <v>1.6632513661202186</v>
      </c>
      <c r="I145" s="469">
        <v>487</v>
      </c>
      <c r="J145" s="469">
        <v>12</v>
      </c>
      <c r="K145" s="469">
        <v>5856</v>
      </c>
      <c r="L145" s="469">
        <v>1</v>
      </c>
      <c r="M145" s="469">
        <v>488</v>
      </c>
      <c r="N145" s="469">
        <v>4</v>
      </c>
      <c r="O145" s="469">
        <v>1312</v>
      </c>
      <c r="P145" s="492">
        <v>0.22404371584699453</v>
      </c>
      <c r="Q145" s="470">
        <v>328</v>
      </c>
    </row>
    <row r="146" spans="1:17" ht="14.4" customHeight="1" x14ac:dyDescent="0.3">
      <c r="A146" s="464" t="s">
        <v>1247</v>
      </c>
      <c r="B146" s="465" t="s">
        <v>1093</v>
      </c>
      <c r="C146" s="465" t="s">
        <v>1094</v>
      </c>
      <c r="D146" s="465" t="s">
        <v>1165</v>
      </c>
      <c r="E146" s="465" t="s">
        <v>1166</v>
      </c>
      <c r="F146" s="469">
        <v>7</v>
      </c>
      <c r="G146" s="469">
        <v>287</v>
      </c>
      <c r="H146" s="469">
        <v>0.77777777777777779</v>
      </c>
      <c r="I146" s="469">
        <v>41</v>
      </c>
      <c r="J146" s="469">
        <v>9</v>
      </c>
      <c r="K146" s="469">
        <v>369</v>
      </c>
      <c r="L146" s="469">
        <v>1</v>
      </c>
      <c r="M146" s="469">
        <v>41</v>
      </c>
      <c r="N146" s="469">
        <v>4</v>
      </c>
      <c r="O146" s="469">
        <v>204</v>
      </c>
      <c r="P146" s="492">
        <v>0.55284552845528456</v>
      </c>
      <c r="Q146" s="470">
        <v>51</v>
      </c>
    </row>
    <row r="147" spans="1:17" ht="14.4" customHeight="1" x14ac:dyDescent="0.3">
      <c r="A147" s="464" t="s">
        <v>1247</v>
      </c>
      <c r="B147" s="465" t="s">
        <v>1093</v>
      </c>
      <c r="C147" s="465" t="s">
        <v>1094</v>
      </c>
      <c r="D147" s="465" t="s">
        <v>1173</v>
      </c>
      <c r="E147" s="465" t="s">
        <v>1174</v>
      </c>
      <c r="F147" s="469"/>
      <c r="G147" s="469"/>
      <c r="H147" s="469"/>
      <c r="I147" s="469"/>
      <c r="J147" s="469">
        <v>1</v>
      </c>
      <c r="K147" s="469">
        <v>223</v>
      </c>
      <c r="L147" s="469">
        <v>1</v>
      </c>
      <c r="M147" s="469">
        <v>223</v>
      </c>
      <c r="N147" s="469"/>
      <c r="O147" s="469"/>
      <c r="P147" s="492"/>
      <c r="Q147" s="470"/>
    </row>
    <row r="148" spans="1:17" ht="14.4" customHeight="1" x14ac:dyDescent="0.3">
      <c r="A148" s="464" t="s">
        <v>1247</v>
      </c>
      <c r="B148" s="465" t="s">
        <v>1093</v>
      </c>
      <c r="C148" s="465" t="s">
        <v>1094</v>
      </c>
      <c r="D148" s="465" t="s">
        <v>1199</v>
      </c>
      <c r="E148" s="465" t="s">
        <v>1200</v>
      </c>
      <c r="F148" s="469">
        <v>3</v>
      </c>
      <c r="G148" s="469">
        <v>81</v>
      </c>
      <c r="H148" s="469"/>
      <c r="I148" s="469">
        <v>27</v>
      </c>
      <c r="J148" s="469"/>
      <c r="K148" s="469"/>
      <c r="L148" s="469"/>
      <c r="M148" s="469"/>
      <c r="N148" s="469"/>
      <c r="O148" s="469"/>
      <c r="P148" s="492"/>
      <c r="Q148" s="470"/>
    </row>
    <row r="149" spans="1:17" ht="14.4" customHeight="1" x14ac:dyDescent="0.3">
      <c r="A149" s="464" t="s">
        <v>1248</v>
      </c>
      <c r="B149" s="465" t="s">
        <v>1093</v>
      </c>
      <c r="C149" s="465" t="s">
        <v>1094</v>
      </c>
      <c r="D149" s="465" t="s">
        <v>1095</v>
      </c>
      <c r="E149" s="465" t="s">
        <v>1096</v>
      </c>
      <c r="F149" s="469">
        <v>680</v>
      </c>
      <c r="G149" s="469">
        <v>109480</v>
      </c>
      <c r="H149" s="469">
        <v>0.97209273416620046</v>
      </c>
      <c r="I149" s="469">
        <v>161</v>
      </c>
      <c r="J149" s="469">
        <v>651</v>
      </c>
      <c r="K149" s="469">
        <v>112623</v>
      </c>
      <c r="L149" s="469">
        <v>1</v>
      </c>
      <c r="M149" s="469">
        <v>173</v>
      </c>
      <c r="N149" s="469">
        <v>620</v>
      </c>
      <c r="O149" s="469">
        <v>107260</v>
      </c>
      <c r="P149" s="492">
        <v>0.95238095238095233</v>
      </c>
      <c r="Q149" s="470">
        <v>173</v>
      </c>
    </row>
    <row r="150" spans="1:17" ht="14.4" customHeight="1" x14ac:dyDescent="0.3">
      <c r="A150" s="464" t="s">
        <v>1248</v>
      </c>
      <c r="B150" s="465" t="s">
        <v>1093</v>
      </c>
      <c r="C150" s="465" t="s">
        <v>1094</v>
      </c>
      <c r="D150" s="465" t="s">
        <v>1109</v>
      </c>
      <c r="E150" s="465" t="s">
        <v>1110</v>
      </c>
      <c r="F150" s="469">
        <v>1</v>
      </c>
      <c r="G150" s="469">
        <v>1169</v>
      </c>
      <c r="H150" s="469"/>
      <c r="I150" s="469">
        <v>1169</v>
      </c>
      <c r="J150" s="469"/>
      <c r="K150" s="469"/>
      <c r="L150" s="469"/>
      <c r="M150" s="469"/>
      <c r="N150" s="469"/>
      <c r="O150" s="469"/>
      <c r="P150" s="492"/>
      <c r="Q150" s="470"/>
    </row>
    <row r="151" spans="1:17" ht="14.4" customHeight="1" x14ac:dyDescent="0.3">
      <c r="A151" s="464" t="s">
        <v>1248</v>
      </c>
      <c r="B151" s="465" t="s">
        <v>1093</v>
      </c>
      <c r="C151" s="465" t="s">
        <v>1094</v>
      </c>
      <c r="D151" s="465" t="s">
        <v>1111</v>
      </c>
      <c r="E151" s="465" t="s">
        <v>1112</v>
      </c>
      <c r="F151" s="469">
        <v>43</v>
      </c>
      <c r="G151" s="469">
        <v>1720</v>
      </c>
      <c r="H151" s="469">
        <v>0.95343680709534373</v>
      </c>
      <c r="I151" s="469">
        <v>40</v>
      </c>
      <c r="J151" s="469">
        <v>44</v>
      </c>
      <c r="K151" s="469">
        <v>1804</v>
      </c>
      <c r="L151" s="469">
        <v>1</v>
      </c>
      <c r="M151" s="469">
        <v>41</v>
      </c>
      <c r="N151" s="469">
        <v>37</v>
      </c>
      <c r="O151" s="469">
        <v>1702</v>
      </c>
      <c r="P151" s="492">
        <v>0.94345898004434592</v>
      </c>
      <c r="Q151" s="470">
        <v>46</v>
      </c>
    </row>
    <row r="152" spans="1:17" ht="14.4" customHeight="1" x14ac:dyDescent="0.3">
      <c r="A152" s="464" t="s">
        <v>1248</v>
      </c>
      <c r="B152" s="465" t="s">
        <v>1093</v>
      </c>
      <c r="C152" s="465" t="s">
        <v>1094</v>
      </c>
      <c r="D152" s="465" t="s">
        <v>1113</v>
      </c>
      <c r="E152" s="465" t="s">
        <v>1114</v>
      </c>
      <c r="F152" s="469">
        <v>4</v>
      </c>
      <c r="G152" s="469">
        <v>1532</v>
      </c>
      <c r="H152" s="469">
        <v>0.79791666666666672</v>
      </c>
      <c r="I152" s="469">
        <v>383</v>
      </c>
      <c r="J152" s="469">
        <v>5</v>
      </c>
      <c r="K152" s="469">
        <v>1920</v>
      </c>
      <c r="L152" s="469">
        <v>1</v>
      </c>
      <c r="M152" s="469">
        <v>384</v>
      </c>
      <c r="N152" s="469">
        <v>11</v>
      </c>
      <c r="O152" s="469">
        <v>3817</v>
      </c>
      <c r="P152" s="492">
        <v>1.9880208333333333</v>
      </c>
      <c r="Q152" s="470">
        <v>347</v>
      </c>
    </row>
    <row r="153" spans="1:17" ht="14.4" customHeight="1" x14ac:dyDescent="0.3">
      <c r="A153" s="464" t="s">
        <v>1248</v>
      </c>
      <c r="B153" s="465" t="s">
        <v>1093</v>
      </c>
      <c r="C153" s="465" t="s">
        <v>1094</v>
      </c>
      <c r="D153" s="465" t="s">
        <v>1115</v>
      </c>
      <c r="E153" s="465" t="s">
        <v>1116</v>
      </c>
      <c r="F153" s="469"/>
      <c r="G153" s="469"/>
      <c r="H153" s="469"/>
      <c r="I153" s="469"/>
      <c r="J153" s="469"/>
      <c r="K153" s="469"/>
      <c r="L153" s="469"/>
      <c r="M153" s="469"/>
      <c r="N153" s="469">
        <v>8</v>
      </c>
      <c r="O153" s="469">
        <v>408</v>
      </c>
      <c r="P153" s="492"/>
      <c r="Q153" s="470">
        <v>51</v>
      </c>
    </row>
    <row r="154" spans="1:17" ht="14.4" customHeight="1" x14ac:dyDescent="0.3">
      <c r="A154" s="464" t="s">
        <v>1248</v>
      </c>
      <c r="B154" s="465" t="s">
        <v>1093</v>
      </c>
      <c r="C154" s="465" t="s">
        <v>1094</v>
      </c>
      <c r="D154" s="465" t="s">
        <v>1119</v>
      </c>
      <c r="E154" s="465" t="s">
        <v>1120</v>
      </c>
      <c r="F154" s="469"/>
      <c r="G154" s="469"/>
      <c r="H154" s="469"/>
      <c r="I154" s="469"/>
      <c r="J154" s="469"/>
      <c r="K154" s="469"/>
      <c r="L154" s="469"/>
      <c r="M154" s="469"/>
      <c r="N154" s="469">
        <v>13</v>
      </c>
      <c r="O154" s="469">
        <v>4901</v>
      </c>
      <c r="P154" s="492"/>
      <c r="Q154" s="470">
        <v>377</v>
      </c>
    </row>
    <row r="155" spans="1:17" ht="14.4" customHeight="1" x14ac:dyDescent="0.3">
      <c r="A155" s="464" t="s">
        <v>1248</v>
      </c>
      <c r="B155" s="465" t="s">
        <v>1093</v>
      </c>
      <c r="C155" s="465" t="s">
        <v>1094</v>
      </c>
      <c r="D155" s="465" t="s">
        <v>1121</v>
      </c>
      <c r="E155" s="465" t="s">
        <v>1122</v>
      </c>
      <c r="F155" s="469">
        <v>30</v>
      </c>
      <c r="G155" s="469">
        <v>1230</v>
      </c>
      <c r="H155" s="469">
        <v>0.97619047619047616</v>
      </c>
      <c r="I155" s="469">
        <v>41</v>
      </c>
      <c r="J155" s="469">
        <v>30</v>
      </c>
      <c r="K155" s="469">
        <v>1260</v>
      </c>
      <c r="L155" s="469">
        <v>1</v>
      </c>
      <c r="M155" s="469">
        <v>42</v>
      </c>
      <c r="N155" s="469">
        <v>18</v>
      </c>
      <c r="O155" s="469">
        <v>612</v>
      </c>
      <c r="P155" s="492">
        <v>0.48571428571428571</v>
      </c>
      <c r="Q155" s="470">
        <v>34</v>
      </c>
    </row>
    <row r="156" spans="1:17" ht="14.4" customHeight="1" x14ac:dyDescent="0.3">
      <c r="A156" s="464" t="s">
        <v>1248</v>
      </c>
      <c r="B156" s="465" t="s">
        <v>1093</v>
      </c>
      <c r="C156" s="465" t="s">
        <v>1094</v>
      </c>
      <c r="D156" s="465" t="s">
        <v>1123</v>
      </c>
      <c r="E156" s="465" t="s">
        <v>1124</v>
      </c>
      <c r="F156" s="469">
        <v>3</v>
      </c>
      <c r="G156" s="469">
        <v>1473</v>
      </c>
      <c r="H156" s="469">
        <v>0.99796747967479671</v>
      </c>
      <c r="I156" s="469">
        <v>491</v>
      </c>
      <c r="J156" s="469">
        <v>3</v>
      </c>
      <c r="K156" s="469">
        <v>1476</v>
      </c>
      <c r="L156" s="469">
        <v>1</v>
      </c>
      <c r="M156" s="469">
        <v>492</v>
      </c>
      <c r="N156" s="469">
        <v>1</v>
      </c>
      <c r="O156" s="469">
        <v>524</v>
      </c>
      <c r="P156" s="492">
        <v>0.35501355013550134</v>
      </c>
      <c r="Q156" s="470">
        <v>524</v>
      </c>
    </row>
    <row r="157" spans="1:17" ht="14.4" customHeight="1" x14ac:dyDescent="0.3">
      <c r="A157" s="464" t="s">
        <v>1248</v>
      </c>
      <c r="B157" s="465" t="s">
        <v>1093</v>
      </c>
      <c r="C157" s="465" t="s">
        <v>1094</v>
      </c>
      <c r="D157" s="465" t="s">
        <v>1125</v>
      </c>
      <c r="E157" s="465" t="s">
        <v>1126</v>
      </c>
      <c r="F157" s="469">
        <v>24</v>
      </c>
      <c r="G157" s="469">
        <v>744</v>
      </c>
      <c r="H157" s="469">
        <v>8</v>
      </c>
      <c r="I157" s="469">
        <v>31</v>
      </c>
      <c r="J157" s="469">
        <v>3</v>
      </c>
      <c r="K157" s="469">
        <v>93</v>
      </c>
      <c r="L157" s="469">
        <v>1</v>
      </c>
      <c r="M157" s="469">
        <v>31</v>
      </c>
      <c r="N157" s="469">
        <v>5</v>
      </c>
      <c r="O157" s="469">
        <v>285</v>
      </c>
      <c r="P157" s="492">
        <v>3.064516129032258</v>
      </c>
      <c r="Q157" s="470">
        <v>57</v>
      </c>
    </row>
    <row r="158" spans="1:17" ht="14.4" customHeight="1" x14ac:dyDescent="0.3">
      <c r="A158" s="464" t="s">
        <v>1248</v>
      </c>
      <c r="B158" s="465" t="s">
        <v>1093</v>
      </c>
      <c r="C158" s="465" t="s">
        <v>1094</v>
      </c>
      <c r="D158" s="465" t="s">
        <v>1127</v>
      </c>
      <c r="E158" s="465" t="s">
        <v>1128</v>
      </c>
      <c r="F158" s="469">
        <v>3</v>
      </c>
      <c r="G158" s="469">
        <v>621</v>
      </c>
      <c r="H158" s="469"/>
      <c r="I158" s="469">
        <v>207</v>
      </c>
      <c r="J158" s="469"/>
      <c r="K158" s="469"/>
      <c r="L158" s="469"/>
      <c r="M158" s="469"/>
      <c r="N158" s="469"/>
      <c r="O158" s="469"/>
      <c r="P158" s="492"/>
      <c r="Q158" s="470"/>
    </row>
    <row r="159" spans="1:17" ht="14.4" customHeight="1" x14ac:dyDescent="0.3">
      <c r="A159" s="464" t="s">
        <v>1248</v>
      </c>
      <c r="B159" s="465" t="s">
        <v>1093</v>
      </c>
      <c r="C159" s="465" t="s">
        <v>1094</v>
      </c>
      <c r="D159" s="465" t="s">
        <v>1129</v>
      </c>
      <c r="E159" s="465" t="s">
        <v>1130</v>
      </c>
      <c r="F159" s="469">
        <v>3</v>
      </c>
      <c r="G159" s="469">
        <v>1140</v>
      </c>
      <c r="H159" s="469"/>
      <c r="I159" s="469">
        <v>380</v>
      </c>
      <c r="J159" s="469"/>
      <c r="K159" s="469"/>
      <c r="L159" s="469"/>
      <c r="M159" s="469"/>
      <c r="N159" s="469"/>
      <c r="O159" s="469"/>
      <c r="P159" s="492"/>
      <c r="Q159" s="470"/>
    </row>
    <row r="160" spans="1:17" ht="14.4" customHeight="1" x14ac:dyDescent="0.3">
      <c r="A160" s="464" t="s">
        <v>1248</v>
      </c>
      <c r="B160" s="465" t="s">
        <v>1093</v>
      </c>
      <c r="C160" s="465" t="s">
        <v>1094</v>
      </c>
      <c r="D160" s="465" t="s">
        <v>1139</v>
      </c>
      <c r="E160" s="465" t="s">
        <v>1140</v>
      </c>
      <c r="F160" s="469">
        <v>120</v>
      </c>
      <c r="G160" s="469">
        <v>1920</v>
      </c>
      <c r="H160" s="469">
        <v>1.0457516339869282</v>
      </c>
      <c r="I160" s="469">
        <v>16</v>
      </c>
      <c r="J160" s="469">
        <v>108</v>
      </c>
      <c r="K160" s="469">
        <v>1836</v>
      </c>
      <c r="L160" s="469">
        <v>1</v>
      </c>
      <c r="M160" s="469">
        <v>17</v>
      </c>
      <c r="N160" s="469">
        <v>75</v>
      </c>
      <c r="O160" s="469">
        <v>1275</v>
      </c>
      <c r="P160" s="492">
        <v>0.69444444444444442</v>
      </c>
      <c r="Q160" s="470">
        <v>17</v>
      </c>
    </row>
    <row r="161" spans="1:17" ht="14.4" customHeight="1" x14ac:dyDescent="0.3">
      <c r="A161" s="464" t="s">
        <v>1248</v>
      </c>
      <c r="B161" s="465" t="s">
        <v>1093</v>
      </c>
      <c r="C161" s="465" t="s">
        <v>1094</v>
      </c>
      <c r="D161" s="465" t="s">
        <v>1141</v>
      </c>
      <c r="E161" s="465" t="s">
        <v>1142</v>
      </c>
      <c r="F161" s="469"/>
      <c r="G161" s="469"/>
      <c r="H161" s="469"/>
      <c r="I161" s="469"/>
      <c r="J161" s="469"/>
      <c r="K161" s="469"/>
      <c r="L161" s="469"/>
      <c r="M161" s="469"/>
      <c r="N161" s="469">
        <v>1</v>
      </c>
      <c r="O161" s="469">
        <v>143</v>
      </c>
      <c r="P161" s="492"/>
      <c r="Q161" s="470">
        <v>143</v>
      </c>
    </row>
    <row r="162" spans="1:17" ht="14.4" customHeight="1" x14ac:dyDescent="0.3">
      <c r="A162" s="464" t="s">
        <v>1248</v>
      </c>
      <c r="B162" s="465" t="s">
        <v>1093</v>
      </c>
      <c r="C162" s="465" t="s">
        <v>1094</v>
      </c>
      <c r="D162" s="465" t="s">
        <v>1143</v>
      </c>
      <c r="E162" s="465" t="s">
        <v>1144</v>
      </c>
      <c r="F162" s="469">
        <v>15</v>
      </c>
      <c r="G162" s="469">
        <v>1545</v>
      </c>
      <c r="H162" s="469">
        <v>15</v>
      </c>
      <c r="I162" s="469">
        <v>103</v>
      </c>
      <c r="J162" s="469">
        <v>1</v>
      </c>
      <c r="K162" s="469">
        <v>103</v>
      </c>
      <c r="L162" s="469">
        <v>1</v>
      </c>
      <c r="M162" s="469">
        <v>103</v>
      </c>
      <c r="N162" s="469">
        <v>1</v>
      </c>
      <c r="O162" s="469">
        <v>65</v>
      </c>
      <c r="P162" s="492">
        <v>0.6310679611650486</v>
      </c>
      <c r="Q162" s="470">
        <v>65</v>
      </c>
    </row>
    <row r="163" spans="1:17" ht="14.4" customHeight="1" x14ac:dyDescent="0.3">
      <c r="A163" s="464" t="s">
        <v>1248</v>
      </c>
      <c r="B163" s="465" t="s">
        <v>1093</v>
      </c>
      <c r="C163" s="465" t="s">
        <v>1094</v>
      </c>
      <c r="D163" s="465" t="s">
        <v>1149</v>
      </c>
      <c r="E163" s="465" t="s">
        <v>1150</v>
      </c>
      <c r="F163" s="469">
        <v>149</v>
      </c>
      <c r="G163" s="469">
        <v>17284</v>
      </c>
      <c r="H163" s="469">
        <v>0.74988068896698334</v>
      </c>
      <c r="I163" s="469">
        <v>116</v>
      </c>
      <c r="J163" s="469">
        <v>197</v>
      </c>
      <c r="K163" s="469">
        <v>23049</v>
      </c>
      <c r="L163" s="469">
        <v>1</v>
      </c>
      <c r="M163" s="469">
        <v>117</v>
      </c>
      <c r="N163" s="469">
        <v>234</v>
      </c>
      <c r="O163" s="469">
        <v>31824</v>
      </c>
      <c r="P163" s="492">
        <v>1.3807106598984771</v>
      </c>
      <c r="Q163" s="470">
        <v>136</v>
      </c>
    </row>
    <row r="164" spans="1:17" ht="14.4" customHeight="1" x14ac:dyDescent="0.3">
      <c r="A164" s="464" t="s">
        <v>1248</v>
      </c>
      <c r="B164" s="465" t="s">
        <v>1093</v>
      </c>
      <c r="C164" s="465" t="s">
        <v>1094</v>
      </c>
      <c r="D164" s="465" t="s">
        <v>1151</v>
      </c>
      <c r="E164" s="465" t="s">
        <v>1152</v>
      </c>
      <c r="F164" s="469">
        <v>122</v>
      </c>
      <c r="G164" s="469">
        <v>10370</v>
      </c>
      <c r="H164" s="469">
        <v>0.90441304727019012</v>
      </c>
      <c r="I164" s="469">
        <v>85</v>
      </c>
      <c r="J164" s="469">
        <v>126</v>
      </c>
      <c r="K164" s="469">
        <v>11466</v>
      </c>
      <c r="L164" s="469">
        <v>1</v>
      </c>
      <c r="M164" s="469">
        <v>91</v>
      </c>
      <c r="N164" s="469">
        <v>122</v>
      </c>
      <c r="O164" s="469">
        <v>11102</v>
      </c>
      <c r="P164" s="492">
        <v>0.96825396825396826</v>
      </c>
      <c r="Q164" s="470">
        <v>91</v>
      </c>
    </row>
    <row r="165" spans="1:17" ht="14.4" customHeight="1" x14ac:dyDescent="0.3">
      <c r="A165" s="464" t="s">
        <v>1248</v>
      </c>
      <c r="B165" s="465" t="s">
        <v>1093</v>
      </c>
      <c r="C165" s="465" t="s">
        <v>1094</v>
      </c>
      <c r="D165" s="465" t="s">
        <v>1153</v>
      </c>
      <c r="E165" s="465" t="s">
        <v>1154</v>
      </c>
      <c r="F165" s="469"/>
      <c r="G165" s="469"/>
      <c r="H165" s="469"/>
      <c r="I165" s="469"/>
      <c r="J165" s="469">
        <v>2</v>
      </c>
      <c r="K165" s="469">
        <v>198</v>
      </c>
      <c r="L165" s="469">
        <v>1</v>
      </c>
      <c r="M165" s="469">
        <v>99</v>
      </c>
      <c r="N165" s="469">
        <v>3</v>
      </c>
      <c r="O165" s="469">
        <v>411</v>
      </c>
      <c r="P165" s="492">
        <v>2.0757575757575757</v>
      </c>
      <c r="Q165" s="470">
        <v>137</v>
      </c>
    </row>
    <row r="166" spans="1:17" ht="14.4" customHeight="1" x14ac:dyDescent="0.3">
      <c r="A166" s="464" t="s">
        <v>1248</v>
      </c>
      <c r="B166" s="465" t="s">
        <v>1093</v>
      </c>
      <c r="C166" s="465" t="s">
        <v>1094</v>
      </c>
      <c r="D166" s="465" t="s">
        <v>1155</v>
      </c>
      <c r="E166" s="465" t="s">
        <v>1156</v>
      </c>
      <c r="F166" s="469">
        <v>24</v>
      </c>
      <c r="G166" s="469">
        <v>504</v>
      </c>
      <c r="H166" s="469">
        <v>0.92307692307692313</v>
      </c>
      <c r="I166" s="469">
        <v>21</v>
      </c>
      <c r="J166" s="469">
        <v>26</v>
      </c>
      <c r="K166" s="469">
        <v>546</v>
      </c>
      <c r="L166" s="469">
        <v>1</v>
      </c>
      <c r="M166" s="469">
        <v>21</v>
      </c>
      <c r="N166" s="469">
        <v>15</v>
      </c>
      <c r="O166" s="469">
        <v>990</v>
      </c>
      <c r="P166" s="492">
        <v>1.8131868131868132</v>
      </c>
      <c r="Q166" s="470">
        <v>66</v>
      </c>
    </row>
    <row r="167" spans="1:17" ht="14.4" customHeight="1" x14ac:dyDescent="0.3">
      <c r="A167" s="464" t="s">
        <v>1248</v>
      </c>
      <c r="B167" s="465" t="s">
        <v>1093</v>
      </c>
      <c r="C167" s="465" t="s">
        <v>1094</v>
      </c>
      <c r="D167" s="465" t="s">
        <v>1157</v>
      </c>
      <c r="E167" s="465" t="s">
        <v>1158</v>
      </c>
      <c r="F167" s="469">
        <v>19</v>
      </c>
      <c r="G167" s="469">
        <v>9253</v>
      </c>
      <c r="H167" s="469">
        <v>1.4585435056746532</v>
      </c>
      <c r="I167" s="469">
        <v>487</v>
      </c>
      <c r="J167" s="469">
        <v>13</v>
      </c>
      <c r="K167" s="469">
        <v>6344</v>
      </c>
      <c r="L167" s="469">
        <v>1</v>
      </c>
      <c r="M167" s="469">
        <v>488</v>
      </c>
      <c r="N167" s="469">
        <v>3</v>
      </c>
      <c r="O167" s="469">
        <v>984</v>
      </c>
      <c r="P167" s="492">
        <v>0.15510718789407313</v>
      </c>
      <c r="Q167" s="470">
        <v>328</v>
      </c>
    </row>
    <row r="168" spans="1:17" ht="14.4" customHeight="1" x14ac:dyDescent="0.3">
      <c r="A168" s="464" t="s">
        <v>1248</v>
      </c>
      <c r="B168" s="465" t="s">
        <v>1093</v>
      </c>
      <c r="C168" s="465" t="s">
        <v>1094</v>
      </c>
      <c r="D168" s="465" t="s">
        <v>1165</v>
      </c>
      <c r="E168" s="465" t="s">
        <v>1166</v>
      </c>
      <c r="F168" s="469">
        <v>18</v>
      </c>
      <c r="G168" s="469">
        <v>738</v>
      </c>
      <c r="H168" s="469">
        <v>1.125</v>
      </c>
      <c r="I168" s="469">
        <v>41</v>
      </c>
      <c r="J168" s="469">
        <v>16</v>
      </c>
      <c r="K168" s="469">
        <v>656</v>
      </c>
      <c r="L168" s="469">
        <v>1</v>
      </c>
      <c r="M168" s="469">
        <v>41</v>
      </c>
      <c r="N168" s="469">
        <v>9</v>
      </c>
      <c r="O168" s="469">
        <v>459</v>
      </c>
      <c r="P168" s="492">
        <v>0.69969512195121952</v>
      </c>
      <c r="Q168" s="470">
        <v>51</v>
      </c>
    </row>
    <row r="169" spans="1:17" ht="14.4" customHeight="1" x14ac:dyDescent="0.3">
      <c r="A169" s="464" t="s">
        <v>1248</v>
      </c>
      <c r="B169" s="465" t="s">
        <v>1093</v>
      </c>
      <c r="C169" s="465" t="s">
        <v>1094</v>
      </c>
      <c r="D169" s="465" t="s">
        <v>1173</v>
      </c>
      <c r="E169" s="465" t="s">
        <v>1174</v>
      </c>
      <c r="F169" s="469"/>
      <c r="G169" s="469"/>
      <c r="H169" s="469"/>
      <c r="I169" s="469"/>
      <c r="J169" s="469">
        <v>1</v>
      </c>
      <c r="K169" s="469">
        <v>223</v>
      </c>
      <c r="L169" s="469">
        <v>1</v>
      </c>
      <c r="M169" s="469">
        <v>223</v>
      </c>
      <c r="N169" s="469"/>
      <c r="O169" s="469"/>
      <c r="P169" s="492"/>
      <c r="Q169" s="470"/>
    </row>
    <row r="170" spans="1:17" ht="14.4" customHeight="1" x14ac:dyDescent="0.3">
      <c r="A170" s="464" t="s">
        <v>1248</v>
      </c>
      <c r="B170" s="465" t="s">
        <v>1093</v>
      </c>
      <c r="C170" s="465" t="s">
        <v>1094</v>
      </c>
      <c r="D170" s="465" t="s">
        <v>1179</v>
      </c>
      <c r="E170" s="465" t="s">
        <v>1180</v>
      </c>
      <c r="F170" s="469">
        <v>1</v>
      </c>
      <c r="G170" s="469">
        <v>608</v>
      </c>
      <c r="H170" s="469">
        <v>0.49511400651465798</v>
      </c>
      <c r="I170" s="469">
        <v>608</v>
      </c>
      <c r="J170" s="469">
        <v>2</v>
      </c>
      <c r="K170" s="469">
        <v>1228</v>
      </c>
      <c r="L170" s="469">
        <v>1</v>
      </c>
      <c r="M170" s="469">
        <v>614</v>
      </c>
      <c r="N170" s="469">
        <v>2</v>
      </c>
      <c r="O170" s="469">
        <v>1224</v>
      </c>
      <c r="P170" s="492">
        <v>0.99674267100977199</v>
      </c>
      <c r="Q170" s="470">
        <v>612</v>
      </c>
    </row>
    <row r="171" spans="1:17" ht="14.4" customHeight="1" x14ac:dyDescent="0.3">
      <c r="A171" s="464" t="s">
        <v>1248</v>
      </c>
      <c r="B171" s="465" t="s">
        <v>1093</v>
      </c>
      <c r="C171" s="465" t="s">
        <v>1094</v>
      </c>
      <c r="D171" s="465" t="s">
        <v>1181</v>
      </c>
      <c r="E171" s="465" t="s">
        <v>1182</v>
      </c>
      <c r="F171" s="469"/>
      <c r="G171" s="469"/>
      <c r="H171" s="469"/>
      <c r="I171" s="469"/>
      <c r="J171" s="469"/>
      <c r="K171" s="469"/>
      <c r="L171" s="469"/>
      <c r="M171" s="469"/>
      <c r="N171" s="469">
        <v>1</v>
      </c>
      <c r="O171" s="469">
        <v>825</v>
      </c>
      <c r="P171" s="492"/>
      <c r="Q171" s="470">
        <v>825</v>
      </c>
    </row>
    <row r="172" spans="1:17" ht="14.4" customHeight="1" x14ac:dyDescent="0.3">
      <c r="A172" s="464" t="s">
        <v>1248</v>
      </c>
      <c r="B172" s="465" t="s">
        <v>1093</v>
      </c>
      <c r="C172" s="465" t="s">
        <v>1094</v>
      </c>
      <c r="D172" s="465" t="s">
        <v>1207</v>
      </c>
      <c r="E172" s="465" t="s">
        <v>1208</v>
      </c>
      <c r="F172" s="469"/>
      <c r="G172" s="469"/>
      <c r="H172" s="469"/>
      <c r="I172" s="469"/>
      <c r="J172" s="469"/>
      <c r="K172" s="469"/>
      <c r="L172" s="469"/>
      <c r="M172" s="469"/>
      <c r="N172" s="469">
        <v>1</v>
      </c>
      <c r="O172" s="469">
        <v>242</v>
      </c>
      <c r="P172" s="492"/>
      <c r="Q172" s="470">
        <v>242</v>
      </c>
    </row>
    <row r="173" spans="1:17" ht="14.4" customHeight="1" x14ac:dyDescent="0.3">
      <c r="A173" s="464" t="s">
        <v>1249</v>
      </c>
      <c r="B173" s="465" t="s">
        <v>1093</v>
      </c>
      <c r="C173" s="465" t="s">
        <v>1094</v>
      </c>
      <c r="D173" s="465" t="s">
        <v>1095</v>
      </c>
      <c r="E173" s="465" t="s">
        <v>1096</v>
      </c>
      <c r="F173" s="469">
        <v>522</v>
      </c>
      <c r="G173" s="469">
        <v>84042</v>
      </c>
      <c r="H173" s="469">
        <v>0.82758416953058067</v>
      </c>
      <c r="I173" s="469">
        <v>161</v>
      </c>
      <c r="J173" s="469">
        <v>587</v>
      </c>
      <c r="K173" s="469">
        <v>101551</v>
      </c>
      <c r="L173" s="469">
        <v>1</v>
      </c>
      <c r="M173" s="469">
        <v>173</v>
      </c>
      <c r="N173" s="469">
        <v>530</v>
      </c>
      <c r="O173" s="469">
        <v>91690</v>
      </c>
      <c r="P173" s="492">
        <v>0.90289608177172065</v>
      </c>
      <c r="Q173" s="470">
        <v>173</v>
      </c>
    </row>
    <row r="174" spans="1:17" ht="14.4" customHeight="1" x14ac:dyDescent="0.3">
      <c r="A174" s="464" t="s">
        <v>1249</v>
      </c>
      <c r="B174" s="465" t="s">
        <v>1093</v>
      </c>
      <c r="C174" s="465" t="s">
        <v>1094</v>
      </c>
      <c r="D174" s="465" t="s">
        <v>1109</v>
      </c>
      <c r="E174" s="465" t="s">
        <v>1110</v>
      </c>
      <c r="F174" s="469">
        <v>78</v>
      </c>
      <c r="G174" s="469">
        <v>91182</v>
      </c>
      <c r="H174" s="469">
        <v>0.8542199488491049</v>
      </c>
      <c r="I174" s="469">
        <v>1169</v>
      </c>
      <c r="J174" s="469">
        <v>91</v>
      </c>
      <c r="K174" s="469">
        <v>106743</v>
      </c>
      <c r="L174" s="469">
        <v>1</v>
      </c>
      <c r="M174" s="469">
        <v>1173</v>
      </c>
      <c r="N174" s="469">
        <v>20</v>
      </c>
      <c r="O174" s="469">
        <v>21400</v>
      </c>
      <c r="P174" s="492">
        <v>0.20048153040480407</v>
      </c>
      <c r="Q174" s="470">
        <v>1070</v>
      </c>
    </row>
    <row r="175" spans="1:17" ht="14.4" customHeight="1" x14ac:dyDescent="0.3">
      <c r="A175" s="464" t="s">
        <v>1249</v>
      </c>
      <c r="B175" s="465" t="s">
        <v>1093</v>
      </c>
      <c r="C175" s="465" t="s">
        <v>1094</v>
      </c>
      <c r="D175" s="465" t="s">
        <v>1111</v>
      </c>
      <c r="E175" s="465" t="s">
        <v>1112</v>
      </c>
      <c r="F175" s="469">
        <v>116</v>
      </c>
      <c r="G175" s="469">
        <v>4640</v>
      </c>
      <c r="H175" s="469">
        <v>1.2039439543331603</v>
      </c>
      <c r="I175" s="469">
        <v>40</v>
      </c>
      <c r="J175" s="469">
        <v>94</v>
      </c>
      <c r="K175" s="469">
        <v>3854</v>
      </c>
      <c r="L175" s="469">
        <v>1</v>
      </c>
      <c r="M175" s="469">
        <v>41</v>
      </c>
      <c r="N175" s="469">
        <v>46</v>
      </c>
      <c r="O175" s="469">
        <v>2116</v>
      </c>
      <c r="P175" s="492">
        <v>0.54903995848469123</v>
      </c>
      <c r="Q175" s="470">
        <v>46</v>
      </c>
    </row>
    <row r="176" spans="1:17" ht="14.4" customHeight="1" x14ac:dyDescent="0.3">
      <c r="A176" s="464" t="s">
        <v>1249</v>
      </c>
      <c r="B176" s="465" t="s">
        <v>1093</v>
      </c>
      <c r="C176" s="465" t="s">
        <v>1094</v>
      </c>
      <c r="D176" s="465" t="s">
        <v>1113</v>
      </c>
      <c r="E176" s="465" t="s">
        <v>1114</v>
      </c>
      <c r="F176" s="469">
        <v>17</v>
      </c>
      <c r="G176" s="469">
        <v>6511</v>
      </c>
      <c r="H176" s="469">
        <v>1.5414299242424243</v>
      </c>
      <c r="I176" s="469">
        <v>383</v>
      </c>
      <c r="J176" s="469">
        <v>11</v>
      </c>
      <c r="K176" s="469">
        <v>4224</v>
      </c>
      <c r="L176" s="469">
        <v>1</v>
      </c>
      <c r="M176" s="469">
        <v>384</v>
      </c>
      <c r="N176" s="469">
        <v>11</v>
      </c>
      <c r="O176" s="469">
        <v>3817</v>
      </c>
      <c r="P176" s="492">
        <v>0.90364583333333337</v>
      </c>
      <c r="Q176" s="470">
        <v>347</v>
      </c>
    </row>
    <row r="177" spans="1:17" ht="14.4" customHeight="1" x14ac:dyDescent="0.3">
      <c r="A177" s="464" t="s">
        <v>1249</v>
      </c>
      <c r="B177" s="465" t="s">
        <v>1093</v>
      </c>
      <c r="C177" s="465" t="s">
        <v>1094</v>
      </c>
      <c r="D177" s="465" t="s">
        <v>1115</v>
      </c>
      <c r="E177" s="465" t="s">
        <v>1116</v>
      </c>
      <c r="F177" s="469">
        <v>6</v>
      </c>
      <c r="G177" s="469">
        <v>222</v>
      </c>
      <c r="H177" s="469">
        <v>0.17647058823529413</v>
      </c>
      <c r="I177" s="469">
        <v>37</v>
      </c>
      <c r="J177" s="469">
        <v>34</v>
      </c>
      <c r="K177" s="469">
        <v>1258</v>
      </c>
      <c r="L177" s="469">
        <v>1</v>
      </c>
      <c r="M177" s="469">
        <v>37</v>
      </c>
      <c r="N177" s="469"/>
      <c r="O177" s="469"/>
      <c r="P177" s="492"/>
      <c r="Q177" s="470"/>
    </row>
    <row r="178" spans="1:17" ht="14.4" customHeight="1" x14ac:dyDescent="0.3">
      <c r="A178" s="464" t="s">
        <v>1249</v>
      </c>
      <c r="B178" s="465" t="s">
        <v>1093</v>
      </c>
      <c r="C178" s="465" t="s">
        <v>1094</v>
      </c>
      <c r="D178" s="465" t="s">
        <v>1119</v>
      </c>
      <c r="E178" s="465" t="s">
        <v>1120</v>
      </c>
      <c r="F178" s="469">
        <v>27</v>
      </c>
      <c r="G178" s="469">
        <v>12015</v>
      </c>
      <c r="H178" s="469">
        <v>0.99775784753363228</v>
      </c>
      <c r="I178" s="469">
        <v>445</v>
      </c>
      <c r="J178" s="469">
        <v>27</v>
      </c>
      <c r="K178" s="469">
        <v>12042</v>
      </c>
      <c r="L178" s="469">
        <v>1</v>
      </c>
      <c r="M178" s="469">
        <v>446</v>
      </c>
      <c r="N178" s="469">
        <v>57</v>
      </c>
      <c r="O178" s="469">
        <v>21489</v>
      </c>
      <c r="P178" s="492">
        <v>1.7845042351768809</v>
      </c>
      <c r="Q178" s="470">
        <v>377</v>
      </c>
    </row>
    <row r="179" spans="1:17" ht="14.4" customHeight="1" x14ac:dyDescent="0.3">
      <c r="A179" s="464" t="s">
        <v>1249</v>
      </c>
      <c r="B179" s="465" t="s">
        <v>1093</v>
      </c>
      <c r="C179" s="465" t="s">
        <v>1094</v>
      </c>
      <c r="D179" s="465" t="s">
        <v>1121</v>
      </c>
      <c r="E179" s="465" t="s">
        <v>1122</v>
      </c>
      <c r="F179" s="469">
        <v>47</v>
      </c>
      <c r="G179" s="469">
        <v>1927</v>
      </c>
      <c r="H179" s="469">
        <v>0.80492898913951549</v>
      </c>
      <c r="I179" s="469">
        <v>41</v>
      </c>
      <c r="J179" s="469">
        <v>57</v>
      </c>
      <c r="K179" s="469">
        <v>2394</v>
      </c>
      <c r="L179" s="469">
        <v>1</v>
      </c>
      <c r="M179" s="469">
        <v>42</v>
      </c>
      <c r="N179" s="469">
        <v>63</v>
      </c>
      <c r="O179" s="469">
        <v>2142</v>
      </c>
      <c r="P179" s="492">
        <v>0.89473684210526316</v>
      </c>
      <c r="Q179" s="470">
        <v>34</v>
      </c>
    </row>
    <row r="180" spans="1:17" ht="14.4" customHeight="1" x14ac:dyDescent="0.3">
      <c r="A180" s="464" t="s">
        <v>1249</v>
      </c>
      <c r="B180" s="465" t="s">
        <v>1093</v>
      </c>
      <c r="C180" s="465" t="s">
        <v>1094</v>
      </c>
      <c r="D180" s="465" t="s">
        <v>1123</v>
      </c>
      <c r="E180" s="465" t="s">
        <v>1124</v>
      </c>
      <c r="F180" s="469">
        <v>20</v>
      </c>
      <c r="G180" s="469">
        <v>9820</v>
      </c>
      <c r="H180" s="469">
        <v>0.58703969392635102</v>
      </c>
      <c r="I180" s="469">
        <v>491</v>
      </c>
      <c r="J180" s="469">
        <v>34</v>
      </c>
      <c r="K180" s="469">
        <v>16728</v>
      </c>
      <c r="L180" s="469">
        <v>1</v>
      </c>
      <c r="M180" s="469">
        <v>492</v>
      </c>
      <c r="N180" s="469">
        <v>34</v>
      </c>
      <c r="O180" s="469">
        <v>17816</v>
      </c>
      <c r="P180" s="492">
        <v>1.065040650406504</v>
      </c>
      <c r="Q180" s="470">
        <v>524</v>
      </c>
    </row>
    <row r="181" spans="1:17" ht="14.4" customHeight="1" x14ac:dyDescent="0.3">
      <c r="A181" s="464" t="s">
        <v>1249</v>
      </c>
      <c r="B181" s="465" t="s">
        <v>1093</v>
      </c>
      <c r="C181" s="465" t="s">
        <v>1094</v>
      </c>
      <c r="D181" s="465" t="s">
        <v>1125</v>
      </c>
      <c r="E181" s="465" t="s">
        <v>1126</v>
      </c>
      <c r="F181" s="469">
        <v>55</v>
      </c>
      <c r="G181" s="469">
        <v>1705</v>
      </c>
      <c r="H181" s="469">
        <v>1.896551724137931</v>
      </c>
      <c r="I181" s="469">
        <v>31</v>
      </c>
      <c r="J181" s="469">
        <v>29</v>
      </c>
      <c r="K181" s="469">
        <v>899</v>
      </c>
      <c r="L181" s="469">
        <v>1</v>
      </c>
      <c r="M181" s="469">
        <v>31</v>
      </c>
      <c r="N181" s="469">
        <v>27</v>
      </c>
      <c r="O181" s="469">
        <v>1539</v>
      </c>
      <c r="P181" s="492">
        <v>1.7119021134593992</v>
      </c>
      <c r="Q181" s="470">
        <v>57</v>
      </c>
    </row>
    <row r="182" spans="1:17" ht="14.4" customHeight="1" x14ac:dyDescent="0.3">
      <c r="A182" s="464" t="s">
        <v>1249</v>
      </c>
      <c r="B182" s="465" t="s">
        <v>1093</v>
      </c>
      <c r="C182" s="465" t="s">
        <v>1094</v>
      </c>
      <c r="D182" s="465" t="s">
        <v>1127</v>
      </c>
      <c r="E182" s="465" t="s">
        <v>1128</v>
      </c>
      <c r="F182" s="469">
        <v>3</v>
      </c>
      <c r="G182" s="469">
        <v>621</v>
      </c>
      <c r="H182" s="469">
        <v>0.5971153846153846</v>
      </c>
      <c r="I182" s="469">
        <v>207</v>
      </c>
      <c r="J182" s="469">
        <v>5</v>
      </c>
      <c r="K182" s="469">
        <v>1040</v>
      </c>
      <c r="L182" s="469">
        <v>1</v>
      </c>
      <c r="M182" s="469">
        <v>208</v>
      </c>
      <c r="N182" s="469">
        <v>3</v>
      </c>
      <c r="O182" s="469">
        <v>672</v>
      </c>
      <c r="P182" s="492">
        <v>0.64615384615384619</v>
      </c>
      <c r="Q182" s="470">
        <v>224</v>
      </c>
    </row>
    <row r="183" spans="1:17" ht="14.4" customHeight="1" x14ac:dyDescent="0.3">
      <c r="A183" s="464" t="s">
        <v>1249</v>
      </c>
      <c r="B183" s="465" t="s">
        <v>1093</v>
      </c>
      <c r="C183" s="465" t="s">
        <v>1094</v>
      </c>
      <c r="D183" s="465" t="s">
        <v>1129</v>
      </c>
      <c r="E183" s="465" t="s">
        <v>1130</v>
      </c>
      <c r="F183" s="469">
        <v>2</v>
      </c>
      <c r="G183" s="469">
        <v>760</v>
      </c>
      <c r="H183" s="469">
        <v>0.3298611111111111</v>
      </c>
      <c r="I183" s="469">
        <v>380</v>
      </c>
      <c r="J183" s="469">
        <v>6</v>
      </c>
      <c r="K183" s="469">
        <v>2304</v>
      </c>
      <c r="L183" s="469">
        <v>1</v>
      </c>
      <c r="M183" s="469">
        <v>384</v>
      </c>
      <c r="N183" s="469">
        <v>2</v>
      </c>
      <c r="O183" s="469">
        <v>1106</v>
      </c>
      <c r="P183" s="492">
        <v>0.48003472222222221</v>
      </c>
      <c r="Q183" s="470">
        <v>553</v>
      </c>
    </row>
    <row r="184" spans="1:17" ht="14.4" customHeight="1" x14ac:dyDescent="0.3">
      <c r="A184" s="464" t="s">
        <v>1249</v>
      </c>
      <c r="B184" s="465" t="s">
        <v>1093</v>
      </c>
      <c r="C184" s="465" t="s">
        <v>1094</v>
      </c>
      <c r="D184" s="465" t="s">
        <v>1139</v>
      </c>
      <c r="E184" s="465" t="s">
        <v>1140</v>
      </c>
      <c r="F184" s="469">
        <v>216</v>
      </c>
      <c r="G184" s="469">
        <v>3456</v>
      </c>
      <c r="H184" s="469">
        <v>0.9680672268907563</v>
      </c>
      <c r="I184" s="469">
        <v>16</v>
      </c>
      <c r="J184" s="469">
        <v>210</v>
      </c>
      <c r="K184" s="469">
        <v>3570</v>
      </c>
      <c r="L184" s="469">
        <v>1</v>
      </c>
      <c r="M184" s="469">
        <v>17</v>
      </c>
      <c r="N184" s="469">
        <v>198</v>
      </c>
      <c r="O184" s="469">
        <v>3366</v>
      </c>
      <c r="P184" s="492">
        <v>0.94285714285714284</v>
      </c>
      <c r="Q184" s="470">
        <v>17</v>
      </c>
    </row>
    <row r="185" spans="1:17" ht="14.4" customHeight="1" x14ac:dyDescent="0.3">
      <c r="A185" s="464" t="s">
        <v>1249</v>
      </c>
      <c r="B185" s="465" t="s">
        <v>1093</v>
      </c>
      <c r="C185" s="465" t="s">
        <v>1094</v>
      </c>
      <c r="D185" s="465" t="s">
        <v>1141</v>
      </c>
      <c r="E185" s="465" t="s">
        <v>1142</v>
      </c>
      <c r="F185" s="469">
        <v>101</v>
      </c>
      <c r="G185" s="469">
        <v>13736</v>
      </c>
      <c r="H185" s="469">
        <v>1.335407349795839</v>
      </c>
      <c r="I185" s="469">
        <v>136</v>
      </c>
      <c r="J185" s="469">
        <v>74</v>
      </c>
      <c r="K185" s="469">
        <v>10286</v>
      </c>
      <c r="L185" s="469">
        <v>1</v>
      </c>
      <c r="M185" s="469">
        <v>139</v>
      </c>
      <c r="N185" s="469">
        <v>76</v>
      </c>
      <c r="O185" s="469">
        <v>10868</v>
      </c>
      <c r="P185" s="492">
        <v>1.0565817616177329</v>
      </c>
      <c r="Q185" s="470">
        <v>143</v>
      </c>
    </row>
    <row r="186" spans="1:17" ht="14.4" customHeight="1" x14ac:dyDescent="0.3">
      <c r="A186" s="464" t="s">
        <v>1249</v>
      </c>
      <c r="B186" s="465" t="s">
        <v>1093</v>
      </c>
      <c r="C186" s="465" t="s">
        <v>1094</v>
      </c>
      <c r="D186" s="465" t="s">
        <v>1143</v>
      </c>
      <c r="E186" s="465" t="s">
        <v>1144</v>
      </c>
      <c r="F186" s="469">
        <v>88</v>
      </c>
      <c r="G186" s="469">
        <v>9064</v>
      </c>
      <c r="H186" s="469">
        <v>1.76</v>
      </c>
      <c r="I186" s="469">
        <v>103</v>
      </c>
      <c r="J186" s="469">
        <v>50</v>
      </c>
      <c r="K186" s="469">
        <v>5150</v>
      </c>
      <c r="L186" s="469">
        <v>1</v>
      </c>
      <c r="M186" s="469">
        <v>103</v>
      </c>
      <c r="N186" s="469">
        <v>61</v>
      </c>
      <c r="O186" s="469">
        <v>3965</v>
      </c>
      <c r="P186" s="492">
        <v>0.76990291262135924</v>
      </c>
      <c r="Q186" s="470">
        <v>65</v>
      </c>
    </row>
    <row r="187" spans="1:17" ht="14.4" customHeight="1" x14ac:dyDescent="0.3">
      <c r="A187" s="464" t="s">
        <v>1249</v>
      </c>
      <c r="B187" s="465" t="s">
        <v>1093</v>
      </c>
      <c r="C187" s="465" t="s">
        <v>1094</v>
      </c>
      <c r="D187" s="465" t="s">
        <v>1149</v>
      </c>
      <c r="E187" s="465" t="s">
        <v>1150</v>
      </c>
      <c r="F187" s="469">
        <v>798</v>
      </c>
      <c r="G187" s="469">
        <v>92568</v>
      </c>
      <c r="H187" s="469">
        <v>1.1652127940787735</v>
      </c>
      <c r="I187" s="469">
        <v>116</v>
      </c>
      <c r="J187" s="469">
        <v>679</v>
      </c>
      <c r="K187" s="469">
        <v>79443</v>
      </c>
      <c r="L187" s="469">
        <v>1</v>
      </c>
      <c r="M187" s="469">
        <v>117</v>
      </c>
      <c r="N187" s="469">
        <v>714</v>
      </c>
      <c r="O187" s="469">
        <v>97104</v>
      </c>
      <c r="P187" s="492">
        <v>1.2223103357123977</v>
      </c>
      <c r="Q187" s="470">
        <v>136</v>
      </c>
    </row>
    <row r="188" spans="1:17" ht="14.4" customHeight="1" x14ac:dyDescent="0.3">
      <c r="A188" s="464" t="s">
        <v>1249</v>
      </c>
      <c r="B188" s="465" t="s">
        <v>1093</v>
      </c>
      <c r="C188" s="465" t="s">
        <v>1094</v>
      </c>
      <c r="D188" s="465" t="s">
        <v>1151</v>
      </c>
      <c r="E188" s="465" t="s">
        <v>1152</v>
      </c>
      <c r="F188" s="469">
        <v>291</v>
      </c>
      <c r="G188" s="469">
        <v>24735</v>
      </c>
      <c r="H188" s="469">
        <v>0.77883434616958969</v>
      </c>
      <c r="I188" s="469">
        <v>85</v>
      </c>
      <c r="J188" s="469">
        <v>349</v>
      </c>
      <c r="K188" s="469">
        <v>31759</v>
      </c>
      <c r="L188" s="469">
        <v>1</v>
      </c>
      <c r="M188" s="469">
        <v>91</v>
      </c>
      <c r="N188" s="469">
        <v>324</v>
      </c>
      <c r="O188" s="469">
        <v>29484</v>
      </c>
      <c r="P188" s="492">
        <v>0.92836676217765046</v>
      </c>
      <c r="Q188" s="470">
        <v>91</v>
      </c>
    </row>
    <row r="189" spans="1:17" ht="14.4" customHeight="1" x14ac:dyDescent="0.3">
      <c r="A189" s="464" t="s">
        <v>1249</v>
      </c>
      <c r="B189" s="465" t="s">
        <v>1093</v>
      </c>
      <c r="C189" s="465" t="s">
        <v>1094</v>
      </c>
      <c r="D189" s="465" t="s">
        <v>1153</v>
      </c>
      <c r="E189" s="465" t="s">
        <v>1154</v>
      </c>
      <c r="F189" s="469">
        <v>8</v>
      </c>
      <c r="G189" s="469">
        <v>784</v>
      </c>
      <c r="H189" s="469">
        <v>2.6397306397306397</v>
      </c>
      <c r="I189" s="469">
        <v>98</v>
      </c>
      <c r="J189" s="469">
        <v>3</v>
      </c>
      <c r="K189" s="469">
        <v>297</v>
      </c>
      <c r="L189" s="469">
        <v>1</v>
      </c>
      <c r="M189" s="469">
        <v>99</v>
      </c>
      <c r="N189" s="469">
        <v>3</v>
      </c>
      <c r="O189" s="469">
        <v>411</v>
      </c>
      <c r="P189" s="492">
        <v>1.3838383838383839</v>
      </c>
      <c r="Q189" s="470">
        <v>137</v>
      </c>
    </row>
    <row r="190" spans="1:17" ht="14.4" customHeight="1" x14ac:dyDescent="0.3">
      <c r="A190" s="464" t="s">
        <v>1249</v>
      </c>
      <c r="B190" s="465" t="s">
        <v>1093</v>
      </c>
      <c r="C190" s="465" t="s">
        <v>1094</v>
      </c>
      <c r="D190" s="465" t="s">
        <v>1155</v>
      </c>
      <c r="E190" s="465" t="s">
        <v>1156</v>
      </c>
      <c r="F190" s="469">
        <v>78</v>
      </c>
      <c r="G190" s="469">
        <v>1638</v>
      </c>
      <c r="H190" s="469">
        <v>1.3448275862068966</v>
      </c>
      <c r="I190" s="469">
        <v>21</v>
      </c>
      <c r="J190" s="469">
        <v>58</v>
      </c>
      <c r="K190" s="469">
        <v>1218</v>
      </c>
      <c r="L190" s="469">
        <v>1</v>
      </c>
      <c r="M190" s="469">
        <v>21</v>
      </c>
      <c r="N190" s="469">
        <v>54</v>
      </c>
      <c r="O190" s="469">
        <v>3564</v>
      </c>
      <c r="P190" s="492">
        <v>2.9261083743842367</v>
      </c>
      <c r="Q190" s="470">
        <v>66</v>
      </c>
    </row>
    <row r="191" spans="1:17" ht="14.4" customHeight="1" x14ac:dyDescent="0.3">
      <c r="A191" s="464" t="s">
        <v>1249</v>
      </c>
      <c r="B191" s="465" t="s">
        <v>1093</v>
      </c>
      <c r="C191" s="465" t="s">
        <v>1094</v>
      </c>
      <c r="D191" s="465" t="s">
        <v>1157</v>
      </c>
      <c r="E191" s="465" t="s">
        <v>1158</v>
      </c>
      <c r="F191" s="469">
        <v>202</v>
      </c>
      <c r="G191" s="469">
        <v>98374</v>
      </c>
      <c r="H191" s="469">
        <v>1.4296884083246135</v>
      </c>
      <c r="I191" s="469">
        <v>487</v>
      </c>
      <c r="J191" s="469">
        <v>141</v>
      </c>
      <c r="K191" s="469">
        <v>68808</v>
      </c>
      <c r="L191" s="469">
        <v>1</v>
      </c>
      <c r="M191" s="469">
        <v>488</v>
      </c>
      <c r="N191" s="469">
        <v>90</v>
      </c>
      <c r="O191" s="469">
        <v>29520</v>
      </c>
      <c r="P191" s="492">
        <v>0.42901988140913849</v>
      </c>
      <c r="Q191" s="470">
        <v>328</v>
      </c>
    </row>
    <row r="192" spans="1:17" ht="14.4" customHeight="1" x14ac:dyDescent="0.3">
      <c r="A192" s="464" t="s">
        <v>1249</v>
      </c>
      <c r="B192" s="465" t="s">
        <v>1093</v>
      </c>
      <c r="C192" s="465" t="s">
        <v>1094</v>
      </c>
      <c r="D192" s="465" t="s">
        <v>1165</v>
      </c>
      <c r="E192" s="465" t="s">
        <v>1166</v>
      </c>
      <c r="F192" s="469">
        <v>60</v>
      </c>
      <c r="G192" s="469">
        <v>2460</v>
      </c>
      <c r="H192" s="469">
        <v>1.2</v>
      </c>
      <c r="I192" s="469">
        <v>41</v>
      </c>
      <c r="J192" s="469">
        <v>50</v>
      </c>
      <c r="K192" s="469">
        <v>2050</v>
      </c>
      <c r="L192" s="469">
        <v>1</v>
      </c>
      <c r="M192" s="469">
        <v>41</v>
      </c>
      <c r="N192" s="469">
        <v>66</v>
      </c>
      <c r="O192" s="469">
        <v>3366</v>
      </c>
      <c r="P192" s="492">
        <v>1.641951219512195</v>
      </c>
      <c r="Q192" s="470">
        <v>51</v>
      </c>
    </row>
    <row r="193" spans="1:17" ht="14.4" customHeight="1" x14ac:dyDescent="0.3">
      <c r="A193" s="464" t="s">
        <v>1249</v>
      </c>
      <c r="B193" s="465" t="s">
        <v>1093</v>
      </c>
      <c r="C193" s="465" t="s">
        <v>1094</v>
      </c>
      <c r="D193" s="465" t="s">
        <v>1173</v>
      </c>
      <c r="E193" s="465" t="s">
        <v>1174</v>
      </c>
      <c r="F193" s="469">
        <v>18</v>
      </c>
      <c r="G193" s="469">
        <v>3942</v>
      </c>
      <c r="H193" s="469">
        <v>3.53542600896861</v>
      </c>
      <c r="I193" s="469">
        <v>219</v>
      </c>
      <c r="J193" s="469">
        <v>5</v>
      </c>
      <c r="K193" s="469">
        <v>1115</v>
      </c>
      <c r="L193" s="469">
        <v>1</v>
      </c>
      <c r="M193" s="469">
        <v>223</v>
      </c>
      <c r="N193" s="469">
        <v>12</v>
      </c>
      <c r="O193" s="469">
        <v>2484</v>
      </c>
      <c r="P193" s="492">
        <v>2.2278026905829598</v>
      </c>
      <c r="Q193" s="470">
        <v>207</v>
      </c>
    </row>
    <row r="194" spans="1:17" ht="14.4" customHeight="1" x14ac:dyDescent="0.3">
      <c r="A194" s="464" t="s">
        <v>1249</v>
      </c>
      <c r="B194" s="465" t="s">
        <v>1093</v>
      </c>
      <c r="C194" s="465" t="s">
        <v>1094</v>
      </c>
      <c r="D194" s="465" t="s">
        <v>1179</v>
      </c>
      <c r="E194" s="465" t="s">
        <v>1180</v>
      </c>
      <c r="F194" s="469">
        <v>8</v>
      </c>
      <c r="G194" s="469">
        <v>4864</v>
      </c>
      <c r="H194" s="469">
        <v>0.46598965319026636</v>
      </c>
      <c r="I194" s="469">
        <v>608</v>
      </c>
      <c r="J194" s="469">
        <v>17</v>
      </c>
      <c r="K194" s="469">
        <v>10438</v>
      </c>
      <c r="L194" s="469">
        <v>1</v>
      </c>
      <c r="M194" s="469">
        <v>614</v>
      </c>
      <c r="N194" s="469">
        <v>22</v>
      </c>
      <c r="O194" s="469">
        <v>13464</v>
      </c>
      <c r="P194" s="492">
        <v>1.2899022801302931</v>
      </c>
      <c r="Q194" s="470">
        <v>612</v>
      </c>
    </row>
    <row r="195" spans="1:17" ht="14.4" customHeight="1" x14ac:dyDescent="0.3">
      <c r="A195" s="464" t="s">
        <v>1249</v>
      </c>
      <c r="B195" s="465" t="s">
        <v>1093</v>
      </c>
      <c r="C195" s="465" t="s">
        <v>1094</v>
      </c>
      <c r="D195" s="465" t="s">
        <v>1181</v>
      </c>
      <c r="E195" s="465" t="s">
        <v>1182</v>
      </c>
      <c r="F195" s="469">
        <v>1</v>
      </c>
      <c r="G195" s="469">
        <v>962</v>
      </c>
      <c r="H195" s="469"/>
      <c r="I195" s="469">
        <v>962</v>
      </c>
      <c r="J195" s="469"/>
      <c r="K195" s="469"/>
      <c r="L195" s="469"/>
      <c r="M195" s="469"/>
      <c r="N195" s="469"/>
      <c r="O195" s="469"/>
      <c r="P195" s="492"/>
      <c r="Q195" s="470"/>
    </row>
    <row r="196" spans="1:17" ht="14.4" customHeight="1" x14ac:dyDescent="0.3">
      <c r="A196" s="464" t="s">
        <v>1249</v>
      </c>
      <c r="B196" s="465" t="s">
        <v>1093</v>
      </c>
      <c r="C196" s="465" t="s">
        <v>1094</v>
      </c>
      <c r="D196" s="465" t="s">
        <v>1183</v>
      </c>
      <c r="E196" s="465" t="s">
        <v>1184</v>
      </c>
      <c r="F196" s="469">
        <v>1</v>
      </c>
      <c r="G196" s="469">
        <v>509</v>
      </c>
      <c r="H196" s="469"/>
      <c r="I196" s="469">
        <v>509</v>
      </c>
      <c r="J196" s="469"/>
      <c r="K196" s="469"/>
      <c r="L196" s="469"/>
      <c r="M196" s="469"/>
      <c r="N196" s="469"/>
      <c r="O196" s="469"/>
      <c r="P196" s="492"/>
      <c r="Q196" s="470"/>
    </row>
    <row r="197" spans="1:17" ht="14.4" customHeight="1" x14ac:dyDescent="0.3">
      <c r="A197" s="464" t="s">
        <v>1249</v>
      </c>
      <c r="B197" s="465" t="s">
        <v>1093</v>
      </c>
      <c r="C197" s="465" t="s">
        <v>1094</v>
      </c>
      <c r="D197" s="465" t="s">
        <v>1199</v>
      </c>
      <c r="E197" s="465" t="s">
        <v>1200</v>
      </c>
      <c r="F197" s="469">
        <v>1</v>
      </c>
      <c r="G197" s="469">
        <v>27</v>
      </c>
      <c r="H197" s="469"/>
      <c r="I197" s="469">
        <v>27</v>
      </c>
      <c r="J197" s="469"/>
      <c r="K197" s="469"/>
      <c r="L197" s="469"/>
      <c r="M197" s="469"/>
      <c r="N197" s="469"/>
      <c r="O197" s="469"/>
      <c r="P197" s="492"/>
      <c r="Q197" s="470"/>
    </row>
    <row r="198" spans="1:17" ht="14.4" customHeight="1" x14ac:dyDescent="0.3">
      <c r="A198" s="464" t="s">
        <v>1249</v>
      </c>
      <c r="B198" s="465" t="s">
        <v>1093</v>
      </c>
      <c r="C198" s="465" t="s">
        <v>1094</v>
      </c>
      <c r="D198" s="465" t="s">
        <v>1203</v>
      </c>
      <c r="E198" s="465" t="s">
        <v>1204</v>
      </c>
      <c r="F198" s="469">
        <v>3</v>
      </c>
      <c r="G198" s="469">
        <v>984</v>
      </c>
      <c r="H198" s="469">
        <v>0.27189831445150592</v>
      </c>
      <c r="I198" s="469">
        <v>328</v>
      </c>
      <c r="J198" s="469">
        <v>11</v>
      </c>
      <c r="K198" s="469">
        <v>3619</v>
      </c>
      <c r="L198" s="469">
        <v>1</v>
      </c>
      <c r="M198" s="469">
        <v>329</v>
      </c>
      <c r="N198" s="469">
        <v>6</v>
      </c>
      <c r="O198" s="469">
        <v>2262</v>
      </c>
      <c r="P198" s="492">
        <v>0.62503453992815694</v>
      </c>
      <c r="Q198" s="470">
        <v>377</v>
      </c>
    </row>
    <row r="199" spans="1:17" ht="14.4" customHeight="1" x14ac:dyDescent="0.3">
      <c r="A199" s="464" t="s">
        <v>1249</v>
      </c>
      <c r="B199" s="465" t="s">
        <v>1093</v>
      </c>
      <c r="C199" s="465" t="s">
        <v>1094</v>
      </c>
      <c r="D199" s="465" t="s">
        <v>1207</v>
      </c>
      <c r="E199" s="465" t="s">
        <v>1208</v>
      </c>
      <c r="F199" s="469"/>
      <c r="G199" s="469"/>
      <c r="H199" s="469"/>
      <c r="I199" s="469"/>
      <c r="J199" s="469"/>
      <c r="K199" s="469"/>
      <c r="L199" s="469"/>
      <c r="M199" s="469"/>
      <c r="N199" s="469">
        <v>2</v>
      </c>
      <c r="O199" s="469">
        <v>484</v>
      </c>
      <c r="P199" s="492"/>
      <c r="Q199" s="470">
        <v>242</v>
      </c>
    </row>
    <row r="200" spans="1:17" ht="14.4" customHeight="1" x14ac:dyDescent="0.3">
      <c r="A200" s="464" t="s">
        <v>1249</v>
      </c>
      <c r="B200" s="465" t="s">
        <v>1093</v>
      </c>
      <c r="C200" s="465" t="s">
        <v>1094</v>
      </c>
      <c r="D200" s="465" t="s">
        <v>1211</v>
      </c>
      <c r="E200" s="465"/>
      <c r="F200" s="469"/>
      <c r="G200" s="469"/>
      <c r="H200" s="469"/>
      <c r="I200" s="469"/>
      <c r="J200" s="469"/>
      <c r="K200" s="469"/>
      <c r="L200" s="469"/>
      <c r="M200" s="469"/>
      <c r="N200" s="469">
        <v>15</v>
      </c>
      <c r="O200" s="469">
        <v>22395</v>
      </c>
      <c r="P200" s="492"/>
      <c r="Q200" s="470">
        <v>1493</v>
      </c>
    </row>
    <row r="201" spans="1:17" ht="14.4" customHeight="1" x14ac:dyDescent="0.3">
      <c r="A201" s="464" t="s">
        <v>1249</v>
      </c>
      <c r="B201" s="465" t="s">
        <v>1093</v>
      </c>
      <c r="C201" s="465" t="s">
        <v>1094</v>
      </c>
      <c r="D201" s="465" t="s">
        <v>1212</v>
      </c>
      <c r="E201" s="465"/>
      <c r="F201" s="469"/>
      <c r="G201" s="469"/>
      <c r="H201" s="469"/>
      <c r="I201" s="469"/>
      <c r="J201" s="469"/>
      <c r="K201" s="469"/>
      <c r="L201" s="469"/>
      <c r="M201" s="469"/>
      <c r="N201" s="469">
        <v>8</v>
      </c>
      <c r="O201" s="469">
        <v>2616</v>
      </c>
      <c r="P201" s="492"/>
      <c r="Q201" s="470">
        <v>327</v>
      </c>
    </row>
    <row r="202" spans="1:17" ht="14.4" customHeight="1" x14ac:dyDescent="0.3">
      <c r="A202" s="464" t="s">
        <v>1249</v>
      </c>
      <c r="B202" s="465" t="s">
        <v>1093</v>
      </c>
      <c r="C202" s="465" t="s">
        <v>1094</v>
      </c>
      <c r="D202" s="465" t="s">
        <v>1213</v>
      </c>
      <c r="E202" s="465"/>
      <c r="F202" s="469"/>
      <c r="G202" s="469"/>
      <c r="H202" s="469"/>
      <c r="I202" s="469"/>
      <c r="J202" s="469"/>
      <c r="K202" s="469"/>
      <c r="L202" s="469"/>
      <c r="M202" s="469"/>
      <c r="N202" s="469">
        <v>3</v>
      </c>
      <c r="O202" s="469">
        <v>2661</v>
      </c>
      <c r="P202" s="492"/>
      <c r="Q202" s="470">
        <v>887</v>
      </c>
    </row>
    <row r="203" spans="1:17" ht="14.4" customHeight="1" x14ac:dyDescent="0.3">
      <c r="A203" s="464" t="s">
        <v>1250</v>
      </c>
      <c r="B203" s="465" t="s">
        <v>1093</v>
      </c>
      <c r="C203" s="465" t="s">
        <v>1094</v>
      </c>
      <c r="D203" s="465" t="s">
        <v>1095</v>
      </c>
      <c r="E203" s="465" t="s">
        <v>1096</v>
      </c>
      <c r="F203" s="469">
        <v>82</v>
      </c>
      <c r="G203" s="469">
        <v>13202</v>
      </c>
      <c r="H203" s="469">
        <v>0.77869529314616015</v>
      </c>
      <c r="I203" s="469">
        <v>161</v>
      </c>
      <c r="J203" s="469">
        <v>98</v>
      </c>
      <c r="K203" s="469">
        <v>16954</v>
      </c>
      <c r="L203" s="469">
        <v>1</v>
      </c>
      <c r="M203" s="469">
        <v>173</v>
      </c>
      <c r="N203" s="469">
        <v>88</v>
      </c>
      <c r="O203" s="469">
        <v>15224</v>
      </c>
      <c r="P203" s="492">
        <v>0.89795918367346939</v>
      </c>
      <c r="Q203" s="470">
        <v>173</v>
      </c>
    </row>
    <row r="204" spans="1:17" ht="14.4" customHeight="1" x14ac:dyDescent="0.3">
      <c r="A204" s="464" t="s">
        <v>1250</v>
      </c>
      <c r="B204" s="465" t="s">
        <v>1093</v>
      </c>
      <c r="C204" s="465" t="s">
        <v>1094</v>
      </c>
      <c r="D204" s="465" t="s">
        <v>1109</v>
      </c>
      <c r="E204" s="465" t="s">
        <v>1110</v>
      </c>
      <c r="F204" s="469"/>
      <c r="G204" s="469"/>
      <c r="H204" s="469"/>
      <c r="I204" s="469"/>
      <c r="J204" s="469">
        <v>13</v>
      </c>
      <c r="K204" s="469">
        <v>15249</v>
      </c>
      <c r="L204" s="469">
        <v>1</v>
      </c>
      <c r="M204" s="469">
        <v>1173</v>
      </c>
      <c r="N204" s="469">
        <v>56</v>
      </c>
      <c r="O204" s="469">
        <v>59920</v>
      </c>
      <c r="P204" s="492">
        <v>3.9294379959341597</v>
      </c>
      <c r="Q204" s="470">
        <v>1070</v>
      </c>
    </row>
    <row r="205" spans="1:17" ht="14.4" customHeight="1" x14ac:dyDescent="0.3">
      <c r="A205" s="464" t="s">
        <v>1250</v>
      </c>
      <c r="B205" s="465" t="s">
        <v>1093</v>
      </c>
      <c r="C205" s="465" t="s">
        <v>1094</v>
      </c>
      <c r="D205" s="465" t="s">
        <v>1111</v>
      </c>
      <c r="E205" s="465" t="s">
        <v>1112</v>
      </c>
      <c r="F205" s="469">
        <v>51</v>
      </c>
      <c r="G205" s="469">
        <v>2040</v>
      </c>
      <c r="H205" s="469">
        <v>1.5077605321507761</v>
      </c>
      <c r="I205" s="469">
        <v>40</v>
      </c>
      <c r="J205" s="469">
        <v>33</v>
      </c>
      <c r="K205" s="469">
        <v>1353</v>
      </c>
      <c r="L205" s="469">
        <v>1</v>
      </c>
      <c r="M205" s="469">
        <v>41</v>
      </c>
      <c r="N205" s="469">
        <v>17</v>
      </c>
      <c r="O205" s="469">
        <v>782</v>
      </c>
      <c r="P205" s="492">
        <v>0.57797487065779751</v>
      </c>
      <c r="Q205" s="470">
        <v>46</v>
      </c>
    </row>
    <row r="206" spans="1:17" ht="14.4" customHeight="1" x14ac:dyDescent="0.3">
      <c r="A206" s="464" t="s">
        <v>1250</v>
      </c>
      <c r="B206" s="465" t="s">
        <v>1093</v>
      </c>
      <c r="C206" s="465" t="s">
        <v>1094</v>
      </c>
      <c r="D206" s="465" t="s">
        <v>1113</v>
      </c>
      <c r="E206" s="465" t="s">
        <v>1114</v>
      </c>
      <c r="F206" s="469">
        <v>11</v>
      </c>
      <c r="G206" s="469">
        <v>4213</v>
      </c>
      <c r="H206" s="469">
        <v>0.45713975694444442</v>
      </c>
      <c r="I206" s="469">
        <v>383</v>
      </c>
      <c r="J206" s="469">
        <v>24</v>
      </c>
      <c r="K206" s="469">
        <v>9216</v>
      </c>
      <c r="L206" s="469">
        <v>1</v>
      </c>
      <c r="M206" s="469">
        <v>384</v>
      </c>
      <c r="N206" s="469">
        <v>19</v>
      </c>
      <c r="O206" s="469">
        <v>6593</v>
      </c>
      <c r="P206" s="492">
        <v>0.71538628472222221</v>
      </c>
      <c r="Q206" s="470">
        <v>347</v>
      </c>
    </row>
    <row r="207" spans="1:17" ht="14.4" customHeight="1" x14ac:dyDescent="0.3">
      <c r="A207" s="464" t="s">
        <v>1250</v>
      </c>
      <c r="B207" s="465" t="s">
        <v>1093</v>
      </c>
      <c r="C207" s="465" t="s">
        <v>1094</v>
      </c>
      <c r="D207" s="465" t="s">
        <v>1115</v>
      </c>
      <c r="E207" s="465" t="s">
        <v>1116</v>
      </c>
      <c r="F207" s="469">
        <v>33</v>
      </c>
      <c r="G207" s="469">
        <v>1221</v>
      </c>
      <c r="H207" s="469"/>
      <c r="I207" s="469">
        <v>37</v>
      </c>
      <c r="J207" s="469"/>
      <c r="K207" s="469"/>
      <c r="L207" s="469"/>
      <c r="M207" s="469"/>
      <c r="N207" s="469">
        <v>6</v>
      </c>
      <c r="O207" s="469">
        <v>306</v>
      </c>
      <c r="P207" s="492"/>
      <c r="Q207" s="470">
        <v>51</v>
      </c>
    </row>
    <row r="208" spans="1:17" ht="14.4" customHeight="1" x14ac:dyDescent="0.3">
      <c r="A208" s="464" t="s">
        <v>1250</v>
      </c>
      <c r="B208" s="465" t="s">
        <v>1093</v>
      </c>
      <c r="C208" s="465" t="s">
        <v>1094</v>
      </c>
      <c r="D208" s="465" t="s">
        <v>1119</v>
      </c>
      <c r="E208" s="465" t="s">
        <v>1120</v>
      </c>
      <c r="F208" s="469">
        <v>15</v>
      </c>
      <c r="G208" s="469">
        <v>6675</v>
      </c>
      <c r="H208" s="469">
        <v>0.71268417680973739</v>
      </c>
      <c r="I208" s="469">
        <v>445</v>
      </c>
      <c r="J208" s="469">
        <v>21</v>
      </c>
      <c r="K208" s="469">
        <v>9366</v>
      </c>
      <c r="L208" s="469">
        <v>1</v>
      </c>
      <c r="M208" s="469">
        <v>446</v>
      </c>
      <c r="N208" s="469">
        <v>28</v>
      </c>
      <c r="O208" s="469">
        <v>10556</v>
      </c>
      <c r="P208" s="492">
        <v>1.1270553064275037</v>
      </c>
      <c r="Q208" s="470">
        <v>377</v>
      </c>
    </row>
    <row r="209" spans="1:17" ht="14.4" customHeight="1" x14ac:dyDescent="0.3">
      <c r="A209" s="464" t="s">
        <v>1250</v>
      </c>
      <c r="B209" s="465" t="s">
        <v>1093</v>
      </c>
      <c r="C209" s="465" t="s">
        <v>1094</v>
      </c>
      <c r="D209" s="465" t="s">
        <v>1121</v>
      </c>
      <c r="E209" s="465" t="s">
        <v>1122</v>
      </c>
      <c r="F209" s="469">
        <v>1</v>
      </c>
      <c r="G209" s="469">
        <v>41</v>
      </c>
      <c r="H209" s="469">
        <v>0.48809523809523808</v>
      </c>
      <c r="I209" s="469">
        <v>41</v>
      </c>
      <c r="J209" s="469">
        <v>2</v>
      </c>
      <c r="K209" s="469">
        <v>84</v>
      </c>
      <c r="L209" s="469">
        <v>1</v>
      </c>
      <c r="M209" s="469">
        <v>42</v>
      </c>
      <c r="N209" s="469">
        <v>6</v>
      </c>
      <c r="O209" s="469">
        <v>204</v>
      </c>
      <c r="P209" s="492">
        <v>2.4285714285714284</v>
      </c>
      <c r="Q209" s="470">
        <v>34</v>
      </c>
    </row>
    <row r="210" spans="1:17" ht="14.4" customHeight="1" x14ac:dyDescent="0.3">
      <c r="A210" s="464" t="s">
        <v>1250</v>
      </c>
      <c r="B210" s="465" t="s">
        <v>1093</v>
      </c>
      <c r="C210" s="465" t="s">
        <v>1094</v>
      </c>
      <c r="D210" s="465" t="s">
        <v>1123</v>
      </c>
      <c r="E210" s="465" t="s">
        <v>1124</v>
      </c>
      <c r="F210" s="469">
        <v>57</v>
      </c>
      <c r="G210" s="469">
        <v>27987</v>
      </c>
      <c r="H210" s="469">
        <v>1.7776295731707317</v>
      </c>
      <c r="I210" s="469">
        <v>491</v>
      </c>
      <c r="J210" s="469">
        <v>32</v>
      </c>
      <c r="K210" s="469">
        <v>15744</v>
      </c>
      <c r="L210" s="469">
        <v>1</v>
      </c>
      <c r="M210" s="469">
        <v>492</v>
      </c>
      <c r="N210" s="469">
        <v>2</v>
      </c>
      <c r="O210" s="469">
        <v>1048</v>
      </c>
      <c r="P210" s="492">
        <v>6.6565040650406498E-2</v>
      </c>
      <c r="Q210" s="470">
        <v>524</v>
      </c>
    </row>
    <row r="211" spans="1:17" ht="14.4" customHeight="1" x14ac:dyDescent="0.3">
      <c r="A211" s="464" t="s">
        <v>1250</v>
      </c>
      <c r="B211" s="465" t="s">
        <v>1093</v>
      </c>
      <c r="C211" s="465" t="s">
        <v>1094</v>
      </c>
      <c r="D211" s="465" t="s">
        <v>1125</v>
      </c>
      <c r="E211" s="465" t="s">
        <v>1126</v>
      </c>
      <c r="F211" s="469">
        <v>4</v>
      </c>
      <c r="G211" s="469">
        <v>124</v>
      </c>
      <c r="H211" s="469"/>
      <c r="I211" s="469">
        <v>31</v>
      </c>
      <c r="J211" s="469"/>
      <c r="K211" s="469"/>
      <c r="L211" s="469"/>
      <c r="M211" s="469"/>
      <c r="N211" s="469">
        <v>2</v>
      </c>
      <c r="O211" s="469">
        <v>114</v>
      </c>
      <c r="P211" s="492"/>
      <c r="Q211" s="470">
        <v>57</v>
      </c>
    </row>
    <row r="212" spans="1:17" ht="14.4" customHeight="1" x14ac:dyDescent="0.3">
      <c r="A212" s="464" t="s">
        <v>1250</v>
      </c>
      <c r="B212" s="465" t="s">
        <v>1093</v>
      </c>
      <c r="C212" s="465" t="s">
        <v>1094</v>
      </c>
      <c r="D212" s="465" t="s">
        <v>1127</v>
      </c>
      <c r="E212" s="465" t="s">
        <v>1128</v>
      </c>
      <c r="F212" s="469"/>
      <c r="G212" s="469"/>
      <c r="H212" s="469"/>
      <c r="I212" s="469"/>
      <c r="J212" s="469"/>
      <c r="K212" s="469"/>
      <c r="L212" s="469"/>
      <c r="M212" s="469"/>
      <c r="N212" s="469">
        <v>2</v>
      </c>
      <c r="O212" s="469">
        <v>448</v>
      </c>
      <c r="P212" s="492"/>
      <c r="Q212" s="470">
        <v>224</v>
      </c>
    </row>
    <row r="213" spans="1:17" ht="14.4" customHeight="1" x14ac:dyDescent="0.3">
      <c r="A213" s="464" t="s">
        <v>1250</v>
      </c>
      <c r="B213" s="465" t="s">
        <v>1093</v>
      </c>
      <c r="C213" s="465" t="s">
        <v>1094</v>
      </c>
      <c r="D213" s="465" t="s">
        <v>1129</v>
      </c>
      <c r="E213" s="465" t="s">
        <v>1130</v>
      </c>
      <c r="F213" s="469"/>
      <c r="G213" s="469"/>
      <c r="H213" s="469"/>
      <c r="I213" s="469"/>
      <c r="J213" s="469"/>
      <c r="K213" s="469"/>
      <c r="L213" s="469"/>
      <c r="M213" s="469"/>
      <c r="N213" s="469">
        <v>2</v>
      </c>
      <c r="O213" s="469">
        <v>1106</v>
      </c>
      <c r="P213" s="492"/>
      <c r="Q213" s="470">
        <v>553</v>
      </c>
    </row>
    <row r="214" spans="1:17" ht="14.4" customHeight="1" x14ac:dyDescent="0.3">
      <c r="A214" s="464" t="s">
        <v>1250</v>
      </c>
      <c r="B214" s="465" t="s">
        <v>1093</v>
      </c>
      <c r="C214" s="465" t="s">
        <v>1094</v>
      </c>
      <c r="D214" s="465" t="s">
        <v>1131</v>
      </c>
      <c r="E214" s="465" t="s">
        <v>1132</v>
      </c>
      <c r="F214" s="469">
        <v>2</v>
      </c>
      <c r="G214" s="469">
        <v>468</v>
      </c>
      <c r="H214" s="469">
        <v>3.0508474576271188E-2</v>
      </c>
      <c r="I214" s="469">
        <v>234</v>
      </c>
      <c r="J214" s="469">
        <v>65</v>
      </c>
      <c r="K214" s="469">
        <v>15340</v>
      </c>
      <c r="L214" s="469">
        <v>1</v>
      </c>
      <c r="M214" s="469">
        <v>236</v>
      </c>
      <c r="N214" s="469">
        <v>60</v>
      </c>
      <c r="O214" s="469">
        <v>12780</v>
      </c>
      <c r="P214" s="492">
        <v>0.83311603650586696</v>
      </c>
      <c r="Q214" s="470">
        <v>213</v>
      </c>
    </row>
    <row r="215" spans="1:17" ht="14.4" customHeight="1" x14ac:dyDescent="0.3">
      <c r="A215" s="464" t="s">
        <v>1250</v>
      </c>
      <c r="B215" s="465" t="s">
        <v>1093</v>
      </c>
      <c r="C215" s="465" t="s">
        <v>1094</v>
      </c>
      <c r="D215" s="465" t="s">
        <v>1139</v>
      </c>
      <c r="E215" s="465" t="s">
        <v>1140</v>
      </c>
      <c r="F215" s="469">
        <v>42</v>
      </c>
      <c r="G215" s="469">
        <v>672</v>
      </c>
      <c r="H215" s="469">
        <v>0.80672268907563027</v>
      </c>
      <c r="I215" s="469">
        <v>16</v>
      </c>
      <c r="J215" s="469">
        <v>49</v>
      </c>
      <c r="K215" s="469">
        <v>833</v>
      </c>
      <c r="L215" s="469">
        <v>1</v>
      </c>
      <c r="M215" s="469">
        <v>17</v>
      </c>
      <c r="N215" s="469">
        <v>54</v>
      </c>
      <c r="O215" s="469">
        <v>918</v>
      </c>
      <c r="P215" s="492">
        <v>1.1020408163265305</v>
      </c>
      <c r="Q215" s="470">
        <v>17</v>
      </c>
    </row>
    <row r="216" spans="1:17" ht="14.4" customHeight="1" x14ac:dyDescent="0.3">
      <c r="A216" s="464" t="s">
        <v>1250</v>
      </c>
      <c r="B216" s="465" t="s">
        <v>1093</v>
      </c>
      <c r="C216" s="465" t="s">
        <v>1094</v>
      </c>
      <c r="D216" s="465" t="s">
        <v>1141</v>
      </c>
      <c r="E216" s="465" t="s">
        <v>1142</v>
      </c>
      <c r="F216" s="469">
        <v>2</v>
      </c>
      <c r="G216" s="469">
        <v>272</v>
      </c>
      <c r="H216" s="469">
        <v>1.9568345323741008</v>
      </c>
      <c r="I216" s="469">
        <v>136</v>
      </c>
      <c r="J216" s="469">
        <v>1</v>
      </c>
      <c r="K216" s="469">
        <v>139</v>
      </c>
      <c r="L216" s="469">
        <v>1</v>
      </c>
      <c r="M216" s="469">
        <v>139</v>
      </c>
      <c r="N216" s="469">
        <v>1</v>
      </c>
      <c r="O216" s="469">
        <v>143</v>
      </c>
      <c r="P216" s="492">
        <v>1.0287769784172662</v>
      </c>
      <c r="Q216" s="470">
        <v>143</v>
      </c>
    </row>
    <row r="217" spans="1:17" ht="14.4" customHeight="1" x14ac:dyDescent="0.3">
      <c r="A217" s="464" t="s">
        <v>1250</v>
      </c>
      <c r="B217" s="465" t="s">
        <v>1093</v>
      </c>
      <c r="C217" s="465" t="s">
        <v>1094</v>
      </c>
      <c r="D217" s="465" t="s">
        <v>1143</v>
      </c>
      <c r="E217" s="465" t="s">
        <v>1144</v>
      </c>
      <c r="F217" s="469">
        <v>9</v>
      </c>
      <c r="G217" s="469">
        <v>927</v>
      </c>
      <c r="H217" s="469">
        <v>4.5</v>
      </c>
      <c r="I217" s="469">
        <v>103</v>
      </c>
      <c r="J217" s="469">
        <v>2</v>
      </c>
      <c r="K217" s="469">
        <v>206</v>
      </c>
      <c r="L217" s="469">
        <v>1</v>
      </c>
      <c r="M217" s="469">
        <v>103</v>
      </c>
      <c r="N217" s="469"/>
      <c r="O217" s="469"/>
      <c r="P217" s="492"/>
      <c r="Q217" s="470"/>
    </row>
    <row r="218" spans="1:17" ht="14.4" customHeight="1" x14ac:dyDescent="0.3">
      <c r="A218" s="464" t="s">
        <v>1250</v>
      </c>
      <c r="B218" s="465" t="s">
        <v>1093</v>
      </c>
      <c r="C218" s="465" t="s">
        <v>1094</v>
      </c>
      <c r="D218" s="465" t="s">
        <v>1149</v>
      </c>
      <c r="E218" s="465" t="s">
        <v>1150</v>
      </c>
      <c r="F218" s="469">
        <v>137</v>
      </c>
      <c r="G218" s="469">
        <v>15892</v>
      </c>
      <c r="H218" s="469">
        <v>0.91160442838295186</v>
      </c>
      <c r="I218" s="469">
        <v>116</v>
      </c>
      <c r="J218" s="469">
        <v>149</v>
      </c>
      <c r="K218" s="469">
        <v>17433</v>
      </c>
      <c r="L218" s="469">
        <v>1</v>
      </c>
      <c r="M218" s="469">
        <v>117</v>
      </c>
      <c r="N218" s="469">
        <v>203</v>
      </c>
      <c r="O218" s="469">
        <v>27608</v>
      </c>
      <c r="P218" s="492">
        <v>1.5836631675557851</v>
      </c>
      <c r="Q218" s="470">
        <v>136</v>
      </c>
    </row>
    <row r="219" spans="1:17" ht="14.4" customHeight="1" x14ac:dyDescent="0.3">
      <c r="A219" s="464" t="s">
        <v>1250</v>
      </c>
      <c r="B219" s="465" t="s">
        <v>1093</v>
      </c>
      <c r="C219" s="465" t="s">
        <v>1094</v>
      </c>
      <c r="D219" s="465" t="s">
        <v>1151</v>
      </c>
      <c r="E219" s="465" t="s">
        <v>1152</v>
      </c>
      <c r="F219" s="469">
        <v>16</v>
      </c>
      <c r="G219" s="469">
        <v>1360</v>
      </c>
      <c r="H219" s="469">
        <v>0.71166928309785449</v>
      </c>
      <c r="I219" s="469">
        <v>85</v>
      </c>
      <c r="J219" s="469">
        <v>21</v>
      </c>
      <c r="K219" s="469">
        <v>1911</v>
      </c>
      <c r="L219" s="469">
        <v>1</v>
      </c>
      <c r="M219" s="469">
        <v>91</v>
      </c>
      <c r="N219" s="469">
        <v>25</v>
      </c>
      <c r="O219" s="469">
        <v>2275</v>
      </c>
      <c r="P219" s="492">
        <v>1.1904761904761905</v>
      </c>
      <c r="Q219" s="470">
        <v>91</v>
      </c>
    </row>
    <row r="220" spans="1:17" ht="14.4" customHeight="1" x14ac:dyDescent="0.3">
      <c r="A220" s="464" t="s">
        <v>1250</v>
      </c>
      <c r="B220" s="465" t="s">
        <v>1093</v>
      </c>
      <c r="C220" s="465" t="s">
        <v>1094</v>
      </c>
      <c r="D220" s="465" t="s">
        <v>1153</v>
      </c>
      <c r="E220" s="465" t="s">
        <v>1154</v>
      </c>
      <c r="F220" s="469">
        <v>149</v>
      </c>
      <c r="G220" s="469">
        <v>14602</v>
      </c>
      <c r="H220" s="469">
        <v>1.5859671988704247</v>
      </c>
      <c r="I220" s="469">
        <v>98</v>
      </c>
      <c r="J220" s="469">
        <v>93</v>
      </c>
      <c r="K220" s="469">
        <v>9207</v>
      </c>
      <c r="L220" s="469">
        <v>1</v>
      </c>
      <c r="M220" s="469">
        <v>99</v>
      </c>
      <c r="N220" s="469">
        <v>108</v>
      </c>
      <c r="O220" s="469">
        <v>14796</v>
      </c>
      <c r="P220" s="492">
        <v>1.6070381231671553</v>
      </c>
      <c r="Q220" s="470">
        <v>137</v>
      </c>
    </row>
    <row r="221" spans="1:17" ht="14.4" customHeight="1" x14ac:dyDescent="0.3">
      <c r="A221" s="464" t="s">
        <v>1250</v>
      </c>
      <c r="B221" s="465" t="s">
        <v>1093</v>
      </c>
      <c r="C221" s="465" t="s">
        <v>1094</v>
      </c>
      <c r="D221" s="465" t="s">
        <v>1155</v>
      </c>
      <c r="E221" s="465" t="s">
        <v>1156</v>
      </c>
      <c r="F221" s="469">
        <v>4</v>
      </c>
      <c r="G221" s="469">
        <v>84</v>
      </c>
      <c r="H221" s="469">
        <v>0.30769230769230771</v>
      </c>
      <c r="I221" s="469">
        <v>21</v>
      </c>
      <c r="J221" s="469">
        <v>13</v>
      </c>
      <c r="K221" s="469">
        <v>273</v>
      </c>
      <c r="L221" s="469">
        <v>1</v>
      </c>
      <c r="M221" s="469">
        <v>21</v>
      </c>
      <c r="N221" s="469"/>
      <c r="O221" s="469"/>
      <c r="P221" s="492"/>
      <c r="Q221" s="470"/>
    </row>
    <row r="222" spans="1:17" ht="14.4" customHeight="1" x14ac:dyDescent="0.3">
      <c r="A222" s="464" t="s">
        <v>1250</v>
      </c>
      <c r="B222" s="465" t="s">
        <v>1093</v>
      </c>
      <c r="C222" s="465" t="s">
        <v>1094</v>
      </c>
      <c r="D222" s="465" t="s">
        <v>1157</v>
      </c>
      <c r="E222" s="465" t="s">
        <v>1158</v>
      </c>
      <c r="F222" s="469">
        <v>14</v>
      </c>
      <c r="G222" s="469">
        <v>6818</v>
      </c>
      <c r="H222" s="469">
        <v>0.58213797814207646</v>
      </c>
      <c r="I222" s="469">
        <v>487</v>
      </c>
      <c r="J222" s="469">
        <v>24</v>
      </c>
      <c r="K222" s="469">
        <v>11712</v>
      </c>
      <c r="L222" s="469">
        <v>1</v>
      </c>
      <c r="M222" s="469">
        <v>488</v>
      </c>
      <c r="N222" s="469">
        <v>15</v>
      </c>
      <c r="O222" s="469">
        <v>4920</v>
      </c>
      <c r="P222" s="492">
        <v>0.42008196721311475</v>
      </c>
      <c r="Q222" s="470">
        <v>328</v>
      </c>
    </row>
    <row r="223" spans="1:17" ht="14.4" customHeight="1" x14ac:dyDescent="0.3">
      <c r="A223" s="464" t="s">
        <v>1250</v>
      </c>
      <c r="B223" s="465" t="s">
        <v>1093</v>
      </c>
      <c r="C223" s="465" t="s">
        <v>1094</v>
      </c>
      <c r="D223" s="465" t="s">
        <v>1165</v>
      </c>
      <c r="E223" s="465" t="s">
        <v>1166</v>
      </c>
      <c r="F223" s="469">
        <v>46</v>
      </c>
      <c r="G223" s="469">
        <v>1886</v>
      </c>
      <c r="H223" s="469">
        <v>0.92</v>
      </c>
      <c r="I223" s="469">
        <v>41</v>
      </c>
      <c r="J223" s="469">
        <v>50</v>
      </c>
      <c r="K223" s="469">
        <v>2050</v>
      </c>
      <c r="L223" s="469">
        <v>1</v>
      </c>
      <c r="M223" s="469">
        <v>41</v>
      </c>
      <c r="N223" s="469">
        <v>38</v>
      </c>
      <c r="O223" s="469">
        <v>1938</v>
      </c>
      <c r="P223" s="492">
        <v>0.94536585365853654</v>
      </c>
      <c r="Q223" s="470">
        <v>51</v>
      </c>
    </row>
    <row r="224" spans="1:17" ht="14.4" customHeight="1" x14ac:dyDescent="0.3">
      <c r="A224" s="464" t="s">
        <v>1250</v>
      </c>
      <c r="B224" s="465" t="s">
        <v>1093</v>
      </c>
      <c r="C224" s="465" t="s">
        <v>1094</v>
      </c>
      <c r="D224" s="465" t="s">
        <v>1179</v>
      </c>
      <c r="E224" s="465" t="s">
        <v>1180</v>
      </c>
      <c r="F224" s="469"/>
      <c r="G224" s="469"/>
      <c r="H224" s="469"/>
      <c r="I224" s="469"/>
      <c r="J224" s="469">
        <v>2</v>
      </c>
      <c r="K224" s="469">
        <v>1228</v>
      </c>
      <c r="L224" s="469">
        <v>1</v>
      </c>
      <c r="M224" s="469">
        <v>614</v>
      </c>
      <c r="N224" s="469">
        <v>1</v>
      </c>
      <c r="O224" s="469">
        <v>612</v>
      </c>
      <c r="P224" s="492">
        <v>0.49837133550488599</v>
      </c>
      <c r="Q224" s="470">
        <v>612</v>
      </c>
    </row>
    <row r="225" spans="1:17" ht="14.4" customHeight="1" x14ac:dyDescent="0.3">
      <c r="A225" s="464" t="s">
        <v>1250</v>
      </c>
      <c r="B225" s="465" t="s">
        <v>1093</v>
      </c>
      <c r="C225" s="465" t="s">
        <v>1094</v>
      </c>
      <c r="D225" s="465" t="s">
        <v>1181</v>
      </c>
      <c r="E225" s="465" t="s">
        <v>1182</v>
      </c>
      <c r="F225" s="469">
        <v>3</v>
      </c>
      <c r="G225" s="469">
        <v>2886</v>
      </c>
      <c r="H225" s="469">
        <v>1.4984423676012462</v>
      </c>
      <c r="I225" s="469">
        <v>962</v>
      </c>
      <c r="J225" s="469">
        <v>2</v>
      </c>
      <c r="K225" s="469">
        <v>1926</v>
      </c>
      <c r="L225" s="469">
        <v>1</v>
      </c>
      <c r="M225" s="469">
        <v>963</v>
      </c>
      <c r="N225" s="469"/>
      <c r="O225" s="469"/>
      <c r="P225" s="492"/>
      <c r="Q225" s="470"/>
    </row>
    <row r="226" spans="1:17" ht="14.4" customHeight="1" x14ac:dyDescent="0.3">
      <c r="A226" s="464" t="s">
        <v>1250</v>
      </c>
      <c r="B226" s="465" t="s">
        <v>1093</v>
      </c>
      <c r="C226" s="465" t="s">
        <v>1094</v>
      </c>
      <c r="D226" s="465" t="s">
        <v>1191</v>
      </c>
      <c r="E226" s="465" t="s">
        <v>1192</v>
      </c>
      <c r="F226" s="469">
        <v>2</v>
      </c>
      <c r="G226" s="469">
        <v>496</v>
      </c>
      <c r="H226" s="469">
        <v>3.0645659561322213E-2</v>
      </c>
      <c r="I226" s="469">
        <v>248</v>
      </c>
      <c r="J226" s="469">
        <v>65</v>
      </c>
      <c r="K226" s="469">
        <v>16185</v>
      </c>
      <c r="L226" s="469">
        <v>1</v>
      </c>
      <c r="M226" s="469">
        <v>249</v>
      </c>
      <c r="N226" s="469">
        <v>60</v>
      </c>
      <c r="O226" s="469">
        <v>16260</v>
      </c>
      <c r="P226" s="492">
        <v>1.0046339202965708</v>
      </c>
      <c r="Q226" s="470">
        <v>271</v>
      </c>
    </row>
    <row r="227" spans="1:17" ht="14.4" customHeight="1" x14ac:dyDescent="0.3">
      <c r="A227" s="464" t="s">
        <v>1250</v>
      </c>
      <c r="B227" s="465" t="s">
        <v>1093</v>
      </c>
      <c r="C227" s="465" t="s">
        <v>1094</v>
      </c>
      <c r="D227" s="465" t="s">
        <v>1211</v>
      </c>
      <c r="E227" s="465"/>
      <c r="F227" s="469"/>
      <c r="G227" s="469"/>
      <c r="H227" s="469"/>
      <c r="I227" s="469"/>
      <c r="J227" s="469"/>
      <c r="K227" s="469"/>
      <c r="L227" s="469"/>
      <c r="M227" s="469"/>
      <c r="N227" s="469">
        <v>4</v>
      </c>
      <c r="O227" s="469">
        <v>5972</v>
      </c>
      <c r="P227" s="492"/>
      <c r="Q227" s="470">
        <v>1493</v>
      </c>
    </row>
    <row r="228" spans="1:17" ht="14.4" customHeight="1" x14ac:dyDescent="0.3">
      <c r="A228" s="464" t="s">
        <v>1250</v>
      </c>
      <c r="B228" s="465" t="s">
        <v>1093</v>
      </c>
      <c r="C228" s="465" t="s">
        <v>1094</v>
      </c>
      <c r="D228" s="465" t="s">
        <v>1212</v>
      </c>
      <c r="E228" s="465"/>
      <c r="F228" s="469"/>
      <c r="G228" s="469"/>
      <c r="H228" s="469"/>
      <c r="I228" s="469"/>
      <c r="J228" s="469"/>
      <c r="K228" s="469"/>
      <c r="L228" s="469"/>
      <c r="M228" s="469"/>
      <c r="N228" s="469">
        <v>33</v>
      </c>
      <c r="O228" s="469">
        <v>10791</v>
      </c>
      <c r="P228" s="492"/>
      <c r="Q228" s="470">
        <v>327</v>
      </c>
    </row>
    <row r="229" spans="1:17" ht="14.4" customHeight="1" x14ac:dyDescent="0.3">
      <c r="A229" s="464" t="s">
        <v>1092</v>
      </c>
      <c r="B229" s="465" t="s">
        <v>1093</v>
      </c>
      <c r="C229" s="465" t="s">
        <v>1094</v>
      </c>
      <c r="D229" s="465" t="s">
        <v>1095</v>
      </c>
      <c r="E229" s="465" t="s">
        <v>1096</v>
      </c>
      <c r="F229" s="469">
        <v>85</v>
      </c>
      <c r="G229" s="469">
        <v>13685</v>
      </c>
      <c r="H229" s="469">
        <v>1.4125722543352601</v>
      </c>
      <c r="I229" s="469">
        <v>161</v>
      </c>
      <c r="J229" s="469">
        <v>56</v>
      </c>
      <c r="K229" s="469">
        <v>9688</v>
      </c>
      <c r="L229" s="469">
        <v>1</v>
      </c>
      <c r="M229" s="469">
        <v>173</v>
      </c>
      <c r="N229" s="469">
        <v>60</v>
      </c>
      <c r="O229" s="469">
        <v>10380</v>
      </c>
      <c r="P229" s="492">
        <v>1.0714285714285714</v>
      </c>
      <c r="Q229" s="470">
        <v>173</v>
      </c>
    </row>
    <row r="230" spans="1:17" ht="14.4" customHeight="1" x14ac:dyDescent="0.3">
      <c r="A230" s="464" t="s">
        <v>1092</v>
      </c>
      <c r="B230" s="465" t="s">
        <v>1093</v>
      </c>
      <c r="C230" s="465" t="s">
        <v>1094</v>
      </c>
      <c r="D230" s="465" t="s">
        <v>1097</v>
      </c>
      <c r="E230" s="465" t="s">
        <v>1098</v>
      </c>
      <c r="F230" s="469"/>
      <c r="G230" s="469"/>
      <c r="H230" s="469"/>
      <c r="I230" s="469"/>
      <c r="J230" s="469"/>
      <c r="K230" s="469"/>
      <c r="L230" s="469"/>
      <c r="M230" s="469"/>
      <c r="N230" s="469">
        <v>1</v>
      </c>
      <c r="O230" s="469">
        <v>192</v>
      </c>
      <c r="P230" s="492"/>
      <c r="Q230" s="470">
        <v>192</v>
      </c>
    </row>
    <row r="231" spans="1:17" ht="14.4" customHeight="1" x14ac:dyDescent="0.3">
      <c r="A231" s="464" t="s">
        <v>1092</v>
      </c>
      <c r="B231" s="465" t="s">
        <v>1093</v>
      </c>
      <c r="C231" s="465" t="s">
        <v>1094</v>
      </c>
      <c r="D231" s="465" t="s">
        <v>1109</v>
      </c>
      <c r="E231" s="465" t="s">
        <v>1110</v>
      </c>
      <c r="F231" s="469">
        <v>12</v>
      </c>
      <c r="G231" s="469">
        <v>14028</v>
      </c>
      <c r="H231" s="469">
        <v>2.3918158567774936</v>
      </c>
      <c r="I231" s="469">
        <v>1169</v>
      </c>
      <c r="J231" s="469">
        <v>5</v>
      </c>
      <c r="K231" s="469">
        <v>5865</v>
      </c>
      <c r="L231" s="469">
        <v>1</v>
      </c>
      <c r="M231" s="469">
        <v>1173</v>
      </c>
      <c r="N231" s="469">
        <v>12</v>
      </c>
      <c r="O231" s="469">
        <v>12840</v>
      </c>
      <c r="P231" s="492">
        <v>2.1892583120204603</v>
      </c>
      <c r="Q231" s="470">
        <v>1070</v>
      </c>
    </row>
    <row r="232" spans="1:17" ht="14.4" customHeight="1" x14ac:dyDescent="0.3">
      <c r="A232" s="464" t="s">
        <v>1092</v>
      </c>
      <c r="B232" s="465" t="s">
        <v>1093</v>
      </c>
      <c r="C232" s="465" t="s">
        <v>1094</v>
      </c>
      <c r="D232" s="465" t="s">
        <v>1111</v>
      </c>
      <c r="E232" s="465" t="s">
        <v>1112</v>
      </c>
      <c r="F232" s="469">
        <v>602</v>
      </c>
      <c r="G232" s="469">
        <v>24080</v>
      </c>
      <c r="H232" s="469">
        <v>0.55198973042361998</v>
      </c>
      <c r="I232" s="469">
        <v>40</v>
      </c>
      <c r="J232" s="469">
        <v>1064</v>
      </c>
      <c r="K232" s="469">
        <v>43624</v>
      </c>
      <c r="L232" s="469">
        <v>1</v>
      </c>
      <c r="M232" s="469">
        <v>41</v>
      </c>
      <c r="N232" s="469">
        <v>1021</v>
      </c>
      <c r="O232" s="469">
        <v>46966</v>
      </c>
      <c r="P232" s="492">
        <v>1.0766092059416834</v>
      </c>
      <c r="Q232" s="470">
        <v>46</v>
      </c>
    </row>
    <row r="233" spans="1:17" ht="14.4" customHeight="1" x14ac:dyDescent="0.3">
      <c r="A233" s="464" t="s">
        <v>1092</v>
      </c>
      <c r="B233" s="465" t="s">
        <v>1093</v>
      </c>
      <c r="C233" s="465" t="s">
        <v>1094</v>
      </c>
      <c r="D233" s="465" t="s">
        <v>1113</v>
      </c>
      <c r="E233" s="465" t="s">
        <v>1114</v>
      </c>
      <c r="F233" s="469">
        <v>1</v>
      </c>
      <c r="G233" s="469">
        <v>383</v>
      </c>
      <c r="H233" s="469">
        <v>0.49869791666666669</v>
      </c>
      <c r="I233" s="469">
        <v>383</v>
      </c>
      <c r="J233" s="469">
        <v>2</v>
      </c>
      <c r="K233" s="469">
        <v>768</v>
      </c>
      <c r="L233" s="469">
        <v>1</v>
      </c>
      <c r="M233" s="469">
        <v>384</v>
      </c>
      <c r="N233" s="469"/>
      <c r="O233" s="469"/>
      <c r="P233" s="492"/>
      <c r="Q233" s="470"/>
    </row>
    <row r="234" spans="1:17" ht="14.4" customHeight="1" x14ac:dyDescent="0.3">
      <c r="A234" s="464" t="s">
        <v>1092</v>
      </c>
      <c r="B234" s="465" t="s">
        <v>1093</v>
      </c>
      <c r="C234" s="465" t="s">
        <v>1094</v>
      </c>
      <c r="D234" s="465" t="s">
        <v>1115</v>
      </c>
      <c r="E234" s="465" t="s">
        <v>1116</v>
      </c>
      <c r="F234" s="469">
        <v>2</v>
      </c>
      <c r="G234" s="469">
        <v>74</v>
      </c>
      <c r="H234" s="469">
        <v>0.5</v>
      </c>
      <c r="I234" s="469">
        <v>37</v>
      </c>
      <c r="J234" s="469">
        <v>4</v>
      </c>
      <c r="K234" s="469">
        <v>148</v>
      </c>
      <c r="L234" s="469">
        <v>1</v>
      </c>
      <c r="M234" s="469">
        <v>37</v>
      </c>
      <c r="N234" s="469"/>
      <c r="O234" s="469"/>
      <c r="P234" s="492"/>
      <c r="Q234" s="470"/>
    </row>
    <row r="235" spans="1:17" ht="14.4" customHeight="1" x14ac:dyDescent="0.3">
      <c r="A235" s="464" t="s">
        <v>1092</v>
      </c>
      <c r="B235" s="465" t="s">
        <v>1093</v>
      </c>
      <c r="C235" s="465" t="s">
        <v>1094</v>
      </c>
      <c r="D235" s="465" t="s">
        <v>1119</v>
      </c>
      <c r="E235" s="465" t="s">
        <v>1120</v>
      </c>
      <c r="F235" s="469">
        <v>3</v>
      </c>
      <c r="G235" s="469">
        <v>1335</v>
      </c>
      <c r="H235" s="469"/>
      <c r="I235" s="469">
        <v>445</v>
      </c>
      <c r="J235" s="469"/>
      <c r="K235" s="469"/>
      <c r="L235" s="469"/>
      <c r="M235" s="469"/>
      <c r="N235" s="469">
        <v>34</v>
      </c>
      <c r="O235" s="469">
        <v>12818</v>
      </c>
      <c r="P235" s="492"/>
      <c r="Q235" s="470">
        <v>377</v>
      </c>
    </row>
    <row r="236" spans="1:17" ht="14.4" customHeight="1" x14ac:dyDescent="0.3">
      <c r="A236" s="464" t="s">
        <v>1092</v>
      </c>
      <c r="B236" s="465" t="s">
        <v>1093</v>
      </c>
      <c r="C236" s="465" t="s">
        <v>1094</v>
      </c>
      <c r="D236" s="465" t="s">
        <v>1123</v>
      </c>
      <c r="E236" s="465" t="s">
        <v>1124</v>
      </c>
      <c r="F236" s="469">
        <v>9</v>
      </c>
      <c r="G236" s="469">
        <v>4419</v>
      </c>
      <c r="H236" s="469">
        <v>1.2831010452961673</v>
      </c>
      <c r="I236" s="469">
        <v>491</v>
      </c>
      <c r="J236" s="469">
        <v>7</v>
      </c>
      <c r="K236" s="469">
        <v>3444</v>
      </c>
      <c r="L236" s="469">
        <v>1</v>
      </c>
      <c r="M236" s="469">
        <v>492</v>
      </c>
      <c r="N236" s="469">
        <v>7</v>
      </c>
      <c r="O236" s="469">
        <v>3668</v>
      </c>
      <c r="P236" s="492">
        <v>1.065040650406504</v>
      </c>
      <c r="Q236" s="470">
        <v>524</v>
      </c>
    </row>
    <row r="237" spans="1:17" ht="14.4" customHeight="1" x14ac:dyDescent="0.3">
      <c r="A237" s="464" t="s">
        <v>1092</v>
      </c>
      <c r="B237" s="465" t="s">
        <v>1093</v>
      </c>
      <c r="C237" s="465" t="s">
        <v>1094</v>
      </c>
      <c r="D237" s="465" t="s">
        <v>1125</v>
      </c>
      <c r="E237" s="465" t="s">
        <v>1126</v>
      </c>
      <c r="F237" s="469">
        <v>3</v>
      </c>
      <c r="G237" s="469">
        <v>93</v>
      </c>
      <c r="H237" s="469">
        <v>0.42857142857142855</v>
      </c>
      <c r="I237" s="469">
        <v>31</v>
      </c>
      <c r="J237" s="469">
        <v>7</v>
      </c>
      <c r="K237" s="469">
        <v>217</v>
      </c>
      <c r="L237" s="469">
        <v>1</v>
      </c>
      <c r="M237" s="469">
        <v>31</v>
      </c>
      <c r="N237" s="469">
        <v>5</v>
      </c>
      <c r="O237" s="469">
        <v>285</v>
      </c>
      <c r="P237" s="492">
        <v>1.3133640552995391</v>
      </c>
      <c r="Q237" s="470">
        <v>57</v>
      </c>
    </row>
    <row r="238" spans="1:17" ht="14.4" customHeight="1" x14ac:dyDescent="0.3">
      <c r="A238" s="464" t="s">
        <v>1092</v>
      </c>
      <c r="B238" s="465" t="s">
        <v>1093</v>
      </c>
      <c r="C238" s="465" t="s">
        <v>1094</v>
      </c>
      <c r="D238" s="465" t="s">
        <v>1131</v>
      </c>
      <c r="E238" s="465" t="s">
        <v>1132</v>
      </c>
      <c r="F238" s="469"/>
      <c r="G238" s="469"/>
      <c r="H238" s="469"/>
      <c r="I238" s="469"/>
      <c r="J238" s="469">
        <v>5</v>
      </c>
      <c r="K238" s="469">
        <v>1180</v>
      </c>
      <c r="L238" s="469">
        <v>1</v>
      </c>
      <c r="M238" s="469">
        <v>236</v>
      </c>
      <c r="N238" s="469"/>
      <c r="O238" s="469"/>
      <c r="P238" s="492"/>
      <c r="Q238" s="470"/>
    </row>
    <row r="239" spans="1:17" ht="14.4" customHeight="1" x14ac:dyDescent="0.3">
      <c r="A239" s="464" t="s">
        <v>1092</v>
      </c>
      <c r="B239" s="465" t="s">
        <v>1093</v>
      </c>
      <c r="C239" s="465" t="s">
        <v>1094</v>
      </c>
      <c r="D239" s="465" t="s">
        <v>1139</v>
      </c>
      <c r="E239" s="465" t="s">
        <v>1140</v>
      </c>
      <c r="F239" s="469">
        <v>59</v>
      </c>
      <c r="G239" s="469">
        <v>944</v>
      </c>
      <c r="H239" s="469">
        <v>2.2211764705882353</v>
      </c>
      <c r="I239" s="469">
        <v>16</v>
      </c>
      <c r="J239" s="469">
        <v>25</v>
      </c>
      <c r="K239" s="469">
        <v>425</v>
      </c>
      <c r="L239" s="469">
        <v>1</v>
      </c>
      <c r="M239" s="469">
        <v>17</v>
      </c>
      <c r="N239" s="469">
        <v>23</v>
      </c>
      <c r="O239" s="469">
        <v>391</v>
      </c>
      <c r="P239" s="492">
        <v>0.92</v>
      </c>
      <c r="Q239" s="470">
        <v>17</v>
      </c>
    </row>
    <row r="240" spans="1:17" ht="14.4" customHeight="1" x14ac:dyDescent="0.3">
      <c r="A240" s="464" t="s">
        <v>1092</v>
      </c>
      <c r="B240" s="465" t="s">
        <v>1093</v>
      </c>
      <c r="C240" s="465" t="s">
        <v>1094</v>
      </c>
      <c r="D240" s="465" t="s">
        <v>1141</v>
      </c>
      <c r="E240" s="465" t="s">
        <v>1142</v>
      </c>
      <c r="F240" s="469"/>
      <c r="G240" s="469"/>
      <c r="H240" s="469"/>
      <c r="I240" s="469"/>
      <c r="J240" s="469">
        <v>1</v>
      </c>
      <c r="K240" s="469">
        <v>139</v>
      </c>
      <c r="L240" s="469">
        <v>1</v>
      </c>
      <c r="M240" s="469">
        <v>139</v>
      </c>
      <c r="N240" s="469"/>
      <c r="O240" s="469"/>
      <c r="P240" s="492"/>
      <c r="Q240" s="470"/>
    </row>
    <row r="241" spans="1:17" ht="14.4" customHeight="1" x14ac:dyDescent="0.3">
      <c r="A241" s="464" t="s">
        <v>1092</v>
      </c>
      <c r="B241" s="465" t="s">
        <v>1093</v>
      </c>
      <c r="C241" s="465" t="s">
        <v>1094</v>
      </c>
      <c r="D241" s="465" t="s">
        <v>1143</v>
      </c>
      <c r="E241" s="465" t="s">
        <v>1144</v>
      </c>
      <c r="F241" s="469">
        <v>5</v>
      </c>
      <c r="G241" s="469">
        <v>515</v>
      </c>
      <c r="H241" s="469">
        <v>5</v>
      </c>
      <c r="I241" s="469">
        <v>103</v>
      </c>
      <c r="J241" s="469">
        <v>1</v>
      </c>
      <c r="K241" s="469">
        <v>103</v>
      </c>
      <c r="L241" s="469">
        <v>1</v>
      </c>
      <c r="M241" s="469">
        <v>103</v>
      </c>
      <c r="N241" s="469"/>
      <c r="O241" s="469"/>
      <c r="P241" s="492"/>
      <c r="Q241" s="470"/>
    </row>
    <row r="242" spans="1:17" ht="14.4" customHeight="1" x14ac:dyDescent="0.3">
      <c r="A242" s="464" t="s">
        <v>1092</v>
      </c>
      <c r="B242" s="465" t="s">
        <v>1093</v>
      </c>
      <c r="C242" s="465" t="s">
        <v>1094</v>
      </c>
      <c r="D242" s="465" t="s">
        <v>1149</v>
      </c>
      <c r="E242" s="465" t="s">
        <v>1150</v>
      </c>
      <c r="F242" s="469">
        <v>515</v>
      </c>
      <c r="G242" s="469">
        <v>59740</v>
      </c>
      <c r="H242" s="469">
        <v>0.68906651902603322</v>
      </c>
      <c r="I242" s="469">
        <v>116</v>
      </c>
      <c r="J242" s="469">
        <v>741</v>
      </c>
      <c r="K242" s="469">
        <v>86697</v>
      </c>
      <c r="L242" s="469">
        <v>1</v>
      </c>
      <c r="M242" s="469">
        <v>117</v>
      </c>
      <c r="N242" s="469">
        <v>490</v>
      </c>
      <c r="O242" s="469">
        <v>66640</v>
      </c>
      <c r="P242" s="492">
        <v>0.76865404800627468</v>
      </c>
      <c r="Q242" s="470">
        <v>136</v>
      </c>
    </row>
    <row r="243" spans="1:17" ht="14.4" customHeight="1" x14ac:dyDescent="0.3">
      <c r="A243" s="464" t="s">
        <v>1092</v>
      </c>
      <c r="B243" s="465" t="s">
        <v>1093</v>
      </c>
      <c r="C243" s="465" t="s">
        <v>1094</v>
      </c>
      <c r="D243" s="465" t="s">
        <v>1151</v>
      </c>
      <c r="E243" s="465" t="s">
        <v>1152</v>
      </c>
      <c r="F243" s="469">
        <v>50</v>
      </c>
      <c r="G243" s="469">
        <v>4250</v>
      </c>
      <c r="H243" s="469">
        <v>1.086123179146435</v>
      </c>
      <c r="I243" s="469">
        <v>85</v>
      </c>
      <c r="J243" s="469">
        <v>43</v>
      </c>
      <c r="K243" s="469">
        <v>3913</v>
      </c>
      <c r="L243" s="469">
        <v>1</v>
      </c>
      <c r="M243" s="469">
        <v>91</v>
      </c>
      <c r="N243" s="469">
        <v>29</v>
      </c>
      <c r="O243" s="469">
        <v>2639</v>
      </c>
      <c r="P243" s="492">
        <v>0.67441860465116277</v>
      </c>
      <c r="Q243" s="470">
        <v>91</v>
      </c>
    </row>
    <row r="244" spans="1:17" ht="14.4" customHeight="1" x14ac:dyDescent="0.3">
      <c r="A244" s="464" t="s">
        <v>1092</v>
      </c>
      <c r="B244" s="465" t="s">
        <v>1093</v>
      </c>
      <c r="C244" s="465" t="s">
        <v>1094</v>
      </c>
      <c r="D244" s="465" t="s">
        <v>1153</v>
      </c>
      <c r="E244" s="465" t="s">
        <v>1154</v>
      </c>
      <c r="F244" s="469">
        <v>3</v>
      </c>
      <c r="G244" s="469">
        <v>294</v>
      </c>
      <c r="H244" s="469">
        <v>0.26997245179063362</v>
      </c>
      <c r="I244" s="469">
        <v>98</v>
      </c>
      <c r="J244" s="469">
        <v>11</v>
      </c>
      <c r="K244" s="469">
        <v>1089</v>
      </c>
      <c r="L244" s="469">
        <v>1</v>
      </c>
      <c r="M244" s="469">
        <v>99</v>
      </c>
      <c r="N244" s="469">
        <v>3</v>
      </c>
      <c r="O244" s="469">
        <v>411</v>
      </c>
      <c r="P244" s="492">
        <v>0.37741046831955921</v>
      </c>
      <c r="Q244" s="470">
        <v>137</v>
      </c>
    </row>
    <row r="245" spans="1:17" ht="14.4" customHeight="1" x14ac:dyDescent="0.3">
      <c r="A245" s="464" t="s">
        <v>1092</v>
      </c>
      <c r="B245" s="465" t="s">
        <v>1093</v>
      </c>
      <c r="C245" s="465" t="s">
        <v>1094</v>
      </c>
      <c r="D245" s="465" t="s">
        <v>1155</v>
      </c>
      <c r="E245" s="465" t="s">
        <v>1156</v>
      </c>
      <c r="F245" s="469">
        <v>6</v>
      </c>
      <c r="G245" s="469">
        <v>126</v>
      </c>
      <c r="H245" s="469">
        <v>0.19354838709677419</v>
      </c>
      <c r="I245" s="469">
        <v>21</v>
      </c>
      <c r="J245" s="469">
        <v>31</v>
      </c>
      <c r="K245" s="469">
        <v>651</v>
      </c>
      <c r="L245" s="469">
        <v>1</v>
      </c>
      <c r="M245" s="469">
        <v>21</v>
      </c>
      <c r="N245" s="469"/>
      <c r="O245" s="469"/>
      <c r="P245" s="492"/>
      <c r="Q245" s="470"/>
    </row>
    <row r="246" spans="1:17" ht="14.4" customHeight="1" x14ac:dyDescent="0.3">
      <c r="A246" s="464" t="s">
        <v>1092</v>
      </c>
      <c r="B246" s="465" t="s">
        <v>1093</v>
      </c>
      <c r="C246" s="465" t="s">
        <v>1094</v>
      </c>
      <c r="D246" s="465" t="s">
        <v>1157</v>
      </c>
      <c r="E246" s="465" t="s">
        <v>1158</v>
      </c>
      <c r="F246" s="469">
        <v>122</v>
      </c>
      <c r="G246" s="469">
        <v>59414</v>
      </c>
      <c r="H246" s="469">
        <v>2.2136363636363638</v>
      </c>
      <c r="I246" s="469">
        <v>487</v>
      </c>
      <c r="J246" s="469">
        <v>55</v>
      </c>
      <c r="K246" s="469">
        <v>26840</v>
      </c>
      <c r="L246" s="469">
        <v>1</v>
      </c>
      <c r="M246" s="469">
        <v>488</v>
      </c>
      <c r="N246" s="469">
        <v>12</v>
      </c>
      <c r="O246" s="469">
        <v>3936</v>
      </c>
      <c r="P246" s="492">
        <v>0.1466467958271237</v>
      </c>
      <c r="Q246" s="470">
        <v>328</v>
      </c>
    </row>
    <row r="247" spans="1:17" ht="14.4" customHeight="1" x14ac:dyDescent="0.3">
      <c r="A247" s="464" t="s">
        <v>1092</v>
      </c>
      <c r="B247" s="465" t="s">
        <v>1093</v>
      </c>
      <c r="C247" s="465" t="s">
        <v>1094</v>
      </c>
      <c r="D247" s="465" t="s">
        <v>1165</v>
      </c>
      <c r="E247" s="465" t="s">
        <v>1166</v>
      </c>
      <c r="F247" s="469">
        <v>42</v>
      </c>
      <c r="G247" s="469">
        <v>1722</v>
      </c>
      <c r="H247" s="469">
        <v>0.72413793103448276</v>
      </c>
      <c r="I247" s="469">
        <v>41</v>
      </c>
      <c r="J247" s="469">
        <v>58</v>
      </c>
      <c r="K247" s="469">
        <v>2378</v>
      </c>
      <c r="L247" s="469">
        <v>1</v>
      </c>
      <c r="M247" s="469">
        <v>41</v>
      </c>
      <c r="N247" s="469">
        <v>21</v>
      </c>
      <c r="O247" s="469">
        <v>1071</v>
      </c>
      <c r="P247" s="492">
        <v>0.45037846930193443</v>
      </c>
      <c r="Q247" s="470">
        <v>51</v>
      </c>
    </row>
    <row r="248" spans="1:17" ht="14.4" customHeight="1" x14ac:dyDescent="0.3">
      <c r="A248" s="464" t="s">
        <v>1092</v>
      </c>
      <c r="B248" s="465" t="s">
        <v>1093</v>
      </c>
      <c r="C248" s="465" t="s">
        <v>1094</v>
      </c>
      <c r="D248" s="465" t="s">
        <v>1179</v>
      </c>
      <c r="E248" s="465" t="s">
        <v>1180</v>
      </c>
      <c r="F248" s="469">
        <v>9</v>
      </c>
      <c r="G248" s="469">
        <v>5472</v>
      </c>
      <c r="H248" s="469">
        <v>1.2731503024662634</v>
      </c>
      <c r="I248" s="469">
        <v>608</v>
      </c>
      <c r="J248" s="469">
        <v>7</v>
      </c>
      <c r="K248" s="469">
        <v>4298</v>
      </c>
      <c r="L248" s="469">
        <v>1</v>
      </c>
      <c r="M248" s="469">
        <v>614</v>
      </c>
      <c r="N248" s="469">
        <v>4</v>
      </c>
      <c r="O248" s="469">
        <v>2448</v>
      </c>
      <c r="P248" s="492">
        <v>0.56956724057701258</v>
      </c>
      <c r="Q248" s="470">
        <v>612</v>
      </c>
    </row>
    <row r="249" spans="1:17" ht="14.4" customHeight="1" x14ac:dyDescent="0.3">
      <c r="A249" s="464" t="s">
        <v>1092</v>
      </c>
      <c r="B249" s="465" t="s">
        <v>1093</v>
      </c>
      <c r="C249" s="465" t="s">
        <v>1094</v>
      </c>
      <c r="D249" s="465" t="s">
        <v>1191</v>
      </c>
      <c r="E249" s="465" t="s">
        <v>1192</v>
      </c>
      <c r="F249" s="469"/>
      <c r="G249" s="469"/>
      <c r="H249" s="469"/>
      <c r="I249" s="469"/>
      <c r="J249" s="469">
        <v>5</v>
      </c>
      <c r="K249" s="469">
        <v>1245</v>
      </c>
      <c r="L249" s="469">
        <v>1</v>
      </c>
      <c r="M249" s="469">
        <v>249</v>
      </c>
      <c r="N249" s="469"/>
      <c r="O249" s="469"/>
      <c r="P249" s="492"/>
      <c r="Q249" s="470"/>
    </row>
    <row r="250" spans="1:17" ht="14.4" customHeight="1" x14ac:dyDescent="0.3">
      <c r="A250" s="464" t="s">
        <v>1092</v>
      </c>
      <c r="B250" s="465" t="s">
        <v>1093</v>
      </c>
      <c r="C250" s="465" t="s">
        <v>1094</v>
      </c>
      <c r="D250" s="465" t="s">
        <v>1199</v>
      </c>
      <c r="E250" s="465" t="s">
        <v>1200</v>
      </c>
      <c r="F250" s="469">
        <v>93</v>
      </c>
      <c r="G250" s="469">
        <v>2511</v>
      </c>
      <c r="H250" s="469">
        <v>0.76229508196721307</v>
      </c>
      <c r="I250" s="469">
        <v>27</v>
      </c>
      <c r="J250" s="469">
        <v>122</v>
      </c>
      <c r="K250" s="469">
        <v>3294</v>
      </c>
      <c r="L250" s="469">
        <v>1</v>
      </c>
      <c r="M250" s="469">
        <v>27</v>
      </c>
      <c r="N250" s="469">
        <v>132</v>
      </c>
      <c r="O250" s="469">
        <v>6204</v>
      </c>
      <c r="P250" s="492">
        <v>1.8834244080145719</v>
      </c>
      <c r="Q250" s="470">
        <v>47</v>
      </c>
    </row>
    <row r="251" spans="1:17" ht="14.4" customHeight="1" x14ac:dyDescent="0.3">
      <c r="A251" s="464" t="s">
        <v>1092</v>
      </c>
      <c r="B251" s="465" t="s">
        <v>1093</v>
      </c>
      <c r="C251" s="465" t="s">
        <v>1094</v>
      </c>
      <c r="D251" s="465" t="s">
        <v>1211</v>
      </c>
      <c r="E251" s="465"/>
      <c r="F251" s="469"/>
      <c r="G251" s="469"/>
      <c r="H251" s="469"/>
      <c r="I251" s="469"/>
      <c r="J251" s="469"/>
      <c r="K251" s="469"/>
      <c r="L251" s="469"/>
      <c r="M251" s="469"/>
      <c r="N251" s="469">
        <v>10</v>
      </c>
      <c r="O251" s="469">
        <v>14930</v>
      </c>
      <c r="P251" s="492"/>
      <c r="Q251" s="470">
        <v>1493</v>
      </c>
    </row>
    <row r="252" spans="1:17" ht="14.4" customHeight="1" x14ac:dyDescent="0.3">
      <c r="A252" s="464" t="s">
        <v>1092</v>
      </c>
      <c r="B252" s="465" t="s">
        <v>1093</v>
      </c>
      <c r="C252" s="465" t="s">
        <v>1094</v>
      </c>
      <c r="D252" s="465" t="s">
        <v>1212</v>
      </c>
      <c r="E252" s="465"/>
      <c r="F252" s="469"/>
      <c r="G252" s="469"/>
      <c r="H252" s="469"/>
      <c r="I252" s="469"/>
      <c r="J252" s="469"/>
      <c r="K252" s="469"/>
      <c r="L252" s="469"/>
      <c r="M252" s="469"/>
      <c r="N252" s="469">
        <v>5</v>
      </c>
      <c r="O252" s="469">
        <v>1635</v>
      </c>
      <c r="P252" s="492"/>
      <c r="Q252" s="470">
        <v>327</v>
      </c>
    </row>
    <row r="253" spans="1:17" ht="14.4" customHeight="1" x14ac:dyDescent="0.3">
      <c r="A253" s="464" t="s">
        <v>1092</v>
      </c>
      <c r="B253" s="465" t="s">
        <v>1093</v>
      </c>
      <c r="C253" s="465" t="s">
        <v>1094</v>
      </c>
      <c r="D253" s="465" t="s">
        <v>1213</v>
      </c>
      <c r="E253" s="465"/>
      <c r="F253" s="469"/>
      <c r="G253" s="469"/>
      <c r="H253" s="469"/>
      <c r="I253" s="469"/>
      <c r="J253" s="469"/>
      <c r="K253" s="469"/>
      <c r="L253" s="469"/>
      <c r="M253" s="469"/>
      <c r="N253" s="469">
        <v>2</v>
      </c>
      <c r="O253" s="469">
        <v>1774</v>
      </c>
      <c r="P253" s="492"/>
      <c r="Q253" s="470">
        <v>887</v>
      </c>
    </row>
    <row r="254" spans="1:17" ht="14.4" customHeight="1" x14ac:dyDescent="0.3">
      <c r="A254" s="464" t="s">
        <v>1251</v>
      </c>
      <c r="B254" s="465" t="s">
        <v>1093</v>
      </c>
      <c r="C254" s="465" t="s">
        <v>1094</v>
      </c>
      <c r="D254" s="465" t="s">
        <v>1095</v>
      </c>
      <c r="E254" s="465" t="s">
        <v>1096</v>
      </c>
      <c r="F254" s="469">
        <v>379</v>
      </c>
      <c r="G254" s="469">
        <v>61019</v>
      </c>
      <c r="H254" s="469">
        <v>0.79798864854968221</v>
      </c>
      <c r="I254" s="469">
        <v>161</v>
      </c>
      <c r="J254" s="469">
        <v>442</v>
      </c>
      <c r="K254" s="469">
        <v>76466</v>
      </c>
      <c r="L254" s="469">
        <v>1</v>
      </c>
      <c r="M254" s="469">
        <v>173</v>
      </c>
      <c r="N254" s="469">
        <v>405</v>
      </c>
      <c r="O254" s="469">
        <v>70065</v>
      </c>
      <c r="P254" s="492">
        <v>0.91628959276018096</v>
      </c>
      <c r="Q254" s="470">
        <v>173</v>
      </c>
    </row>
    <row r="255" spans="1:17" ht="14.4" customHeight="1" x14ac:dyDescent="0.3">
      <c r="A255" s="464" t="s">
        <v>1251</v>
      </c>
      <c r="B255" s="465" t="s">
        <v>1093</v>
      </c>
      <c r="C255" s="465" t="s">
        <v>1094</v>
      </c>
      <c r="D255" s="465" t="s">
        <v>1099</v>
      </c>
      <c r="E255" s="465" t="s">
        <v>1100</v>
      </c>
      <c r="F255" s="469"/>
      <c r="G255" s="469"/>
      <c r="H255" s="469"/>
      <c r="I255" s="469"/>
      <c r="J255" s="469"/>
      <c r="K255" s="469"/>
      <c r="L255" s="469"/>
      <c r="M255" s="469"/>
      <c r="N255" s="469">
        <v>1</v>
      </c>
      <c r="O255" s="469">
        <v>76</v>
      </c>
      <c r="P255" s="492"/>
      <c r="Q255" s="470">
        <v>76</v>
      </c>
    </row>
    <row r="256" spans="1:17" ht="14.4" customHeight="1" x14ac:dyDescent="0.3">
      <c r="A256" s="464" t="s">
        <v>1251</v>
      </c>
      <c r="B256" s="465" t="s">
        <v>1093</v>
      </c>
      <c r="C256" s="465" t="s">
        <v>1094</v>
      </c>
      <c r="D256" s="465" t="s">
        <v>1109</v>
      </c>
      <c r="E256" s="465" t="s">
        <v>1110</v>
      </c>
      <c r="F256" s="469">
        <v>84</v>
      </c>
      <c r="G256" s="469">
        <v>98196</v>
      </c>
      <c r="H256" s="469">
        <v>0.19025807951639154</v>
      </c>
      <c r="I256" s="469">
        <v>1169</v>
      </c>
      <c r="J256" s="469">
        <v>440</v>
      </c>
      <c r="K256" s="469">
        <v>516120</v>
      </c>
      <c r="L256" s="469">
        <v>1</v>
      </c>
      <c r="M256" s="469">
        <v>1173</v>
      </c>
      <c r="N256" s="469">
        <v>167</v>
      </c>
      <c r="O256" s="469">
        <v>178690</v>
      </c>
      <c r="P256" s="492">
        <v>0.34621793381384175</v>
      </c>
      <c r="Q256" s="470">
        <v>1070</v>
      </c>
    </row>
    <row r="257" spans="1:17" ht="14.4" customHeight="1" x14ac:dyDescent="0.3">
      <c r="A257" s="464" t="s">
        <v>1251</v>
      </c>
      <c r="B257" s="465" t="s">
        <v>1093</v>
      </c>
      <c r="C257" s="465" t="s">
        <v>1094</v>
      </c>
      <c r="D257" s="465" t="s">
        <v>1111</v>
      </c>
      <c r="E257" s="465" t="s">
        <v>1112</v>
      </c>
      <c r="F257" s="469">
        <v>1687</v>
      </c>
      <c r="G257" s="469">
        <v>67480</v>
      </c>
      <c r="H257" s="469">
        <v>1.1909216053086724</v>
      </c>
      <c r="I257" s="469">
        <v>40</v>
      </c>
      <c r="J257" s="469">
        <v>1382</v>
      </c>
      <c r="K257" s="469">
        <v>56662</v>
      </c>
      <c r="L257" s="469">
        <v>1</v>
      </c>
      <c r="M257" s="469">
        <v>41</v>
      </c>
      <c r="N257" s="469">
        <v>1297</v>
      </c>
      <c r="O257" s="469">
        <v>59662</v>
      </c>
      <c r="P257" s="492">
        <v>1.052945536691257</v>
      </c>
      <c r="Q257" s="470">
        <v>46</v>
      </c>
    </row>
    <row r="258" spans="1:17" ht="14.4" customHeight="1" x14ac:dyDescent="0.3">
      <c r="A258" s="464" t="s">
        <v>1251</v>
      </c>
      <c r="B258" s="465" t="s">
        <v>1093</v>
      </c>
      <c r="C258" s="465" t="s">
        <v>1094</v>
      </c>
      <c r="D258" s="465" t="s">
        <v>1113</v>
      </c>
      <c r="E258" s="465" t="s">
        <v>1114</v>
      </c>
      <c r="F258" s="469">
        <v>34</v>
      </c>
      <c r="G258" s="469">
        <v>13022</v>
      </c>
      <c r="H258" s="469">
        <v>0.78863856589147285</v>
      </c>
      <c r="I258" s="469">
        <v>383</v>
      </c>
      <c r="J258" s="469">
        <v>43</v>
      </c>
      <c r="K258" s="469">
        <v>16512</v>
      </c>
      <c r="L258" s="469">
        <v>1</v>
      </c>
      <c r="M258" s="469">
        <v>384</v>
      </c>
      <c r="N258" s="469">
        <v>46</v>
      </c>
      <c r="O258" s="469">
        <v>15962</v>
      </c>
      <c r="P258" s="492">
        <v>0.96669089147286824</v>
      </c>
      <c r="Q258" s="470">
        <v>347</v>
      </c>
    </row>
    <row r="259" spans="1:17" ht="14.4" customHeight="1" x14ac:dyDescent="0.3">
      <c r="A259" s="464" t="s">
        <v>1251</v>
      </c>
      <c r="B259" s="465" t="s">
        <v>1093</v>
      </c>
      <c r="C259" s="465" t="s">
        <v>1094</v>
      </c>
      <c r="D259" s="465" t="s">
        <v>1115</v>
      </c>
      <c r="E259" s="465" t="s">
        <v>1116</v>
      </c>
      <c r="F259" s="469">
        <v>354</v>
      </c>
      <c r="G259" s="469">
        <v>13098</v>
      </c>
      <c r="H259" s="469">
        <v>0.96986301369863015</v>
      </c>
      <c r="I259" s="469">
        <v>37</v>
      </c>
      <c r="J259" s="469">
        <v>365</v>
      </c>
      <c r="K259" s="469">
        <v>13505</v>
      </c>
      <c r="L259" s="469">
        <v>1</v>
      </c>
      <c r="M259" s="469">
        <v>37</v>
      </c>
      <c r="N259" s="469">
        <v>150</v>
      </c>
      <c r="O259" s="469">
        <v>7650</v>
      </c>
      <c r="P259" s="492">
        <v>0.56645686782673088</v>
      </c>
      <c r="Q259" s="470">
        <v>51</v>
      </c>
    </row>
    <row r="260" spans="1:17" ht="14.4" customHeight="1" x14ac:dyDescent="0.3">
      <c r="A260" s="464" t="s">
        <v>1251</v>
      </c>
      <c r="B260" s="465" t="s">
        <v>1093</v>
      </c>
      <c r="C260" s="465" t="s">
        <v>1094</v>
      </c>
      <c r="D260" s="465" t="s">
        <v>1119</v>
      </c>
      <c r="E260" s="465" t="s">
        <v>1120</v>
      </c>
      <c r="F260" s="469">
        <v>243</v>
      </c>
      <c r="G260" s="469">
        <v>108135</v>
      </c>
      <c r="H260" s="469">
        <v>0.76969891095451637</v>
      </c>
      <c r="I260" s="469">
        <v>445</v>
      </c>
      <c r="J260" s="469">
        <v>315</v>
      </c>
      <c r="K260" s="469">
        <v>140490</v>
      </c>
      <c r="L260" s="469">
        <v>1</v>
      </c>
      <c r="M260" s="469">
        <v>446</v>
      </c>
      <c r="N260" s="469">
        <v>664</v>
      </c>
      <c r="O260" s="469">
        <v>250328</v>
      </c>
      <c r="P260" s="492">
        <v>1.7818207701615774</v>
      </c>
      <c r="Q260" s="470">
        <v>377</v>
      </c>
    </row>
    <row r="261" spans="1:17" ht="14.4" customHeight="1" x14ac:dyDescent="0.3">
      <c r="A261" s="464" t="s">
        <v>1251</v>
      </c>
      <c r="B261" s="465" t="s">
        <v>1093</v>
      </c>
      <c r="C261" s="465" t="s">
        <v>1094</v>
      </c>
      <c r="D261" s="465" t="s">
        <v>1123</v>
      </c>
      <c r="E261" s="465" t="s">
        <v>1124</v>
      </c>
      <c r="F261" s="469">
        <v>228</v>
      </c>
      <c r="G261" s="469">
        <v>111948</v>
      </c>
      <c r="H261" s="469">
        <v>0.62510050924685068</v>
      </c>
      <c r="I261" s="469">
        <v>491</v>
      </c>
      <c r="J261" s="469">
        <v>364</v>
      </c>
      <c r="K261" s="469">
        <v>179088</v>
      </c>
      <c r="L261" s="469">
        <v>1</v>
      </c>
      <c r="M261" s="469">
        <v>492</v>
      </c>
      <c r="N261" s="469">
        <v>531</v>
      </c>
      <c r="O261" s="469">
        <v>278244</v>
      </c>
      <c r="P261" s="492">
        <v>1.5536719378182793</v>
      </c>
      <c r="Q261" s="470">
        <v>524</v>
      </c>
    </row>
    <row r="262" spans="1:17" ht="14.4" customHeight="1" x14ac:dyDescent="0.3">
      <c r="A262" s="464" t="s">
        <v>1251</v>
      </c>
      <c r="B262" s="465" t="s">
        <v>1093</v>
      </c>
      <c r="C262" s="465" t="s">
        <v>1094</v>
      </c>
      <c r="D262" s="465" t="s">
        <v>1125</v>
      </c>
      <c r="E262" s="465" t="s">
        <v>1126</v>
      </c>
      <c r="F262" s="469">
        <v>104</v>
      </c>
      <c r="G262" s="469">
        <v>3224</v>
      </c>
      <c r="H262" s="469">
        <v>1.0947368421052632</v>
      </c>
      <c r="I262" s="469">
        <v>31</v>
      </c>
      <c r="J262" s="469">
        <v>95</v>
      </c>
      <c r="K262" s="469">
        <v>2945</v>
      </c>
      <c r="L262" s="469">
        <v>1</v>
      </c>
      <c r="M262" s="469">
        <v>31</v>
      </c>
      <c r="N262" s="469">
        <v>62</v>
      </c>
      <c r="O262" s="469">
        <v>3534</v>
      </c>
      <c r="P262" s="492">
        <v>1.2</v>
      </c>
      <c r="Q262" s="470">
        <v>57</v>
      </c>
    </row>
    <row r="263" spans="1:17" ht="14.4" customHeight="1" x14ac:dyDescent="0.3">
      <c r="A263" s="464" t="s">
        <v>1251</v>
      </c>
      <c r="B263" s="465" t="s">
        <v>1093</v>
      </c>
      <c r="C263" s="465" t="s">
        <v>1094</v>
      </c>
      <c r="D263" s="465" t="s">
        <v>1127</v>
      </c>
      <c r="E263" s="465" t="s">
        <v>1128</v>
      </c>
      <c r="F263" s="469">
        <v>4</v>
      </c>
      <c r="G263" s="469">
        <v>828</v>
      </c>
      <c r="H263" s="469">
        <v>1.3269230769230769</v>
      </c>
      <c r="I263" s="469">
        <v>207</v>
      </c>
      <c r="J263" s="469">
        <v>3</v>
      </c>
      <c r="K263" s="469">
        <v>624</v>
      </c>
      <c r="L263" s="469">
        <v>1</v>
      </c>
      <c r="M263" s="469">
        <v>208</v>
      </c>
      <c r="N263" s="469">
        <v>2</v>
      </c>
      <c r="O263" s="469">
        <v>448</v>
      </c>
      <c r="P263" s="492">
        <v>0.71794871794871795</v>
      </c>
      <c r="Q263" s="470">
        <v>224</v>
      </c>
    </row>
    <row r="264" spans="1:17" ht="14.4" customHeight="1" x14ac:dyDescent="0.3">
      <c r="A264" s="464" t="s">
        <v>1251</v>
      </c>
      <c r="B264" s="465" t="s">
        <v>1093</v>
      </c>
      <c r="C264" s="465" t="s">
        <v>1094</v>
      </c>
      <c r="D264" s="465" t="s">
        <v>1129</v>
      </c>
      <c r="E264" s="465" t="s">
        <v>1130</v>
      </c>
      <c r="F264" s="469">
        <v>4</v>
      </c>
      <c r="G264" s="469">
        <v>1520</v>
      </c>
      <c r="H264" s="469">
        <v>0.98958333333333337</v>
      </c>
      <c r="I264" s="469">
        <v>380</v>
      </c>
      <c r="J264" s="469">
        <v>4</v>
      </c>
      <c r="K264" s="469">
        <v>1536</v>
      </c>
      <c r="L264" s="469">
        <v>1</v>
      </c>
      <c r="M264" s="469">
        <v>384</v>
      </c>
      <c r="N264" s="469">
        <v>2</v>
      </c>
      <c r="O264" s="469">
        <v>1106</v>
      </c>
      <c r="P264" s="492">
        <v>0.72005208333333337</v>
      </c>
      <c r="Q264" s="470">
        <v>553</v>
      </c>
    </row>
    <row r="265" spans="1:17" ht="14.4" customHeight="1" x14ac:dyDescent="0.3">
      <c r="A265" s="464" t="s">
        <v>1251</v>
      </c>
      <c r="B265" s="465" t="s">
        <v>1093</v>
      </c>
      <c r="C265" s="465" t="s">
        <v>1094</v>
      </c>
      <c r="D265" s="465" t="s">
        <v>1131</v>
      </c>
      <c r="E265" s="465" t="s">
        <v>1132</v>
      </c>
      <c r="F265" s="469"/>
      <c r="G265" s="469"/>
      <c r="H265" s="469"/>
      <c r="I265" s="469"/>
      <c r="J265" s="469">
        <v>1</v>
      </c>
      <c r="K265" s="469">
        <v>236</v>
      </c>
      <c r="L265" s="469">
        <v>1</v>
      </c>
      <c r="M265" s="469">
        <v>236</v>
      </c>
      <c r="N265" s="469"/>
      <c r="O265" s="469"/>
      <c r="P265" s="492"/>
      <c r="Q265" s="470"/>
    </row>
    <row r="266" spans="1:17" ht="14.4" customHeight="1" x14ac:dyDescent="0.3">
      <c r="A266" s="464" t="s">
        <v>1251</v>
      </c>
      <c r="B266" s="465" t="s">
        <v>1093</v>
      </c>
      <c r="C266" s="465" t="s">
        <v>1094</v>
      </c>
      <c r="D266" s="465" t="s">
        <v>1133</v>
      </c>
      <c r="E266" s="465" t="s">
        <v>1134</v>
      </c>
      <c r="F266" s="469">
        <v>72</v>
      </c>
      <c r="G266" s="469">
        <v>9432</v>
      </c>
      <c r="H266" s="469">
        <v>2.6479505895564288</v>
      </c>
      <c r="I266" s="469">
        <v>131</v>
      </c>
      <c r="J266" s="469">
        <v>26</v>
      </c>
      <c r="K266" s="469">
        <v>3562</v>
      </c>
      <c r="L266" s="469">
        <v>1</v>
      </c>
      <c r="M266" s="469">
        <v>137</v>
      </c>
      <c r="N266" s="469">
        <v>35</v>
      </c>
      <c r="O266" s="469">
        <v>4935</v>
      </c>
      <c r="P266" s="492">
        <v>1.3854576080853453</v>
      </c>
      <c r="Q266" s="470">
        <v>141</v>
      </c>
    </row>
    <row r="267" spans="1:17" ht="14.4" customHeight="1" x14ac:dyDescent="0.3">
      <c r="A267" s="464" t="s">
        <v>1251</v>
      </c>
      <c r="B267" s="465" t="s">
        <v>1093</v>
      </c>
      <c r="C267" s="465" t="s">
        <v>1094</v>
      </c>
      <c r="D267" s="465" t="s">
        <v>1135</v>
      </c>
      <c r="E267" s="465" t="s">
        <v>1136</v>
      </c>
      <c r="F267" s="469"/>
      <c r="G267" s="469"/>
      <c r="H267" s="469"/>
      <c r="I267" s="469"/>
      <c r="J267" s="469">
        <v>2</v>
      </c>
      <c r="K267" s="469">
        <v>410</v>
      </c>
      <c r="L267" s="469">
        <v>1</v>
      </c>
      <c r="M267" s="469">
        <v>205</v>
      </c>
      <c r="N267" s="469"/>
      <c r="O267" s="469"/>
      <c r="P267" s="492"/>
      <c r="Q267" s="470"/>
    </row>
    <row r="268" spans="1:17" ht="14.4" customHeight="1" x14ac:dyDescent="0.3">
      <c r="A268" s="464" t="s">
        <v>1251</v>
      </c>
      <c r="B268" s="465" t="s">
        <v>1093</v>
      </c>
      <c r="C268" s="465" t="s">
        <v>1094</v>
      </c>
      <c r="D268" s="465" t="s">
        <v>1139</v>
      </c>
      <c r="E268" s="465" t="s">
        <v>1140</v>
      </c>
      <c r="F268" s="469">
        <v>805</v>
      </c>
      <c r="G268" s="469">
        <v>12880</v>
      </c>
      <c r="H268" s="469">
        <v>0.84183006535947713</v>
      </c>
      <c r="I268" s="469">
        <v>16</v>
      </c>
      <c r="J268" s="469">
        <v>900</v>
      </c>
      <c r="K268" s="469">
        <v>15300</v>
      </c>
      <c r="L268" s="469">
        <v>1</v>
      </c>
      <c r="M268" s="469">
        <v>17</v>
      </c>
      <c r="N268" s="469">
        <v>793</v>
      </c>
      <c r="O268" s="469">
        <v>13481</v>
      </c>
      <c r="P268" s="492">
        <v>0.88111111111111107</v>
      </c>
      <c r="Q268" s="470">
        <v>17</v>
      </c>
    </row>
    <row r="269" spans="1:17" ht="14.4" customHeight="1" x14ac:dyDescent="0.3">
      <c r="A269" s="464" t="s">
        <v>1251</v>
      </c>
      <c r="B269" s="465" t="s">
        <v>1093</v>
      </c>
      <c r="C269" s="465" t="s">
        <v>1094</v>
      </c>
      <c r="D269" s="465" t="s">
        <v>1141</v>
      </c>
      <c r="E269" s="465" t="s">
        <v>1142</v>
      </c>
      <c r="F269" s="469">
        <v>22</v>
      </c>
      <c r="G269" s="469">
        <v>2992</v>
      </c>
      <c r="H269" s="469">
        <v>8.6100719424460431E-2</v>
      </c>
      <c r="I269" s="469">
        <v>136</v>
      </c>
      <c r="J269" s="469">
        <v>250</v>
      </c>
      <c r="K269" s="469">
        <v>34750</v>
      </c>
      <c r="L269" s="469">
        <v>1</v>
      </c>
      <c r="M269" s="469">
        <v>139</v>
      </c>
      <c r="N269" s="469">
        <v>332</v>
      </c>
      <c r="O269" s="469">
        <v>47476</v>
      </c>
      <c r="P269" s="492">
        <v>1.3662158273381295</v>
      </c>
      <c r="Q269" s="470">
        <v>143</v>
      </c>
    </row>
    <row r="270" spans="1:17" ht="14.4" customHeight="1" x14ac:dyDescent="0.3">
      <c r="A270" s="464" t="s">
        <v>1251</v>
      </c>
      <c r="B270" s="465" t="s">
        <v>1093</v>
      </c>
      <c r="C270" s="465" t="s">
        <v>1094</v>
      </c>
      <c r="D270" s="465" t="s">
        <v>1143</v>
      </c>
      <c r="E270" s="465" t="s">
        <v>1144</v>
      </c>
      <c r="F270" s="469">
        <v>33</v>
      </c>
      <c r="G270" s="469">
        <v>3399</v>
      </c>
      <c r="H270" s="469">
        <v>1.1785714285714286</v>
      </c>
      <c r="I270" s="469">
        <v>103</v>
      </c>
      <c r="J270" s="469">
        <v>28</v>
      </c>
      <c r="K270" s="469">
        <v>2884</v>
      </c>
      <c r="L270" s="469">
        <v>1</v>
      </c>
      <c r="M270" s="469">
        <v>103</v>
      </c>
      <c r="N270" s="469">
        <v>38</v>
      </c>
      <c r="O270" s="469">
        <v>2470</v>
      </c>
      <c r="P270" s="492">
        <v>0.85644937586685155</v>
      </c>
      <c r="Q270" s="470">
        <v>65</v>
      </c>
    </row>
    <row r="271" spans="1:17" ht="14.4" customHeight="1" x14ac:dyDescent="0.3">
      <c r="A271" s="464" t="s">
        <v>1251</v>
      </c>
      <c r="B271" s="465" t="s">
        <v>1093</v>
      </c>
      <c r="C271" s="465" t="s">
        <v>1094</v>
      </c>
      <c r="D271" s="465" t="s">
        <v>1149</v>
      </c>
      <c r="E271" s="465" t="s">
        <v>1150</v>
      </c>
      <c r="F271" s="469">
        <v>757</v>
      </c>
      <c r="G271" s="469">
        <v>87812</v>
      </c>
      <c r="H271" s="469">
        <v>0.95487266479632893</v>
      </c>
      <c r="I271" s="469">
        <v>116</v>
      </c>
      <c r="J271" s="469">
        <v>786</v>
      </c>
      <c r="K271" s="469">
        <v>91962</v>
      </c>
      <c r="L271" s="469">
        <v>1</v>
      </c>
      <c r="M271" s="469">
        <v>117</v>
      </c>
      <c r="N271" s="469">
        <v>825</v>
      </c>
      <c r="O271" s="469">
        <v>112200</v>
      </c>
      <c r="P271" s="492">
        <v>1.2200691590004566</v>
      </c>
      <c r="Q271" s="470">
        <v>136</v>
      </c>
    </row>
    <row r="272" spans="1:17" ht="14.4" customHeight="1" x14ac:dyDescent="0.3">
      <c r="A272" s="464" t="s">
        <v>1251</v>
      </c>
      <c r="B272" s="465" t="s">
        <v>1093</v>
      </c>
      <c r="C272" s="465" t="s">
        <v>1094</v>
      </c>
      <c r="D272" s="465" t="s">
        <v>1151</v>
      </c>
      <c r="E272" s="465" t="s">
        <v>1152</v>
      </c>
      <c r="F272" s="469">
        <v>166</v>
      </c>
      <c r="G272" s="469">
        <v>14110</v>
      </c>
      <c r="H272" s="469">
        <v>1.1836255347705729</v>
      </c>
      <c r="I272" s="469">
        <v>85</v>
      </c>
      <c r="J272" s="469">
        <v>131</v>
      </c>
      <c r="K272" s="469">
        <v>11921</v>
      </c>
      <c r="L272" s="469">
        <v>1</v>
      </c>
      <c r="M272" s="469">
        <v>91</v>
      </c>
      <c r="N272" s="469">
        <v>120</v>
      </c>
      <c r="O272" s="469">
        <v>10920</v>
      </c>
      <c r="P272" s="492">
        <v>0.91603053435114501</v>
      </c>
      <c r="Q272" s="470">
        <v>91</v>
      </c>
    </row>
    <row r="273" spans="1:17" ht="14.4" customHeight="1" x14ac:dyDescent="0.3">
      <c r="A273" s="464" t="s">
        <v>1251</v>
      </c>
      <c r="B273" s="465" t="s">
        <v>1093</v>
      </c>
      <c r="C273" s="465" t="s">
        <v>1094</v>
      </c>
      <c r="D273" s="465" t="s">
        <v>1153</v>
      </c>
      <c r="E273" s="465" t="s">
        <v>1154</v>
      </c>
      <c r="F273" s="469">
        <v>27</v>
      </c>
      <c r="G273" s="469">
        <v>2646</v>
      </c>
      <c r="H273" s="469">
        <v>2.0559440559440558</v>
      </c>
      <c r="I273" s="469">
        <v>98</v>
      </c>
      <c r="J273" s="469">
        <v>13</v>
      </c>
      <c r="K273" s="469">
        <v>1287</v>
      </c>
      <c r="L273" s="469">
        <v>1</v>
      </c>
      <c r="M273" s="469">
        <v>99</v>
      </c>
      <c r="N273" s="469">
        <v>12</v>
      </c>
      <c r="O273" s="469">
        <v>1644</v>
      </c>
      <c r="P273" s="492">
        <v>1.2773892773892774</v>
      </c>
      <c r="Q273" s="470">
        <v>137</v>
      </c>
    </row>
    <row r="274" spans="1:17" ht="14.4" customHeight="1" x14ac:dyDescent="0.3">
      <c r="A274" s="464" t="s">
        <v>1251</v>
      </c>
      <c r="B274" s="465" t="s">
        <v>1093</v>
      </c>
      <c r="C274" s="465" t="s">
        <v>1094</v>
      </c>
      <c r="D274" s="465" t="s">
        <v>1155</v>
      </c>
      <c r="E274" s="465" t="s">
        <v>1156</v>
      </c>
      <c r="F274" s="469">
        <v>159</v>
      </c>
      <c r="G274" s="469">
        <v>3339</v>
      </c>
      <c r="H274" s="469">
        <v>1.282258064516129</v>
      </c>
      <c r="I274" s="469">
        <v>21</v>
      </c>
      <c r="J274" s="469">
        <v>124</v>
      </c>
      <c r="K274" s="469">
        <v>2604</v>
      </c>
      <c r="L274" s="469">
        <v>1</v>
      </c>
      <c r="M274" s="469">
        <v>21</v>
      </c>
      <c r="N274" s="469">
        <v>79</v>
      </c>
      <c r="O274" s="469">
        <v>5214</v>
      </c>
      <c r="P274" s="492">
        <v>2.0023041474654377</v>
      </c>
      <c r="Q274" s="470">
        <v>66</v>
      </c>
    </row>
    <row r="275" spans="1:17" ht="14.4" customHeight="1" x14ac:dyDescent="0.3">
      <c r="A275" s="464" t="s">
        <v>1251</v>
      </c>
      <c r="B275" s="465" t="s">
        <v>1093</v>
      </c>
      <c r="C275" s="465" t="s">
        <v>1094</v>
      </c>
      <c r="D275" s="465" t="s">
        <v>1157</v>
      </c>
      <c r="E275" s="465" t="s">
        <v>1158</v>
      </c>
      <c r="F275" s="469">
        <v>1412</v>
      </c>
      <c r="G275" s="469">
        <v>687644</v>
      </c>
      <c r="H275" s="469">
        <v>0.98195578911292625</v>
      </c>
      <c r="I275" s="469">
        <v>487</v>
      </c>
      <c r="J275" s="469">
        <v>1435</v>
      </c>
      <c r="K275" s="469">
        <v>700280</v>
      </c>
      <c r="L275" s="469">
        <v>1</v>
      </c>
      <c r="M275" s="469">
        <v>488</v>
      </c>
      <c r="N275" s="469">
        <v>774</v>
      </c>
      <c r="O275" s="469">
        <v>253872</v>
      </c>
      <c r="P275" s="492">
        <v>0.36252927400468382</v>
      </c>
      <c r="Q275" s="470">
        <v>328</v>
      </c>
    </row>
    <row r="276" spans="1:17" ht="14.4" customHeight="1" x14ac:dyDescent="0.3">
      <c r="A276" s="464" t="s">
        <v>1251</v>
      </c>
      <c r="B276" s="465" t="s">
        <v>1093</v>
      </c>
      <c r="C276" s="465" t="s">
        <v>1094</v>
      </c>
      <c r="D276" s="465" t="s">
        <v>1165</v>
      </c>
      <c r="E276" s="465" t="s">
        <v>1166</v>
      </c>
      <c r="F276" s="469">
        <v>264</v>
      </c>
      <c r="G276" s="469">
        <v>10824</v>
      </c>
      <c r="H276" s="469">
        <v>1.1528384279475983</v>
      </c>
      <c r="I276" s="469">
        <v>41</v>
      </c>
      <c r="J276" s="469">
        <v>229</v>
      </c>
      <c r="K276" s="469">
        <v>9389</v>
      </c>
      <c r="L276" s="469">
        <v>1</v>
      </c>
      <c r="M276" s="469">
        <v>41</v>
      </c>
      <c r="N276" s="469">
        <v>177</v>
      </c>
      <c r="O276" s="469">
        <v>9027</v>
      </c>
      <c r="P276" s="492">
        <v>0.96144424326339328</v>
      </c>
      <c r="Q276" s="470">
        <v>51</v>
      </c>
    </row>
    <row r="277" spans="1:17" ht="14.4" customHeight="1" x14ac:dyDescent="0.3">
      <c r="A277" s="464" t="s">
        <v>1251</v>
      </c>
      <c r="B277" s="465" t="s">
        <v>1093</v>
      </c>
      <c r="C277" s="465" t="s">
        <v>1094</v>
      </c>
      <c r="D277" s="465" t="s">
        <v>1171</v>
      </c>
      <c r="E277" s="465" t="s">
        <v>1172</v>
      </c>
      <c r="F277" s="469"/>
      <c r="G277" s="469"/>
      <c r="H277" s="469"/>
      <c r="I277" s="469"/>
      <c r="J277" s="469"/>
      <c r="K277" s="469"/>
      <c r="L277" s="469"/>
      <c r="M277" s="469"/>
      <c r="N277" s="469">
        <v>3</v>
      </c>
      <c r="O277" s="469">
        <v>1440</v>
      </c>
      <c r="P277" s="492"/>
      <c r="Q277" s="470">
        <v>480</v>
      </c>
    </row>
    <row r="278" spans="1:17" ht="14.4" customHeight="1" x14ac:dyDescent="0.3">
      <c r="A278" s="464" t="s">
        <v>1251</v>
      </c>
      <c r="B278" s="465" t="s">
        <v>1093</v>
      </c>
      <c r="C278" s="465" t="s">
        <v>1094</v>
      </c>
      <c r="D278" s="465" t="s">
        <v>1173</v>
      </c>
      <c r="E278" s="465" t="s">
        <v>1174</v>
      </c>
      <c r="F278" s="469">
        <v>2</v>
      </c>
      <c r="G278" s="469">
        <v>438</v>
      </c>
      <c r="H278" s="469">
        <v>1.9641255605381165</v>
      </c>
      <c r="I278" s="469">
        <v>219</v>
      </c>
      <c r="J278" s="469">
        <v>1</v>
      </c>
      <c r="K278" s="469">
        <v>223</v>
      </c>
      <c r="L278" s="469">
        <v>1</v>
      </c>
      <c r="M278" s="469">
        <v>223</v>
      </c>
      <c r="N278" s="469">
        <v>1</v>
      </c>
      <c r="O278" s="469">
        <v>207</v>
      </c>
      <c r="P278" s="492">
        <v>0.9282511210762332</v>
      </c>
      <c r="Q278" s="470">
        <v>207</v>
      </c>
    </row>
    <row r="279" spans="1:17" ht="14.4" customHeight="1" x14ac:dyDescent="0.3">
      <c r="A279" s="464" t="s">
        <v>1251</v>
      </c>
      <c r="B279" s="465" t="s">
        <v>1093</v>
      </c>
      <c r="C279" s="465" t="s">
        <v>1094</v>
      </c>
      <c r="D279" s="465" t="s">
        <v>1175</v>
      </c>
      <c r="E279" s="465" t="s">
        <v>1176</v>
      </c>
      <c r="F279" s="469">
        <v>18</v>
      </c>
      <c r="G279" s="469">
        <v>13716</v>
      </c>
      <c r="H279" s="469">
        <v>1.3828006855529791</v>
      </c>
      <c r="I279" s="469">
        <v>762</v>
      </c>
      <c r="J279" s="469">
        <v>13</v>
      </c>
      <c r="K279" s="469">
        <v>9919</v>
      </c>
      <c r="L279" s="469">
        <v>1</v>
      </c>
      <c r="M279" s="469">
        <v>763</v>
      </c>
      <c r="N279" s="469">
        <v>15</v>
      </c>
      <c r="O279" s="469">
        <v>11445</v>
      </c>
      <c r="P279" s="492">
        <v>1.1538461538461537</v>
      </c>
      <c r="Q279" s="470">
        <v>763</v>
      </c>
    </row>
    <row r="280" spans="1:17" ht="14.4" customHeight="1" x14ac:dyDescent="0.3">
      <c r="A280" s="464" t="s">
        <v>1251</v>
      </c>
      <c r="B280" s="465" t="s">
        <v>1093</v>
      </c>
      <c r="C280" s="465" t="s">
        <v>1094</v>
      </c>
      <c r="D280" s="465" t="s">
        <v>1177</v>
      </c>
      <c r="E280" s="465" t="s">
        <v>1178</v>
      </c>
      <c r="F280" s="469">
        <v>16</v>
      </c>
      <c r="G280" s="469">
        <v>33152</v>
      </c>
      <c r="H280" s="469">
        <v>1.5696969696969696</v>
      </c>
      <c r="I280" s="469">
        <v>2072</v>
      </c>
      <c r="J280" s="469">
        <v>10</v>
      </c>
      <c r="K280" s="469">
        <v>21120</v>
      </c>
      <c r="L280" s="469">
        <v>1</v>
      </c>
      <c r="M280" s="469">
        <v>2112</v>
      </c>
      <c r="N280" s="469">
        <v>2</v>
      </c>
      <c r="O280" s="469">
        <v>4232</v>
      </c>
      <c r="P280" s="492">
        <v>0.20037878787878788</v>
      </c>
      <c r="Q280" s="470">
        <v>2116</v>
      </c>
    </row>
    <row r="281" spans="1:17" ht="14.4" customHeight="1" x14ac:dyDescent="0.3">
      <c r="A281" s="464" t="s">
        <v>1251</v>
      </c>
      <c r="B281" s="465" t="s">
        <v>1093</v>
      </c>
      <c r="C281" s="465" t="s">
        <v>1094</v>
      </c>
      <c r="D281" s="465" t="s">
        <v>1179</v>
      </c>
      <c r="E281" s="465" t="s">
        <v>1180</v>
      </c>
      <c r="F281" s="469">
        <v>48</v>
      </c>
      <c r="G281" s="469">
        <v>29184</v>
      </c>
      <c r="H281" s="469">
        <v>0.72016582765768433</v>
      </c>
      <c r="I281" s="469">
        <v>608</v>
      </c>
      <c r="J281" s="469">
        <v>66</v>
      </c>
      <c r="K281" s="469">
        <v>40524</v>
      </c>
      <c r="L281" s="469">
        <v>1</v>
      </c>
      <c r="M281" s="469">
        <v>614</v>
      </c>
      <c r="N281" s="469">
        <v>69</v>
      </c>
      <c r="O281" s="469">
        <v>42228</v>
      </c>
      <c r="P281" s="492">
        <v>1.0420491560556706</v>
      </c>
      <c r="Q281" s="470">
        <v>612</v>
      </c>
    </row>
    <row r="282" spans="1:17" ht="14.4" customHeight="1" x14ac:dyDescent="0.3">
      <c r="A282" s="464" t="s">
        <v>1251</v>
      </c>
      <c r="B282" s="465" t="s">
        <v>1093</v>
      </c>
      <c r="C282" s="465" t="s">
        <v>1094</v>
      </c>
      <c r="D282" s="465" t="s">
        <v>1181</v>
      </c>
      <c r="E282" s="465" t="s">
        <v>1182</v>
      </c>
      <c r="F282" s="469"/>
      <c r="G282" s="469"/>
      <c r="H282" s="469"/>
      <c r="I282" s="469"/>
      <c r="J282" s="469">
        <v>2</v>
      </c>
      <c r="K282" s="469">
        <v>1926</v>
      </c>
      <c r="L282" s="469">
        <v>1</v>
      </c>
      <c r="M282" s="469">
        <v>963</v>
      </c>
      <c r="N282" s="469"/>
      <c r="O282" s="469"/>
      <c r="P282" s="492"/>
      <c r="Q282" s="470"/>
    </row>
    <row r="283" spans="1:17" ht="14.4" customHeight="1" x14ac:dyDescent="0.3">
      <c r="A283" s="464" t="s">
        <v>1251</v>
      </c>
      <c r="B283" s="465" t="s">
        <v>1093</v>
      </c>
      <c r="C283" s="465" t="s">
        <v>1094</v>
      </c>
      <c r="D283" s="465" t="s">
        <v>1183</v>
      </c>
      <c r="E283" s="465" t="s">
        <v>1184</v>
      </c>
      <c r="F283" s="469"/>
      <c r="G283" s="469"/>
      <c r="H283" s="469"/>
      <c r="I283" s="469"/>
      <c r="J283" s="469">
        <v>1</v>
      </c>
      <c r="K283" s="469">
        <v>512</v>
      </c>
      <c r="L283" s="469">
        <v>1</v>
      </c>
      <c r="M283" s="469">
        <v>512</v>
      </c>
      <c r="N283" s="469"/>
      <c r="O283" s="469"/>
      <c r="P283" s="492"/>
      <c r="Q283" s="470"/>
    </row>
    <row r="284" spans="1:17" ht="14.4" customHeight="1" x14ac:dyDescent="0.3">
      <c r="A284" s="464" t="s">
        <v>1251</v>
      </c>
      <c r="B284" s="465" t="s">
        <v>1093</v>
      </c>
      <c r="C284" s="465" t="s">
        <v>1094</v>
      </c>
      <c r="D284" s="465" t="s">
        <v>1185</v>
      </c>
      <c r="E284" s="465" t="s">
        <v>1186</v>
      </c>
      <c r="F284" s="469">
        <v>12</v>
      </c>
      <c r="G284" s="469">
        <v>20904</v>
      </c>
      <c r="H284" s="469">
        <v>2.9693181818181817</v>
      </c>
      <c r="I284" s="469">
        <v>1742</v>
      </c>
      <c r="J284" s="469">
        <v>4</v>
      </c>
      <c r="K284" s="469">
        <v>7040</v>
      </c>
      <c r="L284" s="469">
        <v>1</v>
      </c>
      <c r="M284" s="469">
        <v>1760</v>
      </c>
      <c r="N284" s="469">
        <v>1</v>
      </c>
      <c r="O284" s="469">
        <v>1763</v>
      </c>
      <c r="P284" s="492">
        <v>0.25042613636363636</v>
      </c>
      <c r="Q284" s="470">
        <v>1763</v>
      </c>
    </row>
    <row r="285" spans="1:17" ht="14.4" customHeight="1" x14ac:dyDescent="0.3">
      <c r="A285" s="464" t="s">
        <v>1251</v>
      </c>
      <c r="B285" s="465" t="s">
        <v>1093</v>
      </c>
      <c r="C285" s="465" t="s">
        <v>1094</v>
      </c>
      <c r="D285" s="465" t="s">
        <v>1191</v>
      </c>
      <c r="E285" s="465" t="s">
        <v>1192</v>
      </c>
      <c r="F285" s="469"/>
      <c r="G285" s="469"/>
      <c r="H285" s="469"/>
      <c r="I285" s="469"/>
      <c r="J285" s="469">
        <v>1</v>
      </c>
      <c r="K285" s="469">
        <v>249</v>
      </c>
      <c r="L285" s="469">
        <v>1</v>
      </c>
      <c r="M285" s="469">
        <v>249</v>
      </c>
      <c r="N285" s="469"/>
      <c r="O285" s="469"/>
      <c r="P285" s="492"/>
      <c r="Q285" s="470"/>
    </row>
    <row r="286" spans="1:17" ht="14.4" customHeight="1" x14ac:dyDescent="0.3">
      <c r="A286" s="464" t="s">
        <v>1251</v>
      </c>
      <c r="B286" s="465" t="s">
        <v>1093</v>
      </c>
      <c r="C286" s="465" t="s">
        <v>1094</v>
      </c>
      <c r="D286" s="465" t="s">
        <v>1197</v>
      </c>
      <c r="E286" s="465" t="s">
        <v>1198</v>
      </c>
      <c r="F286" s="469">
        <v>124</v>
      </c>
      <c r="G286" s="469">
        <v>18848</v>
      </c>
      <c r="H286" s="469"/>
      <c r="I286" s="469">
        <v>152</v>
      </c>
      <c r="J286" s="469"/>
      <c r="K286" s="469"/>
      <c r="L286" s="469"/>
      <c r="M286" s="469"/>
      <c r="N286" s="469"/>
      <c r="O286" s="469"/>
      <c r="P286" s="492"/>
      <c r="Q286" s="470"/>
    </row>
    <row r="287" spans="1:17" ht="14.4" customHeight="1" x14ac:dyDescent="0.3">
      <c r="A287" s="464" t="s">
        <v>1251</v>
      </c>
      <c r="B287" s="465" t="s">
        <v>1093</v>
      </c>
      <c r="C287" s="465" t="s">
        <v>1094</v>
      </c>
      <c r="D287" s="465" t="s">
        <v>1199</v>
      </c>
      <c r="E287" s="465" t="s">
        <v>1200</v>
      </c>
      <c r="F287" s="469">
        <v>58</v>
      </c>
      <c r="G287" s="469">
        <v>1566</v>
      </c>
      <c r="H287" s="469">
        <v>1.5675675675675675</v>
      </c>
      <c r="I287" s="469">
        <v>27</v>
      </c>
      <c r="J287" s="469">
        <v>37</v>
      </c>
      <c r="K287" s="469">
        <v>999</v>
      </c>
      <c r="L287" s="469">
        <v>1</v>
      </c>
      <c r="M287" s="469">
        <v>27</v>
      </c>
      <c r="N287" s="469">
        <v>42</v>
      </c>
      <c r="O287" s="469">
        <v>1974</v>
      </c>
      <c r="P287" s="492">
        <v>1.9759759759759761</v>
      </c>
      <c r="Q287" s="470">
        <v>47</v>
      </c>
    </row>
    <row r="288" spans="1:17" ht="14.4" customHeight="1" x14ac:dyDescent="0.3">
      <c r="A288" s="464" t="s">
        <v>1251</v>
      </c>
      <c r="B288" s="465" t="s">
        <v>1093</v>
      </c>
      <c r="C288" s="465" t="s">
        <v>1094</v>
      </c>
      <c r="D288" s="465" t="s">
        <v>1201</v>
      </c>
      <c r="E288" s="465" t="s">
        <v>1202</v>
      </c>
      <c r="F288" s="469"/>
      <c r="G288" s="469"/>
      <c r="H288" s="469"/>
      <c r="I288" s="469"/>
      <c r="J288" s="469"/>
      <c r="K288" s="469"/>
      <c r="L288" s="469"/>
      <c r="M288" s="469"/>
      <c r="N288" s="469">
        <v>1</v>
      </c>
      <c r="O288" s="469">
        <v>44</v>
      </c>
      <c r="P288" s="492"/>
      <c r="Q288" s="470">
        <v>44</v>
      </c>
    </row>
    <row r="289" spans="1:17" ht="14.4" customHeight="1" x14ac:dyDescent="0.3">
      <c r="A289" s="464" t="s">
        <v>1251</v>
      </c>
      <c r="B289" s="465" t="s">
        <v>1093</v>
      </c>
      <c r="C289" s="465" t="s">
        <v>1094</v>
      </c>
      <c r="D289" s="465" t="s">
        <v>1203</v>
      </c>
      <c r="E289" s="465" t="s">
        <v>1204</v>
      </c>
      <c r="F289" s="469">
        <v>1</v>
      </c>
      <c r="G289" s="469">
        <v>328</v>
      </c>
      <c r="H289" s="469"/>
      <c r="I289" s="469">
        <v>328</v>
      </c>
      <c r="J289" s="469"/>
      <c r="K289" s="469"/>
      <c r="L289" s="469"/>
      <c r="M289" s="469"/>
      <c r="N289" s="469">
        <v>0</v>
      </c>
      <c r="O289" s="469">
        <v>0</v>
      </c>
      <c r="P289" s="492"/>
      <c r="Q289" s="470"/>
    </row>
    <row r="290" spans="1:17" ht="14.4" customHeight="1" x14ac:dyDescent="0.3">
      <c r="A290" s="464" t="s">
        <v>1251</v>
      </c>
      <c r="B290" s="465" t="s">
        <v>1093</v>
      </c>
      <c r="C290" s="465" t="s">
        <v>1094</v>
      </c>
      <c r="D290" s="465" t="s">
        <v>1207</v>
      </c>
      <c r="E290" s="465" t="s">
        <v>1208</v>
      </c>
      <c r="F290" s="469">
        <v>1</v>
      </c>
      <c r="G290" s="469">
        <v>118</v>
      </c>
      <c r="H290" s="469"/>
      <c r="I290" s="469">
        <v>118</v>
      </c>
      <c r="J290" s="469"/>
      <c r="K290" s="469"/>
      <c r="L290" s="469"/>
      <c r="M290" s="469"/>
      <c r="N290" s="469">
        <v>1</v>
      </c>
      <c r="O290" s="469">
        <v>242</v>
      </c>
      <c r="P290" s="492"/>
      <c r="Q290" s="470">
        <v>242</v>
      </c>
    </row>
    <row r="291" spans="1:17" ht="14.4" customHeight="1" x14ac:dyDescent="0.3">
      <c r="A291" s="464" t="s">
        <v>1251</v>
      </c>
      <c r="B291" s="465" t="s">
        <v>1093</v>
      </c>
      <c r="C291" s="465" t="s">
        <v>1094</v>
      </c>
      <c r="D291" s="465" t="s">
        <v>1211</v>
      </c>
      <c r="E291" s="465"/>
      <c r="F291" s="469"/>
      <c r="G291" s="469"/>
      <c r="H291" s="469"/>
      <c r="I291" s="469"/>
      <c r="J291" s="469"/>
      <c r="K291" s="469"/>
      <c r="L291" s="469"/>
      <c r="M291" s="469"/>
      <c r="N291" s="469">
        <v>169</v>
      </c>
      <c r="O291" s="469">
        <v>252317</v>
      </c>
      <c r="P291" s="492"/>
      <c r="Q291" s="470">
        <v>1493</v>
      </c>
    </row>
    <row r="292" spans="1:17" ht="14.4" customHeight="1" x14ac:dyDescent="0.3">
      <c r="A292" s="464" t="s">
        <v>1251</v>
      </c>
      <c r="B292" s="465" t="s">
        <v>1093</v>
      </c>
      <c r="C292" s="465" t="s">
        <v>1094</v>
      </c>
      <c r="D292" s="465" t="s">
        <v>1212</v>
      </c>
      <c r="E292" s="465"/>
      <c r="F292" s="469"/>
      <c r="G292" s="469"/>
      <c r="H292" s="469"/>
      <c r="I292" s="469"/>
      <c r="J292" s="469"/>
      <c r="K292" s="469"/>
      <c r="L292" s="469"/>
      <c r="M292" s="469"/>
      <c r="N292" s="469">
        <v>29</v>
      </c>
      <c r="O292" s="469">
        <v>9483</v>
      </c>
      <c r="P292" s="492"/>
      <c r="Q292" s="470">
        <v>327</v>
      </c>
    </row>
    <row r="293" spans="1:17" ht="14.4" customHeight="1" x14ac:dyDescent="0.3">
      <c r="A293" s="464" t="s">
        <v>1251</v>
      </c>
      <c r="B293" s="465" t="s">
        <v>1093</v>
      </c>
      <c r="C293" s="465" t="s">
        <v>1094</v>
      </c>
      <c r="D293" s="465" t="s">
        <v>1213</v>
      </c>
      <c r="E293" s="465"/>
      <c r="F293" s="469"/>
      <c r="G293" s="469"/>
      <c r="H293" s="469"/>
      <c r="I293" s="469"/>
      <c r="J293" s="469"/>
      <c r="K293" s="469"/>
      <c r="L293" s="469"/>
      <c r="M293" s="469"/>
      <c r="N293" s="469">
        <v>98</v>
      </c>
      <c r="O293" s="469">
        <v>86926</v>
      </c>
      <c r="P293" s="492"/>
      <c r="Q293" s="470">
        <v>887</v>
      </c>
    </row>
    <row r="294" spans="1:17" ht="14.4" customHeight="1" x14ac:dyDescent="0.3">
      <c r="A294" s="464" t="s">
        <v>1252</v>
      </c>
      <c r="B294" s="465" t="s">
        <v>1093</v>
      </c>
      <c r="C294" s="465" t="s">
        <v>1094</v>
      </c>
      <c r="D294" s="465" t="s">
        <v>1095</v>
      </c>
      <c r="E294" s="465" t="s">
        <v>1096</v>
      </c>
      <c r="F294" s="469">
        <v>1089</v>
      </c>
      <c r="G294" s="469">
        <v>175329</v>
      </c>
      <c r="H294" s="469">
        <v>0.91550354809906476</v>
      </c>
      <c r="I294" s="469">
        <v>161</v>
      </c>
      <c r="J294" s="469">
        <v>1107</v>
      </c>
      <c r="K294" s="469">
        <v>191511</v>
      </c>
      <c r="L294" s="469">
        <v>1</v>
      </c>
      <c r="M294" s="469">
        <v>173</v>
      </c>
      <c r="N294" s="469">
        <v>1130</v>
      </c>
      <c r="O294" s="469">
        <v>195490</v>
      </c>
      <c r="P294" s="492">
        <v>1.0207768744354111</v>
      </c>
      <c r="Q294" s="470">
        <v>173</v>
      </c>
    </row>
    <row r="295" spans="1:17" ht="14.4" customHeight="1" x14ac:dyDescent="0.3">
      <c r="A295" s="464" t="s">
        <v>1252</v>
      </c>
      <c r="B295" s="465" t="s">
        <v>1093</v>
      </c>
      <c r="C295" s="465" t="s">
        <v>1094</v>
      </c>
      <c r="D295" s="465" t="s">
        <v>1109</v>
      </c>
      <c r="E295" s="465" t="s">
        <v>1110</v>
      </c>
      <c r="F295" s="469"/>
      <c r="G295" s="469"/>
      <c r="H295" s="469"/>
      <c r="I295" s="469"/>
      <c r="J295" s="469">
        <v>6</v>
      </c>
      <c r="K295" s="469">
        <v>7038</v>
      </c>
      <c r="L295" s="469">
        <v>1</v>
      </c>
      <c r="M295" s="469">
        <v>1173</v>
      </c>
      <c r="N295" s="469"/>
      <c r="O295" s="469"/>
      <c r="P295" s="492"/>
      <c r="Q295" s="470"/>
    </row>
    <row r="296" spans="1:17" ht="14.4" customHeight="1" x14ac:dyDescent="0.3">
      <c r="A296" s="464" t="s">
        <v>1252</v>
      </c>
      <c r="B296" s="465" t="s">
        <v>1093</v>
      </c>
      <c r="C296" s="465" t="s">
        <v>1094</v>
      </c>
      <c r="D296" s="465" t="s">
        <v>1111</v>
      </c>
      <c r="E296" s="465" t="s">
        <v>1112</v>
      </c>
      <c r="F296" s="469">
        <v>38</v>
      </c>
      <c r="G296" s="469">
        <v>1520</v>
      </c>
      <c r="H296" s="469">
        <v>0.61788617886178865</v>
      </c>
      <c r="I296" s="469">
        <v>40</v>
      </c>
      <c r="J296" s="469">
        <v>60</v>
      </c>
      <c r="K296" s="469">
        <v>2460</v>
      </c>
      <c r="L296" s="469">
        <v>1</v>
      </c>
      <c r="M296" s="469">
        <v>41</v>
      </c>
      <c r="N296" s="469">
        <v>33</v>
      </c>
      <c r="O296" s="469">
        <v>1518</v>
      </c>
      <c r="P296" s="492">
        <v>0.61707317073170731</v>
      </c>
      <c r="Q296" s="470">
        <v>46</v>
      </c>
    </row>
    <row r="297" spans="1:17" ht="14.4" customHeight="1" x14ac:dyDescent="0.3">
      <c r="A297" s="464" t="s">
        <v>1252</v>
      </c>
      <c r="B297" s="465" t="s">
        <v>1093</v>
      </c>
      <c r="C297" s="465" t="s">
        <v>1094</v>
      </c>
      <c r="D297" s="465" t="s">
        <v>1113</v>
      </c>
      <c r="E297" s="465" t="s">
        <v>1114</v>
      </c>
      <c r="F297" s="469">
        <v>4</v>
      </c>
      <c r="G297" s="469">
        <v>1532</v>
      </c>
      <c r="H297" s="469">
        <v>3.9895833333333335</v>
      </c>
      <c r="I297" s="469">
        <v>383</v>
      </c>
      <c r="J297" s="469">
        <v>1</v>
      </c>
      <c r="K297" s="469">
        <v>384</v>
      </c>
      <c r="L297" s="469">
        <v>1</v>
      </c>
      <c r="M297" s="469">
        <v>384</v>
      </c>
      <c r="N297" s="469">
        <v>2</v>
      </c>
      <c r="O297" s="469">
        <v>694</v>
      </c>
      <c r="P297" s="492">
        <v>1.8072916666666667</v>
      </c>
      <c r="Q297" s="470">
        <v>347</v>
      </c>
    </row>
    <row r="298" spans="1:17" ht="14.4" customHeight="1" x14ac:dyDescent="0.3">
      <c r="A298" s="464" t="s">
        <v>1252</v>
      </c>
      <c r="B298" s="465" t="s">
        <v>1093</v>
      </c>
      <c r="C298" s="465" t="s">
        <v>1094</v>
      </c>
      <c r="D298" s="465" t="s">
        <v>1115</v>
      </c>
      <c r="E298" s="465" t="s">
        <v>1116</v>
      </c>
      <c r="F298" s="469">
        <v>17</v>
      </c>
      <c r="G298" s="469">
        <v>629</v>
      </c>
      <c r="H298" s="469">
        <v>1.1333333333333333</v>
      </c>
      <c r="I298" s="469">
        <v>37</v>
      </c>
      <c r="J298" s="469">
        <v>15</v>
      </c>
      <c r="K298" s="469">
        <v>555</v>
      </c>
      <c r="L298" s="469">
        <v>1</v>
      </c>
      <c r="M298" s="469">
        <v>37</v>
      </c>
      <c r="N298" s="469">
        <v>18</v>
      </c>
      <c r="O298" s="469">
        <v>918</v>
      </c>
      <c r="P298" s="492">
        <v>1.654054054054054</v>
      </c>
      <c r="Q298" s="470">
        <v>51</v>
      </c>
    </row>
    <row r="299" spans="1:17" ht="14.4" customHeight="1" x14ac:dyDescent="0.3">
      <c r="A299" s="464" t="s">
        <v>1252</v>
      </c>
      <c r="B299" s="465" t="s">
        <v>1093</v>
      </c>
      <c r="C299" s="465" t="s">
        <v>1094</v>
      </c>
      <c r="D299" s="465" t="s">
        <v>1119</v>
      </c>
      <c r="E299" s="465" t="s">
        <v>1120</v>
      </c>
      <c r="F299" s="469"/>
      <c r="G299" s="469"/>
      <c r="H299" s="469"/>
      <c r="I299" s="469"/>
      <c r="J299" s="469">
        <v>3</v>
      </c>
      <c r="K299" s="469">
        <v>1338</v>
      </c>
      <c r="L299" s="469">
        <v>1</v>
      </c>
      <c r="M299" s="469">
        <v>446</v>
      </c>
      <c r="N299" s="469">
        <v>34</v>
      </c>
      <c r="O299" s="469">
        <v>12818</v>
      </c>
      <c r="P299" s="492">
        <v>9.579970104633782</v>
      </c>
      <c r="Q299" s="470">
        <v>377</v>
      </c>
    </row>
    <row r="300" spans="1:17" ht="14.4" customHeight="1" x14ac:dyDescent="0.3">
      <c r="A300" s="464" t="s">
        <v>1252</v>
      </c>
      <c r="B300" s="465" t="s">
        <v>1093</v>
      </c>
      <c r="C300" s="465" t="s">
        <v>1094</v>
      </c>
      <c r="D300" s="465" t="s">
        <v>1121</v>
      </c>
      <c r="E300" s="465" t="s">
        <v>1122</v>
      </c>
      <c r="F300" s="469">
        <v>1</v>
      </c>
      <c r="G300" s="469">
        <v>41</v>
      </c>
      <c r="H300" s="469"/>
      <c r="I300" s="469">
        <v>41</v>
      </c>
      <c r="J300" s="469"/>
      <c r="K300" s="469"/>
      <c r="L300" s="469"/>
      <c r="M300" s="469"/>
      <c r="N300" s="469"/>
      <c r="O300" s="469"/>
      <c r="P300" s="492"/>
      <c r="Q300" s="470"/>
    </row>
    <row r="301" spans="1:17" ht="14.4" customHeight="1" x14ac:dyDescent="0.3">
      <c r="A301" s="464" t="s">
        <v>1252</v>
      </c>
      <c r="B301" s="465" t="s">
        <v>1093</v>
      </c>
      <c r="C301" s="465" t="s">
        <v>1094</v>
      </c>
      <c r="D301" s="465" t="s">
        <v>1123</v>
      </c>
      <c r="E301" s="465" t="s">
        <v>1124</v>
      </c>
      <c r="F301" s="469">
        <v>9</v>
      </c>
      <c r="G301" s="469">
        <v>4419</v>
      </c>
      <c r="H301" s="469">
        <v>8.9817073170731714</v>
      </c>
      <c r="I301" s="469">
        <v>491</v>
      </c>
      <c r="J301" s="469">
        <v>1</v>
      </c>
      <c r="K301" s="469">
        <v>492</v>
      </c>
      <c r="L301" s="469">
        <v>1</v>
      </c>
      <c r="M301" s="469">
        <v>492</v>
      </c>
      <c r="N301" s="469">
        <v>9</v>
      </c>
      <c r="O301" s="469">
        <v>4716</v>
      </c>
      <c r="P301" s="492">
        <v>9.5853658536585371</v>
      </c>
      <c r="Q301" s="470">
        <v>524</v>
      </c>
    </row>
    <row r="302" spans="1:17" ht="14.4" customHeight="1" x14ac:dyDescent="0.3">
      <c r="A302" s="464" t="s">
        <v>1252</v>
      </c>
      <c r="B302" s="465" t="s">
        <v>1093</v>
      </c>
      <c r="C302" s="465" t="s">
        <v>1094</v>
      </c>
      <c r="D302" s="465" t="s">
        <v>1125</v>
      </c>
      <c r="E302" s="465" t="s">
        <v>1126</v>
      </c>
      <c r="F302" s="469">
        <v>10</v>
      </c>
      <c r="G302" s="469">
        <v>310</v>
      </c>
      <c r="H302" s="469">
        <v>0.47619047619047616</v>
      </c>
      <c r="I302" s="469">
        <v>31</v>
      </c>
      <c r="J302" s="469">
        <v>21</v>
      </c>
      <c r="K302" s="469">
        <v>651</v>
      </c>
      <c r="L302" s="469">
        <v>1</v>
      </c>
      <c r="M302" s="469">
        <v>31</v>
      </c>
      <c r="N302" s="469">
        <v>14</v>
      </c>
      <c r="O302" s="469">
        <v>798</v>
      </c>
      <c r="P302" s="492">
        <v>1.2258064516129032</v>
      </c>
      <c r="Q302" s="470">
        <v>57</v>
      </c>
    </row>
    <row r="303" spans="1:17" ht="14.4" customHeight="1" x14ac:dyDescent="0.3">
      <c r="A303" s="464" t="s">
        <v>1252</v>
      </c>
      <c r="B303" s="465" t="s">
        <v>1093</v>
      </c>
      <c r="C303" s="465" t="s">
        <v>1094</v>
      </c>
      <c r="D303" s="465" t="s">
        <v>1127</v>
      </c>
      <c r="E303" s="465" t="s">
        <v>1128</v>
      </c>
      <c r="F303" s="469">
        <v>3</v>
      </c>
      <c r="G303" s="469">
        <v>621</v>
      </c>
      <c r="H303" s="469">
        <v>6.3522913256955804E-2</v>
      </c>
      <c r="I303" s="469">
        <v>207</v>
      </c>
      <c r="J303" s="469">
        <v>47</v>
      </c>
      <c r="K303" s="469">
        <v>9776</v>
      </c>
      <c r="L303" s="469">
        <v>1</v>
      </c>
      <c r="M303" s="469">
        <v>208</v>
      </c>
      <c r="N303" s="469">
        <v>38</v>
      </c>
      <c r="O303" s="469">
        <v>8512</v>
      </c>
      <c r="P303" s="492">
        <v>0.87070376432078556</v>
      </c>
      <c r="Q303" s="470">
        <v>224</v>
      </c>
    </row>
    <row r="304" spans="1:17" ht="14.4" customHeight="1" x14ac:dyDescent="0.3">
      <c r="A304" s="464" t="s">
        <v>1252</v>
      </c>
      <c r="B304" s="465" t="s">
        <v>1093</v>
      </c>
      <c r="C304" s="465" t="s">
        <v>1094</v>
      </c>
      <c r="D304" s="465" t="s">
        <v>1129</v>
      </c>
      <c r="E304" s="465" t="s">
        <v>1130</v>
      </c>
      <c r="F304" s="469">
        <v>2</v>
      </c>
      <c r="G304" s="469">
        <v>760</v>
      </c>
      <c r="H304" s="469">
        <v>4.3025362318840576E-2</v>
      </c>
      <c r="I304" s="469">
        <v>380</v>
      </c>
      <c r="J304" s="469">
        <v>46</v>
      </c>
      <c r="K304" s="469">
        <v>17664</v>
      </c>
      <c r="L304" s="469">
        <v>1</v>
      </c>
      <c r="M304" s="469">
        <v>384</v>
      </c>
      <c r="N304" s="469">
        <v>36</v>
      </c>
      <c r="O304" s="469">
        <v>19908</v>
      </c>
      <c r="P304" s="492">
        <v>1.127038043478261</v>
      </c>
      <c r="Q304" s="470">
        <v>553</v>
      </c>
    </row>
    <row r="305" spans="1:17" ht="14.4" customHeight="1" x14ac:dyDescent="0.3">
      <c r="A305" s="464" t="s">
        <v>1252</v>
      </c>
      <c r="B305" s="465" t="s">
        <v>1093</v>
      </c>
      <c r="C305" s="465" t="s">
        <v>1094</v>
      </c>
      <c r="D305" s="465" t="s">
        <v>1131</v>
      </c>
      <c r="E305" s="465" t="s">
        <v>1132</v>
      </c>
      <c r="F305" s="469"/>
      <c r="G305" s="469"/>
      <c r="H305" s="469"/>
      <c r="I305" s="469"/>
      <c r="J305" s="469">
        <v>1</v>
      </c>
      <c r="K305" s="469">
        <v>236</v>
      </c>
      <c r="L305" s="469">
        <v>1</v>
      </c>
      <c r="M305" s="469">
        <v>236</v>
      </c>
      <c r="N305" s="469"/>
      <c r="O305" s="469"/>
      <c r="P305" s="492"/>
      <c r="Q305" s="470"/>
    </row>
    <row r="306" spans="1:17" ht="14.4" customHeight="1" x14ac:dyDescent="0.3">
      <c r="A306" s="464" t="s">
        <v>1252</v>
      </c>
      <c r="B306" s="465" t="s">
        <v>1093</v>
      </c>
      <c r="C306" s="465" t="s">
        <v>1094</v>
      </c>
      <c r="D306" s="465" t="s">
        <v>1139</v>
      </c>
      <c r="E306" s="465" t="s">
        <v>1140</v>
      </c>
      <c r="F306" s="469">
        <v>26</v>
      </c>
      <c r="G306" s="469">
        <v>416</v>
      </c>
      <c r="H306" s="469">
        <v>1.1122994652406417</v>
      </c>
      <c r="I306" s="469">
        <v>16</v>
      </c>
      <c r="J306" s="469">
        <v>22</v>
      </c>
      <c r="K306" s="469">
        <v>374</v>
      </c>
      <c r="L306" s="469">
        <v>1</v>
      </c>
      <c r="M306" s="469">
        <v>17</v>
      </c>
      <c r="N306" s="469">
        <v>41</v>
      </c>
      <c r="O306" s="469">
        <v>697</v>
      </c>
      <c r="P306" s="492">
        <v>1.8636363636363635</v>
      </c>
      <c r="Q306" s="470">
        <v>17</v>
      </c>
    </row>
    <row r="307" spans="1:17" ht="14.4" customHeight="1" x14ac:dyDescent="0.3">
      <c r="A307" s="464" t="s">
        <v>1252</v>
      </c>
      <c r="B307" s="465" t="s">
        <v>1093</v>
      </c>
      <c r="C307" s="465" t="s">
        <v>1094</v>
      </c>
      <c r="D307" s="465" t="s">
        <v>1141</v>
      </c>
      <c r="E307" s="465" t="s">
        <v>1142</v>
      </c>
      <c r="F307" s="469"/>
      <c r="G307" s="469"/>
      <c r="H307" s="469"/>
      <c r="I307" s="469"/>
      <c r="J307" s="469">
        <v>5</v>
      </c>
      <c r="K307" s="469">
        <v>695</v>
      </c>
      <c r="L307" s="469">
        <v>1</v>
      </c>
      <c r="M307" s="469">
        <v>139</v>
      </c>
      <c r="N307" s="469"/>
      <c r="O307" s="469"/>
      <c r="P307" s="492"/>
      <c r="Q307" s="470"/>
    </row>
    <row r="308" spans="1:17" ht="14.4" customHeight="1" x14ac:dyDescent="0.3">
      <c r="A308" s="464" t="s">
        <v>1252</v>
      </c>
      <c r="B308" s="465" t="s">
        <v>1093</v>
      </c>
      <c r="C308" s="465" t="s">
        <v>1094</v>
      </c>
      <c r="D308" s="465" t="s">
        <v>1143</v>
      </c>
      <c r="E308" s="465" t="s">
        <v>1144</v>
      </c>
      <c r="F308" s="469">
        <v>5</v>
      </c>
      <c r="G308" s="469">
        <v>515</v>
      </c>
      <c r="H308" s="469"/>
      <c r="I308" s="469">
        <v>103</v>
      </c>
      <c r="J308" s="469"/>
      <c r="K308" s="469"/>
      <c r="L308" s="469"/>
      <c r="M308" s="469"/>
      <c r="N308" s="469">
        <v>1</v>
      </c>
      <c r="O308" s="469">
        <v>65</v>
      </c>
      <c r="P308" s="492"/>
      <c r="Q308" s="470">
        <v>65</v>
      </c>
    </row>
    <row r="309" spans="1:17" ht="14.4" customHeight="1" x14ac:dyDescent="0.3">
      <c r="A309" s="464" t="s">
        <v>1252</v>
      </c>
      <c r="B309" s="465" t="s">
        <v>1093</v>
      </c>
      <c r="C309" s="465" t="s">
        <v>1094</v>
      </c>
      <c r="D309" s="465" t="s">
        <v>1149</v>
      </c>
      <c r="E309" s="465" t="s">
        <v>1150</v>
      </c>
      <c r="F309" s="469">
        <v>109</v>
      </c>
      <c r="G309" s="469">
        <v>12644</v>
      </c>
      <c r="H309" s="469">
        <v>0.7831041744085222</v>
      </c>
      <c r="I309" s="469">
        <v>116</v>
      </c>
      <c r="J309" s="469">
        <v>138</v>
      </c>
      <c r="K309" s="469">
        <v>16146</v>
      </c>
      <c r="L309" s="469">
        <v>1</v>
      </c>
      <c r="M309" s="469">
        <v>117</v>
      </c>
      <c r="N309" s="469">
        <v>142</v>
      </c>
      <c r="O309" s="469">
        <v>19312</v>
      </c>
      <c r="P309" s="492">
        <v>1.1960857178248483</v>
      </c>
      <c r="Q309" s="470">
        <v>136</v>
      </c>
    </row>
    <row r="310" spans="1:17" ht="14.4" customHeight="1" x14ac:dyDescent="0.3">
      <c r="A310" s="464" t="s">
        <v>1252</v>
      </c>
      <c r="B310" s="465" t="s">
        <v>1093</v>
      </c>
      <c r="C310" s="465" t="s">
        <v>1094</v>
      </c>
      <c r="D310" s="465" t="s">
        <v>1151</v>
      </c>
      <c r="E310" s="465" t="s">
        <v>1152</v>
      </c>
      <c r="F310" s="469">
        <v>108</v>
      </c>
      <c r="G310" s="469">
        <v>9180</v>
      </c>
      <c r="H310" s="469">
        <v>1.5762362637362637</v>
      </c>
      <c r="I310" s="469">
        <v>85</v>
      </c>
      <c r="J310" s="469">
        <v>64</v>
      </c>
      <c r="K310" s="469">
        <v>5824</v>
      </c>
      <c r="L310" s="469">
        <v>1</v>
      </c>
      <c r="M310" s="469">
        <v>91</v>
      </c>
      <c r="N310" s="469">
        <v>101</v>
      </c>
      <c r="O310" s="469">
        <v>9191</v>
      </c>
      <c r="P310" s="492">
        <v>1.578125</v>
      </c>
      <c r="Q310" s="470">
        <v>91</v>
      </c>
    </row>
    <row r="311" spans="1:17" ht="14.4" customHeight="1" x14ac:dyDescent="0.3">
      <c r="A311" s="464" t="s">
        <v>1252</v>
      </c>
      <c r="B311" s="465" t="s">
        <v>1093</v>
      </c>
      <c r="C311" s="465" t="s">
        <v>1094</v>
      </c>
      <c r="D311" s="465" t="s">
        <v>1153</v>
      </c>
      <c r="E311" s="465" t="s">
        <v>1154</v>
      </c>
      <c r="F311" s="469"/>
      <c r="G311" s="469"/>
      <c r="H311" s="469"/>
      <c r="I311" s="469"/>
      <c r="J311" s="469">
        <v>1</v>
      </c>
      <c r="K311" s="469">
        <v>99</v>
      </c>
      <c r="L311" s="469">
        <v>1</v>
      </c>
      <c r="M311" s="469">
        <v>99</v>
      </c>
      <c r="N311" s="469">
        <v>3</v>
      </c>
      <c r="O311" s="469">
        <v>411</v>
      </c>
      <c r="P311" s="492">
        <v>4.1515151515151514</v>
      </c>
      <c r="Q311" s="470">
        <v>137</v>
      </c>
    </row>
    <row r="312" spans="1:17" ht="14.4" customHeight="1" x14ac:dyDescent="0.3">
      <c r="A312" s="464" t="s">
        <v>1252</v>
      </c>
      <c r="B312" s="465" t="s">
        <v>1093</v>
      </c>
      <c r="C312" s="465" t="s">
        <v>1094</v>
      </c>
      <c r="D312" s="465" t="s">
        <v>1155</v>
      </c>
      <c r="E312" s="465" t="s">
        <v>1156</v>
      </c>
      <c r="F312" s="469">
        <v>22</v>
      </c>
      <c r="G312" s="469">
        <v>462</v>
      </c>
      <c r="H312" s="469">
        <v>0.44</v>
      </c>
      <c r="I312" s="469">
        <v>21</v>
      </c>
      <c r="J312" s="469">
        <v>50</v>
      </c>
      <c r="K312" s="469">
        <v>1050</v>
      </c>
      <c r="L312" s="469">
        <v>1</v>
      </c>
      <c r="M312" s="469">
        <v>21</v>
      </c>
      <c r="N312" s="469">
        <v>15</v>
      </c>
      <c r="O312" s="469">
        <v>990</v>
      </c>
      <c r="P312" s="492">
        <v>0.94285714285714284</v>
      </c>
      <c r="Q312" s="470">
        <v>66</v>
      </c>
    </row>
    <row r="313" spans="1:17" ht="14.4" customHeight="1" x14ac:dyDescent="0.3">
      <c r="A313" s="464" t="s">
        <v>1252</v>
      </c>
      <c r="B313" s="465" t="s">
        <v>1093</v>
      </c>
      <c r="C313" s="465" t="s">
        <v>1094</v>
      </c>
      <c r="D313" s="465" t="s">
        <v>1157</v>
      </c>
      <c r="E313" s="465" t="s">
        <v>1158</v>
      </c>
      <c r="F313" s="469">
        <v>23</v>
      </c>
      <c r="G313" s="469">
        <v>11201</v>
      </c>
      <c r="H313" s="469">
        <v>0.85010625379477833</v>
      </c>
      <c r="I313" s="469">
        <v>487</v>
      </c>
      <c r="J313" s="469">
        <v>27</v>
      </c>
      <c r="K313" s="469">
        <v>13176</v>
      </c>
      <c r="L313" s="469">
        <v>1</v>
      </c>
      <c r="M313" s="469">
        <v>488</v>
      </c>
      <c r="N313" s="469">
        <v>24</v>
      </c>
      <c r="O313" s="469">
        <v>7872</v>
      </c>
      <c r="P313" s="492">
        <v>0.5974499089253188</v>
      </c>
      <c r="Q313" s="470">
        <v>328</v>
      </c>
    </row>
    <row r="314" spans="1:17" ht="14.4" customHeight="1" x14ac:dyDescent="0.3">
      <c r="A314" s="464" t="s">
        <v>1252</v>
      </c>
      <c r="B314" s="465" t="s">
        <v>1093</v>
      </c>
      <c r="C314" s="465" t="s">
        <v>1094</v>
      </c>
      <c r="D314" s="465" t="s">
        <v>1165</v>
      </c>
      <c r="E314" s="465" t="s">
        <v>1166</v>
      </c>
      <c r="F314" s="469">
        <v>26</v>
      </c>
      <c r="G314" s="469">
        <v>1066</v>
      </c>
      <c r="H314" s="469">
        <v>0.9285714285714286</v>
      </c>
      <c r="I314" s="469">
        <v>41</v>
      </c>
      <c r="J314" s="469">
        <v>28</v>
      </c>
      <c r="K314" s="469">
        <v>1148</v>
      </c>
      <c r="L314" s="469">
        <v>1</v>
      </c>
      <c r="M314" s="469">
        <v>41</v>
      </c>
      <c r="N314" s="469">
        <v>18</v>
      </c>
      <c r="O314" s="469">
        <v>918</v>
      </c>
      <c r="P314" s="492">
        <v>0.79965156794425085</v>
      </c>
      <c r="Q314" s="470">
        <v>51</v>
      </c>
    </row>
    <row r="315" spans="1:17" ht="14.4" customHeight="1" x14ac:dyDescent="0.3">
      <c r="A315" s="464" t="s">
        <v>1252</v>
      </c>
      <c r="B315" s="465" t="s">
        <v>1093</v>
      </c>
      <c r="C315" s="465" t="s">
        <v>1094</v>
      </c>
      <c r="D315" s="465" t="s">
        <v>1173</v>
      </c>
      <c r="E315" s="465" t="s">
        <v>1174</v>
      </c>
      <c r="F315" s="469"/>
      <c r="G315" s="469"/>
      <c r="H315" s="469"/>
      <c r="I315" s="469"/>
      <c r="J315" s="469"/>
      <c r="K315" s="469"/>
      <c r="L315" s="469"/>
      <c r="M315" s="469"/>
      <c r="N315" s="469">
        <v>1</v>
      </c>
      <c r="O315" s="469">
        <v>207</v>
      </c>
      <c r="P315" s="492"/>
      <c r="Q315" s="470">
        <v>207</v>
      </c>
    </row>
    <row r="316" spans="1:17" ht="14.4" customHeight="1" x14ac:dyDescent="0.3">
      <c r="A316" s="464" t="s">
        <v>1252</v>
      </c>
      <c r="B316" s="465" t="s">
        <v>1093</v>
      </c>
      <c r="C316" s="465" t="s">
        <v>1094</v>
      </c>
      <c r="D316" s="465" t="s">
        <v>1175</v>
      </c>
      <c r="E316" s="465" t="s">
        <v>1176</v>
      </c>
      <c r="F316" s="469">
        <v>1</v>
      </c>
      <c r="G316" s="469">
        <v>762</v>
      </c>
      <c r="H316" s="469"/>
      <c r="I316" s="469">
        <v>762</v>
      </c>
      <c r="J316" s="469"/>
      <c r="K316" s="469"/>
      <c r="L316" s="469"/>
      <c r="M316" s="469"/>
      <c r="N316" s="469">
        <v>1</v>
      </c>
      <c r="O316" s="469">
        <v>763</v>
      </c>
      <c r="P316" s="492"/>
      <c r="Q316" s="470">
        <v>763</v>
      </c>
    </row>
    <row r="317" spans="1:17" ht="14.4" customHeight="1" x14ac:dyDescent="0.3">
      <c r="A317" s="464" t="s">
        <v>1252</v>
      </c>
      <c r="B317" s="465" t="s">
        <v>1093</v>
      </c>
      <c r="C317" s="465" t="s">
        <v>1094</v>
      </c>
      <c r="D317" s="465" t="s">
        <v>1179</v>
      </c>
      <c r="E317" s="465" t="s">
        <v>1180</v>
      </c>
      <c r="F317" s="469">
        <v>5</v>
      </c>
      <c r="G317" s="469">
        <v>3040</v>
      </c>
      <c r="H317" s="469"/>
      <c r="I317" s="469">
        <v>608</v>
      </c>
      <c r="J317" s="469"/>
      <c r="K317" s="469"/>
      <c r="L317" s="469"/>
      <c r="M317" s="469"/>
      <c r="N317" s="469">
        <v>5</v>
      </c>
      <c r="O317" s="469">
        <v>3060</v>
      </c>
      <c r="P317" s="492"/>
      <c r="Q317" s="470">
        <v>612</v>
      </c>
    </row>
    <row r="318" spans="1:17" ht="14.4" customHeight="1" x14ac:dyDescent="0.3">
      <c r="A318" s="464" t="s">
        <v>1252</v>
      </c>
      <c r="B318" s="465" t="s">
        <v>1093</v>
      </c>
      <c r="C318" s="465" t="s">
        <v>1094</v>
      </c>
      <c r="D318" s="465" t="s">
        <v>1191</v>
      </c>
      <c r="E318" s="465" t="s">
        <v>1192</v>
      </c>
      <c r="F318" s="469"/>
      <c r="G318" s="469"/>
      <c r="H318" s="469"/>
      <c r="I318" s="469"/>
      <c r="J318" s="469">
        <v>1</v>
      </c>
      <c r="K318" s="469">
        <v>249</v>
      </c>
      <c r="L318" s="469">
        <v>1</v>
      </c>
      <c r="M318" s="469">
        <v>249</v>
      </c>
      <c r="N318" s="469"/>
      <c r="O318" s="469"/>
      <c r="P318" s="492"/>
      <c r="Q318" s="470"/>
    </row>
    <row r="319" spans="1:17" ht="14.4" customHeight="1" x14ac:dyDescent="0.3">
      <c r="A319" s="464" t="s">
        <v>1252</v>
      </c>
      <c r="B319" s="465" t="s">
        <v>1093</v>
      </c>
      <c r="C319" s="465" t="s">
        <v>1094</v>
      </c>
      <c r="D319" s="465" t="s">
        <v>1253</v>
      </c>
      <c r="E319" s="465" t="s">
        <v>1254</v>
      </c>
      <c r="F319" s="469">
        <v>156</v>
      </c>
      <c r="G319" s="469">
        <v>6396</v>
      </c>
      <c r="H319" s="469">
        <v>0.56823027718550112</v>
      </c>
      <c r="I319" s="469">
        <v>41</v>
      </c>
      <c r="J319" s="469">
        <v>268</v>
      </c>
      <c r="K319" s="469">
        <v>11256</v>
      </c>
      <c r="L319" s="469">
        <v>1</v>
      </c>
      <c r="M319" s="469">
        <v>42</v>
      </c>
      <c r="N319" s="469">
        <v>276</v>
      </c>
      <c r="O319" s="469">
        <v>13800</v>
      </c>
      <c r="P319" s="492">
        <v>1.2260127931769722</v>
      </c>
      <c r="Q319" s="470">
        <v>50</v>
      </c>
    </row>
    <row r="320" spans="1:17" ht="14.4" customHeight="1" x14ac:dyDescent="0.3">
      <c r="A320" s="464" t="s">
        <v>1252</v>
      </c>
      <c r="B320" s="465" t="s">
        <v>1093</v>
      </c>
      <c r="C320" s="465" t="s">
        <v>1094</v>
      </c>
      <c r="D320" s="465" t="s">
        <v>1211</v>
      </c>
      <c r="E320" s="465"/>
      <c r="F320" s="469"/>
      <c r="G320" s="469"/>
      <c r="H320" s="469"/>
      <c r="I320" s="469"/>
      <c r="J320" s="469"/>
      <c r="K320" s="469"/>
      <c r="L320" s="469"/>
      <c r="M320" s="469"/>
      <c r="N320" s="469">
        <v>8</v>
      </c>
      <c r="O320" s="469">
        <v>11944</v>
      </c>
      <c r="P320" s="492"/>
      <c r="Q320" s="470">
        <v>1493</v>
      </c>
    </row>
    <row r="321" spans="1:17" ht="14.4" customHeight="1" x14ac:dyDescent="0.3">
      <c r="A321" s="464" t="s">
        <v>1252</v>
      </c>
      <c r="B321" s="465" t="s">
        <v>1093</v>
      </c>
      <c r="C321" s="465" t="s">
        <v>1094</v>
      </c>
      <c r="D321" s="465" t="s">
        <v>1212</v>
      </c>
      <c r="E321" s="465"/>
      <c r="F321" s="469"/>
      <c r="G321" s="469"/>
      <c r="H321" s="469"/>
      <c r="I321" s="469"/>
      <c r="J321" s="469"/>
      <c r="K321" s="469"/>
      <c r="L321" s="469"/>
      <c r="M321" s="469"/>
      <c r="N321" s="469">
        <v>3</v>
      </c>
      <c r="O321" s="469">
        <v>981</v>
      </c>
      <c r="P321" s="492"/>
      <c r="Q321" s="470">
        <v>327</v>
      </c>
    </row>
    <row r="322" spans="1:17" ht="14.4" customHeight="1" x14ac:dyDescent="0.3">
      <c r="A322" s="464" t="s">
        <v>1252</v>
      </c>
      <c r="B322" s="465" t="s">
        <v>1093</v>
      </c>
      <c r="C322" s="465" t="s">
        <v>1094</v>
      </c>
      <c r="D322" s="465" t="s">
        <v>1213</v>
      </c>
      <c r="E322" s="465"/>
      <c r="F322" s="469"/>
      <c r="G322" s="469"/>
      <c r="H322" s="469"/>
      <c r="I322" s="469"/>
      <c r="J322" s="469"/>
      <c r="K322" s="469"/>
      <c r="L322" s="469"/>
      <c r="M322" s="469"/>
      <c r="N322" s="469">
        <v>1</v>
      </c>
      <c r="O322" s="469">
        <v>887</v>
      </c>
      <c r="P322" s="492"/>
      <c r="Q322" s="470">
        <v>887</v>
      </c>
    </row>
    <row r="323" spans="1:17" ht="14.4" customHeight="1" x14ac:dyDescent="0.3">
      <c r="A323" s="464" t="s">
        <v>1255</v>
      </c>
      <c r="B323" s="465" t="s">
        <v>1093</v>
      </c>
      <c r="C323" s="465" t="s">
        <v>1094</v>
      </c>
      <c r="D323" s="465" t="s">
        <v>1095</v>
      </c>
      <c r="E323" s="465" t="s">
        <v>1096</v>
      </c>
      <c r="F323" s="469">
        <v>197</v>
      </c>
      <c r="G323" s="469">
        <v>31717</v>
      </c>
      <c r="H323" s="469">
        <v>1.0784427065623938</v>
      </c>
      <c r="I323" s="469">
        <v>161</v>
      </c>
      <c r="J323" s="469">
        <v>170</v>
      </c>
      <c r="K323" s="469">
        <v>29410</v>
      </c>
      <c r="L323" s="469">
        <v>1</v>
      </c>
      <c r="M323" s="469">
        <v>173</v>
      </c>
      <c r="N323" s="469">
        <v>175</v>
      </c>
      <c r="O323" s="469">
        <v>30275</v>
      </c>
      <c r="P323" s="492">
        <v>1.0294117647058822</v>
      </c>
      <c r="Q323" s="470">
        <v>173</v>
      </c>
    </row>
    <row r="324" spans="1:17" ht="14.4" customHeight="1" x14ac:dyDescent="0.3">
      <c r="A324" s="464" t="s">
        <v>1255</v>
      </c>
      <c r="B324" s="465" t="s">
        <v>1093</v>
      </c>
      <c r="C324" s="465" t="s">
        <v>1094</v>
      </c>
      <c r="D324" s="465" t="s">
        <v>1109</v>
      </c>
      <c r="E324" s="465" t="s">
        <v>1110</v>
      </c>
      <c r="F324" s="469"/>
      <c r="G324" s="469"/>
      <c r="H324" s="469"/>
      <c r="I324" s="469"/>
      <c r="J324" s="469">
        <v>2</v>
      </c>
      <c r="K324" s="469">
        <v>2346</v>
      </c>
      <c r="L324" s="469">
        <v>1</v>
      </c>
      <c r="M324" s="469">
        <v>1173</v>
      </c>
      <c r="N324" s="469"/>
      <c r="O324" s="469"/>
      <c r="P324" s="492"/>
      <c r="Q324" s="470"/>
    </row>
    <row r="325" spans="1:17" ht="14.4" customHeight="1" x14ac:dyDescent="0.3">
      <c r="A325" s="464" t="s">
        <v>1255</v>
      </c>
      <c r="B325" s="465" t="s">
        <v>1093</v>
      </c>
      <c r="C325" s="465" t="s">
        <v>1094</v>
      </c>
      <c r="D325" s="465" t="s">
        <v>1111</v>
      </c>
      <c r="E325" s="465" t="s">
        <v>1112</v>
      </c>
      <c r="F325" s="469">
        <v>12</v>
      </c>
      <c r="G325" s="469">
        <v>480</v>
      </c>
      <c r="H325" s="469">
        <v>0.68866571018651368</v>
      </c>
      <c r="I325" s="469">
        <v>40</v>
      </c>
      <c r="J325" s="469">
        <v>17</v>
      </c>
      <c r="K325" s="469">
        <v>697</v>
      </c>
      <c r="L325" s="469">
        <v>1</v>
      </c>
      <c r="M325" s="469">
        <v>41</v>
      </c>
      <c r="N325" s="469">
        <v>3</v>
      </c>
      <c r="O325" s="469">
        <v>138</v>
      </c>
      <c r="P325" s="492">
        <v>0.19799139167862267</v>
      </c>
      <c r="Q325" s="470">
        <v>46</v>
      </c>
    </row>
    <row r="326" spans="1:17" ht="14.4" customHeight="1" x14ac:dyDescent="0.3">
      <c r="A326" s="464" t="s">
        <v>1255</v>
      </c>
      <c r="B326" s="465" t="s">
        <v>1093</v>
      </c>
      <c r="C326" s="465" t="s">
        <v>1094</v>
      </c>
      <c r="D326" s="465" t="s">
        <v>1113</v>
      </c>
      <c r="E326" s="465" t="s">
        <v>1114</v>
      </c>
      <c r="F326" s="469">
        <v>8</v>
      </c>
      <c r="G326" s="469">
        <v>3064</v>
      </c>
      <c r="H326" s="469">
        <v>1.3298611111111112</v>
      </c>
      <c r="I326" s="469">
        <v>383</v>
      </c>
      <c r="J326" s="469">
        <v>6</v>
      </c>
      <c r="K326" s="469">
        <v>2304</v>
      </c>
      <c r="L326" s="469">
        <v>1</v>
      </c>
      <c r="M326" s="469">
        <v>384</v>
      </c>
      <c r="N326" s="469">
        <v>3</v>
      </c>
      <c r="O326" s="469">
        <v>1041</v>
      </c>
      <c r="P326" s="492">
        <v>0.45182291666666669</v>
      </c>
      <c r="Q326" s="470">
        <v>347</v>
      </c>
    </row>
    <row r="327" spans="1:17" ht="14.4" customHeight="1" x14ac:dyDescent="0.3">
      <c r="A327" s="464" t="s">
        <v>1255</v>
      </c>
      <c r="B327" s="465" t="s">
        <v>1093</v>
      </c>
      <c r="C327" s="465" t="s">
        <v>1094</v>
      </c>
      <c r="D327" s="465" t="s">
        <v>1115</v>
      </c>
      <c r="E327" s="465" t="s">
        <v>1116</v>
      </c>
      <c r="F327" s="469"/>
      <c r="G327" s="469"/>
      <c r="H327" s="469"/>
      <c r="I327" s="469"/>
      <c r="J327" s="469">
        <v>2</v>
      </c>
      <c r="K327" s="469">
        <v>74</v>
      </c>
      <c r="L327" s="469">
        <v>1</v>
      </c>
      <c r="M327" s="469">
        <v>37</v>
      </c>
      <c r="N327" s="469"/>
      <c r="O327" s="469"/>
      <c r="P327" s="492"/>
      <c r="Q327" s="470"/>
    </row>
    <row r="328" spans="1:17" ht="14.4" customHeight="1" x14ac:dyDescent="0.3">
      <c r="A328" s="464" t="s">
        <v>1255</v>
      </c>
      <c r="B328" s="465" t="s">
        <v>1093</v>
      </c>
      <c r="C328" s="465" t="s">
        <v>1094</v>
      </c>
      <c r="D328" s="465" t="s">
        <v>1119</v>
      </c>
      <c r="E328" s="465" t="s">
        <v>1120</v>
      </c>
      <c r="F328" s="469">
        <v>3</v>
      </c>
      <c r="G328" s="469">
        <v>1335</v>
      </c>
      <c r="H328" s="469">
        <v>0.42761050608584239</v>
      </c>
      <c r="I328" s="469">
        <v>445</v>
      </c>
      <c r="J328" s="469">
        <v>7</v>
      </c>
      <c r="K328" s="469">
        <v>3122</v>
      </c>
      <c r="L328" s="469">
        <v>1</v>
      </c>
      <c r="M328" s="469">
        <v>446</v>
      </c>
      <c r="N328" s="469"/>
      <c r="O328" s="469"/>
      <c r="P328" s="492"/>
      <c r="Q328" s="470"/>
    </row>
    <row r="329" spans="1:17" ht="14.4" customHeight="1" x14ac:dyDescent="0.3">
      <c r="A329" s="464" t="s">
        <v>1255</v>
      </c>
      <c r="B329" s="465" t="s">
        <v>1093</v>
      </c>
      <c r="C329" s="465" t="s">
        <v>1094</v>
      </c>
      <c r="D329" s="465" t="s">
        <v>1121</v>
      </c>
      <c r="E329" s="465" t="s">
        <v>1122</v>
      </c>
      <c r="F329" s="469">
        <v>2</v>
      </c>
      <c r="G329" s="469">
        <v>82</v>
      </c>
      <c r="H329" s="469">
        <v>1.9523809523809523</v>
      </c>
      <c r="I329" s="469">
        <v>41</v>
      </c>
      <c r="J329" s="469">
        <v>1</v>
      </c>
      <c r="K329" s="469">
        <v>42</v>
      </c>
      <c r="L329" s="469">
        <v>1</v>
      </c>
      <c r="M329" s="469">
        <v>42</v>
      </c>
      <c r="N329" s="469"/>
      <c r="O329" s="469"/>
      <c r="P329" s="492"/>
      <c r="Q329" s="470"/>
    </row>
    <row r="330" spans="1:17" ht="14.4" customHeight="1" x14ac:dyDescent="0.3">
      <c r="A330" s="464" t="s">
        <v>1255</v>
      </c>
      <c r="B330" s="465" t="s">
        <v>1093</v>
      </c>
      <c r="C330" s="465" t="s">
        <v>1094</v>
      </c>
      <c r="D330" s="465" t="s">
        <v>1123</v>
      </c>
      <c r="E330" s="465" t="s">
        <v>1124</v>
      </c>
      <c r="F330" s="469">
        <v>2</v>
      </c>
      <c r="G330" s="469">
        <v>982</v>
      </c>
      <c r="H330" s="469">
        <v>0.49898373983739835</v>
      </c>
      <c r="I330" s="469">
        <v>491</v>
      </c>
      <c r="J330" s="469">
        <v>4</v>
      </c>
      <c r="K330" s="469">
        <v>1968</v>
      </c>
      <c r="L330" s="469">
        <v>1</v>
      </c>
      <c r="M330" s="469">
        <v>492</v>
      </c>
      <c r="N330" s="469"/>
      <c r="O330" s="469"/>
      <c r="P330" s="492"/>
      <c r="Q330" s="470"/>
    </row>
    <row r="331" spans="1:17" ht="14.4" customHeight="1" x14ac:dyDescent="0.3">
      <c r="A331" s="464" t="s">
        <v>1255</v>
      </c>
      <c r="B331" s="465" t="s">
        <v>1093</v>
      </c>
      <c r="C331" s="465" t="s">
        <v>1094</v>
      </c>
      <c r="D331" s="465" t="s">
        <v>1127</v>
      </c>
      <c r="E331" s="465" t="s">
        <v>1128</v>
      </c>
      <c r="F331" s="469"/>
      <c r="G331" s="469"/>
      <c r="H331" s="469"/>
      <c r="I331" s="469"/>
      <c r="J331" s="469">
        <v>1</v>
      </c>
      <c r="K331" s="469">
        <v>208</v>
      </c>
      <c r="L331" s="469">
        <v>1</v>
      </c>
      <c r="M331" s="469">
        <v>208</v>
      </c>
      <c r="N331" s="469"/>
      <c r="O331" s="469"/>
      <c r="P331" s="492"/>
      <c r="Q331" s="470"/>
    </row>
    <row r="332" spans="1:17" ht="14.4" customHeight="1" x14ac:dyDescent="0.3">
      <c r="A332" s="464" t="s">
        <v>1255</v>
      </c>
      <c r="B332" s="465" t="s">
        <v>1093</v>
      </c>
      <c r="C332" s="465" t="s">
        <v>1094</v>
      </c>
      <c r="D332" s="465" t="s">
        <v>1129</v>
      </c>
      <c r="E332" s="465" t="s">
        <v>1130</v>
      </c>
      <c r="F332" s="469"/>
      <c r="G332" s="469"/>
      <c r="H332" s="469"/>
      <c r="I332" s="469"/>
      <c r="J332" s="469">
        <v>1</v>
      </c>
      <c r="K332" s="469">
        <v>384</v>
      </c>
      <c r="L332" s="469">
        <v>1</v>
      </c>
      <c r="M332" s="469">
        <v>384</v>
      </c>
      <c r="N332" s="469"/>
      <c r="O332" s="469"/>
      <c r="P332" s="492"/>
      <c r="Q332" s="470"/>
    </row>
    <row r="333" spans="1:17" ht="14.4" customHeight="1" x14ac:dyDescent="0.3">
      <c r="A333" s="464" t="s">
        <v>1255</v>
      </c>
      <c r="B333" s="465" t="s">
        <v>1093</v>
      </c>
      <c r="C333" s="465" t="s">
        <v>1094</v>
      </c>
      <c r="D333" s="465" t="s">
        <v>1131</v>
      </c>
      <c r="E333" s="465" t="s">
        <v>1132</v>
      </c>
      <c r="F333" s="469"/>
      <c r="G333" s="469"/>
      <c r="H333" s="469"/>
      <c r="I333" s="469"/>
      <c r="J333" s="469">
        <v>1</v>
      </c>
      <c r="K333" s="469">
        <v>236</v>
      </c>
      <c r="L333" s="469">
        <v>1</v>
      </c>
      <c r="M333" s="469">
        <v>236</v>
      </c>
      <c r="N333" s="469"/>
      <c r="O333" s="469"/>
      <c r="P333" s="492"/>
      <c r="Q333" s="470"/>
    </row>
    <row r="334" spans="1:17" ht="14.4" customHeight="1" x14ac:dyDescent="0.3">
      <c r="A334" s="464" t="s">
        <v>1255</v>
      </c>
      <c r="B334" s="465" t="s">
        <v>1093</v>
      </c>
      <c r="C334" s="465" t="s">
        <v>1094</v>
      </c>
      <c r="D334" s="465" t="s">
        <v>1139</v>
      </c>
      <c r="E334" s="465" t="s">
        <v>1140</v>
      </c>
      <c r="F334" s="469">
        <v>21</v>
      </c>
      <c r="G334" s="469">
        <v>336</v>
      </c>
      <c r="H334" s="469">
        <v>0.79058823529411759</v>
      </c>
      <c r="I334" s="469">
        <v>16</v>
      </c>
      <c r="J334" s="469">
        <v>25</v>
      </c>
      <c r="K334" s="469">
        <v>425</v>
      </c>
      <c r="L334" s="469">
        <v>1</v>
      </c>
      <c r="M334" s="469">
        <v>17</v>
      </c>
      <c r="N334" s="469">
        <v>2</v>
      </c>
      <c r="O334" s="469">
        <v>34</v>
      </c>
      <c r="P334" s="492">
        <v>0.08</v>
      </c>
      <c r="Q334" s="470">
        <v>17</v>
      </c>
    </row>
    <row r="335" spans="1:17" ht="14.4" customHeight="1" x14ac:dyDescent="0.3">
      <c r="A335" s="464" t="s">
        <v>1255</v>
      </c>
      <c r="B335" s="465" t="s">
        <v>1093</v>
      </c>
      <c r="C335" s="465" t="s">
        <v>1094</v>
      </c>
      <c r="D335" s="465" t="s">
        <v>1141</v>
      </c>
      <c r="E335" s="465" t="s">
        <v>1142</v>
      </c>
      <c r="F335" s="469"/>
      <c r="G335" s="469"/>
      <c r="H335" s="469"/>
      <c r="I335" s="469"/>
      <c r="J335" s="469">
        <v>1</v>
      </c>
      <c r="K335" s="469">
        <v>139</v>
      </c>
      <c r="L335" s="469">
        <v>1</v>
      </c>
      <c r="M335" s="469">
        <v>139</v>
      </c>
      <c r="N335" s="469"/>
      <c r="O335" s="469"/>
      <c r="P335" s="492"/>
      <c r="Q335" s="470"/>
    </row>
    <row r="336" spans="1:17" ht="14.4" customHeight="1" x14ac:dyDescent="0.3">
      <c r="A336" s="464" t="s">
        <v>1255</v>
      </c>
      <c r="B336" s="465" t="s">
        <v>1093</v>
      </c>
      <c r="C336" s="465" t="s">
        <v>1094</v>
      </c>
      <c r="D336" s="465" t="s">
        <v>1143</v>
      </c>
      <c r="E336" s="465" t="s">
        <v>1144</v>
      </c>
      <c r="F336" s="469">
        <v>2</v>
      </c>
      <c r="G336" s="469">
        <v>206</v>
      </c>
      <c r="H336" s="469">
        <v>2</v>
      </c>
      <c r="I336" s="469">
        <v>103</v>
      </c>
      <c r="J336" s="469">
        <v>1</v>
      </c>
      <c r="K336" s="469">
        <v>103</v>
      </c>
      <c r="L336" s="469">
        <v>1</v>
      </c>
      <c r="M336" s="469">
        <v>103</v>
      </c>
      <c r="N336" s="469">
        <v>5</v>
      </c>
      <c r="O336" s="469">
        <v>325</v>
      </c>
      <c r="P336" s="492">
        <v>3.1553398058252426</v>
      </c>
      <c r="Q336" s="470">
        <v>65</v>
      </c>
    </row>
    <row r="337" spans="1:17" ht="14.4" customHeight="1" x14ac:dyDescent="0.3">
      <c r="A337" s="464" t="s">
        <v>1255</v>
      </c>
      <c r="B337" s="465" t="s">
        <v>1093</v>
      </c>
      <c r="C337" s="465" t="s">
        <v>1094</v>
      </c>
      <c r="D337" s="465" t="s">
        <v>1149</v>
      </c>
      <c r="E337" s="465" t="s">
        <v>1150</v>
      </c>
      <c r="F337" s="469">
        <v>188</v>
      </c>
      <c r="G337" s="469">
        <v>21808</v>
      </c>
      <c r="H337" s="469">
        <v>1.5532763532763534</v>
      </c>
      <c r="I337" s="469">
        <v>116</v>
      </c>
      <c r="J337" s="469">
        <v>120</v>
      </c>
      <c r="K337" s="469">
        <v>14040</v>
      </c>
      <c r="L337" s="469">
        <v>1</v>
      </c>
      <c r="M337" s="469">
        <v>117</v>
      </c>
      <c r="N337" s="469">
        <v>150</v>
      </c>
      <c r="O337" s="469">
        <v>20400</v>
      </c>
      <c r="P337" s="492">
        <v>1.4529914529914529</v>
      </c>
      <c r="Q337" s="470">
        <v>136</v>
      </c>
    </row>
    <row r="338" spans="1:17" ht="14.4" customHeight="1" x14ac:dyDescent="0.3">
      <c r="A338" s="464" t="s">
        <v>1255</v>
      </c>
      <c r="B338" s="465" t="s">
        <v>1093</v>
      </c>
      <c r="C338" s="465" t="s">
        <v>1094</v>
      </c>
      <c r="D338" s="465" t="s">
        <v>1151</v>
      </c>
      <c r="E338" s="465" t="s">
        <v>1152</v>
      </c>
      <c r="F338" s="469">
        <v>14</v>
      </c>
      <c r="G338" s="469">
        <v>1190</v>
      </c>
      <c r="H338" s="469">
        <v>0.72649572649572647</v>
      </c>
      <c r="I338" s="469">
        <v>85</v>
      </c>
      <c r="J338" s="469">
        <v>18</v>
      </c>
      <c r="K338" s="469">
        <v>1638</v>
      </c>
      <c r="L338" s="469">
        <v>1</v>
      </c>
      <c r="M338" s="469">
        <v>91</v>
      </c>
      <c r="N338" s="469">
        <v>11</v>
      </c>
      <c r="O338" s="469">
        <v>1001</v>
      </c>
      <c r="P338" s="492">
        <v>0.61111111111111116</v>
      </c>
      <c r="Q338" s="470">
        <v>91</v>
      </c>
    </row>
    <row r="339" spans="1:17" ht="14.4" customHeight="1" x14ac:dyDescent="0.3">
      <c r="A339" s="464" t="s">
        <v>1255</v>
      </c>
      <c r="B339" s="465" t="s">
        <v>1093</v>
      </c>
      <c r="C339" s="465" t="s">
        <v>1094</v>
      </c>
      <c r="D339" s="465" t="s">
        <v>1153</v>
      </c>
      <c r="E339" s="465" t="s">
        <v>1154</v>
      </c>
      <c r="F339" s="469">
        <v>1</v>
      </c>
      <c r="G339" s="469">
        <v>98</v>
      </c>
      <c r="H339" s="469">
        <v>0.32996632996632996</v>
      </c>
      <c r="I339" s="469">
        <v>98</v>
      </c>
      <c r="J339" s="469">
        <v>3</v>
      </c>
      <c r="K339" s="469">
        <v>297</v>
      </c>
      <c r="L339" s="469">
        <v>1</v>
      </c>
      <c r="M339" s="469">
        <v>99</v>
      </c>
      <c r="N339" s="469"/>
      <c r="O339" s="469"/>
      <c r="P339" s="492"/>
      <c r="Q339" s="470"/>
    </row>
    <row r="340" spans="1:17" ht="14.4" customHeight="1" x14ac:dyDescent="0.3">
      <c r="A340" s="464" t="s">
        <v>1255</v>
      </c>
      <c r="B340" s="465" t="s">
        <v>1093</v>
      </c>
      <c r="C340" s="465" t="s">
        <v>1094</v>
      </c>
      <c r="D340" s="465" t="s">
        <v>1155</v>
      </c>
      <c r="E340" s="465" t="s">
        <v>1156</v>
      </c>
      <c r="F340" s="469">
        <v>23</v>
      </c>
      <c r="G340" s="469">
        <v>483</v>
      </c>
      <c r="H340" s="469">
        <v>2.2999999999999998</v>
      </c>
      <c r="I340" s="469">
        <v>21</v>
      </c>
      <c r="J340" s="469">
        <v>10</v>
      </c>
      <c r="K340" s="469">
        <v>210</v>
      </c>
      <c r="L340" s="469">
        <v>1</v>
      </c>
      <c r="M340" s="469">
        <v>21</v>
      </c>
      <c r="N340" s="469">
        <v>9</v>
      </c>
      <c r="O340" s="469">
        <v>594</v>
      </c>
      <c r="P340" s="492">
        <v>2.8285714285714287</v>
      </c>
      <c r="Q340" s="470">
        <v>66</v>
      </c>
    </row>
    <row r="341" spans="1:17" ht="14.4" customHeight="1" x14ac:dyDescent="0.3">
      <c r="A341" s="464" t="s">
        <v>1255</v>
      </c>
      <c r="B341" s="465" t="s">
        <v>1093</v>
      </c>
      <c r="C341" s="465" t="s">
        <v>1094</v>
      </c>
      <c r="D341" s="465" t="s">
        <v>1157</v>
      </c>
      <c r="E341" s="465" t="s">
        <v>1158</v>
      </c>
      <c r="F341" s="469">
        <v>16</v>
      </c>
      <c r="G341" s="469">
        <v>7792</v>
      </c>
      <c r="H341" s="469">
        <v>0.93924783027965286</v>
      </c>
      <c r="I341" s="469">
        <v>487</v>
      </c>
      <c r="J341" s="469">
        <v>17</v>
      </c>
      <c r="K341" s="469">
        <v>8296</v>
      </c>
      <c r="L341" s="469">
        <v>1</v>
      </c>
      <c r="M341" s="469">
        <v>488</v>
      </c>
      <c r="N341" s="469"/>
      <c r="O341" s="469"/>
      <c r="P341" s="492"/>
      <c r="Q341" s="470"/>
    </row>
    <row r="342" spans="1:17" ht="14.4" customHeight="1" x14ac:dyDescent="0.3">
      <c r="A342" s="464" t="s">
        <v>1255</v>
      </c>
      <c r="B342" s="465" t="s">
        <v>1093</v>
      </c>
      <c r="C342" s="465" t="s">
        <v>1094</v>
      </c>
      <c r="D342" s="465" t="s">
        <v>1165</v>
      </c>
      <c r="E342" s="465" t="s">
        <v>1166</v>
      </c>
      <c r="F342" s="469">
        <v>4</v>
      </c>
      <c r="G342" s="469">
        <v>164</v>
      </c>
      <c r="H342" s="469">
        <v>0.30769230769230771</v>
      </c>
      <c r="I342" s="469">
        <v>41</v>
      </c>
      <c r="J342" s="469">
        <v>13</v>
      </c>
      <c r="K342" s="469">
        <v>533</v>
      </c>
      <c r="L342" s="469">
        <v>1</v>
      </c>
      <c r="M342" s="469">
        <v>41</v>
      </c>
      <c r="N342" s="469">
        <v>14</v>
      </c>
      <c r="O342" s="469">
        <v>714</v>
      </c>
      <c r="P342" s="492">
        <v>1.3395872420262664</v>
      </c>
      <c r="Q342" s="470">
        <v>51</v>
      </c>
    </row>
    <row r="343" spans="1:17" ht="14.4" customHeight="1" x14ac:dyDescent="0.3">
      <c r="A343" s="464" t="s">
        <v>1255</v>
      </c>
      <c r="B343" s="465" t="s">
        <v>1093</v>
      </c>
      <c r="C343" s="465" t="s">
        <v>1094</v>
      </c>
      <c r="D343" s="465" t="s">
        <v>1179</v>
      </c>
      <c r="E343" s="465" t="s">
        <v>1180</v>
      </c>
      <c r="F343" s="469"/>
      <c r="G343" s="469"/>
      <c r="H343" s="469"/>
      <c r="I343" s="469"/>
      <c r="J343" s="469">
        <v>1</v>
      </c>
      <c r="K343" s="469">
        <v>614</v>
      </c>
      <c r="L343" s="469">
        <v>1</v>
      </c>
      <c r="M343" s="469">
        <v>614</v>
      </c>
      <c r="N343" s="469"/>
      <c r="O343" s="469"/>
      <c r="P343" s="492"/>
      <c r="Q343" s="470"/>
    </row>
    <row r="344" spans="1:17" ht="14.4" customHeight="1" x14ac:dyDescent="0.3">
      <c r="A344" s="464" t="s">
        <v>1255</v>
      </c>
      <c r="B344" s="465" t="s">
        <v>1093</v>
      </c>
      <c r="C344" s="465" t="s">
        <v>1094</v>
      </c>
      <c r="D344" s="465" t="s">
        <v>1191</v>
      </c>
      <c r="E344" s="465" t="s">
        <v>1192</v>
      </c>
      <c r="F344" s="469"/>
      <c r="G344" s="469"/>
      <c r="H344" s="469"/>
      <c r="I344" s="469"/>
      <c r="J344" s="469">
        <v>1</v>
      </c>
      <c r="K344" s="469">
        <v>249</v>
      </c>
      <c r="L344" s="469">
        <v>1</v>
      </c>
      <c r="M344" s="469">
        <v>249</v>
      </c>
      <c r="N344" s="469"/>
      <c r="O344" s="469"/>
      <c r="P344" s="492"/>
      <c r="Q344" s="470"/>
    </row>
    <row r="345" spans="1:17" ht="14.4" customHeight="1" x14ac:dyDescent="0.3">
      <c r="A345" s="464" t="s">
        <v>1256</v>
      </c>
      <c r="B345" s="465" t="s">
        <v>1093</v>
      </c>
      <c r="C345" s="465" t="s">
        <v>1094</v>
      </c>
      <c r="D345" s="465" t="s">
        <v>1095</v>
      </c>
      <c r="E345" s="465" t="s">
        <v>1096</v>
      </c>
      <c r="F345" s="469">
        <v>57</v>
      </c>
      <c r="G345" s="469">
        <v>9177</v>
      </c>
      <c r="H345" s="469">
        <v>0.53582063408653002</v>
      </c>
      <c r="I345" s="469">
        <v>161</v>
      </c>
      <c r="J345" s="469">
        <v>99</v>
      </c>
      <c r="K345" s="469">
        <v>17127</v>
      </c>
      <c r="L345" s="469">
        <v>1</v>
      </c>
      <c r="M345" s="469">
        <v>173</v>
      </c>
      <c r="N345" s="469">
        <v>97</v>
      </c>
      <c r="O345" s="469">
        <v>16781</v>
      </c>
      <c r="P345" s="492">
        <v>0.97979797979797978</v>
      </c>
      <c r="Q345" s="470">
        <v>173</v>
      </c>
    </row>
    <row r="346" spans="1:17" ht="14.4" customHeight="1" x14ac:dyDescent="0.3">
      <c r="A346" s="464" t="s">
        <v>1256</v>
      </c>
      <c r="B346" s="465" t="s">
        <v>1093</v>
      </c>
      <c r="C346" s="465" t="s">
        <v>1094</v>
      </c>
      <c r="D346" s="465" t="s">
        <v>1109</v>
      </c>
      <c r="E346" s="465" t="s">
        <v>1110</v>
      </c>
      <c r="F346" s="469">
        <v>1</v>
      </c>
      <c r="G346" s="469">
        <v>1169</v>
      </c>
      <c r="H346" s="469"/>
      <c r="I346" s="469">
        <v>1169</v>
      </c>
      <c r="J346" s="469"/>
      <c r="K346" s="469"/>
      <c r="L346" s="469"/>
      <c r="M346" s="469"/>
      <c r="N346" s="469">
        <v>2</v>
      </c>
      <c r="O346" s="469">
        <v>2140</v>
      </c>
      <c r="P346" s="492"/>
      <c r="Q346" s="470">
        <v>1070</v>
      </c>
    </row>
    <row r="347" spans="1:17" ht="14.4" customHeight="1" x14ac:dyDescent="0.3">
      <c r="A347" s="464" t="s">
        <v>1256</v>
      </c>
      <c r="B347" s="465" t="s">
        <v>1093</v>
      </c>
      <c r="C347" s="465" t="s">
        <v>1094</v>
      </c>
      <c r="D347" s="465" t="s">
        <v>1111</v>
      </c>
      <c r="E347" s="465" t="s">
        <v>1112</v>
      </c>
      <c r="F347" s="469">
        <v>23</v>
      </c>
      <c r="G347" s="469">
        <v>920</v>
      </c>
      <c r="H347" s="469">
        <v>1.0685249709639955</v>
      </c>
      <c r="I347" s="469">
        <v>40</v>
      </c>
      <c r="J347" s="469">
        <v>21</v>
      </c>
      <c r="K347" s="469">
        <v>861</v>
      </c>
      <c r="L347" s="469">
        <v>1</v>
      </c>
      <c r="M347" s="469">
        <v>41</v>
      </c>
      <c r="N347" s="469">
        <v>28</v>
      </c>
      <c r="O347" s="469">
        <v>1288</v>
      </c>
      <c r="P347" s="492">
        <v>1.4959349593495934</v>
      </c>
      <c r="Q347" s="470">
        <v>46</v>
      </c>
    </row>
    <row r="348" spans="1:17" ht="14.4" customHeight="1" x14ac:dyDescent="0.3">
      <c r="A348" s="464" t="s">
        <v>1256</v>
      </c>
      <c r="B348" s="465" t="s">
        <v>1093</v>
      </c>
      <c r="C348" s="465" t="s">
        <v>1094</v>
      </c>
      <c r="D348" s="465" t="s">
        <v>1113</v>
      </c>
      <c r="E348" s="465" t="s">
        <v>1114</v>
      </c>
      <c r="F348" s="469">
        <v>2</v>
      </c>
      <c r="G348" s="469">
        <v>766</v>
      </c>
      <c r="H348" s="469">
        <v>0.99739583333333337</v>
      </c>
      <c r="I348" s="469">
        <v>383</v>
      </c>
      <c r="J348" s="469">
        <v>2</v>
      </c>
      <c r="K348" s="469">
        <v>768</v>
      </c>
      <c r="L348" s="469">
        <v>1</v>
      </c>
      <c r="M348" s="469">
        <v>384</v>
      </c>
      <c r="N348" s="469">
        <v>2</v>
      </c>
      <c r="O348" s="469">
        <v>694</v>
      </c>
      <c r="P348" s="492">
        <v>0.90364583333333337</v>
      </c>
      <c r="Q348" s="470">
        <v>347</v>
      </c>
    </row>
    <row r="349" spans="1:17" ht="14.4" customHeight="1" x14ac:dyDescent="0.3">
      <c r="A349" s="464" t="s">
        <v>1256</v>
      </c>
      <c r="B349" s="465" t="s">
        <v>1093</v>
      </c>
      <c r="C349" s="465" t="s">
        <v>1094</v>
      </c>
      <c r="D349" s="465" t="s">
        <v>1115</v>
      </c>
      <c r="E349" s="465" t="s">
        <v>1116</v>
      </c>
      <c r="F349" s="469"/>
      <c r="G349" s="469"/>
      <c r="H349" s="469"/>
      <c r="I349" s="469"/>
      <c r="J349" s="469"/>
      <c r="K349" s="469"/>
      <c r="L349" s="469"/>
      <c r="M349" s="469"/>
      <c r="N349" s="469">
        <v>4</v>
      </c>
      <c r="O349" s="469">
        <v>204</v>
      </c>
      <c r="P349" s="492"/>
      <c r="Q349" s="470">
        <v>51</v>
      </c>
    </row>
    <row r="350" spans="1:17" ht="14.4" customHeight="1" x14ac:dyDescent="0.3">
      <c r="A350" s="464" t="s">
        <v>1256</v>
      </c>
      <c r="B350" s="465" t="s">
        <v>1093</v>
      </c>
      <c r="C350" s="465" t="s">
        <v>1094</v>
      </c>
      <c r="D350" s="465" t="s">
        <v>1119</v>
      </c>
      <c r="E350" s="465" t="s">
        <v>1120</v>
      </c>
      <c r="F350" s="469">
        <v>3</v>
      </c>
      <c r="G350" s="469">
        <v>1335</v>
      </c>
      <c r="H350" s="469">
        <v>0.99775784753363228</v>
      </c>
      <c r="I350" s="469">
        <v>445</v>
      </c>
      <c r="J350" s="469">
        <v>3</v>
      </c>
      <c r="K350" s="469">
        <v>1338</v>
      </c>
      <c r="L350" s="469">
        <v>1</v>
      </c>
      <c r="M350" s="469">
        <v>446</v>
      </c>
      <c r="N350" s="469">
        <v>16</v>
      </c>
      <c r="O350" s="469">
        <v>6032</v>
      </c>
      <c r="P350" s="492">
        <v>4.5082212257100149</v>
      </c>
      <c r="Q350" s="470">
        <v>377</v>
      </c>
    </row>
    <row r="351" spans="1:17" ht="14.4" customHeight="1" x14ac:dyDescent="0.3">
      <c r="A351" s="464" t="s">
        <v>1256</v>
      </c>
      <c r="B351" s="465" t="s">
        <v>1093</v>
      </c>
      <c r="C351" s="465" t="s">
        <v>1094</v>
      </c>
      <c r="D351" s="465" t="s">
        <v>1123</v>
      </c>
      <c r="E351" s="465" t="s">
        <v>1124</v>
      </c>
      <c r="F351" s="469"/>
      <c r="G351" s="469"/>
      <c r="H351" s="469"/>
      <c r="I351" s="469"/>
      <c r="J351" s="469">
        <v>2</v>
      </c>
      <c r="K351" s="469">
        <v>984</v>
      </c>
      <c r="L351" s="469">
        <v>1</v>
      </c>
      <c r="M351" s="469">
        <v>492</v>
      </c>
      <c r="N351" s="469"/>
      <c r="O351" s="469"/>
      <c r="P351" s="492"/>
      <c r="Q351" s="470"/>
    </row>
    <row r="352" spans="1:17" ht="14.4" customHeight="1" x14ac:dyDescent="0.3">
      <c r="A352" s="464" t="s">
        <v>1256</v>
      </c>
      <c r="B352" s="465" t="s">
        <v>1093</v>
      </c>
      <c r="C352" s="465" t="s">
        <v>1094</v>
      </c>
      <c r="D352" s="465" t="s">
        <v>1125</v>
      </c>
      <c r="E352" s="465" t="s">
        <v>1126</v>
      </c>
      <c r="F352" s="469">
        <v>10</v>
      </c>
      <c r="G352" s="469">
        <v>310</v>
      </c>
      <c r="H352" s="469">
        <v>5</v>
      </c>
      <c r="I352" s="469">
        <v>31</v>
      </c>
      <c r="J352" s="469">
        <v>2</v>
      </c>
      <c r="K352" s="469">
        <v>62</v>
      </c>
      <c r="L352" s="469">
        <v>1</v>
      </c>
      <c r="M352" s="469">
        <v>31</v>
      </c>
      <c r="N352" s="469"/>
      <c r="O352" s="469"/>
      <c r="P352" s="492"/>
      <c r="Q352" s="470"/>
    </row>
    <row r="353" spans="1:17" ht="14.4" customHeight="1" x14ac:dyDescent="0.3">
      <c r="A353" s="464" t="s">
        <v>1256</v>
      </c>
      <c r="B353" s="465" t="s">
        <v>1093</v>
      </c>
      <c r="C353" s="465" t="s">
        <v>1094</v>
      </c>
      <c r="D353" s="465" t="s">
        <v>1127</v>
      </c>
      <c r="E353" s="465" t="s">
        <v>1128</v>
      </c>
      <c r="F353" s="469">
        <v>2</v>
      </c>
      <c r="G353" s="469">
        <v>414</v>
      </c>
      <c r="H353" s="469">
        <v>1.9903846153846154</v>
      </c>
      <c r="I353" s="469">
        <v>207</v>
      </c>
      <c r="J353" s="469">
        <v>1</v>
      </c>
      <c r="K353" s="469">
        <v>208</v>
      </c>
      <c r="L353" s="469">
        <v>1</v>
      </c>
      <c r="M353" s="469">
        <v>208</v>
      </c>
      <c r="N353" s="469">
        <v>3</v>
      </c>
      <c r="O353" s="469">
        <v>672</v>
      </c>
      <c r="P353" s="492">
        <v>3.2307692307692308</v>
      </c>
      <c r="Q353" s="470">
        <v>224</v>
      </c>
    </row>
    <row r="354" spans="1:17" ht="14.4" customHeight="1" x14ac:dyDescent="0.3">
      <c r="A354" s="464" t="s">
        <v>1256</v>
      </c>
      <c r="B354" s="465" t="s">
        <v>1093</v>
      </c>
      <c r="C354" s="465" t="s">
        <v>1094</v>
      </c>
      <c r="D354" s="465" t="s">
        <v>1129</v>
      </c>
      <c r="E354" s="465" t="s">
        <v>1130</v>
      </c>
      <c r="F354" s="469">
        <v>2</v>
      </c>
      <c r="G354" s="469">
        <v>760</v>
      </c>
      <c r="H354" s="469">
        <v>1.9791666666666667</v>
      </c>
      <c r="I354" s="469">
        <v>380</v>
      </c>
      <c r="J354" s="469">
        <v>1</v>
      </c>
      <c r="K354" s="469">
        <v>384</v>
      </c>
      <c r="L354" s="469">
        <v>1</v>
      </c>
      <c r="M354" s="469">
        <v>384</v>
      </c>
      <c r="N354" s="469">
        <v>3</v>
      </c>
      <c r="O354" s="469">
        <v>1659</v>
      </c>
      <c r="P354" s="492">
        <v>4.3203125</v>
      </c>
      <c r="Q354" s="470">
        <v>553</v>
      </c>
    </row>
    <row r="355" spans="1:17" ht="14.4" customHeight="1" x14ac:dyDescent="0.3">
      <c r="A355" s="464" t="s">
        <v>1256</v>
      </c>
      <c r="B355" s="465" t="s">
        <v>1093</v>
      </c>
      <c r="C355" s="465" t="s">
        <v>1094</v>
      </c>
      <c r="D355" s="465" t="s">
        <v>1139</v>
      </c>
      <c r="E355" s="465" t="s">
        <v>1140</v>
      </c>
      <c r="F355" s="469">
        <v>5</v>
      </c>
      <c r="G355" s="469">
        <v>80</v>
      </c>
      <c r="H355" s="469">
        <v>0.47058823529411764</v>
      </c>
      <c r="I355" s="469">
        <v>16</v>
      </c>
      <c r="J355" s="469">
        <v>10</v>
      </c>
      <c r="K355" s="469">
        <v>170</v>
      </c>
      <c r="L355" s="469">
        <v>1</v>
      </c>
      <c r="M355" s="469">
        <v>17</v>
      </c>
      <c r="N355" s="469">
        <v>19</v>
      </c>
      <c r="O355" s="469">
        <v>323</v>
      </c>
      <c r="P355" s="492">
        <v>1.9</v>
      </c>
      <c r="Q355" s="470">
        <v>17</v>
      </c>
    </row>
    <row r="356" spans="1:17" ht="14.4" customHeight="1" x14ac:dyDescent="0.3">
      <c r="A356" s="464" t="s">
        <v>1256</v>
      </c>
      <c r="B356" s="465" t="s">
        <v>1093</v>
      </c>
      <c r="C356" s="465" t="s">
        <v>1094</v>
      </c>
      <c r="D356" s="465" t="s">
        <v>1141</v>
      </c>
      <c r="E356" s="465" t="s">
        <v>1142</v>
      </c>
      <c r="F356" s="469">
        <v>1</v>
      </c>
      <c r="G356" s="469">
        <v>136</v>
      </c>
      <c r="H356" s="469">
        <v>0.32613908872901681</v>
      </c>
      <c r="I356" s="469">
        <v>136</v>
      </c>
      <c r="J356" s="469">
        <v>3</v>
      </c>
      <c r="K356" s="469">
        <v>417</v>
      </c>
      <c r="L356" s="469">
        <v>1</v>
      </c>
      <c r="M356" s="469">
        <v>139</v>
      </c>
      <c r="N356" s="469">
        <v>2</v>
      </c>
      <c r="O356" s="469">
        <v>286</v>
      </c>
      <c r="P356" s="492">
        <v>0.68585131894484408</v>
      </c>
      <c r="Q356" s="470">
        <v>143</v>
      </c>
    </row>
    <row r="357" spans="1:17" ht="14.4" customHeight="1" x14ac:dyDescent="0.3">
      <c r="A357" s="464" t="s">
        <v>1256</v>
      </c>
      <c r="B357" s="465" t="s">
        <v>1093</v>
      </c>
      <c r="C357" s="465" t="s">
        <v>1094</v>
      </c>
      <c r="D357" s="465" t="s">
        <v>1143</v>
      </c>
      <c r="E357" s="465" t="s">
        <v>1144</v>
      </c>
      <c r="F357" s="469">
        <v>2</v>
      </c>
      <c r="G357" s="469">
        <v>206</v>
      </c>
      <c r="H357" s="469"/>
      <c r="I357" s="469">
        <v>103</v>
      </c>
      <c r="J357" s="469"/>
      <c r="K357" s="469"/>
      <c r="L357" s="469"/>
      <c r="M357" s="469"/>
      <c r="N357" s="469">
        <v>1</v>
      </c>
      <c r="O357" s="469">
        <v>65</v>
      </c>
      <c r="P357" s="492"/>
      <c r="Q357" s="470">
        <v>65</v>
      </c>
    </row>
    <row r="358" spans="1:17" ht="14.4" customHeight="1" x14ac:dyDescent="0.3">
      <c r="A358" s="464" t="s">
        <v>1256</v>
      </c>
      <c r="B358" s="465" t="s">
        <v>1093</v>
      </c>
      <c r="C358" s="465" t="s">
        <v>1094</v>
      </c>
      <c r="D358" s="465" t="s">
        <v>1149</v>
      </c>
      <c r="E358" s="465" t="s">
        <v>1150</v>
      </c>
      <c r="F358" s="469">
        <v>27</v>
      </c>
      <c r="G358" s="469">
        <v>3132</v>
      </c>
      <c r="H358" s="469">
        <v>0.81118881118881114</v>
      </c>
      <c r="I358" s="469">
        <v>116</v>
      </c>
      <c r="J358" s="469">
        <v>33</v>
      </c>
      <c r="K358" s="469">
        <v>3861</v>
      </c>
      <c r="L358" s="469">
        <v>1</v>
      </c>
      <c r="M358" s="469">
        <v>117</v>
      </c>
      <c r="N358" s="469">
        <v>60</v>
      </c>
      <c r="O358" s="469">
        <v>8160</v>
      </c>
      <c r="P358" s="492">
        <v>2.1134421134421135</v>
      </c>
      <c r="Q358" s="470">
        <v>136</v>
      </c>
    </row>
    <row r="359" spans="1:17" ht="14.4" customHeight="1" x14ac:dyDescent="0.3">
      <c r="A359" s="464" t="s">
        <v>1256</v>
      </c>
      <c r="B359" s="465" t="s">
        <v>1093</v>
      </c>
      <c r="C359" s="465" t="s">
        <v>1094</v>
      </c>
      <c r="D359" s="465" t="s">
        <v>1151</v>
      </c>
      <c r="E359" s="465" t="s">
        <v>1152</v>
      </c>
      <c r="F359" s="469">
        <v>4</v>
      </c>
      <c r="G359" s="469">
        <v>340</v>
      </c>
      <c r="H359" s="469">
        <v>0.74725274725274726</v>
      </c>
      <c r="I359" s="469">
        <v>85</v>
      </c>
      <c r="J359" s="469">
        <v>5</v>
      </c>
      <c r="K359" s="469">
        <v>455</v>
      </c>
      <c r="L359" s="469">
        <v>1</v>
      </c>
      <c r="M359" s="469">
        <v>91</v>
      </c>
      <c r="N359" s="469">
        <v>4</v>
      </c>
      <c r="O359" s="469">
        <v>364</v>
      </c>
      <c r="P359" s="492">
        <v>0.8</v>
      </c>
      <c r="Q359" s="470">
        <v>91</v>
      </c>
    </row>
    <row r="360" spans="1:17" ht="14.4" customHeight="1" x14ac:dyDescent="0.3">
      <c r="A360" s="464" t="s">
        <v>1256</v>
      </c>
      <c r="B360" s="465" t="s">
        <v>1093</v>
      </c>
      <c r="C360" s="465" t="s">
        <v>1094</v>
      </c>
      <c r="D360" s="465" t="s">
        <v>1153</v>
      </c>
      <c r="E360" s="465" t="s">
        <v>1154</v>
      </c>
      <c r="F360" s="469">
        <v>1</v>
      </c>
      <c r="G360" s="469">
        <v>98</v>
      </c>
      <c r="H360" s="469"/>
      <c r="I360" s="469">
        <v>98</v>
      </c>
      <c r="J360" s="469"/>
      <c r="K360" s="469"/>
      <c r="L360" s="469"/>
      <c r="M360" s="469"/>
      <c r="N360" s="469"/>
      <c r="O360" s="469"/>
      <c r="P360" s="492"/>
      <c r="Q360" s="470"/>
    </row>
    <row r="361" spans="1:17" ht="14.4" customHeight="1" x14ac:dyDescent="0.3">
      <c r="A361" s="464" t="s">
        <v>1256</v>
      </c>
      <c r="B361" s="465" t="s">
        <v>1093</v>
      </c>
      <c r="C361" s="465" t="s">
        <v>1094</v>
      </c>
      <c r="D361" s="465" t="s">
        <v>1155</v>
      </c>
      <c r="E361" s="465" t="s">
        <v>1156</v>
      </c>
      <c r="F361" s="469"/>
      <c r="G361" s="469"/>
      <c r="H361" s="469"/>
      <c r="I361" s="469"/>
      <c r="J361" s="469">
        <v>2</v>
      </c>
      <c r="K361" s="469">
        <v>42</v>
      </c>
      <c r="L361" s="469">
        <v>1</v>
      </c>
      <c r="M361" s="469">
        <v>21</v>
      </c>
      <c r="N361" s="469">
        <v>2</v>
      </c>
      <c r="O361" s="469">
        <v>132</v>
      </c>
      <c r="P361" s="492">
        <v>3.1428571428571428</v>
      </c>
      <c r="Q361" s="470">
        <v>66</v>
      </c>
    </row>
    <row r="362" spans="1:17" ht="14.4" customHeight="1" x14ac:dyDescent="0.3">
      <c r="A362" s="464" t="s">
        <v>1256</v>
      </c>
      <c r="B362" s="465" t="s">
        <v>1093</v>
      </c>
      <c r="C362" s="465" t="s">
        <v>1094</v>
      </c>
      <c r="D362" s="465" t="s">
        <v>1157</v>
      </c>
      <c r="E362" s="465" t="s">
        <v>1158</v>
      </c>
      <c r="F362" s="469">
        <v>2</v>
      </c>
      <c r="G362" s="469">
        <v>974</v>
      </c>
      <c r="H362" s="469">
        <v>0.28512880562060888</v>
      </c>
      <c r="I362" s="469">
        <v>487</v>
      </c>
      <c r="J362" s="469">
        <v>7</v>
      </c>
      <c r="K362" s="469">
        <v>3416</v>
      </c>
      <c r="L362" s="469">
        <v>1</v>
      </c>
      <c r="M362" s="469">
        <v>488</v>
      </c>
      <c r="N362" s="469">
        <v>9</v>
      </c>
      <c r="O362" s="469">
        <v>2952</v>
      </c>
      <c r="P362" s="492">
        <v>0.86416861826697888</v>
      </c>
      <c r="Q362" s="470">
        <v>328</v>
      </c>
    </row>
    <row r="363" spans="1:17" ht="14.4" customHeight="1" x14ac:dyDescent="0.3">
      <c r="A363" s="464" t="s">
        <v>1256</v>
      </c>
      <c r="B363" s="465" t="s">
        <v>1093</v>
      </c>
      <c r="C363" s="465" t="s">
        <v>1094</v>
      </c>
      <c r="D363" s="465" t="s">
        <v>1165</v>
      </c>
      <c r="E363" s="465" t="s">
        <v>1166</v>
      </c>
      <c r="F363" s="469">
        <v>15</v>
      </c>
      <c r="G363" s="469">
        <v>615</v>
      </c>
      <c r="H363" s="469">
        <v>0.88235294117647056</v>
      </c>
      <c r="I363" s="469">
        <v>41</v>
      </c>
      <c r="J363" s="469">
        <v>17</v>
      </c>
      <c r="K363" s="469">
        <v>697</v>
      </c>
      <c r="L363" s="469">
        <v>1</v>
      </c>
      <c r="M363" s="469">
        <v>41</v>
      </c>
      <c r="N363" s="469">
        <v>7</v>
      </c>
      <c r="O363" s="469">
        <v>357</v>
      </c>
      <c r="P363" s="492">
        <v>0.51219512195121952</v>
      </c>
      <c r="Q363" s="470">
        <v>51</v>
      </c>
    </row>
    <row r="364" spans="1:17" ht="14.4" customHeight="1" x14ac:dyDescent="0.3">
      <c r="A364" s="464" t="s">
        <v>1256</v>
      </c>
      <c r="B364" s="465" t="s">
        <v>1093</v>
      </c>
      <c r="C364" s="465" t="s">
        <v>1094</v>
      </c>
      <c r="D364" s="465" t="s">
        <v>1173</v>
      </c>
      <c r="E364" s="465" t="s">
        <v>1174</v>
      </c>
      <c r="F364" s="469"/>
      <c r="G364" s="469"/>
      <c r="H364" s="469"/>
      <c r="I364" s="469"/>
      <c r="J364" s="469">
        <v>1</v>
      </c>
      <c r="K364" s="469">
        <v>223</v>
      </c>
      <c r="L364" s="469">
        <v>1</v>
      </c>
      <c r="M364" s="469">
        <v>223</v>
      </c>
      <c r="N364" s="469">
        <v>1</v>
      </c>
      <c r="O364" s="469">
        <v>207</v>
      </c>
      <c r="P364" s="492">
        <v>0.9282511210762332</v>
      </c>
      <c r="Q364" s="470">
        <v>207</v>
      </c>
    </row>
    <row r="365" spans="1:17" ht="14.4" customHeight="1" x14ac:dyDescent="0.3">
      <c r="A365" s="464" t="s">
        <v>1256</v>
      </c>
      <c r="B365" s="465" t="s">
        <v>1093</v>
      </c>
      <c r="C365" s="465" t="s">
        <v>1094</v>
      </c>
      <c r="D365" s="465" t="s">
        <v>1212</v>
      </c>
      <c r="E365" s="465"/>
      <c r="F365" s="469"/>
      <c r="G365" s="469"/>
      <c r="H365" s="469"/>
      <c r="I365" s="469"/>
      <c r="J365" s="469"/>
      <c r="K365" s="469"/>
      <c r="L365" s="469"/>
      <c r="M365" s="469"/>
      <c r="N365" s="469">
        <v>2</v>
      </c>
      <c r="O365" s="469">
        <v>654</v>
      </c>
      <c r="P365" s="492"/>
      <c r="Q365" s="470">
        <v>327</v>
      </c>
    </row>
    <row r="366" spans="1:17" ht="14.4" customHeight="1" x14ac:dyDescent="0.3">
      <c r="A366" s="464" t="s">
        <v>1257</v>
      </c>
      <c r="B366" s="465" t="s">
        <v>1093</v>
      </c>
      <c r="C366" s="465" t="s">
        <v>1094</v>
      </c>
      <c r="D366" s="465" t="s">
        <v>1095</v>
      </c>
      <c r="E366" s="465" t="s">
        <v>1096</v>
      </c>
      <c r="F366" s="469">
        <v>76</v>
      </c>
      <c r="G366" s="469">
        <v>12236</v>
      </c>
      <c r="H366" s="469">
        <v>1.8612716763005781</v>
      </c>
      <c r="I366" s="469">
        <v>161</v>
      </c>
      <c r="J366" s="469">
        <v>38</v>
      </c>
      <c r="K366" s="469">
        <v>6574</v>
      </c>
      <c r="L366" s="469">
        <v>1</v>
      </c>
      <c r="M366" s="469">
        <v>173</v>
      </c>
      <c r="N366" s="469">
        <v>78</v>
      </c>
      <c r="O366" s="469">
        <v>13494</v>
      </c>
      <c r="P366" s="492">
        <v>2.0526315789473686</v>
      </c>
      <c r="Q366" s="470">
        <v>173</v>
      </c>
    </row>
    <row r="367" spans="1:17" ht="14.4" customHeight="1" x14ac:dyDescent="0.3">
      <c r="A367" s="464" t="s">
        <v>1257</v>
      </c>
      <c r="B367" s="465" t="s">
        <v>1093</v>
      </c>
      <c r="C367" s="465" t="s">
        <v>1094</v>
      </c>
      <c r="D367" s="465" t="s">
        <v>1109</v>
      </c>
      <c r="E367" s="465" t="s">
        <v>1110</v>
      </c>
      <c r="F367" s="469">
        <v>2</v>
      </c>
      <c r="G367" s="469">
        <v>2338</v>
      </c>
      <c r="H367" s="469"/>
      <c r="I367" s="469">
        <v>1169</v>
      </c>
      <c r="J367" s="469"/>
      <c r="K367" s="469"/>
      <c r="L367" s="469"/>
      <c r="M367" s="469"/>
      <c r="N367" s="469"/>
      <c r="O367" s="469"/>
      <c r="P367" s="492"/>
      <c r="Q367" s="470"/>
    </row>
    <row r="368" spans="1:17" ht="14.4" customHeight="1" x14ac:dyDescent="0.3">
      <c r="A368" s="464" t="s">
        <v>1257</v>
      </c>
      <c r="B368" s="465" t="s">
        <v>1093</v>
      </c>
      <c r="C368" s="465" t="s">
        <v>1094</v>
      </c>
      <c r="D368" s="465" t="s">
        <v>1111</v>
      </c>
      <c r="E368" s="465" t="s">
        <v>1112</v>
      </c>
      <c r="F368" s="469"/>
      <c r="G368" s="469"/>
      <c r="H368" s="469"/>
      <c r="I368" s="469"/>
      <c r="J368" s="469">
        <v>4</v>
      </c>
      <c r="K368" s="469">
        <v>164</v>
      </c>
      <c r="L368" s="469">
        <v>1</v>
      </c>
      <c r="M368" s="469">
        <v>41</v>
      </c>
      <c r="N368" s="469"/>
      <c r="O368" s="469"/>
      <c r="P368" s="492"/>
      <c r="Q368" s="470"/>
    </row>
    <row r="369" spans="1:17" ht="14.4" customHeight="1" x14ac:dyDescent="0.3">
      <c r="A369" s="464" t="s">
        <v>1257</v>
      </c>
      <c r="B369" s="465" t="s">
        <v>1093</v>
      </c>
      <c r="C369" s="465" t="s">
        <v>1094</v>
      </c>
      <c r="D369" s="465" t="s">
        <v>1113</v>
      </c>
      <c r="E369" s="465" t="s">
        <v>1114</v>
      </c>
      <c r="F369" s="469"/>
      <c r="G369" s="469"/>
      <c r="H369" s="469"/>
      <c r="I369" s="469"/>
      <c r="J369" s="469"/>
      <c r="K369" s="469"/>
      <c r="L369" s="469"/>
      <c r="M369" s="469"/>
      <c r="N369" s="469">
        <v>1</v>
      </c>
      <c r="O369" s="469">
        <v>347</v>
      </c>
      <c r="P369" s="492"/>
      <c r="Q369" s="470">
        <v>347</v>
      </c>
    </row>
    <row r="370" spans="1:17" ht="14.4" customHeight="1" x14ac:dyDescent="0.3">
      <c r="A370" s="464" t="s">
        <v>1257</v>
      </c>
      <c r="B370" s="465" t="s">
        <v>1093</v>
      </c>
      <c r="C370" s="465" t="s">
        <v>1094</v>
      </c>
      <c r="D370" s="465" t="s">
        <v>1119</v>
      </c>
      <c r="E370" s="465" t="s">
        <v>1120</v>
      </c>
      <c r="F370" s="469">
        <v>6</v>
      </c>
      <c r="G370" s="469">
        <v>2670</v>
      </c>
      <c r="H370" s="469">
        <v>1.9955156950672646</v>
      </c>
      <c r="I370" s="469">
        <v>445</v>
      </c>
      <c r="J370" s="469">
        <v>3</v>
      </c>
      <c r="K370" s="469">
        <v>1338</v>
      </c>
      <c r="L370" s="469">
        <v>1</v>
      </c>
      <c r="M370" s="469">
        <v>446</v>
      </c>
      <c r="N370" s="469">
        <v>13</v>
      </c>
      <c r="O370" s="469">
        <v>4901</v>
      </c>
      <c r="P370" s="492">
        <v>3.6629297458893872</v>
      </c>
      <c r="Q370" s="470">
        <v>377</v>
      </c>
    </row>
    <row r="371" spans="1:17" ht="14.4" customHeight="1" x14ac:dyDescent="0.3">
      <c r="A371" s="464" t="s">
        <v>1257</v>
      </c>
      <c r="B371" s="465" t="s">
        <v>1093</v>
      </c>
      <c r="C371" s="465" t="s">
        <v>1094</v>
      </c>
      <c r="D371" s="465" t="s">
        <v>1123</v>
      </c>
      <c r="E371" s="465" t="s">
        <v>1124</v>
      </c>
      <c r="F371" s="469">
        <v>1</v>
      </c>
      <c r="G371" s="469">
        <v>491</v>
      </c>
      <c r="H371" s="469"/>
      <c r="I371" s="469">
        <v>491</v>
      </c>
      <c r="J371" s="469"/>
      <c r="K371" s="469"/>
      <c r="L371" s="469"/>
      <c r="M371" s="469"/>
      <c r="N371" s="469">
        <v>1</v>
      </c>
      <c r="O371" s="469">
        <v>524</v>
      </c>
      <c r="P371" s="492"/>
      <c r="Q371" s="470">
        <v>524</v>
      </c>
    </row>
    <row r="372" spans="1:17" ht="14.4" customHeight="1" x14ac:dyDescent="0.3">
      <c r="A372" s="464" t="s">
        <v>1257</v>
      </c>
      <c r="B372" s="465" t="s">
        <v>1093</v>
      </c>
      <c r="C372" s="465" t="s">
        <v>1094</v>
      </c>
      <c r="D372" s="465" t="s">
        <v>1139</v>
      </c>
      <c r="E372" s="465" t="s">
        <v>1140</v>
      </c>
      <c r="F372" s="469">
        <v>21</v>
      </c>
      <c r="G372" s="469">
        <v>336</v>
      </c>
      <c r="H372" s="469">
        <v>1.9764705882352942</v>
      </c>
      <c r="I372" s="469">
        <v>16</v>
      </c>
      <c r="J372" s="469">
        <v>10</v>
      </c>
      <c r="K372" s="469">
        <v>170</v>
      </c>
      <c r="L372" s="469">
        <v>1</v>
      </c>
      <c r="M372" s="469">
        <v>17</v>
      </c>
      <c r="N372" s="469">
        <v>13</v>
      </c>
      <c r="O372" s="469">
        <v>221</v>
      </c>
      <c r="P372" s="492">
        <v>1.3</v>
      </c>
      <c r="Q372" s="470">
        <v>17</v>
      </c>
    </row>
    <row r="373" spans="1:17" ht="14.4" customHeight="1" x14ac:dyDescent="0.3">
      <c r="A373" s="464" t="s">
        <v>1257</v>
      </c>
      <c r="B373" s="465" t="s">
        <v>1093</v>
      </c>
      <c r="C373" s="465" t="s">
        <v>1094</v>
      </c>
      <c r="D373" s="465" t="s">
        <v>1141</v>
      </c>
      <c r="E373" s="465" t="s">
        <v>1142</v>
      </c>
      <c r="F373" s="469">
        <v>9</v>
      </c>
      <c r="G373" s="469">
        <v>1224</v>
      </c>
      <c r="H373" s="469">
        <v>0.80052321778940483</v>
      </c>
      <c r="I373" s="469">
        <v>136</v>
      </c>
      <c r="J373" s="469">
        <v>11</v>
      </c>
      <c r="K373" s="469">
        <v>1529</v>
      </c>
      <c r="L373" s="469">
        <v>1</v>
      </c>
      <c r="M373" s="469">
        <v>139</v>
      </c>
      <c r="N373" s="469">
        <v>5</v>
      </c>
      <c r="O373" s="469">
        <v>715</v>
      </c>
      <c r="P373" s="492">
        <v>0.46762589928057552</v>
      </c>
      <c r="Q373" s="470">
        <v>143</v>
      </c>
    </row>
    <row r="374" spans="1:17" ht="14.4" customHeight="1" x14ac:dyDescent="0.3">
      <c r="A374" s="464" t="s">
        <v>1257</v>
      </c>
      <c r="B374" s="465" t="s">
        <v>1093</v>
      </c>
      <c r="C374" s="465" t="s">
        <v>1094</v>
      </c>
      <c r="D374" s="465" t="s">
        <v>1143</v>
      </c>
      <c r="E374" s="465" t="s">
        <v>1144</v>
      </c>
      <c r="F374" s="469"/>
      <c r="G374" s="469"/>
      <c r="H374" s="469"/>
      <c r="I374" s="469"/>
      <c r="J374" s="469"/>
      <c r="K374" s="469"/>
      <c r="L374" s="469"/>
      <c r="M374" s="469"/>
      <c r="N374" s="469">
        <v>2</v>
      </c>
      <c r="O374" s="469">
        <v>130</v>
      </c>
      <c r="P374" s="492"/>
      <c r="Q374" s="470">
        <v>65</v>
      </c>
    </row>
    <row r="375" spans="1:17" ht="14.4" customHeight="1" x14ac:dyDescent="0.3">
      <c r="A375" s="464" t="s">
        <v>1257</v>
      </c>
      <c r="B375" s="465" t="s">
        <v>1093</v>
      </c>
      <c r="C375" s="465" t="s">
        <v>1094</v>
      </c>
      <c r="D375" s="465" t="s">
        <v>1145</v>
      </c>
      <c r="E375" s="465" t="s">
        <v>1146</v>
      </c>
      <c r="F375" s="469">
        <v>4</v>
      </c>
      <c r="G375" s="469">
        <v>452</v>
      </c>
      <c r="H375" s="469">
        <v>0.76610169491525426</v>
      </c>
      <c r="I375" s="469">
        <v>113</v>
      </c>
      <c r="J375" s="469">
        <v>5</v>
      </c>
      <c r="K375" s="469">
        <v>590</v>
      </c>
      <c r="L375" s="469">
        <v>1</v>
      </c>
      <c r="M375" s="469">
        <v>118</v>
      </c>
      <c r="N375" s="469">
        <v>1</v>
      </c>
      <c r="O375" s="469">
        <v>124</v>
      </c>
      <c r="P375" s="492">
        <v>0.21016949152542372</v>
      </c>
      <c r="Q375" s="470">
        <v>124</v>
      </c>
    </row>
    <row r="376" spans="1:17" ht="14.4" customHeight="1" x14ac:dyDescent="0.3">
      <c r="A376" s="464" t="s">
        <v>1257</v>
      </c>
      <c r="B376" s="465" t="s">
        <v>1093</v>
      </c>
      <c r="C376" s="465" t="s">
        <v>1094</v>
      </c>
      <c r="D376" s="465" t="s">
        <v>1149</v>
      </c>
      <c r="E376" s="465" t="s">
        <v>1150</v>
      </c>
      <c r="F376" s="469">
        <v>13</v>
      </c>
      <c r="G376" s="469">
        <v>1508</v>
      </c>
      <c r="H376" s="469">
        <v>1.1717171717171717</v>
      </c>
      <c r="I376" s="469">
        <v>116</v>
      </c>
      <c r="J376" s="469">
        <v>11</v>
      </c>
      <c r="K376" s="469">
        <v>1287</v>
      </c>
      <c r="L376" s="469">
        <v>1</v>
      </c>
      <c r="M376" s="469">
        <v>117</v>
      </c>
      <c r="N376" s="469">
        <v>1</v>
      </c>
      <c r="O376" s="469">
        <v>136</v>
      </c>
      <c r="P376" s="492">
        <v>0.10567210567210568</v>
      </c>
      <c r="Q376" s="470">
        <v>136</v>
      </c>
    </row>
    <row r="377" spans="1:17" ht="14.4" customHeight="1" x14ac:dyDescent="0.3">
      <c r="A377" s="464" t="s">
        <v>1257</v>
      </c>
      <c r="B377" s="465" t="s">
        <v>1093</v>
      </c>
      <c r="C377" s="465" t="s">
        <v>1094</v>
      </c>
      <c r="D377" s="465" t="s">
        <v>1151</v>
      </c>
      <c r="E377" s="465" t="s">
        <v>1152</v>
      </c>
      <c r="F377" s="469">
        <v>7</v>
      </c>
      <c r="G377" s="469">
        <v>595</v>
      </c>
      <c r="H377" s="469">
        <v>1.6346153846153846</v>
      </c>
      <c r="I377" s="469">
        <v>85</v>
      </c>
      <c r="J377" s="469">
        <v>4</v>
      </c>
      <c r="K377" s="469">
        <v>364</v>
      </c>
      <c r="L377" s="469">
        <v>1</v>
      </c>
      <c r="M377" s="469">
        <v>91</v>
      </c>
      <c r="N377" s="469">
        <v>2</v>
      </c>
      <c r="O377" s="469">
        <v>182</v>
      </c>
      <c r="P377" s="492">
        <v>0.5</v>
      </c>
      <c r="Q377" s="470">
        <v>91</v>
      </c>
    </row>
    <row r="378" spans="1:17" ht="14.4" customHeight="1" x14ac:dyDescent="0.3">
      <c r="A378" s="464" t="s">
        <v>1257</v>
      </c>
      <c r="B378" s="465" t="s">
        <v>1093</v>
      </c>
      <c r="C378" s="465" t="s">
        <v>1094</v>
      </c>
      <c r="D378" s="465" t="s">
        <v>1153</v>
      </c>
      <c r="E378" s="465" t="s">
        <v>1154</v>
      </c>
      <c r="F378" s="469">
        <v>19</v>
      </c>
      <c r="G378" s="469">
        <v>1862</v>
      </c>
      <c r="H378" s="469">
        <v>0.81774264382960038</v>
      </c>
      <c r="I378" s="469">
        <v>98</v>
      </c>
      <c r="J378" s="469">
        <v>23</v>
      </c>
      <c r="K378" s="469">
        <v>2277</v>
      </c>
      <c r="L378" s="469">
        <v>1</v>
      </c>
      <c r="M378" s="469">
        <v>99</v>
      </c>
      <c r="N378" s="469">
        <v>13</v>
      </c>
      <c r="O378" s="469">
        <v>1781</v>
      </c>
      <c r="P378" s="492">
        <v>0.78216952129995609</v>
      </c>
      <c r="Q378" s="470">
        <v>137</v>
      </c>
    </row>
    <row r="379" spans="1:17" ht="14.4" customHeight="1" x14ac:dyDescent="0.3">
      <c r="A379" s="464" t="s">
        <v>1257</v>
      </c>
      <c r="B379" s="465" t="s">
        <v>1093</v>
      </c>
      <c r="C379" s="465" t="s">
        <v>1094</v>
      </c>
      <c r="D379" s="465" t="s">
        <v>1155</v>
      </c>
      <c r="E379" s="465" t="s">
        <v>1156</v>
      </c>
      <c r="F379" s="469">
        <v>3</v>
      </c>
      <c r="G379" s="469">
        <v>63</v>
      </c>
      <c r="H379" s="469">
        <v>1.5</v>
      </c>
      <c r="I379" s="469">
        <v>21</v>
      </c>
      <c r="J379" s="469">
        <v>2</v>
      </c>
      <c r="K379" s="469">
        <v>42</v>
      </c>
      <c r="L379" s="469">
        <v>1</v>
      </c>
      <c r="M379" s="469">
        <v>21</v>
      </c>
      <c r="N379" s="469"/>
      <c r="O379" s="469"/>
      <c r="P379" s="492"/>
      <c r="Q379" s="470"/>
    </row>
    <row r="380" spans="1:17" ht="14.4" customHeight="1" x14ac:dyDescent="0.3">
      <c r="A380" s="464" t="s">
        <v>1257</v>
      </c>
      <c r="B380" s="465" t="s">
        <v>1093</v>
      </c>
      <c r="C380" s="465" t="s">
        <v>1094</v>
      </c>
      <c r="D380" s="465" t="s">
        <v>1157</v>
      </c>
      <c r="E380" s="465" t="s">
        <v>1158</v>
      </c>
      <c r="F380" s="469">
        <v>32</v>
      </c>
      <c r="G380" s="469">
        <v>15584</v>
      </c>
      <c r="H380" s="469">
        <v>1.9959016393442623</v>
      </c>
      <c r="I380" s="469">
        <v>487</v>
      </c>
      <c r="J380" s="469">
        <v>16</v>
      </c>
      <c r="K380" s="469">
        <v>7808</v>
      </c>
      <c r="L380" s="469">
        <v>1</v>
      </c>
      <c r="M380" s="469">
        <v>488</v>
      </c>
      <c r="N380" s="469">
        <v>3</v>
      </c>
      <c r="O380" s="469">
        <v>984</v>
      </c>
      <c r="P380" s="492">
        <v>0.12602459016393441</v>
      </c>
      <c r="Q380" s="470">
        <v>328</v>
      </c>
    </row>
    <row r="381" spans="1:17" ht="14.4" customHeight="1" x14ac:dyDescent="0.3">
      <c r="A381" s="464" t="s">
        <v>1257</v>
      </c>
      <c r="B381" s="465" t="s">
        <v>1093</v>
      </c>
      <c r="C381" s="465" t="s">
        <v>1094</v>
      </c>
      <c r="D381" s="465" t="s">
        <v>1165</v>
      </c>
      <c r="E381" s="465" t="s">
        <v>1166</v>
      </c>
      <c r="F381" s="469">
        <v>1</v>
      </c>
      <c r="G381" s="469">
        <v>41</v>
      </c>
      <c r="H381" s="469">
        <v>0.14285714285714285</v>
      </c>
      <c r="I381" s="469">
        <v>41</v>
      </c>
      <c r="J381" s="469">
        <v>7</v>
      </c>
      <c r="K381" s="469">
        <v>287</v>
      </c>
      <c r="L381" s="469">
        <v>1</v>
      </c>
      <c r="M381" s="469">
        <v>41</v>
      </c>
      <c r="N381" s="469">
        <v>1</v>
      </c>
      <c r="O381" s="469">
        <v>51</v>
      </c>
      <c r="P381" s="492">
        <v>0.17770034843205576</v>
      </c>
      <c r="Q381" s="470">
        <v>51</v>
      </c>
    </row>
    <row r="382" spans="1:17" ht="14.4" customHeight="1" x14ac:dyDescent="0.3">
      <c r="A382" s="464" t="s">
        <v>1257</v>
      </c>
      <c r="B382" s="465" t="s">
        <v>1093</v>
      </c>
      <c r="C382" s="465" t="s">
        <v>1094</v>
      </c>
      <c r="D382" s="465" t="s">
        <v>1177</v>
      </c>
      <c r="E382" s="465" t="s">
        <v>1178</v>
      </c>
      <c r="F382" s="469"/>
      <c r="G382" s="469"/>
      <c r="H382" s="469"/>
      <c r="I382" s="469"/>
      <c r="J382" s="469">
        <v>1</v>
      </c>
      <c r="K382" s="469">
        <v>2112</v>
      </c>
      <c r="L382" s="469">
        <v>1</v>
      </c>
      <c r="M382" s="469">
        <v>2112</v>
      </c>
      <c r="N382" s="469"/>
      <c r="O382" s="469"/>
      <c r="P382" s="492"/>
      <c r="Q382" s="470"/>
    </row>
    <row r="383" spans="1:17" ht="14.4" customHeight="1" x14ac:dyDescent="0.3">
      <c r="A383" s="464" t="s">
        <v>1257</v>
      </c>
      <c r="B383" s="465" t="s">
        <v>1093</v>
      </c>
      <c r="C383" s="465" t="s">
        <v>1094</v>
      </c>
      <c r="D383" s="465" t="s">
        <v>1205</v>
      </c>
      <c r="E383" s="465" t="s">
        <v>1206</v>
      </c>
      <c r="F383" s="469">
        <v>12</v>
      </c>
      <c r="G383" s="469">
        <v>348</v>
      </c>
      <c r="H383" s="469">
        <v>0.77333333333333332</v>
      </c>
      <c r="I383" s="469">
        <v>29</v>
      </c>
      <c r="J383" s="469">
        <v>15</v>
      </c>
      <c r="K383" s="469">
        <v>450</v>
      </c>
      <c r="L383" s="469">
        <v>1</v>
      </c>
      <c r="M383" s="469">
        <v>30</v>
      </c>
      <c r="N383" s="469">
        <v>3</v>
      </c>
      <c r="O383" s="469">
        <v>108</v>
      </c>
      <c r="P383" s="492">
        <v>0.24</v>
      </c>
      <c r="Q383" s="470">
        <v>36</v>
      </c>
    </row>
    <row r="384" spans="1:17" ht="14.4" customHeight="1" x14ac:dyDescent="0.3">
      <c r="A384" s="464" t="s">
        <v>1258</v>
      </c>
      <c r="B384" s="465" t="s">
        <v>1093</v>
      </c>
      <c r="C384" s="465" t="s">
        <v>1094</v>
      </c>
      <c r="D384" s="465" t="s">
        <v>1095</v>
      </c>
      <c r="E384" s="465" t="s">
        <v>1096</v>
      </c>
      <c r="F384" s="469">
        <v>381</v>
      </c>
      <c r="G384" s="469">
        <v>61341</v>
      </c>
      <c r="H384" s="469">
        <v>1.0218220586030551</v>
      </c>
      <c r="I384" s="469">
        <v>161</v>
      </c>
      <c r="J384" s="469">
        <v>347</v>
      </c>
      <c r="K384" s="469">
        <v>60031</v>
      </c>
      <c r="L384" s="469">
        <v>1</v>
      </c>
      <c r="M384" s="469">
        <v>173</v>
      </c>
      <c r="N384" s="469">
        <v>402</v>
      </c>
      <c r="O384" s="469">
        <v>69546</v>
      </c>
      <c r="P384" s="492">
        <v>1.1585014409221901</v>
      </c>
      <c r="Q384" s="470">
        <v>173</v>
      </c>
    </row>
    <row r="385" spans="1:17" ht="14.4" customHeight="1" x14ac:dyDescent="0.3">
      <c r="A385" s="464" t="s">
        <v>1258</v>
      </c>
      <c r="B385" s="465" t="s">
        <v>1093</v>
      </c>
      <c r="C385" s="465" t="s">
        <v>1094</v>
      </c>
      <c r="D385" s="465" t="s">
        <v>1109</v>
      </c>
      <c r="E385" s="465" t="s">
        <v>1110</v>
      </c>
      <c r="F385" s="469">
        <v>835</v>
      </c>
      <c r="G385" s="469">
        <v>976115</v>
      </c>
      <c r="H385" s="469">
        <v>0.79784525423825792</v>
      </c>
      <c r="I385" s="469">
        <v>1169</v>
      </c>
      <c r="J385" s="469">
        <v>1043</v>
      </c>
      <c r="K385" s="469">
        <v>1223439</v>
      </c>
      <c r="L385" s="469">
        <v>1</v>
      </c>
      <c r="M385" s="469">
        <v>1173</v>
      </c>
      <c r="N385" s="469">
        <v>559</v>
      </c>
      <c r="O385" s="469">
        <v>598130</v>
      </c>
      <c r="P385" s="492">
        <v>0.48889237632607757</v>
      </c>
      <c r="Q385" s="470">
        <v>1070</v>
      </c>
    </row>
    <row r="386" spans="1:17" ht="14.4" customHeight="1" x14ac:dyDescent="0.3">
      <c r="A386" s="464" t="s">
        <v>1258</v>
      </c>
      <c r="B386" s="465" t="s">
        <v>1093</v>
      </c>
      <c r="C386" s="465" t="s">
        <v>1094</v>
      </c>
      <c r="D386" s="465" t="s">
        <v>1111</v>
      </c>
      <c r="E386" s="465" t="s">
        <v>1112</v>
      </c>
      <c r="F386" s="469">
        <v>617</v>
      </c>
      <c r="G386" s="469">
        <v>24680</v>
      </c>
      <c r="H386" s="469">
        <v>1.0202563042579578</v>
      </c>
      <c r="I386" s="469">
        <v>40</v>
      </c>
      <c r="J386" s="469">
        <v>590</v>
      </c>
      <c r="K386" s="469">
        <v>24190</v>
      </c>
      <c r="L386" s="469">
        <v>1</v>
      </c>
      <c r="M386" s="469">
        <v>41</v>
      </c>
      <c r="N386" s="469">
        <v>541</v>
      </c>
      <c r="O386" s="469">
        <v>24886</v>
      </c>
      <c r="P386" s="492">
        <v>1.0287722199255891</v>
      </c>
      <c r="Q386" s="470">
        <v>46</v>
      </c>
    </row>
    <row r="387" spans="1:17" ht="14.4" customHeight="1" x14ac:dyDescent="0.3">
      <c r="A387" s="464" t="s">
        <v>1258</v>
      </c>
      <c r="B387" s="465" t="s">
        <v>1093</v>
      </c>
      <c r="C387" s="465" t="s">
        <v>1094</v>
      </c>
      <c r="D387" s="465" t="s">
        <v>1113</v>
      </c>
      <c r="E387" s="465" t="s">
        <v>1114</v>
      </c>
      <c r="F387" s="469">
        <v>23</v>
      </c>
      <c r="G387" s="469">
        <v>8809</v>
      </c>
      <c r="H387" s="469">
        <v>0.58820779914529919</v>
      </c>
      <c r="I387" s="469">
        <v>383</v>
      </c>
      <c r="J387" s="469">
        <v>39</v>
      </c>
      <c r="K387" s="469">
        <v>14976</v>
      </c>
      <c r="L387" s="469">
        <v>1</v>
      </c>
      <c r="M387" s="469">
        <v>384</v>
      </c>
      <c r="N387" s="469">
        <v>40</v>
      </c>
      <c r="O387" s="469">
        <v>13880</v>
      </c>
      <c r="P387" s="492">
        <v>0.92681623931623935</v>
      </c>
      <c r="Q387" s="470">
        <v>347</v>
      </c>
    </row>
    <row r="388" spans="1:17" ht="14.4" customHeight="1" x14ac:dyDescent="0.3">
      <c r="A388" s="464" t="s">
        <v>1258</v>
      </c>
      <c r="B388" s="465" t="s">
        <v>1093</v>
      </c>
      <c r="C388" s="465" t="s">
        <v>1094</v>
      </c>
      <c r="D388" s="465" t="s">
        <v>1115</v>
      </c>
      <c r="E388" s="465" t="s">
        <v>1116</v>
      </c>
      <c r="F388" s="469"/>
      <c r="G388" s="469"/>
      <c r="H388" s="469"/>
      <c r="I388" s="469"/>
      <c r="J388" s="469">
        <v>19</v>
      </c>
      <c r="K388" s="469">
        <v>703</v>
      </c>
      <c r="L388" s="469">
        <v>1</v>
      </c>
      <c r="M388" s="469">
        <v>37</v>
      </c>
      <c r="N388" s="469">
        <v>22</v>
      </c>
      <c r="O388" s="469">
        <v>1122</v>
      </c>
      <c r="P388" s="492">
        <v>1.5960170697012803</v>
      </c>
      <c r="Q388" s="470">
        <v>51</v>
      </c>
    </row>
    <row r="389" spans="1:17" ht="14.4" customHeight="1" x14ac:dyDescent="0.3">
      <c r="A389" s="464" t="s">
        <v>1258</v>
      </c>
      <c r="B389" s="465" t="s">
        <v>1093</v>
      </c>
      <c r="C389" s="465" t="s">
        <v>1094</v>
      </c>
      <c r="D389" s="465" t="s">
        <v>1119</v>
      </c>
      <c r="E389" s="465" t="s">
        <v>1120</v>
      </c>
      <c r="F389" s="469">
        <v>27</v>
      </c>
      <c r="G389" s="469">
        <v>12015</v>
      </c>
      <c r="H389" s="469">
        <v>0.42761050608584239</v>
      </c>
      <c r="I389" s="469">
        <v>445</v>
      </c>
      <c r="J389" s="469">
        <v>63</v>
      </c>
      <c r="K389" s="469">
        <v>28098</v>
      </c>
      <c r="L389" s="469">
        <v>1</v>
      </c>
      <c r="M389" s="469">
        <v>446</v>
      </c>
      <c r="N389" s="469">
        <v>404</v>
      </c>
      <c r="O389" s="469">
        <v>152308</v>
      </c>
      <c r="P389" s="492">
        <v>5.4205993309132321</v>
      </c>
      <c r="Q389" s="470">
        <v>377</v>
      </c>
    </row>
    <row r="390" spans="1:17" ht="14.4" customHeight="1" x14ac:dyDescent="0.3">
      <c r="A390" s="464" t="s">
        <v>1258</v>
      </c>
      <c r="B390" s="465" t="s">
        <v>1093</v>
      </c>
      <c r="C390" s="465" t="s">
        <v>1094</v>
      </c>
      <c r="D390" s="465" t="s">
        <v>1121</v>
      </c>
      <c r="E390" s="465" t="s">
        <v>1122</v>
      </c>
      <c r="F390" s="469">
        <v>131</v>
      </c>
      <c r="G390" s="469">
        <v>5371</v>
      </c>
      <c r="H390" s="469">
        <v>2.2835884353741496</v>
      </c>
      <c r="I390" s="469">
        <v>41</v>
      </c>
      <c r="J390" s="469">
        <v>56</v>
      </c>
      <c r="K390" s="469">
        <v>2352</v>
      </c>
      <c r="L390" s="469">
        <v>1</v>
      </c>
      <c r="M390" s="469">
        <v>42</v>
      </c>
      <c r="N390" s="469">
        <v>80</v>
      </c>
      <c r="O390" s="469">
        <v>2720</v>
      </c>
      <c r="P390" s="492">
        <v>1.1564625850340136</v>
      </c>
      <c r="Q390" s="470">
        <v>34</v>
      </c>
    </row>
    <row r="391" spans="1:17" ht="14.4" customHeight="1" x14ac:dyDescent="0.3">
      <c r="A391" s="464" t="s">
        <v>1258</v>
      </c>
      <c r="B391" s="465" t="s">
        <v>1093</v>
      </c>
      <c r="C391" s="465" t="s">
        <v>1094</v>
      </c>
      <c r="D391" s="465" t="s">
        <v>1123</v>
      </c>
      <c r="E391" s="465" t="s">
        <v>1124</v>
      </c>
      <c r="F391" s="469">
        <v>185</v>
      </c>
      <c r="G391" s="469">
        <v>90835</v>
      </c>
      <c r="H391" s="469">
        <v>0.56807379612257658</v>
      </c>
      <c r="I391" s="469">
        <v>491</v>
      </c>
      <c r="J391" s="469">
        <v>325</v>
      </c>
      <c r="K391" s="469">
        <v>159900</v>
      </c>
      <c r="L391" s="469">
        <v>1</v>
      </c>
      <c r="M391" s="469">
        <v>492</v>
      </c>
      <c r="N391" s="469">
        <v>370</v>
      </c>
      <c r="O391" s="469">
        <v>193880</v>
      </c>
      <c r="P391" s="492">
        <v>1.2125078173858661</v>
      </c>
      <c r="Q391" s="470">
        <v>524</v>
      </c>
    </row>
    <row r="392" spans="1:17" ht="14.4" customHeight="1" x14ac:dyDescent="0.3">
      <c r="A392" s="464" t="s">
        <v>1258</v>
      </c>
      <c r="B392" s="465" t="s">
        <v>1093</v>
      </c>
      <c r="C392" s="465" t="s">
        <v>1094</v>
      </c>
      <c r="D392" s="465" t="s">
        <v>1125</v>
      </c>
      <c r="E392" s="465" t="s">
        <v>1126</v>
      </c>
      <c r="F392" s="469">
        <v>44</v>
      </c>
      <c r="G392" s="469">
        <v>1364</v>
      </c>
      <c r="H392" s="469">
        <v>1.2571428571428571</v>
      </c>
      <c r="I392" s="469">
        <v>31</v>
      </c>
      <c r="J392" s="469">
        <v>35</v>
      </c>
      <c r="K392" s="469">
        <v>1085</v>
      </c>
      <c r="L392" s="469">
        <v>1</v>
      </c>
      <c r="M392" s="469">
        <v>31</v>
      </c>
      <c r="N392" s="469">
        <v>62</v>
      </c>
      <c r="O392" s="469">
        <v>3534</v>
      </c>
      <c r="P392" s="492">
        <v>3.2571428571428571</v>
      </c>
      <c r="Q392" s="470">
        <v>57</v>
      </c>
    </row>
    <row r="393" spans="1:17" ht="14.4" customHeight="1" x14ac:dyDescent="0.3">
      <c r="A393" s="464" t="s">
        <v>1258</v>
      </c>
      <c r="B393" s="465" t="s">
        <v>1093</v>
      </c>
      <c r="C393" s="465" t="s">
        <v>1094</v>
      </c>
      <c r="D393" s="465" t="s">
        <v>1127</v>
      </c>
      <c r="E393" s="465" t="s">
        <v>1128</v>
      </c>
      <c r="F393" s="469">
        <v>415</v>
      </c>
      <c r="G393" s="469">
        <v>85905</v>
      </c>
      <c r="H393" s="469">
        <v>1.6007938282647585</v>
      </c>
      <c r="I393" s="469">
        <v>207</v>
      </c>
      <c r="J393" s="469">
        <v>258</v>
      </c>
      <c r="K393" s="469">
        <v>53664</v>
      </c>
      <c r="L393" s="469">
        <v>1</v>
      </c>
      <c r="M393" s="469">
        <v>208</v>
      </c>
      <c r="N393" s="469">
        <v>366</v>
      </c>
      <c r="O393" s="469">
        <v>81984</v>
      </c>
      <c r="P393" s="492">
        <v>1.5277280858676208</v>
      </c>
      <c r="Q393" s="470">
        <v>224</v>
      </c>
    </row>
    <row r="394" spans="1:17" ht="14.4" customHeight="1" x14ac:dyDescent="0.3">
      <c r="A394" s="464" t="s">
        <v>1258</v>
      </c>
      <c r="B394" s="465" t="s">
        <v>1093</v>
      </c>
      <c r="C394" s="465" t="s">
        <v>1094</v>
      </c>
      <c r="D394" s="465" t="s">
        <v>1129</v>
      </c>
      <c r="E394" s="465" t="s">
        <v>1130</v>
      </c>
      <c r="F394" s="469">
        <v>413</v>
      </c>
      <c r="G394" s="469">
        <v>156940</v>
      </c>
      <c r="H394" s="469">
        <v>1.6479754704301075</v>
      </c>
      <c r="I394" s="469">
        <v>380</v>
      </c>
      <c r="J394" s="469">
        <v>248</v>
      </c>
      <c r="K394" s="469">
        <v>95232</v>
      </c>
      <c r="L394" s="469">
        <v>1</v>
      </c>
      <c r="M394" s="469">
        <v>384</v>
      </c>
      <c r="N394" s="469">
        <v>353</v>
      </c>
      <c r="O394" s="469">
        <v>195209</v>
      </c>
      <c r="P394" s="492">
        <v>2.049825688844086</v>
      </c>
      <c r="Q394" s="470">
        <v>553</v>
      </c>
    </row>
    <row r="395" spans="1:17" ht="14.4" customHeight="1" x14ac:dyDescent="0.3">
      <c r="A395" s="464" t="s">
        <v>1258</v>
      </c>
      <c r="B395" s="465" t="s">
        <v>1093</v>
      </c>
      <c r="C395" s="465" t="s">
        <v>1094</v>
      </c>
      <c r="D395" s="465" t="s">
        <v>1133</v>
      </c>
      <c r="E395" s="465" t="s">
        <v>1134</v>
      </c>
      <c r="F395" s="469">
        <v>4</v>
      </c>
      <c r="G395" s="469">
        <v>524</v>
      </c>
      <c r="H395" s="469">
        <v>0.34771068347710682</v>
      </c>
      <c r="I395" s="469">
        <v>131</v>
      </c>
      <c r="J395" s="469">
        <v>11</v>
      </c>
      <c r="K395" s="469">
        <v>1507</v>
      </c>
      <c r="L395" s="469">
        <v>1</v>
      </c>
      <c r="M395" s="469">
        <v>137</v>
      </c>
      <c r="N395" s="469">
        <v>6</v>
      </c>
      <c r="O395" s="469">
        <v>846</v>
      </c>
      <c r="P395" s="492">
        <v>0.5613802256138023</v>
      </c>
      <c r="Q395" s="470">
        <v>141</v>
      </c>
    </row>
    <row r="396" spans="1:17" ht="14.4" customHeight="1" x14ac:dyDescent="0.3">
      <c r="A396" s="464" t="s">
        <v>1258</v>
      </c>
      <c r="B396" s="465" t="s">
        <v>1093</v>
      </c>
      <c r="C396" s="465" t="s">
        <v>1094</v>
      </c>
      <c r="D396" s="465" t="s">
        <v>1139</v>
      </c>
      <c r="E396" s="465" t="s">
        <v>1140</v>
      </c>
      <c r="F396" s="469">
        <v>715</v>
      </c>
      <c r="G396" s="469">
        <v>11440</v>
      </c>
      <c r="H396" s="469">
        <v>1.0196078431372548</v>
      </c>
      <c r="I396" s="469">
        <v>16</v>
      </c>
      <c r="J396" s="469">
        <v>660</v>
      </c>
      <c r="K396" s="469">
        <v>11220</v>
      </c>
      <c r="L396" s="469">
        <v>1</v>
      </c>
      <c r="M396" s="469">
        <v>17</v>
      </c>
      <c r="N396" s="469">
        <v>817</v>
      </c>
      <c r="O396" s="469">
        <v>13889</v>
      </c>
      <c r="P396" s="492">
        <v>1.2378787878787878</v>
      </c>
      <c r="Q396" s="470">
        <v>17</v>
      </c>
    </row>
    <row r="397" spans="1:17" ht="14.4" customHeight="1" x14ac:dyDescent="0.3">
      <c r="A397" s="464" t="s">
        <v>1258</v>
      </c>
      <c r="B397" s="465" t="s">
        <v>1093</v>
      </c>
      <c r="C397" s="465" t="s">
        <v>1094</v>
      </c>
      <c r="D397" s="465" t="s">
        <v>1141</v>
      </c>
      <c r="E397" s="465" t="s">
        <v>1142</v>
      </c>
      <c r="F397" s="469">
        <v>11</v>
      </c>
      <c r="G397" s="469">
        <v>1496</v>
      </c>
      <c r="H397" s="469">
        <v>0.3986144417799094</v>
      </c>
      <c r="I397" s="469">
        <v>136</v>
      </c>
      <c r="J397" s="469">
        <v>27</v>
      </c>
      <c r="K397" s="469">
        <v>3753</v>
      </c>
      <c r="L397" s="469">
        <v>1</v>
      </c>
      <c r="M397" s="469">
        <v>139</v>
      </c>
      <c r="N397" s="469">
        <v>23</v>
      </c>
      <c r="O397" s="469">
        <v>3289</v>
      </c>
      <c r="P397" s="492">
        <v>0.87636557420730088</v>
      </c>
      <c r="Q397" s="470">
        <v>143</v>
      </c>
    </row>
    <row r="398" spans="1:17" ht="14.4" customHeight="1" x14ac:dyDescent="0.3">
      <c r="A398" s="464" t="s">
        <v>1258</v>
      </c>
      <c r="B398" s="465" t="s">
        <v>1093</v>
      </c>
      <c r="C398" s="465" t="s">
        <v>1094</v>
      </c>
      <c r="D398" s="465" t="s">
        <v>1143</v>
      </c>
      <c r="E398" s="465" t="s">
        <v>1144</v>
      </c>
      <c r="F398" s="469">
        <v>74</v>
      </c>
      <c r="G398" s="469">
        <v>7622</v>
      </c>
      <c r="H398" s="469">
        <v>1.48</v>
      </c>
      <c r="I398" s="469">
        <v>103</v>
      </c>
      <c r="J398" s="469">
        <v>50</v>
      </c>
      <c r="K398" s="469">
        <v>5150</v>
      </c>
      <c r="L398" s="469">
        <v>1</v>
      </c>
      <c r="M398" s="469">
        <v>103</v>
      </c>
      <c r="N398" s="469">
        <v>50</v>
      </c>
      <c r="O398" s="469">
        <v>3250</v>
      </c>
      <c r="P398" s="492">
        <v>0.6310679611650486</v>
      </c>
      <c r="Q398" s="470">
        <v>65</v>
      </c>
    </row>
    <row r="399" spans="1:17" ht="14.4" customHeight="1" x14ac:dyDescent="0.3">
      <c r="A399" s="464" t="s">
        <v>1258</v>
      </c>
      <c r="B399" s="465" t="s">
        <v>1093</v>
      </c>
      <c r="C399" s="465" t="s">
        <v>1094</v>
      </c>
      <c r="D399" s="465" t="s">
        <v>1149</v>
      </c>
      <c r="E399" s="465" t="s">
        <v>1150</v>
      </c>
      <c r="F399" s="469">
        <v>523</v>
      </c>
      <c r="G399" s="469">
        <v>60668</v>
      </c>
      <c r="H399" s="469">
        <v>1.2834898874502836</v>
      </c>
      <c r="I399" s="469">
        <v>116</v>
      </c>
      <c r="J399" s="469">
        <v>404</v>
      </c>
      <c r="K399" s="469">
        <v>47268</v>
      </c>
      <c r="L399" s="469">
        <v>1</v>
      </c>
      <c r="M399" s="469">
        <v>117</v>
      </c>
      <c r="N399" s="469">
        <v>524</v>
      </c>
      <c r="O399" s="469">
        <v>71264</v>
      </c>
      <c r="P399" s="492">
        <v>1.5076584581535077</v>
      </c>
      <c r="Q399" s="470">
        <v>136</v>
      </c>
    </row>
    <row r="400" spans="1:17" ht="14.4" customHeight="1" x14ac:dyDescent="0.3">
      <c r="A400" s="464" t="s">
        <v>1258</v>
      </c>
      <c r="B400" s="465" t="s">
        <v>1093</v>
      </c>
      <c r="C400" s="465" t="s">
        <v>1094</v>
      </c>
      <c r="D400" s="465" t="s">
        <v>1151</v>
      </c>
      <c r="E400" s="465" t="s">
        <v>1152</v>
      </c>
      <c r="F400" s="469">
        <v>144</v>
      </c>
      <c r="G400" s="469">
        <v>12240</v>
      </c>
      <c r="H400" s="469">
        <v>1.3450549450549452</v>
      </c>
      <c r="I400" s="469">
        <v>85</v>
      </c>
      <c r="J400" s="469">
        <v>100</v>
      </c>
      <c r="K400" s="469">
        <v>9100</v>
      </c>
      <c r="L400" s="469">
        <v>1</v>
      </c>
      <c r="M400" s="469">
        <v>91</v>
      </c>
      <c r="N400" s="469">
        <v>114</v>
      </c>
      <c r="O400" s="469">
        <v>10374</v>
      </c>
      <c r="P400" s="492">
        <v>1.1399999999999999</v>
      </c>
      <c r="Q400" s="470">
        <v>91</v>
      </c>
    </row>
    <row r="401" spans="1:17" ht="14.4" customHeight="1" x14ac:dyDescent="0.3">
      <c r="A401" s="464" t="s">
        <v>1258</v>
      </c>
      <c r="B401" s="465" t="s">
        <v>1093</v>
      </c>
      <c r="C401" s="465" t="s">
        <v>1094</v>
      </c>
      <c r="D401" s="465" t="s">
        <v>1153</v>
      </c>
      <c r="E401" s="465" t="s">
        <v>1154</v>
      </c>
      <c r="F401" s="469">
        <v>1</v>
      </c>
      <c r="G401" s="469">
        <v>98</v>
      </c>
      <c r="H401" s="469">
        <v>0.49494949494949497</v>
      </c>
      <c r="I401" s="469">
        <v>98</v>
      </c>
      <c r="J401" s="469">
        <v>2</v>
      </c>
      <c r="K401" s="469">
        <v>198</v>
      </c>
      <c r="L401" s="469">
        <v>1</v>
      </c>
      <c r="M401" s="469">
        <v>99</v>
      </c>
      <c r="N401" s="469"/>
      <c r="O401" s="469"/>
      <c r="P401" s="492"/>
      <c r="Q401" s="470"/>
    </row>
    <row r="402" spans="1:17" ht="14.4" customHeight="1" x14ac:dyDescent="0.3">
      <c r="A402" s="464" t="s">
        <v>1258</v>
      </c>
      <c r="B402" s="465" t="s">
        <v>1093</v>
      </c>
      <c r="C402" s="465" t="s">
        <v>1094</v>
      </c>
      <c r="D402" s="465" t="s">
        <v>1155</v>
      </c>
      <c r="E402" s="465" t="s">
        <v>1156</v>
      </c>
      <c r="F402" s="469">
        <v>65</v>
      </c>
      <c r="G402" s="469">
        <v>1365</v>
      </c>
      <c r="H402" s="469">
        <v>1.7105263157894737</v>
      </c>
      <c r="I402" s="469">
        <v>21</v>
      </c>
      <c r="J402" s="469">
        <v>38</v>
      </c>
      <c r="K402" s="469">
        <v>798</v>
      </c>
      <c r="L402" s="469">
        <v>1</v>
      </c>
      <c r="M402" s="469">
        <v>21</v>
      </c>
      <c r="N402" s="469">
        <v>56</v>
      </c>
      <c r="O402" s="469">
        <v>3696</v>
      </c>
      <c r="P402" s="492">
        <v>4.6315789473684212</v>
      </c>
      <c r="Q402" s="470">
        <v>66</v>
      </c>
    </row>
    <row r="403" spans="1:17" ht="14.4" customHeight="1" x14ac:dyDescent="0.3">
      <c r="A403" s="464" t="s">
        <v>1258</v>
      </c>
      <c r="B403" s="465" t="s">
        <v>1093</v>
      </c>
      <c r="C403" s="465" t="s">
        <v>1094</v>
      </c>
      <c r="D403" s="465" t="s">
        <v>1157</v>
      </c>
      <c r="E403" s="465" t="s">
        <v>1158</v>
      </c>
      <c r="F403" s="469">
        <v>827</v>
      </c>
      <c r="G403" s="469">
        <v>402749</v>
      </c>
      <c r="H403" s="469">
        <v>0.83364174532207314</v>
      </c>
      <c r="I403" s="469">
        <v>487</v>
      </c>
      <c r="J403" s="469">
        <v>990</v>
      </c>
      <c r="K403" s="469">
        <v>483120</v>
      </c>
      <c r="L403" s="469">
        <v>1</v>
      </c>
      <c r="M403" s="469">
        <v>488</v>
      </c>
      <c r="N403" s="469">
        <v>854</v>
      </c>
      <c r="O403" s="469">
        <v>280112</v>
      </c>
      <c r="P403" s="492">
        <v>0.57979797979797976</v>
      </c>
      <c r="Q403" s="470">
        <v>328</v>
      </c>
    </row>
    <row r="404" spans="1:17" ht="14.4" customHeight="1" x14ac:dyDescent="0.3">
      <c r="A404" s="464" t="s">
        <v>1258</v>
      </c>
      <c r="B404" s="465" t="s">
        <v>1093</v>
      </c>
      <c r="C404" s="465" t="s">
        <v>1094</v>
      </c>
      <c r="D404" s="465" t="s">
        <v>1165</v>
      </c>
      <c r="E404" s="465" t="s">
        <v>1166</v>
      </c>
      <c r="F404" s="469">
        <v>133</v>
      </c>
      <c r="G404" s="469">
        <v>5453</v>
      </c>
      <c r="H404" s="469">
        <v>1.6835443037974684</v>
      </c>
      <c r="I404" s="469">
        <v>41</v>
      </c>
      <c r="J404" s="469">
        <v>79</v>
      </c>
      <c r="K404" s="469">
        <v>3239</v>
      </c>
      <c r="L404" s="469">
        <v>1</v>
      </c>
      <c r="M404" s="469">
        <v>41</v>
      </c>
      <c r="N404" s="469">
        <v>82</v>
      </c>
      <c r="O404" s="469">
        <v>4182</v>
      </c>
      <c r="P404" s="492">
        <v>1.2911392405063291</v>
      </c>
      <c r="Q404" s="470">
        <v>51</v>
      </c>
    </row>
    <row r="405" spans="1:17" ht="14.4" customHeight="1" x14ac:dyDescent="0.3">
      <c r="A405" s="464" t="s">
        <v>1258</v>
      </c>
      <c r="B405" s="465" t="s">
        <v>1093</v>
      </c>
      <c r="C405" s="465" t="s">
        <v>1094</v>
      </c>
      <c r="D405" s="465" t="s">
        <v>1173</v>
      </c>
      <c r="E405" s="465" t="s">
        <v>1174</v>
      </c>
      <c r="F405" s="469">
        <v>12</v>
      </c>
      <c r="G405" s="469">
        <v>2628</v>
      </c>
      <c r="H405" s="469">
        <v>2.9461883408071747</v>
      </c>
      <c r="I405" s="469">
        <v>219</v>
      </c>
      <c r="J405" s="469">
        <v>4</v>
      </c>
      <c r="K405" s="469">
        <v>892</v>
      </c>
      <c r="L405" s="469">
        <v>1</v>
      </c>
      <c r="M405" s="469">
        <v>223</v>
      </c>
      <c r="N405" s="469">
        <v>12</v>
      </c>
      <c r="O405" s="469">
        <v>2484</v>
      </c>
      <c r="P405" s="492">
        <v>2.7847533632286994</v>
      </c>
      <c r="Q405" s="470">
        <v>207</v>
      </c>
    </row>
    <row r="406" spans="1:17" ht="14.4" customHeight="1" x14ac:dyDescent="0.3">
      <c r="A406" s="464" t="s">
        <v>1258</v>
      </c>
      <c r="B406" s="465" t="s">
        <v>1093</v>
      </c>
      <c r="C406" s="465" t="s">
        <v>1094</v>
      </c>
      <c r="D406" s="465" t="s">
        <v>1175</v>
      </c>
      <c r="E406" s="465" t="s">
        <v>1176</v>
      </c>
      <c r="F406" s="469"/>
      <c r="G406" s="469"/>
      <c r="H406" s="469"/>
      <c r="I406" s="469"/>
      <c r="J406" s="469">
        <v>5</v>
      </c>
      <c r="K406" s="469">
        <v>3815</v>
      </c>
      <c r="L406" s="469">
        <v>1</v>
      </c>
      <c r="M406" s="469">
        <v>763</v>
      </c>
      <c r="N406" s="469">
        <v>2</v>
      </c>
      <c r="O406" s="469">
        <v>1526</v>
      </c>
      <c r="P406" s="492">
        <v>0.4</v>
      </c>
      <c r="Q406" s="470">
        <v>763</v>
      </c>
    </row>
    <row r="407" spans="1:17" ht="14.4" customHeight="1" x14ac:dyDescent="0.3">
      <c r="A407" s="464" t="s">
        <v>1258</v>
      </c>
      <c r="B407" s="465" t="s">
        <v>1093</v>
      </c>
      <c r="C407" s="465" t="s">
        <v>1094</v>
      </c>
      <c r="D407" s="465" t="s">
        <v>1177</v>
      </c>
      <c r="E407" s="465" t="s">
        <v>1178</v>
      </c>
      <c r="F407" s="469">
        <v>3</v>
      </c>
      <c r="G407" s="469">
        <v>6216</v>
      </c>
      <c r="H407" s="469"/>
      <c r="I407" s="469">
        <v>2072</v>
      </c>
      <c r="J407" s="469"/>
      <c r="K407" s="469"/>
      <c r="L407" s="469"/>
      <c r="M407" s="469"/>
      <c r="N407" s="469">
        <v>2</v>
      </c>
      <c r="O407" s="469">
        <v>4232</v>
      </c>
      <c r="P407" s="492"/>
      <c r="Q407" s="470">
        <v>2116</v>
      </c>
    </row>
    <row r="408" spans="1:17" ht="14.4" customHeight="1" x14ac:dyDescent="0.3">
      <c r="A408" s="464" t="s">
        <v>1258</v>
      </c>
      <c r="B408" s="465" t="s">
        <v>1093</v>
      </c>
      <c r="C408" s="465" t="s">
        <v>1094</v>
      </c>
      <c r="D408" s="465" t="s">
        <v>1179</v>
      </c>
      <c r="E408" s="465" t="s">
        <v>1180</v>
      </c>
      <c r="F408" s="469">
        <v>14</v>
      </c>
      <c r="G408" s="469">
        <v>8512</v>
      </c>
      <c r="H408" s="469">
        <v>0.60274748619175755</v>
      </c>
      <c r="I408" s="469">
        <v>608</v>
      </c>
      <c r="J408" s="469">
        <v>23</v>
      </c>
      <c r="K408" s="469">
        <v>14122</v>
      </c>
      <c r="L408" s="469">
        <v>1</v>
      </c>
      <c r="M408" s="469">
        <v>614</v>
      </c>
      <c r="N408" s="469">
        <v>34</v>
      </c>
      <c r="O408" s="469">
        <v>20808</v>
      </c>
      <c r="P408" s="492">
        <v>1.4734456875796629</v>
      </c>
      <c r="Q408" s="470">
        <v>612</v>
      </c>
    </row>
    <row r="409" spans="1:17" ht="14.4" customHeight="1" x14ac:dyDescent="0.3">
      <c r="A409" s="464" t="s">
        <v>1258</v>
      </c>
      <c r="B409" s="465" t="s">
        <v>1093</v>
      </c>
      <c r="C409" s="465" t="s">
        <v>1094</v>
      </c>
      <c r="D409" s="465" t="s">
        <v>1181</v>
      </c>
      <c r="E409" s="465" t="s">
        <v>1182</v>
      </c>
      <c r="F409" s="469">
        <v>1</v>
      </c>
      <c r="G409" s="469">
        <v>962</v>
      </c>
      <c r="H409" s="469">
        <v>0.99896157840083077</v>
      </c>
      <c r="I409" s="469">
        <v>962</v>
      </c>
      <c r="J409" s="469">
        <v>1</v>
      </c>
      <c r="K409" s="469">
        <v>963</v>
      </c>
      <c r="L409" s="469">
        <v>1</v>
      </c>
      <c r="M409" s="469">
        <v>963</v>
      </c>
      <c r="N409" s="469"/>
      <c r="O409" s="469"/>
      <c r="P409" s="492"/>
      <c r="Q409" s="470"/>
    </row>
    <row r="410" spans="1:17" ht="14.4" customHeight="1" x14ac:dyDescent="0.3">
      <c r="A410" s="464" t="s">
        <v>1258</v>
      </c>
      <c r="B410" s="465" t="s">
        <v>1093</v>
      </c>
      <c r="C410" s="465" t="s">
        <v>1094</v>
      </c>
      <c r="D410" s="465" t="s">
        <v>1183</v>
      </c>
      <c r="E410" s="465" t="s">
        <v>1184</v>
      </c>
      <c r="F410" s="469">
        <v>3</v>
      </c>
      <c r="G410" s="469">
        <v>1527</v>
      </c>
      <c r="H410" s="469">
        <v>2.982421875</v>
      </c>
      <c r="I410" s="469">
        <v>509</v>
      </c>
      <c r="J410" s="469">
        <v>1</v>
      </c>
      <c r="K410" s="469">
        <v>512</v>
      </c>
      <c r="L410" s="469">
        <v>1</v>
      </c>
      <c r="M410" s="469">
        <v>512</v>
      </c>
      <c r="N410" s="469"/>
      <c r="O410" s="469"/>
      <c r="P410" s="492"/>
      <c r="Q410" s="470"/>
    </row>
    <row r="411" spans="1:17" ht="14.4" customHeight="1" x14ac:dyDescent="0.3">
      <c r="A411" s="464" t="s">
        <v>1258</v>
      </c>
      <c r="B411" s="465" t="s">
        <v>1093</v>
      </c>
      <c r="C411" s="465" t="s">
        <v>1094</v>
      </c>
      <c r="D411" s="465" t="s">
        <v>1197</v>
      </c>
      <c r="E411" s="465" t="s">
        <v>1198</v>
      </c>
      <c r="F411" s="469">
        <v>2</v>
      </c>
      <c r="G411" s="469">
        <v>304</v>
      </c>
      <c r="H411" s="469"/>
      <c r="I411" s="469">
        <v>152</v>
      </c>
      <c r="J411" s="469"/>
      <c r="K411" s="469"/>
      <c r="L411" s="469"/>
      <c r="M411" s="469"/>
      <c r="N411" s="469"/>
      <c r="O411" s="469"/>
      <c r="P411" s="492"/>
      <c r="Q411" s="470"/>
    </row>
    <row r="412" spans="1:17" ht="14.4" customHeight="1" x14ac:dyDescent="0.3">
      <c r="A412" s="464" t="s">
        <v>1258</v>
      </c>
      <c r="B412" s="465" t="s">
        <v>1093</v>
      </c>
      <c r="C412" s="465" t="s">
        <v>1094</v>
      </c>
      <c r="D412" s="465" t="s">
        <v>1199</v>
      </c>
      <c r="E412" s="465" t="s">
        <v>1200</v>
      </c>
      <c r="F412" s="469"/>
      <c r="G412" s="469"/>
      <c r="H412" s="469"/>
      <c r="I412" s="469"/>
      <c r="J412" s="469"/>
      <c r="K412" s="469"/>
      <c r="L412" s="469"/>
      <c r="M412" s="469"/>
      <c r="N412" s="469">
        <v>2</v>
      </c>
      <c r="O412" s="469">
        <v>94</v>
      </c>
      <c r="P412" s="492"/>
      <c r="Q412" s="470">
        <v>47</v>
      </c>
    </row>
    <row r="413" spans="1:17" ht="14.4" customHeight="1" x14ac:dyDescent="0.3">
      <c r="A413" s="464" t="s">
        <v>1258</v>
      </c>
      <c r="B413" s="465" t="s">
        <v>1093</v>
      </c>
      <c r="C413" s="465" t="s">
        <v>1094</v>
      </c>
      <c r="D413" s="465" t="s">
        <v>1203</v>
      </c>
      <c r="E413" s="465" t="s">
        <v>1204</v>
      </c>
      <c r="F413" s="469">
        <v>4</v>
      </c>
      <c r="G413" s="469">
        <v>1312</v>
      </c>
      <c r="H413" s="469">
        <v>1.993920972644377</v>
      </c>
      <c r="I413" s="469">
        <v>328</v>
      </c>
      <c r="J413" s="469">
        <v>2</v>
      </c>
      <c r="K413" s="469">
        <v>658</v>
      </c>
      <c r="L413" s="469">
        <v>1</v>
      </c>
      <c r="M413" s="469">
        <v>329</v>
      </c>
      <c r="N413" s="469">
        <v>20</v>
      </c>
      <c r="O413" s="469">
        <v>7540</v>
      </c>
      <c r="P413" s="492">
        <v>11.458966565349543</v>
      </c>
      <c r="Q413" s="470">
        <v>377</v>
      </c>
    </row>
    <row r="414" spans="1:17" ht="14.4" customHeight="1" x14ac:dyDescent="0.3">
      <c r="A414" s="464" t="s">
        <v>1258</v>
      </c>
      <c r="B414" s="465" t="s">
        <v>1093</v>
      </c>
      <c r="C414" s="465" t="s">
        <v>1094</v>
      </c>
      <c r="D414" s="465" t="s">
        <v>1205</v>
      </c>
      <c r="E414" s="465" t="s">
        <v>1206</v>
      </c>
      <c r="F414" s="469">
        <v>1</v>
      </c>
      <c r="G414" s="469">
        <v>29</v>
      </c>
      <c r="H414" s="469"/>
      <c r="I414" s="469">
        <v>29</v>
      </c>
      <c r="J414" s="469"/>
      <c r="K414" s="469"/>
      <c r="L414" s="469"/>
      <c r="M414" s="469"/>
      <c r="N414" s="469"/>
      <c r="O414" s="469"/>
      <c r="P414" s="492"/>
      <c r="Q414" s="470"/>
    </row>
    <row r="415" spans="1:17" ht="14.4" customHeight="1" x14ac:dyDescent="0.3">
      <c r="A415" s="464" t="s">
        <v>1258</v>
      </c>
      <c r="B415" s="465" t="s">
        <v>1093</v>
      </c>
      <c r="C415" s="465" t="s">
        <v>1094</v>
      </c>
      <c r="D415" s="465" t="s">
        <v>1211</v>
      </c>
      <c r="E415" s="465"/>
      <c r="F415" s="469"/>
      <c r="G415" s="469"/>
      <c r="H415" s="469"/>
      <c r="I415" s="469"/>
      <c r="J415" s="469"/>
      <c r="K415" s="469"/>
      <c r="L415" s="469"/>
      <c r="M415" s="469"/>
      <c r="N415" s="469">
        <v>437</v>
      </c>
      <c r="O415" s="469">
        <v>652441</v>
      </c>
      <c r="P415" s="492"/>
      <c r="Q415" s="470">
        <v>1493</v>
      </c>
    </row>
    <row r="416" spans="1:17" ht="14.4" customHeight="1" x14ac:dyDescent="0.3">
      <c r="A416" s="464" t="s">
        <v>1258</v>
      </c>
      <c r="B416" s="465" t="s">
        <v>1093</v>
      </c>
      <c r="C416" s="465" t="s">
        <v>1094</v>
      </c>
      <c r="D416" s="465" t="s">
        <v>1212</v>
      </c>
      <c r="E416" s="465"/>
      <c r="F416" s="469"/>
      <c r="G416" s="469"/>
      <c r="H416" s="469"/>
      <c r="I416" s="469"/>
      <c r="J416" s="469"/>
      <c r="K416" s="469"/>
      <c r="L416" s="469"/>
      <c r="M416" s="469"/>
      <c r="N416" s="469">
        <v>249</v>
      </c>
      <c r="O416" s="469">
        <v>81423</v>
      </c>
      <c r="P416" s="492"/>
      <c r="Q416" s="470">
        <v>327</v>
      </c>
    </row>
    <row r="417" spans="1:17" ht="14.4" customHeight="1" x14ac:dyDescent="0.3">
      <c r="A417" s="464" t="s">
        <v>1258</v>
      </c>
      <c r="B417" s="465" t="s">
        <v>1093</v>
      </c>
      <c r="C417" s="465" t="s">
        <v>1094</v>
      </c>
      <c r="D417" s="465" t="s">
        <v>1213</v>
      </c>
      <c r="E417" s="465"/>
      <c r="F417" s="469"/>
      <c r="G417" s="469"/>
      <c r="H417" s="469"/>
      <c r="I417" s="469"/>
      <c r="J417" s="469"/>
      <c r="K417" s="469"/>
      <c r="L417" s="469"/>
      <c r="M417" s="469"/>
      <c r="N417" s="469">
        <v>106</v>
      </c>
      <c r="O417" s="469">
        <v>94022</v>
      </c>
      <c r="P417" s="492"/>
      <c r="Q417" s="470">
        <v>887</v>
      </c>
    </row>
    <row r="418" spans="1:17" ht="14.4" customHeight="1" x14ac:dyDescent="0.3">
      <c r="A418" s="464" t="s">
        <v>1259</v>
      </c>
      <c r="B418" s="465" t="s">
        <v>1093</v>
      </c>
      <c r="C418" s="465" t="s">
        <v>1094</v>
      </c>
      <c r="D418" s="465" t="s">
        <v>1095</v>
      </c>
      <c r="E418" s="465" t="s">
        <v>1096</v>
      </c>
      <c r="F418" s="469">
        <v>452</v>
      </c>
      <c r="G418" s="469">
        <v>72772</v>
      </c>
      <c r="H418" s="469">
        <v>0.92858145440161288</v>
      </c>
      <c r="I418" s="469">
        <v>161</v>
      </c>
      <c r="J418" s="469">
        <v>453</v>
      </c>
      <c r="K418" s="469">
        <v>78369</v>
      </c>
      <c r="L418" s="469">
        <v>1</v>
      </c>
      <c r="M418" s="469">
        <v>173</v>
      </c>
      <c r="N418" s="469">
        <v>498</v>
      </c>
      <c r="O418" s="469">
        <v>86154</v>
      </c>
      <c r="P418" s="492">
        <v>1.0993377483443709</v>
      </c>
      <c r="Q418" s="470">
        <v>173</v>
      </c>
    </row>
    <row r="419" spans="1:17" ht="14.4" customHeight="1" x14ac:dyDescent="0.3">
      <c r="A419" s="464" t="s">
        <v>1259</v>
      </c>
      <c r="B419" s="465" t="s">
        <v>1093</v>
      </c>
      <c r="C419" s="465" t="s">
        <v>1094</v>
      </c>
      <c r="D419" s="465" t="s">
        <v>1109</v>
      </c>
      <c r="E419" s="465" t="s">
        <v>1110</v>
      </c>
      <c r="F419" s="469">
        <v>1</v>
      </c>
      <c r="G419" s="469">
        <v>1169</v>
      </c>
      <c r="H419" s="469">
        <v>0.12457374254049446</v>
      </c>
      <c r="I419" s="469">
        <v>1169</v>
      </c>
      <c r="J419" s="469">
        <v>8</v>
      </c>
      <c r="K419" s="469">
        <v>9384</v>
      </c>
      <c r="L419" s="469">
        <v>1</v>
      </c>
      <c r="M419" s="469">
        <v>1173</v>
      </c>
      <c r="N419" s="469">
        <v>4</v>
      </c>
      <c r="O419" s="469">
        <v>4280</v>
      </c>
      <c r="P419" s="492">
        <v>0.45609548167092923</v>
      </c>
      <c r="Q419" s="470">
        <v>1070</v>
      </c>
    </row>
    <row r="420" spans="1:17" ht="14.4" customHeight="1" x14ac:dyDescent="0.3">
      <c r="A420" s="464" t="s">
        <v>1259</v>
      </c>
      <c r="B420" s="465" t="s">
        <v>1093</v>
      </c>
      <c r="C420" s="465" t="s">
        <v>1094</v>
      </c>
      <c r="D420" s="465" t="s">
        <v>1111</v>
      </c>
      <c r="E420" s="465" t="s">
        <v>1112</v>
      </c>
      <c r="F420" s="469">
        <v>50</v>
      </c>
      <c r="G420" s="469">
        <v>2000</v>
      </c>
      <c r="H420" s="469">
        <v>0.33641715727502103</v>
      </c>
      <c r="I420" s="469">
        <v>40</v>
      </c>
      <c r="J420" s="469">
        <v>145</v>
      </c>
      <c r="K420" s="469">
        <v>5945</v>
      </c>
      <c r="L420" s="469">
        <v>1</v>
      </c>
      <c r="M420" s="469">
        <v>41</v>
      </c>
      <c r="N420" s="469">
        <v>113</v>
      </c>
      <c r="O420" s="469">
        <v>5198</v>
      </c>
      <c r="P420" s="492">
        <v>0.87434819175777967</v>
      </c>
      <c r="Q420" s="470">
        <v>46</v>
      </c>
    </row>
    <row r="421" spans="1:17" ht="14.4" customHeight="1" x14ac:dyDescent="0.3">
      <c r="A421" s="464" t="s">
        <v>1259</v>
      </c>
      <c r="B421" s="465" t="s">
        <v>1093</v>
      </c>
      <c r="C421" s="465" t="s">
        <v>1094</v>
      </c>
      <c r="D421" s="465" t="s">
        <v>1113</v>
      </c>
      <c r="E421" s="465" t="s">
        <v>1114</v>
      </c>
      <c r="F421" s="469">
        <v>37</v>
      </c>
      <c r="G421" s="469">
        <v>14171</v>
      </c>
      <c r="H421" s="469">
        <v>0.8582243217054264</v>
      </c>
      <c r="I421" s="469">
        <v>383</v>
      </c>
      <c r="J421" s="469">
        <v>43</v>
      </c>
      <c r="K421" s="469">
        <v>16512</v>
      </c>
      <c r="L421" s="469">
        <v>1</v>
      </c>
      <c r="M421" s="469">
        <v>384</v>
      </c>
      <c r="N421" s="469">
        <v>10</v>
      </c>
      <c r="O421" s="469">
        <v>3470</v>
      </c>
      <c r="P421" s="492">
        <v>0.21015019379844962</v>
      </c>
      <c r="Q421" s="470">
        <v>347</v>
      </c>
    </row>
    <row r="422" spans="1:17" ht="14.4" customHeight="1" x14ac:dyDescent="0.3">
      <c r="A422" s="464" t="s">
        <v>1259</v>
      </c>
      <c r="B422" s="465" t="s">
        <v>1093</v>
      </c>
      <c r="C422" s="465" t="s">
        <v>1094</v>
      </c>
      <c r="D422" s="465" t="s">
        <v>1115</v>
      </c>
      <c r="E422" s="465" t="s">
        <v>1116</v>
      </c>
      <c r="F422" s="469">
        <v>54</v>
      </c>
      <c r="G422" s="469">
        <v>1998</v>
      </c>
      <c r="H422" s="469">
        <v>0.56842105263157894</v>
      </c>
      <c r="I422" s="469">
        <v>37</v>
      </c>
      <c r="J422" s="469">
        <v>95</v>
      </c>
      <c r="K422" s="469">
        <v>3515</v>
      </c>
      <c r="L422" s="469">
        <v>1</v>
      </c>
      <c r="M422" s="469">
        <v>37</v>
      </c>
      <c r="N422" s="469">
        <v>10</v>
      </c>
      <c r="O422" s="469">
        <v>510</v>
      </c>
      <c r="P422" s="492">
        <v>0.14509246088193456</v>
      </c>
      <c r="Q422" s="470">
        <v>51</v>
      </c>
    </row>
    <row r="423" spans="1:17" ht="14.4" customHeight="1" x14ac:dyDescent="0.3">
      <c r="A423" s="464" t="s">
        <v>1259</v>
      </c>
      <c r="B423" s="465" t="s">
        <v>1093</v>
      </c>
      <c r="C423" s="465" t="s">
        <v>1094</v>
      </c>
      <c r="D423" s="465" t="s">
        <v>1119</v>
      </c>
      <c r="E423" s="465" t="s">
        <v>1120</v>
      </c>
      <c r="F423" s="469">
        <v>409</v>
      </c>
      <c r="G423" s="469">
        <v>182005</v>
      </c>
      <c r="H423" s="469">
        <v>0.90283840628596368</v>
      </c>
      <c r="I423" s="469">
        <v>445</v>
      </c>
      <c r="J423" s="469">
        <v>452</v>
      </c>
      <c r="K423" s="469">
        <v>201592</v>
      </c>
      <c r="L423" s="469">
        <v>1</v>
      </c>
      <c r="M423" s="469">
        <v>446</v>
      </c>
      <c r="N423" s="469">
        <v>1410</v>
      </c>
      <c r="O423" s="469">
        <v>531570</v>
      </c>
      <c r="P423" s="492">
        <v>2.6368605897059405</v>
      </c>
      <c r="Q423" s="470">
        <v>377</v>
      </c>
    </row>
    <row r="424" spans="1:17" ht="14.4" customHeight="1" x14ac:dyDescent="0.3">
      <c r="A424" s="464" t="s">
        <v>1259</v>
      </c>
      <c r="B424" s="465" t="s">
        <v>1093</v>
      </c>
      <c r="C424" s="465" t="s">
        <v>1094</v>
      </c>
      <c r="D424" s="465" t="s">
        <v>1121</v>
      </c>
      <c r="E424" s="465" t="s">
        <v>1122</v>
      </c>
      <c r="F424" s="469">
        <v>2</v>
      </c>
      <c r="G424" s="469">
        <v>82</v>
      </c>
      <c r="H424" s="469">
        <v>0.65079365079365081</v>
      </c>
      <c r="I424" s="469">
        <v>41</v>
      </c>
      <c r="J424" s="469">
        <v>3</v>
      </c>
      <c r="K424" s="469">
        <v>126</v>
      </c>
      <c r="L424" s="469">
        <v>1</v>
      </c>
      <c r="M424" s="469">
        <v>42</v>
      </c>
      <c r="N424" s="469">
        <v>4</v>
      </c>
      <c r="O424" s="469">
        <v>136</v>
      </c>
      <c r="P424" s="492">
        <v>1.0793650793650793</v>
      </c>
      <c r="Q424" s="470">
        <v>34</v>
      </c>
    </row>
    <row r="425" spans="1:17" ht="14.4" customHeight="1" x14ac:dyDescent="0.3">
      <c r="A425" s="464" t="s">
        <v>1259</v>
      </c>
      <c r="B425" s="465" t="s">
        <v>1093</v>
      </c>
      <c r="C425" s="465" t="s">
        <v>1094</v>
      </c>
      <c r="D425" s="465" t="s">
        <v>1123</v>
      </c>
      <c r="E425" s="465" t="s">
        <v>1124</v>
      </c>
      <c r="F425" s="469">
        <v>5</v>
      </c>
      <c r="G425" s="469">
        <v>2455</v>
      </c>
      <c r="H425" s="469">
        <v>0.99796747967479671</v>
      </c>
      <c r="I425" s="469">
        <v>491</v>
      </c>
      <c r="J425" s="469">
        <v>5</v>
      </c>
      <c r="K425" s="469">
        <v>2460</v>
      </c>
      <c r="L425" s="469">
        <v>1</v>
      </c>
      <c r="M425" s="469">
        <v>492</v>
      </c>
      <c r="N425" s="469"/>
      <c r="O425" s="469"/>
      <c r="P425" s="492"/>
      <c r="Q425" s="470"/>
    </row>
    <row r="426" spans="1:17" ht="14.4" customHeight="1" x14ac:dyDescent="0.3">
      <c r="A426" s="464" t="s">
        <v>1259</v>
      </c>
      <c r="B426" s="465" t="s">
        <v>1093</v>
      </c>
      <c r="C426" s="465" t="s">
        <v>1094</v>
      </c>
      <c r="D426" s="465" t="s">
        <v>1125</v>
      </c>
      <c r="E426" s="465" t="s">
        <v>1126</v>
      </c>
      <c r="F426" s="469">
        <v>3</v>
      </c>
      <c r="G426" s="469">
        <v>93</v>
      </c>
      <c r="H426" s="469">
        <v>0.375</v>
      </c>
      <c r="I426" s="469">
        <v>31</v>
      </c>
      <c r="J426" s="469">
        <v>8</v>
      </c>
      <c r="K426" s="469">
        <v>248</v>
      </c>
      <c r="L426" s="469">
        <v>1</v>
      </c>
      <c r="M426" s="469">
        <v>31</v>
      </c>
      <c r="N426" s="469">
        <v>4</v>
      </c>
      <c r="O426" s="469">
        <v>228</v>
      </c>
      <c r="P426" s="492">
        <v>0.91935483870967738</v>
      </c>
      <c r="Q426" s="470">
        <v>57</v>
      </c>
    </row>
    <row r="427" spans="1:17" ht="14.4" customHeight="1" x14ac:dyDescent="0.3">
      <c r="A427" s="464" t="s">
        <v>1259</v>
      </c>
      <c r="B427" s="465" t="s">
        <v>1093</v>
      </c>
      <c r="C427" s="465" t="s">
        <v>1094</v>
      </c>
      <c r="D427" s="465" t="s">
        <v>1127</v>
      </c>
      <c r="E427" s="465" t="s">
        <v>1128</v>
      </c>
      <c r="F427" s="469"/>
      <c r="G427" s="469"/>
      <c r="H427" s="469"/>
      <c r="I427" s="469"/>
      <c r="J427" s="469"/>
      <c r="K427" s="469"/>
      <c r="L427" s="469"/>
      <c r="M427" s="469"/>
      <c r="N427" s="469">
        <v>1</v>
      </c>
      <c r="O427" s="469">
        <v>224</v>
      </c>
      <c r="P427" s="492"/>
      <c r="Q427" s="470">
        <v>224</v>
      </c>
    </row>
    <row r="428" spans="1:17" ht="14.4" customHeight="1" x14ac:dyDescent="0.3">
      <c r="A428" s="464" t="s">
        <v>1259</v>
      </c>
      <c r="B428" s="465" t="s">
        <v>1093</v>
      </c>
      <c r="C428" s="465" t="s">
        <v>1094</v>
      </c>
      <c r="D428" s="465" t="s">
        <v>1129</v>
      </c>
      <c r="E428" s="465" t="s">
        <v>1130</v>
      </c>
      <c r="F428" s="469"/>
      <c r="G428" s="469"/>
      <c r="H428" s="469"/>
      <c r="I428" s="469"/>
      <c r="J428" s="469"/>
      <c r="K428" s="469"/>
      <c r="L428" s="469"/>
      <c r="M428" s="469"/>
      <c r="N428" s="469">
        <v>1</v>
      </c>
      <c r="O428" s="469">
        <v>553</v>
      </c>
      <c r="P428" s="492"/>
      <c r="Q428" s="470">
        <v>553</v>
      </c>
    </row>
    <row r="429" spans="1:17" ht="14.4" customHeight="1" x14ac:dyDescent="0.3">
      <c r="A429" s="464" t="s">
        <v>1259</v>
      </c>
      <c r="B429" s="465" t="s">
        <v>1093</v>
      </c>
      <c r="C429" s="465" t="s">
        <v>1094</v>
      </c>
      <c r="D429" s="465" t="s">
        <v>1133</v>
      </c>
      <c r="E429" s="465" t="s">
        <v>1134</v>
      </c>
      <c r="F429" s="469"/>
      <c r="G429" s="469"/>
      <c r="H429" s="469"/>
      <c r="I429" s="469"/>
      <c r="J429" s="469"/>
      <c r="K429" s="469"/>
      <c r="L429" s="469"/>
      <c r="M429" s="469"/>
      <c r="N429" s="469">
        <v>2</v>
      </c>
      <c r="O429" s="469">
        <v>282</v>
      </c>
      <c r="P429" s="492"/>
      <c r="Q429" s="470">
        <v>141</v>
      </c>
    </row>
    <row r="430" spans="1:17" ht="14.4" customHeight="1" x14ac:dyDescent="0.3">
      <c r="A430" s="464" t="s">
        <v>1259</v>
      </c>
      <c r="B430" s="465" t="s">
        <v>1093</v>
      </c>
      <c r="C430" s="465" t="s">
        <v>1094</v>
      </c>
      <c r="D430" s="465" t="s">
        <v>1139</v>
      </c>
      <c r="E430" s="465" t="s">
        <v>1140</v>
      </c>
      <c r="F430" s="469">
        <v>1233</v>
      </c>
      <c r="G430" s="469">
        <v>19728</v>
      </c>
      <c r="H430" s="469">
        <v>0.86152233721996596</v>
      </c>
      <c r="I430" s="469">
        <v>16</v>
      </c>
      <c r="J430" s="469">
        <v>1347</v>
      </c>
      <c r="K430" s="469">
        <v>22899</v>
      </c>
      <c r="L430" s="469">
        <v>1</v>
      </c>
      <c r="M430" s="469">
        <v>17</v>
      </c>
      <c r="N430" s="469">
        <v>1186</v>
      </c>
      <c r="O430" s="469">
        <v>20162</v>
      </c>
      <c r="P430" s="492">
        <v>0.8804751299183371</v>
      </c>
      <c r="Q430" s="470">
        <v>17</v>
      </c>
    </row>
    <row r="431" spans="1:17" ht="14.4" customHeight="1" x14ac:dyDescent="0.3">
      <c r="A431" s="464" t="s">
        <v>1259</v>
      </c>
      <c r="B431" s="465" t="s">
        <v>1093</v>
      </c>
      <c r="C431" s="465" t="s">
        <v>1094</v>
      </c>
      <c r="D431" s="465" t="s">
        <v>1141</v>
      </c>
      <c r="E431" s="465" t="s">
        <v>1142</v>
      </c>
      <c r="F431" s="469"/>
      <c r="G431" s="469"/>
      <c r="H431" s="469"/>
      <c r="I431" s="469"/>
      <c r="J431" s="469"/>
      <c r="K431" s="469"/>
      <c r="L431" s="469"/>
      <c r="M431" s="469"/>
      <c r="N431" s="469">
        <v>2</v>
      </c>
      <c r="O431" s="469">
        <v>286</v>
      </c>
      <c r="P431" s="492"/>
      <c r="Q431" s="470">
        <v>143</v>
      </c>
    </row>
    <row r="432" spans="1:17" ht="14.4" customHeight="1" x14ac:dyDescent="0.3">
      <c r="A432" s="464" t="s">
        <v>1259</v>
      </c>
      <c r="B432" s="465" t="s">
        <v>1093</v>
      </c>
      <c r="C432" s="465" t="s">
        <v>1094</v>
      </c>
      <c r="D432" s="465" t="s">
        <v>1143</v>
      </c>
      <c r="E432" s="465" t="s">
        <v>1144</v>
      </c>
      <c r="F432" s="469">
        <v>4</v>
      </c>
      <c r="G432" s="469">
        <v>412</v>
      </c>
      <c r="H432" s="469">
        <v>0.66666666666666663</v>
      </c>
      <c r="I432" s="469">
        <v>103</v>
      </c>
      <c r="J432" s="469">
        <v>6</v>
      </c>
      <c r="K432" s="469">
        <v>618</v>
      </c>
      <c r="L432" s="469">
        <v>1</v>
      </c>
      <c r="M432" s="469">
        <v>103</v>
      </c>
      <c r="N432" s="469">
        <v>2</v>
      </c>
      <c r="O432" s="469">
        <v>130</v>
      </c>
      <c r="P432" s="492">
        <v>0.21035598705501618</v>
      </c>
      <c r="Q432" s="470">
        <v>65</v>
      </c>
    </row>
    <row r="433" spans="1:17" ht="14.4" customHeight="1" x14ac:dyDescent="0.3">
      <c r="A433" s="464" t="s">
        <v>1259</v>
      </c>
      <c r="B433" s="465" t="s">
        <v>1093</v>
      </c>
      <c r="C433" s="465" t="s">
        <v>1094</v>
      </c>
      <c r="D433" s="465" t="s">
        <v>1149</v>
      </c>
      <c r="E433" s="465" t="s">
        <v>1150</v>
      </c>
      <c r="F433" s="469">
        <v>294</v>
      </c>
      <c r="G433" s="469">
        <v>34104</v>
      </c>
      <c r="H433" s="469">
        <v>0.95569567044976877</v>
      </c>
      <c r="I433" s="469">
        <v>116</v>
      </c>
      <c r="J433" s="469">
        <v>305</v>
      </c>
      <c r="K433" s="469">
        <v>35685</v>
      </c>
      <c r="L433" s="469">
        <v>1</v>
      </c>
      <c r="M433" s="469">
        <v>117</v>
      </c>
      <c r="N433" s="469">
        <v>318</v>
      </c>
      <c r="O433" s="469">
        <v>43248</v>
      </c>
      <c r="P433" s="492">
        <v>1.2119377889869694</v>
      </c>
      <c r="Q433" s="470">
        <v>136</v>
      </c>
    </row>
    <row r="434" spans="1:17" ht="14.4" customHeight="1" x14ac:dyDescent="0.3">
      <c r="A434" s="464" t="s">
        <v>1259</v>
      </c>
      <c r="B434" s="465" t="s">
        <v>1093</v>
      </c>
      <c r="C434" s="465" t="s">
        <v>1094</v>
      </c>
      <c r="D434" s="465" t="s">
        <v>1151</v>
      </c>
      <c r="E434" s="465" t="s">
        <v>1152</v>
      </c>
      <c r="F434" s="469">
        <v>98</v>
      </c>
      <c r="G434" s="469">
        <v>8330</v>
      </c>
      <c r="H434" s="469">
        <v>0.88872292755787896</v>
      </c>
      <c r="I434" s="469">
        <v>85</v>
      </c>
      <c r="J434" s="469">
        <v>103</v>
      </c>
      <c r="K434" s="469">
        <v>9373</v>
      </c>
      <c r="L434" s="469">
        <v>1</v>
      </c>
      <c r="M434" s="469">
        <v>91</v>
      </c>
      <c r="N434" s="469">
        <v>98</v>
      </c>
      <c r="O434" s="469">
        <v>8918</v>
      </c>
      <c r="P434" s="492">
        <v>0.95145631067961167</v>
      </c>
      <c r="Q434" s="470">
        <v>91</v>
      </c>
    </row>
    <row r="435" spans="1:17" ht="14.4" customHeight="1" x14ac:dyDescent="0.3">
      <c r="A435" s="464" t="s">
        <v>1259</v>
      </c>
      <c r="B435" s="465" t="s">
        <v>1093</v>
      </c>
      <c r="C435" s="465" t="s">
        <v>1094</v>
      </c>
      <c r="D435" s="465" t="s">
        <v>1153</v>
      </c>
      <c r="E435" s="465" t="s">
        <v>1154</v>
      </c>
      <c r="F435" s="469">
        <v>1</v>
      </c>
      <c r="G435" s="469">
        <v>98</v>
      </c>
      <c r="H435" s="469"/>
      <c r="I435" s="469">
        <v>98</v>
      </c>
      <c r="J435" s="469"/>
      <c r="K435" s="469"/>
      <c r="L435" s="469"/>
      <c r="M435" s="469"/>
      <c r="N435" s="469">
        <v>4</v>
      </c>
      <c r="O435" s="469">
        <v>548</v>
      </c>
      <c r="P435" s="492"/>
      <c r="Q435" s="470">
        <v>137</v>
      </c>
    </row>
    <row r="436" spans="1:17" ht="14.4" customHeight="1" x14ac:dyDescent="0.3">
      <c r="A436" s="464" t="s">
        <v>1259</v>
      </c>
      <c r="B436" s="465" t="s">
        <v>1093</v>
      </c>
      <c r="C436" s="465" t="s">
        <v>1094</v>
      </c>
      <c r="D436" s="465" t="s">
        <v>1155</v>
      </c>
      <c r="E436" s="465" t="s">
        <v>1156</v>
      </c>
      <c r="F436" s="469">
        <v>3</v>
      </c>
      <c r="G436" s="469">
        <v>63</v>
      </c>
      <c r="H436" s="469">
        <v>0.16666666666666666</v>
      </c>
      <c r="I436" s="469">
        <v>21</v>
      </c>
      <c r="J436" s="469">
        <v>18</v>
      </c>
      <c r="K436" s="469">
        <v>378</v>
      </c>
      <c r="L436" s="469">
        <v>1</v>
      </c>
      <c r="M436" s="469">
        <v>21</v>
      </c>
      <c r="N436" s="469">
        <v>40</v>
      </c>
      <c r="O436" s="469">
        <v>2640</v>
      </c>
      <c r="P436" s="492">
        <v>6.9841269841269842</v>
      </c>
      <c r="Q436" s="470">
        <v>66</v>
      </c>
    </row>
    <row r="437" spans="1:17" ht="14.4" customHeight="1" x14ac:dyDescent="0.3">
      <c r="A437" s="464" t="s">
        <v>1259</v>
      </c>
      <c r="B437" s="465" t="s">
        <v>1093</v>
      </c>
      <c r="C437" s="465" t="s">
        <v>1094</v>
      </c>
      <c r="D437" s="465" t="s">
        <v>1157</v>
      </c>
      <c r="E437" s="465" t="s">
        <v>1158</v>
      </c>
      <c r="F437" s="469">
        <v>3785</v>
      </c>
      <c r="G437" s="469">
        <v>1843295</v>
      </c>
      <c r="H437" s="469">
        <v>0.96186499935294534</v>
      </c>
      <c r="I437" s="469">
        <v>487</v>
      </c>
      <c r="J437" s="469">
        <v>3927</v>
      </c>
      <c r="K437" s="469">
        <v>1916376</v>
      </c>
      <c r="L437" s="469">
        <v>1</v>
      </c>
      <c r="M437" s="469">
        <v>488</v>
      </c>
      <c r="N437" s="469">
        <v>2866</v>
      </c>
      <c r="O437" s="469">
        <v>940048</v>
      </c>
      <c r="P437" s="492">
        <v>0.49053421666729285</v>
      </c>
      <c r="Q437" s="470">
        <v>328</v>
      </c>
    </row>
    <row r="438" spans="1:17" ht="14.4" customHeight="1" x14ac:dyDescent="0.3">
      <c r="A438" s="464" t="s">
        <v>1259</v>
      </c>
      <c r="B438" s="465" t="s">
        <v>1093</v>
      </c>
      <c r="C438" s="465" t="s">
        <v>1094</v>
      </c>
      <c r="D438" s="465" t="s">
        <v>1165</v>
      </c>
      <c r="E438" s="465" t="s">
        <v>1166</v>
      </c>
      <c r="F438" s="469">
        <v>30</v>
      </c>
      <c r="G438" s="469">
        <v>1230</v>
      </c>
      <c r="H438" s="469">
        <v>0.7142857142857143</v>
      </c>
      <c r="I438" s="469">
        <v>41</v>
      </c>
      <c r="J438" s="469">
        <v>42</v>
      </c>
      <c r="K438" s="469">
        <v>1722</v>
      </c>
      <c r="L438" s="469">
        <v>1</v>
      </c>
      <c r="M438" s="469">
        <v>41</v>
      </c>
      <c r="N438" s="469">
        <v>37</v>
      </c>
      <c r="O438" s="469">
        <v>1887</v>
      </c>
      <c r="P438" s="492">
        <v>1.0958188153310104</v>
      </c>
      <c r="Q438" s="470">
        <v>51</v>
      </c>
    </row>
    <row r="439" spans="1:17" ht="14.4" customHeight="1" x14ac:dyDescent="0.3">
      <c r="A439" s="464" t="s">
        <v>1259</v>
      </c>
      <c r="B439" s="465" t="s">
        <v>1093</v>
      </c>
      <c r="C439" s="465" t="s">
        <v>1094</v>
      </c>
      <c r="D439" s="465" t="s">
        <v>1173</v>
      </c>
      <c r="E439" s="465" t="s">
        <v>1174</v>
      </c>
      <c r="F439" s="469">
        <v>1</v>
      </c>
      <c r="G439" s="469">
        <v>219</v>
      </c>
      <c r="H439" s="469"/>
      <c r="I439" s="469">
        <v>219</v>
      </c>
      <c r="J439" s="469"/>
      <c r="K439" s="469"/>
      <c r="L439" s="469"/>
      <c r="M439" s="469"/>
      <c r="N439" s="469"/>
      <c r="O439" s="469"/>
      <c r="P439" s="492"/>
      <c r="Q439" s="470"/>
    </row>
    <row r="440" spans="1:17" ht="14.4" customHeight="1" x14ac:dyDescent="0.3">
      <c r="A440" s="464" t="s">
        <v>1259</v>
      </c>
      <c r="B440" s="465" t="s">
        <v>1093</v>
      </c>
      <c r="C440" s="465" t="s">
        <v>1094</v>
      </c>
      <c r="D440" s="465" t="s">
        <v>1175</v>
      </c>
      <c r="E440" s="465" t="s">
        <v>1176</v>
      </c>
      <c r="F440" s="469"/>
      <c r="G440" s="469"/>
      <c r="H440" s="469"/>
      <c r="I440" s="469"/>
      <c r="J440" s="469"/>
      <c r="K440" s="469"/>
      <c r="L440" s="469"/>
      <c r="M440" s="469"/>
      <c r="N440" s="469">
        <v>1</v>
      </c>
      <c r="O440" s="469">
        <v>763</v>
      </c>
      <c r="P440" s="492"/>
      <c r="Q440" s="470">
        <v>763</v>
      </c>
    </row>
    <row r="441" spans="1:17" ht="14.4" customHeight="1" x14ac:dyDescent="0.3">
      <c r="A441" s="464" t="s">
        <v>1259</v>
      </c>
      <c r="B441" s="465" t="s">
        <v>1093</v>
      </c>
      <c r="C441" s="465" t="s">
        <v>1094</v>
      </c>
      <c r="D441" s="465" t="s">
        <v>1177</v>
      </c>
      <c r="E441" s="465" t="s">
        <v>1178</v>
      </c>
      <c r="F441" s="469">
        <v>125</v>
      </c>
      <c r="G441" s="469">
        <v>259000</v>
      </c>
      <c r="H441" s="469">
        <v>0.96561083273681703</v>
      </c>
      <c r="I441" s="469">
        <v>2072</v>
      </c>
      <c r="J441" s="469">
        <v>127</v>
      </c>
      <c r="K441" s="469">
        <v>268224</v>
      </c>
      <c r="L441" s="469">
        <v>1</v>
      </c>
      <c r="M441" s="469">
        <v>2112</v>
      </c>
      <c r="N441" s="469">
        <v>76</v>
      </c>
      <c r="O441" s="469">
        <v>160816</v>
      </c>
      <c r="P441" s="492">
        <v>0.59955857790503464</v>
      </c>
      <c r="Q441" s="470">
        <v>2116</v>
      </c>
    </row>
    <row r="442" spans="1:17" ht="14.4" customHeight="1" x14ac:dyDescent="0.3">
      <c r="A442" s="464" t="s">
        <v>1259</v>
      </c>
      <c r="B442" s="465" t="s">
        <v>1093</v>
      </c>
      <c r="C442" s="465" t="s">
        <v>1094</v>
      </c>
      <c r="D442" s="465" t="s">
        <v>1181</v>
      </c>
      <c r="E442" s="465" t="s">
        <v>1182</v>
      </c>
      <c r="F442" s="469"/>
      <c r="G442" s="469"/>
      <c r="H442" s="469"/>
      <c r="I442" s="469"/>
      <c r="J442" s="469">
        <v>1</v>
      </c>
      <c r="K442" s="469">
        <v>963</v>
      </c>
      <c r="L442" s="469">
        <v>1</v>
      </c>
      <c r="M442" s="469">
        <v>963</v>
      </c>
      <c r="N442" s="469"/>
      <c r="O442" s="469"/>
      <c r="P442" s="492"/>
      <c r="Q442" s="470"/>
    </row>
    <row r="443" spans="1:17" ht="14.4" customHeight="1" x14ac:dyDescent="0.3">
      <c r="A443" s="464" t="s">
        <v>1259</v>
      </c>
      <c r="B443" s="465" t="s">
        <v>1093</v>
      </c>
      <c r="C443" s="465" t="s">
        <v>1094</v>
      </c>
      <c r="D443" s="465" t="s">
        <v>1207</v>
      </c>
      <c r="E443" s="465" t="s">
        <v>1208</v>
      </c>
      <c r="F443" s="469"/>
      <c r="G443" s="469"/>
      <c r="H443" s="469"/>
      <c r="I443" s="469"/>
      <c r="J443" s="469"/>
      <c r="K443" s="469"/>
      <c r="L443" s="469"/>
      <c r="M443" s="469"/>
      <c r="N443" s="469">
        <v>1</v>
      </c>
      <c r="O443" s="469">
        <v>242</v>
      </c>
      <c r="P443" s="492"/>
      <c r="Q443" s="470">
        <v>242</v>
      </c>
    </row>
    <row r="444" spans="1:17" ht="14.4" customHeight="1" x14ac:dyDescent="0.3">
      <c r="A444" s="464" t="s">
        <v>1259</v>
      </c>
      <c r="B444" s="465" t="s">
        <v>1093</v>
      </c>
      <c r="C444" s="465" t="s">
        <v>1094</v>
      </c>
      <c r="D444" s="465" t="s">
        <v>1211</v>
      </c>
      <c r="E444" s="465"/>
      <c r="F444" s="469"/>
      <c r="G444" s="469"/>
      <c r="H444" s="469"/>
      <c r="I444" s="469"/>
      <c r="J444" s="469"/>
      <c r="K444" s="469"/>
      <c r="L444" s="469"/>
      <c r="M444" s="469"/>
      <c r="N444" s="469">
        <v>2</v>
      </c>
      <c r="O444" s="469">
        <v>2986</v>
      </c>
      <c r="P444" s="492"/>
      <c r="Q444" s="470">
        <v>1493</v>
      </c>
    </row>
    <row r="445" spans="1:17" ht="14.4" customHeight="1" x14ac:dyDescent="0.3">
      <c r="A445" s="464" t="s">
        <v>1259</v>
      </c>
      <c r="B445" s="465" t="s">
        <v>1093</v>
      </c>
      <c r="C445" s="465" t="s">
        <v>1094</v>
      </c>
      <c r="D445" s="465" t="s">
        <v>1213</v>
      </c>
      <c r="E445" s="465"/>
      <c r="F445" s="469"/>
      <c r="G445" s="469"/>
      <c r="H445" s="469"/>
      <c r="I445" s="469"/>
      <c r="J445" s="469"/>
      <c r="K445" s="469"/>
      <c r="L445" s="469"/>
      <c r="M445" s="469"/>
      <c r="N445" s="469">
        <v>1</v>
      </c>
      <c r="O445" s="469">
        <v>887</v>
      </c>
      <c r="P445" s="492"/>
      <c r="Q445" s="470">
        <v>887</v>
      </c>
    </row>
    <row r="446" spans="1:17" ht="14.4" customHeight="1" x14ac:dyDescent="0.3">
      <c r="A446" s="464" t="s">
        <v>1260</v>
      </c>
      <c r="B446" s="465" t="s">
        <v>1093</v>
      </c>
      <c r="C446" s="465" t="s">
        <v>1094</v>
      </c>
      <c r="D446" s="465" t="s">
        <v>1095</v>
      </c>
      <c r="E446" s="465" t="s">
        <v>1096</v>
      </c>
      <c r="F446" s="469">
        <v>6</v>
      </c>
      <c r="G446" s="469">
        <v>966</v>
      </c>
      <c r="H446" s="469">
        <v>0.69797687861271673</v>
      </c>
      <c r="I446" s="469">
        <v>161</v>
      </c>
      <c r="J446" s="469">
        <v>8</v>
      </c>
      <c r="K446" s="469">
        <v>1384</v>
      </c>
      <c r="L446" s="469">
        <v>1</v>
      </c>
      <c r="M446" s="469">
        <v>173</v>
      </c>
      <c r="N446" s="469">
        <v>1</v>
      </c>
      <c r="O446" s="469">
        <v>173</v>
      </c>
      <c r="P446" s="492">
        <v>0.125</v>
      </c>
      <c r="Q446" s="470">
        <v>173</v>
      </c>
    </row>
    <row r="447" spans="1:17" ht="14.4" customHeight="1" x14ac:dyDescent="0.3">
      <c r="A447" s="464" t="s">
        <v>1260</v>
      </c>
      <c r="B447" s="465" t="s">
        <v>1093</v>
      </c>
      <c r="C447" s="465" t="s">
        <v>1094</v>
      </c>
      <c r="D447" s="465" t="s">
        <v>1111</v>
      </c>
      <c r="E447" s="465" t="s">
        <v>1112</v>
      </c>
      <c r="F447" s="469">
        <v>11</v>
      </c>
      <c r="G447" s="469">
        <v>440</v>
      </c>
      <c r="H447" s="469">
        <v>2.1463414634146343</v>
      </c>
      <c r="I447" s="469">
        <v>40</v>
      </c>
      <c r="J447" s="469">
        <v>5</v>
      </c>
      <c r="K447" s="469">
        <v>205</v>
      </c>
      <c r="L447" s="469">
        <v>1</v>
      </c>
      <c r="M447" s="469">
        <v>41</v>
      </c>
      <c r="N447" s="469">
        <v>5</v>
      </c>
      <c r="O447" s="469">
        <v>230</v>
      </c>
      <c r="P447" s="492">
        <v>1.1219512195121952</v>
      </c>
      <c r="Q447" s="470">
        <v>46</v>
      </c>
    </row>
    <row r="448" spans="1:17" ht="14.4" customHeight="1" x14ac:dyDescent="0.3">
      <c r="A448" s="464" t="s">
        <v>1260</v>
      </c>
      <c r="B448" s="465" t="s">
        <v>1093</v>
      </c>
      <c r="C448" s="465" t="s">
        <v>1094</v>
      </c>
      <c r="D448" s="465" t="s">
        <v>1113</v>
      </c>
      <c r="E448" s="465" t="s">
        <v>1114</v>
      </c>
      <c r="F448" s="469">
        <v>3</v>
      </c>
      <c r="G448" s="469">
        <v>1149</v>
      </c>
      <c r="H448" s="469">
        <v>1.49609375</v>
      </c>
      <c r="I448" s="469">
        <v>383</v>
      </c>
      <c r="J448" s="469">
        <v>2</v>
      </c>
      <c r="K448" s="469">
        <v>768</v>
      </c>
      <c r="L448" s="469">
        <v>1</v>
      </c>
      <c r="M448" s="469">
        <v>384</v>
      </c>
      <c r="N448" s="469">
        <v>8</v>
      </c>
      <c r="O448" s="469">
        <v>2776</v>
      </c>
      <c r="P448" s="492">
        <v>3.6145833333333335</v>
      </c>
      <c r="Q448" s="470">
        <v>347</v>
      </c>
    </row>
    <row r="449" spans="1:17" ht="14.4" customHeight="1" x14ac:dyDescent="0.3">
      <c r="A449" s="464" t="s">
        <v>1260</v>
      </c>
      <c r="B449" s="465" t="s">
        <v>1093</v>
      </c>
      <c r="C449" s="465" t="s">
        <v>1094</v>
      </c>
      <c r="D449" s="465" t="s">
        <v>1119</v>
      </c>
      <c r="E449" s="465" t="s">
        <v>1120</v>
      </c>
      <c r="F449" s="469">
        <v>3</v>
      </c>
      <c r="G449" s="469">
        <v>1335</v>
      </c>
      <c r="H449" s="469">
        <v>0.99775784753363228</v>
      </c>
      <c r="I449" s="469">
        <v>445</v>
      </c>
      <c r="J449" s="469">
        <v>3</v>
      </c>
      <c r="K449" s="469">
        <v>1338</v>
      </c>
      <c r="L449" s="469">
        <v>1</v>
      </c>
      <c r="M449" s="469">
        <v>446</v>
      </c>
      <c r="N449" s="469">
        <v>9</v>
      </c>
      <c r="O449" s="469">
        <v>3393</v>
      </c>
      <c r="P449" s="492">
        <v>2.5358744394618835</v>
      </c>
      <c r="Q449" s="470">
        <v>377</v>
      </c>
    </row>
    <row r="450" spans="1:17" ht="14.4" customHeight="1" x14ac:dyDescent="0.3">
      <c r="A450" s="464" t="s">
        <v>1260</v>
      </c>
      <c r="B450" s="465" t="s">
        <v>1093</v>
      </c>
      <c r="C450" s="465" t="s">
        <v>1094</v>
      </c>
      <c r="D450" s="465" t="s">
        <v>1121</v>
      </c>
      <c r="E450" s="465" t="s">
        <v>1122</v>
      </c>
      <c r="F450" s="469"/>
      <c r="G450" s="469"/>
      <c r="H450" s="469"/>
      <c r="I450" s="469"/>
      <c r="J450" s="469">
        <v>1</v>
      </c>
      <c r="K450" s="469">
        <v>42</v>
      </c>
      <c r="L450" s="469">
        <v>1</v>
      </c>
      <c r="M450" s="469">
        <v>42</v>
      </c>
      <c r="N450" s="469">
        <v>1</v>
      </c>
      <c r="O450" s="469">
        <v>34</v>
      </c>
      <c r="P450" s="492">
        <v>0.80952380952380953</v>
      </c>
      <c r="Q450" s="470">
        <v>34</v>
      </c>
    </row>
    <row r="451" spans="1:17" ht="14.4" customHeight="1" x14ac:dyDescent="0.3">
      <c r="A451" s="464" t="s">
        <v>1260</v>
      </c>
      <c r="B451" s="465" t="s">
        <v>1093</v>
      </c>
      <c r="C451" s="465" t="s">
        <v>1094</v>
      </c>
      <c r="D451" s="465" t="s">
        <v>1123</v>
      </c>
      <c r="E451" s="465" t="s">
        <v>1124</v>
      </c>
      <c r="F451" s="469">
        <v>1</v>
      </c>
      <c r="G451" s="469">
        <v>491</v>
      </c>
      <c r="H451" s="469">
        <v>0.99796747967479671</v>
      </c>
      <c r="I451" s="469">
        <v>491</v>
      </c>
      <c r="J451" s="469">
        <v>1</v>
      </c>
      <c r="K451" s="469">
        <v>492</v>
      </c>
      <c r="L451" s="469">
        <v>1</v>
      </c>
      <c r="M451" s="469">
        <v>492</v>
      </c>
      <c r="N451" s="469"/>
      <c r="O451" s="469"/>
      <c r="P451" s="492"/>
      <c r="Q451" s="470"/>
    </row>
    <row r="452" spans="1:17" ht="14.4" customHeight="1" x14ac:dyDescent="0.3">
      <c r="A452" s="464" t="s">
        <v>1260</v>
      </c>
      <c r="B452" s="465" t="s">
        <v>1093</v>
      </c>
      <c r="C452" s="465" t="s">
        <v>1094</v>
      </c>
      <c r="D452" s="465" t="s">
        <v>1125</v>
      </c>
      <c r="E452" s="465" t="s">
        <v>1126</v>
      </c>
      <c r="F452" s="469"/>
      <c r="G452" s="469"/>
      <c r="H452" s="469"/>
      <c r="I452" s="469"/>
      <c r="J452" s="469">
        <v>1</v>
      </c>
      <c r="K452" s="469">
        <v>31</v>
      </c>
      <c r="L452" s="469">
        <v>1</v>
      </c>
      <c r="M452" s="469">
        <v>31</v>
      </c>
      <c r="N452" s="469"/>
      <c r="O452" s="469"/>
      <c r="P452" s="492"/>
      <c r="Q452" s="470"/>
    </row>
    <row r="453" spans="1:17" ht="14.4" customHeight="1" x14ac:dyDescent="0.3">
      <c r="A453" s="464" t="s">
        <v>1260</v>
      </c>
      <c r="B453" s="465" t="s">
        <v>1093</v>
      </c>
      <c r="C453" s="465" t="s">
        <v>1094</v>
      </c>
      <c r="D453" s="465" t="s">
        <v>1131</v>
      </c>
      <c r="E453" s="465" t="s">
        <v>1132</v>
      </c>
      <c r="F453" s="469">
        <v>1</v>
      </c>
      <c r="G453" s="469">
        <v>234</v>
      </c>
      <c r="H453" s="469">
        <v>0.99152542372881358</v>
      </c>
      <c r="I453" s="469">
        <v>234</v>
      </c>
      <c r="J453" s="469">
        <v>1</v>
      </c>
      <c r="K453" s="469">
        <v>236</v>
      </c>
      <c r="L453" s="469">
        <v>1</v>
      </c>
      <c r="M453" s="469">
        <v>236</v>
      </c>
      <c r="N453" s="469">
        <v>1</v>
      </c>
      <c r="O453" s="469">
        <v>213</v>
      </c>
      <c r="P453" s="492">
        <v>0.90254237288135597</v>
      </c>
      <c r="Q453" s="470">
        <v>213</v>
      </c>
    </row>
    <row r="454" spans="1:17" ht="14.4" customHeight="1" x14ac:dyDescent="0.3">
      <c r="A454" s="464" t="s">
        <v>1260</v>
      </c>
      <c r="B454" s="465" t="s">
        <v>1093</v>
      </c>
      <c r="C454" s="465" t="s">
        <v>1094</v>
      </c>
      <c r="D454" s="465" t="s">
        <v>1139</v>
      </c>
      <c r="E454" s="465" t="s">
        <v>1140</v>
      </c>
      <c r="F454" s="469">
        <v>18</v>
      </c>
      <c r="G454" s="469">
        <v>288</v>
      </c>
      <c r="H454" s="469">
        <v>0.89164086687306499</v>
      </c>
      <c r="I454" s="469">
        <v>16</v>
      </c>
      <c r="J454" s="469">
        <v>19</v>
      </c>
      <c r="K454" s="469">
        <v>323</v>
      </c>
      <c r="L454" s="469">
        <v>1</v>
      </c>
      <c r="M454" s="469">
        <v>17</v>
      </c>
      <c r="N454" s="469">
        <v>14</v>
      </c>
      <c r="O454" s="469">
        <v>238</v>
      </c>
      <c r="P454" s="492">
        <v>0.73684210526315785</v>
      </c>
      <c r="Q454" s="470">
        <v>17</v>
      </c>
    </row>
    <row r="455" spans="1:17" ht="14.4" customHeight="1" x14ac:dyDescent="0.3">
      <c r="A455" s="464" t="s">
        <v>1260</v>
      </c>
      <c r="B455" s="465" t="s">
        <v>1093</v>
      </c>
      <c r="C455" s="465" t="s">
        <v>1094</v>
      </c>
      <c r="D455" s="465" t="s">
        <v>1149</v>
      </c>
      <c r="E455" s="465" t="s">
        <v>1150</v>
      </c>
      <c r="F455" s="469">
        <v>4</v>
      </c>
      <c r="G455" s="469">
        <v>464</v>
      </c>
      <c r="H455" s="469">
        <v>0.39658119658119656</v>
      </c>
      <c r="I455" s="469">
        <v>116</v>
      </c>
      <c r="J455" s="469">
        <v>10</v>
      </c>
      <c r="K455" s="469">
        <v>1170</v>
      </c>
      <c r="L455" s="469">
        <v>1</v>
      </c>
      <c r="M455" s="469">
        <v>117</v>
      </c>
      <c r="N455" s="469">
        <v>5</v>
      </c>
      <c r="O455" s="469">
        <v>680</v>
      </c>
      <c r="P455" s="492">
        <v>0.58119658119658124</v>
      </c>
      <c r="Q455" s="470">
        <v>136</v>
      </c>
    </row>
    <row r="456" spans="1:17" ht="14.4" customHeight="1" x14ac:dyDescent="0.3">
      <c r="A456" s="464" t="s">
        <v>1260</v>
      </c>
      <c r="B456" s="465" t="s">
        <v>1093</v>
      </c>
      <c r="C456" s="465" t="s">
        <v>1094</v>
      </c>
      <c r="D456" s="465" t="s">
        <v>1151</v>
      </c>
      <c r="E456" s="465" t="s">
        <v>1152</v>
      </c>
      <c r="F456" s="469">
        <v>2</v>
      </c>
      <c r="G456" s="469">
        <v>170</v>
      </c>
      <c r="H456" s="469"/>
      <c r="I456" s="469">
        <v>85</v>
      </c>
      <c r="J456" s="469"/>
      <c r="K456" s="469"/>
      <c r="L456" s="469"/>
      <c r="M456" s="469"/>
      <c r="N456" s="469"/>
      <c r="O456" s="469"/>
      <c r="P456" s="492"/>
      <c r="Q456" s="470"/>
    </row>
    <row r="457" spans="1:17" ht="14.4" customHeight="1" x14ac:dyDescent="0.3">
      <c r="A457" s="464" t="s">
        <v>1260</v>
      </c>
      <c r="B457" s="465" t="s">
        <v>1093</v>
      </c>
      <c r="C457" s="465" t="s">
        <v>1094</v>
      </c>
      <c r="D457" s="465" t="s">
        <v>1153</v>
      </c>
      <c r="E457" s="465" t="s">
        <v>1154</v>
      </c>
      <c r="F457" s="469">
        <v>2</v>
      </c>
      <c r="G457" s="469">
        <v>196</v>
      </c>
      <c r="H457" s="469">
        <v>0.65993265993265993</v>
      </c>
      <c r="I457" s="469">
        <v>98</v>
      </c>
      <c r="J457" s="469">
        <v>3</v>
      </c>
      <c r="K457" s="469">
        <v>297</v>
      </c>
      <c r="L457" s="469">
        <v>1</v>
      </c>
      <c r="M457" s="469">
        <v>99</v>
      </c>
      <c r="N457" s="469">
        <v>1</v>
      </c>
      <c r="O457" s="469">
        <v>137</v>
      </c>
      <c r="P457" s="492">
        <v>0.46127946127946129</v>
      </c>
      <c r="Q457" s="470">
        <v>137</v>
      </c>
    </row>
    <row r="458" spans="1:17" ht="14.4" customHeight="1" x14ac:dyDescent="0.3">
      <c r="A458" s="464" t="s">
        <v>1260</v>
      </c>
      <c r="B458" s="465" t="s">
        <v>1093</v>
      </c>
      <c r="C458" s="465" t="s">
        <v>1094</v>
      </c>
      <c r="D458" s="465" t="s">
        <v>1155</v>
      </c>
      <c r="E458" s="465" t="s">
        <v>1156</v>
      </c>
      <c r="F458" s="469">
        <v>1</v>
      </c>
      <c r="G458" s="469">
        <v>21</v>
      </c>
      <c r="H458" s="469"/>
      <c r="I458" s="469">
        <v>21</v>
      </c>
      <c r="J458" s="469"/>
      <c r="K458" s="469"/>
      <c r="L458" s="469"/>
      <c r="M458" s="469"/>
      <c r="N458" s="469"/>
      <c r="O458" s="469"/>
      <c r="P458" s="492"/>
      <c r="Q458" s="470"/>
    </row>
    <row r="459" spans="1:17" ht="14.4" customHeight="1" x14ac:dyDescent="0.3">
      <c r="A459" s="464" t="s">
        <v>1260</v>
      </c>
      <c r="B459" s="465" t="s">
        <v>1093</v>
      </c>
      <c r="C459" s="465" t="s">
        <v>1094</v>
      </c>
      <c r="D459" s="465" t="s">
        <v>1157</v>
      </c>
      <c r="E459" s="465" t="s">
        <v>1158</v>
      </c>
      <c r="F459" s="469">
        <v>47</v>
      </c>
      <c r="G459" s="469">
        <v>22889</v>
      </c>
      <c r="H459" s="469">
        <v>1.1439924030387845</v>
      </c>
      <c r="I459" s="469">
        <v>487</v>
      </c>
      <c r="J459" s="469">
        <v>41</v>
      </c>
      <c r="K459" s="469">
        <v>20008</v>
      </c>
      <c r="L459" s="469">
        <v>1</v>
      </c>
      <c r="M459" s="469">
        <v>488</v>
      </c>
      <c r="N459" s="469">
        <v>3</v>
      </c>
      <c r="O459" s="469">
        <v>984</v>
      </c>
      <c r="P459" s="492">
        <v>4.9180327868852458E-2</v>
      </c>
      <c r="Q459" s="470">
        <v>328</v>
      </c>
    </row>
    <row r="460" spans="1:17" ht="14.4" customHeight="1" x14ac:dyDescent="0.3">
      <c r="A460" s="464" t="s">
        <v>1260</v>
      </c>
      <c r="B460" s="465" t="s">
        <v>1093</v>
      </c>
      <c r="C460" s="465" t="s">
        <v>1094</v>
      </c>
      <c r="D460" s="465" t="s">
        <v>1165</v>
      </c>
      <c r="E460" s="465" t="s">
        <v>1166</v>
      </c>
      <c r="F460" s="469">
        <v>2</v>
      </c>
      <c r="G460" s="469">
        <v>82</v>
      </c>
      <c r="H460" s="469">
        <v>1</v>
      </c>
      <c r="I460" s="469">
        <v>41</v>
      </c>
      <c r="J460" s="469">
        <v>2</v>
      </c>
      <c r="K460" s="469">
        <v>82</v>
      </c>
      <c r="L460" s="469">
        <v>1</v>
      </c>
      <c r="M460" s="469">
        <v>41</v>
      </c>
      <c r="N460" s="469">
        <v>2</v>
      </c>
      <c r="O460" s="469">
        <v>102</v>
      </c>
      <c r="P460" s="492">
        <v>1.2439024390243902</v>
      </c>
      <c r="Q460" s="470">
        <v>51</v>
      </c>
    </row>
    <row r="461" spans="1:17" ht="14.4" customHeight="1" x14ac:dyDescent="0.3">
      <c r="A461" s="464" t="s">
        <v>1260</v>
      </c>
      <c r="B461" s="465" t="s">
        <v>1093</v>
      </c>
      <c r="C461" s="465" t="s">
        <v>1094</v>
      </c>
      <c r="D461" s="465" t="s">
        <v>1177</v>
      </c>
      <c r="E461" s="465" t="s">
        <v>1178</v>
      </c>
      <c r="F461" s="469">
        <v>2</v>
      </c>
      <c r="G461" s="469">
        <v>4144</v>
      </c>
      <c r="H461" s="469">
        <v>0.98106060606060608</v>
      </c>
      <c r="I461" s="469">
        <v>2072</v>
      </c>
      <c r="J461" s="469">
        <v>2</v>
      </c>
      <c r="K461" s="469">
        <v>4224</v>
      </c>
      <c r="L461" s="469">
        <v>1</v>
      </c>
      <c r="M461" s="469">
        <v>2112</v>
      </c>
      <c r="N461" s="469"/>
      <c r="O461" s="469"/>
      <c r="P461" s="492"/>
      <c r="Q461" s="470"/>
    </row>
    <row r="462" spans="1:17" ht="14.4" customHeight="1" x14ac:dyDescent="0.3">
      <c r="A462" s="464" t="s">
        <v>1260</v>
      </c>
      <c r="B462" s="465" t="s">
        <v>1093</v>
      </c>
      <c r="C462" s="465" t="s">
        <v>1094</v>
      </c>
      <c r="D462" s="465" t="s">
        <v>1191</v>
      </c>
      <c r="E462" s="465" t="s">
        <v>1192</v>
      </c>
      <c r="F462" s="469">
        <v>1</v>
      </c>
      <c r="G462" s="469">
        <v>248</v>
      </c>
      <c r="H462" s="469">
        <v>0.99598393574297184</v>
      </c>
      <c r="I462" s="469">
        <v>248</v>
      </c>
      <c r="J462" s="469">
        <v>1</v>
      </c>
      <c r="K462" s="469">
        <v>249</v>
      </c>
      <c r="L462" s="469">
        <v>1</v>
      </c>
      <c r="M462" s="469">
        <v>249</v>
      </c>
      <c r="N462" s="469">
        <v>1</v>
      </c>
      <c r="O462" s="469">
        <v>271</v>
      </c>
      <c r="P462" s="492">
        <v>1.0883534136546185</v>
      </c>
      <c r="Q462" s="470">
        <v>271</v>
      </c>
    </row>
    <row r="463" spans="1:17" ht="14.4" customHeight="1" x14ac:dyDescent="0.3">
      <c r="A463" s="464" t="s">
        <v>1261</v>
      </c>
      <c r="B463" s="465" t="s">
        <v>1093</v>
      </c>
      <c r="C463" s="465" t="s">
        <v>1094</v>
      </c>
      <c r="D463" s="465" t="s">
        <v>1095</v>
      </c>
      <c r="E463" s="465" t="s">
        <v>1096</v>
      </c>
      <c r="F463" s="469">
        <v>48</v>
      </c>
      <c r="G463" s="469">
        <v>7728</v>
      </c>
      <c r="H463" s="469">
        <v>0.95043660066412494</v>
      </c>
      <c r="I463" s="469">
        <v>161</v>
      </c>
      <c r="J463" s="469">
        <v>47</v>
      </c>
      <c r="K463" s="469">
        <v>8131</v>
      </c>
      <c r="L463" s="469">
        <v>1</v>
      </c>
      <c r="M463" s="469">
        <v>173</v>
      </c>
      <c r="N463" s="469">
        <v>36</v>
      </c>
      <c r="O463" s="469">
        <v>6228</v>
      </c>
      <c r="P463" s="492">
        <v>0.76595744680851063</v>
      </c>
      <c r="Q463" s="470">
        <v>173</v>
      </c>
    </row>
    <row r="464" spans="1:17" ht="14.4" customHeight="1" x14ac:dyDescent="0.3">
      <c r="A464" s="464" t="s">
        <v>1261</v>
      </c>
      <c r="B464" s="465" t="s">
        <v>1093</v>
      </c>
      <c r="C464" s="465" t="s">
        <v>1094</v>
      </c>
      <c r="D464" s="465" t="s">
        <v>1109</v>
      </c>
      <c r="E464" s="465" t="s">
        <v>1110</v>
      </c>
      <c r="F464" s="469"/>
      <c r="G464" s="469"/>
      <c r="H464" s="469"/>
      <c r="I464" s="469"/>
      <c r="J464" s="469"/>
      <c r="K464" s="469"/>
      <c r="L464" s="469"/>
      <c r="M464" s="469"/>
      <c r="N464" s="469">
        <v>1</v>
      </c>
      <c r="O464" s="469">
        <v>1070</v>
      </c>
      <c r="P464" s="492"/>
      <c r="Q464" s="470">
        <v>1070</v>
      </c>
    </row>
    <row r="465" spans="1:17" ht="14.4" customHeight="1" x14ac:dyDescent="0.3">
      <c r="A465" s="464" t="s">
        <v>1261</v>
      </c>
      <c r="B465" s="465" t="s">
        <v>1093</v>
      </c>
      <c r="C465" s="465" t="s">
        <v>1094</v>
      </c>
      <c r="D465" s="465" t="s">
        <v>1111</v>
      </c>
      <c r="E465" s="465" t="s">
        <v>1112</v>
      </c>
      <c r="F465" s="469">
        <v>308</v>
      </c>
      <c r="G465" s="469">
        <v>12320</v>
      </c>
      <c r="H465" s="469">
        <v>0.74562730738969918</v>
      </c>
      <c r="I465" s="469">
        <v>40</v>
      </c>
      <c r="J465" s="469">
        <v>403</v>
      </c>
      <c r="K465" s="469">
        <v>16523</v>
      </c>
      <c r="L465" s="469">
        <v>1</v>
      </c>
      <c r="M465" s="469">
        <v>41</v>
      </c>
      <c r="N465" s="469">
        <v>334</v>
      </c>
      <c r="O465" s="469">
        <v>15364</v>
      </c>
      <c r="P465" s="492">
        <v>0.92985535314410217</v>
      </c>
      <c r="Q465" s="470">
        <v>46</v>
      </c>
    </row>
    <row r="466" spans="1:17" ht="14.4" customHeight="1" x14ac:dyDescent="0.3">
      <c r="A466" s="464" t="s">
        <v>1261</v>
      </c>
      <c r="B466" s="465" t="s">
        <v>1093</v>
      </c>
      <c r="C466" s="465" t="s">
        <v>1094</v>
      </c>
      <c r="D466" s="465" t="s">
        <v>1113</v>
      </c>
      <c r="E466" s="465" t="s">
        <v>1114</v>
      </c>
      <c r="F466" s="469">
        <v>27</v>
      </c>
      <c r="G466" s="469">
        <v>10341</v>
      </c>
      <c r="H466" s="469">
        <v>0.65682164634146345</v>
      </c>
      <c r="I466" s="469">
        <v>383</v>
      </c>
      <c r="J466" s="469">
        <v>41</v>
      </c>
      <c r="K466" s="469">
        <v>15744</v>
      </c>
      <c r="L466" s="469">
        <v>1</v>
      </c>
      <c r="M466" s="469">
        <v>384</v>
      </c>
      <c r="N466" s="469">
        <v>56</v>
      </c>
      <c r="O466" s="469">
        <v>19432</v>
      </c>
      <c r="P466" s="492">
        <v>1.2342479674796747</v>
      </c>
      <c r="Q466" s="470">
        <v>347</v>
      </c>
    </row>
    <row r="467" spans="1:17" ht="14.4" customHeight="1" x14ac:dyDescent="0.3">
      <c r="A467" s="464" t="s">
        <v>1261</v>
      </c>
      <c r="B467" s="465" t="s">
        <v>1093</v>
      </c>
      <c r="C467" s="465" t="s">
        <v>1094</v>
      </c>
      <c r="D467" s="465" t="s">
        <v>1115</v>
      </c>
      <c r="E467" s="465" t="s">
        <v>1116</v>
      </c>
      <c r="F467" s="469"/>
      <c r="G467" s="469"/>
      <c r="H467" s="469"/>
      <c r="I467" s="469"/>
      <c r="J467" s="469">
        <v>12</v>
      </c>
      <c r="K467" s="469">
        <v>444</v>
      </c>
      <c r="L467" s="469">
        <v>1</v>
      </c>
      <c r="M467" s="469">
        <v>37</v>
      </c>
      <c r="N467" s="469">
        <v>7</v>
      </c>
      <c r="O467" s="469">
        <v>357</v>
      </c>
      <c r="P467" s="492">
        <v>0.80405405405405406</v>
      </c>
      <c r="Q467" s="470">
        <v>51</v>
      </c>
    </row>
    <row r="468" spans="1:17" ht="14.4" customHeight="1" x14ac:dyDescent="0.3">
      <c r="A468" s="464" t="s">
        <v>1261</v>
      </c>
      <c r="B468" s="465" t="s">
        <v>1093</v>
      </c>
      <c r="C468" s="465" t="s">
        <v>1094</v>
      </c>
      <c r="D468" s="465" t="s">
        <v>1119</v>
      </c>
      <c r="E468" s="465" t="s">
        <v>1120</v>
      </c>
      <c r="F468" s="469">
        <v>66</v>
      </c>
      <c r="G468" s="469">
        <v>29370</v>
      </c>
      <c r="H468" s="469">
        <v>0.90208243749616068</v>
      </c>
      <c r="I468" s="469">
        <v>445</v>
      </c>
      <c r="J468" s="469">
        <v>73</v>
      </c>
      <c r="K468" s="469">
        <v>32558</v>
      </c>
      <c r="L468" s="469">
        <v>1</v>
      </c>
      <c r="M468" s="469">
        <v>446</v>
      </c>
      <c r="N468" s="469">
        <v>405</v>
      </c>
      <c r="O468" s="469">
        <v>152685</v>
      </c>
      <c r="P468" s="492">
        <v>4.6896308127034834</v>
      </c>
      <c r="Q468" s="470">
        <v>377</v>
      </c>
    </row>
    <row r="469" spans="1:17" ht="14.4" customHeight="1" x14ac:dyDescent="0.3">
      <c r="A469" s="464" t="s">
        <v>1261</v>
      </c>
      <c r="B469" s="465" t="s">
        <v>1093</v>
      </c>
      <c r="C469" s="465" t="s">
        <v>1094</v>
      </c>
      <c r="D469" s="465" t="s">
        <v>1121</v>
      </c>
      <c r="E469" s="465" t="s">
        <v>1122</v>
      </c>
      <c r="F469" s="469">
        <v>217</v>
      </c>
      <c r="G469" s="469">
        <v>8897</v>
      </c>
      <c r="H469" s="469">
        <v>0.89381153305203942</v>
      </c>
      <c r="I469" s="469">
        <v>41</v>
      </c>
      <c r="J469" s="469">
        <v>237</v>
      </c>
      <c r="K469" s="469">
        <v>9954</v>
      </c>
      <c r="L469" s="469">
        <v>1</v>
      </c>
      <c r="M469" s="469">
        <v>42</v>
      </c>
      <c r="N469" s="469">
        <v>215</v>
      </c>
      <c r="O469" s="469">
        <v>7310</v>
      </c>
      <c r="P469" s="492">
        <v>0.7343781394414306</v>
      </c>
      <c r="Q469" s="470">
        <v>34</v>
      </c>
    </row>
    <row r="470" spans="1:17" ht="14.4" customHeight="1" x14ac:dyDescent="0.3">
      <c r="A470" s="464" t="s">
        <v>1261</v>
      </c>
      <c r="B470" s="465" t="s">
        <v>1093</v>
      </c>
      <c r="C470" s="465" t="s">
        <v>1094</v>
      </c>
      <c r="D470" s="465" t="s">
        <v>1123</v>
      </c>
      <c r="E470" s="465" t="s">
        <v>1124</v>
      </c>
      <c r="F470" s="469">
        <v>6</v>
      </c>
      <c r="G470" s="469">
        <v>2946</v>
      </c>
      <c r="H470" s="469">
        <v>0.85540069686411146</v>
      </c>
      <c r="I470" s="469">
        <v>491</v>
      </c>
      <c r="J470" s="469">
        <v>7</v>
      </c>
      <c r="K470" s="469">
        <v>3444</v>
      </c>
      <c r="L470" s="469">
        <v>1</v>
      </c>
      <c r="M470" s="469">
        <v>492</v>
      </c>
      <c r="N470" s="469">
        <v>2</v>
      </c>
      <c r="O470" s="469">
        <v>1048</v>
      </c>
      <c r="P470" s="492">
        <v>0.30429732868757259</v>
      </c>
      <c r="Q470" s="470">
        <v>524</v>
      </c>
    </row>
    <row r="471" spans="1:17" ht="14.4" customHeight="1" x14ac:dyDescent="0.3">
      <c r="A471" s="464" t="s">
        <v>1261</v>
      </c>
      <c r="B471" s="465" t="s">
        <v>1093</v>
      </c>
      <c r="C471" s="465" t="s">
        <v>1094</v>
      </c>
      <c r="D471" s="465" t="s">
        <v>1125</v>
      </c>
      <c r="E471" s="465" t="s">
        <v>1126</v>
      </c>
      <c r="F471" s="469">
        <v>13</v>
      </c>
      <c r="G471" s="469">
        <v>403</v>
      </c>
      <c r="H471" s="469">
        <v>0.32500000000000001</v>
      </c>
      <c r="I471" s="469">
        <v>31</v>
      </c>
      <c r="J471" s="469">
        <v>40</v>
      </c>
      <c r="K471" s="469">
        <v>1240</v>
      </c>
      <c r="L471" s="469">
        <v>1</v>
      </c>
      <c r="M471" s="469">
        <v>31</v>
      </c>
      <c r="N471" s="469">
        <v>4</v>
      </c>
      <c r="O471" s="469">
        <v>228</v>
      </c>
      <c r="P471" s="492">
        <v>0.18387096774193548</v>
      </c>
      <c r="Q471" s="470">
        <v>57</v>
      </c>
    </row>
    <row r="472" spans="1:17" ht="14.4" customHeight="1" x14ac:dyDescent="0.3">
      <c r="A472" s="464" t="s">
        <v>1261</v>
      </c>
      <c r="B472" s="465" t="s">
        <v>1093</v>
      </c>
      <c r="C472" s="465" t="s">
        <v>1094</v>
      </c>
      <c r="D472" s="465" t="s">
        <v>1131</v>
      </c>
      <c r="E472" s="465" t="s">
        <v>1132</v>
      </c>
      <c r="F472" s="469"/>
      <c r="G472" s="469"/>
      <c r="H472" s="469"/>
      <c r="I472" s="469"/>
      <c r="J472" s="469">
        <v>2</v>
      </c>
      <c r="K472" s="469">
        <v>472</v>
      </c>
      <c r="L472" s="469">
        <v>1</v>
      </c>
      <c r="M472" s="469">
        <v>236</v>
      </c>
      <c r="N472" s="469"/>
      <c r="O472" s="469"/>
      <c r="P472" s="492"/>
      <c r="Q472" s="470"/>
    </row>
    <row r="473" spans="1:17" ht="14.4" customHeight="1" x14ac:dyDescent="0.3">
      <c r="A473" s="464" t="s">
        <v>1261</v>
      </c>
      <c r="B473" s="465" t="s">
        <v>1093</v>
      </c>
      <c r="C473" s="465" t="s">
        <v>1094</v>
      </c>
      <c r="D473" s="465" t="s">
        <v>1133</v>
      </c>
      <c r="E473" s="465" t="s">
        <v>1134</v>
      </c>
      <c r="F473" s="469">
        <v>214</v>
      </c>
      <c r="G473" s="469">
        <v>28034</v>
      </c>
      <c r="H473" s="469">
        <v>0.8820161087339542</v>
      </c>
      <c r="I473" s="469">
        <v>131</v>
      </c>
      <c r="J473" s="469">
        <v>232</v>
      </c>
      <c r="K473" s="469">
        <v>31784</v>
      </c>
      <c r="L473" s="469">
        <v>1</v>
      </c>
      <c r="M473" s="469">
        <v>137</v>
      </c>
      <c r="N473" s="469">
        <v>169</v>
      </c>
      <c r="O473" s="469">
        <v>23829</v>
      </c>
      <c r="P473" s="492">
        <v>0.7497168386609615</v>
      </c>
      <c r="Q473" s="470">
        <v>141</v>
      </c>
    </row>
    <row r="474" spans="1:17" ht="14.4" customHeight="1" x14ac:dyDescent="0.3">
      <c r="A474" s="464" t="s">
        <v>1261</v>
      </c>
      <c r="B474" s="465" t="s">
        <v>1093</v>
      </c>
      <c r="C474" s="465" t="s">
        <v>1094</v>
      </c>
      <c r="D474" s="465" t="s">
        <v>1135</v>
      </c>
      <c r="E474" s="465" t="s">
        <v>1136</v>
      </c>
      <c r="F474" s="469">
        <v>1</v>
      </c>
      <c r="G474" s="469">
        <v>199</v>
      </c>
      <c r="H474" s="469">
        <v>0.48536585365853657</v>
      </c>
      <c r="I474" s="469">
        <v>199</v>
      </c>
      <c r="J474" s="469">
        <v>2</v>
      </c>
      <c r="K474" s="469">
        <v>410</v>
      </c>
      <c r="L474" s="469">
        <v>1</v>
      </c>
      <c r="M474" s="469">
        <v>205</v>
      </c>
      <c r="N474" s="469"/>
      <c r="O474" s="469"/>
      <c r="P474" s="492"/>
      <c r="Q474" s="470"/>
    </row>
    <row r="475" spans="1:17" ht="14.4" customHeight="1" x14ac:dyDescent="0.3">
      <c r="A475" s="464" t="s">
        <v>1261</v>
      </c>
      <c r="B475" s="465" t="s">
        <v>1093</v>
      </c>
      <c r="C475" s="465" t="s">
        <v>1094</v>
      </c>
      <c r="D475" s="465" t="s">
        <v>1139</v>
      </c>
      <c r="E475" s="465" t="s">
        <v>1140</v>
      </c>
      <c r="F475" s="469">
        <v>528</v>
      </c>
      <c r="G475" s="469">
        <v>8448</v>
      </c>
      <c r="H475" s="469">
        <v>0.70991596638655463</v>
      </c>
      <c r="I475" s="469">
        <v>16</v>
      </c>
      <c r="J475" s="469">
        <v>700</v>
      </c>
      <c r="K475" s="469">
        <v>11900</v>
      </c>
      <c r="L475" s="469">
        <v>1</v>
      </c>
      <c r="M475" s="469">
        <v>17</v>
      </c>
      <c r="N475" s="469">
        <v>687</v>
      </c>
      <c r="O475" s="469">
        <v>11679</v>
      </c>
      <c r="P475" s="492">
        <v>0.98142857142857143</v>
      </c>
      <c r="Q475" s="470">
        <v>17</v>
      </c>
    </row>
    <row r="476" spans="1:17" ht="14.4" customHeight="1" x14ac:dyDescent="0.3">
      <c r="A476" s="464" t="s">
        <v>1261</v>
      </c>
      <c r="B476" s="465" t="s">
        <v>1093</v>
      </c>
      <c r="C476" s="465" t="s">
        <v>1094</v>
      </c>
      <c r="D476" s="465" t="s">
        <v>1141</v>
      </c>
      <c r="E476" s="465" t="s">
        <v>1142</v>
      </c>
      <c r="F476" s="469">
        <v>3</v>
      </c>
      <c r="G476" s="469">
        <v>408</v>
      </c>
      <c r="H476" s="469"/>
      <c r="I476" s="469">
        <v>136</v>
      </c>
      <c r="J476" s="469"/>
      <c r="K476" s="469"/>
      <c r="L476" s="469"/>
      <c r="M476" s="469"/>
      <c r="N476" s="469"/>
      <c r="O476" s="469"/>
      <c r="P476" s="492"/>
      <c r="Q476" s="470"/>
    </row>
    <row r="477" spans="1:17" ht="14.4" customHeight="1" x14ac:dyDescent="0.3">
      <c r="A477" s="464" t="s">
        <v>1261</v>
      </c>
      <c r="B477" s="465" t="s">
        <v>1093</v>
      </c>
      <c r="C477" s="465" t="s">
        <v>1094</v>
      </c>
      <c r="D477" s="465" t="s">
        <v>1143</v>
      </c>
      <c r="E477" s="465" t="s">
        <v>1144</v>
      </c>
      <c r="F477" s="469">
        <v>8</v>
      </c>
      <c r="G477" s="469">
        <v>824</v>
      </c>
      <c r="H477" s="469">
        <v>8</v>
      </c>
      <c r="I477" s="469">
        <v>103</v>
      </c>
      <c r="J477" s="469">
        <v>1</v>
      </c>
      <c r="K477" s="469">
        <v>103</v>
      </c>
      <c r="L477" s="469">
        <v>1</v>
      </c>
      <c r="M477" s="469">
        <v>103</v>
      </c>
      <c r="N477" s="469"/>
      <c r="O477" s="469"/>
      <c r="P477" s="492"/>
      <c r="Q477" s="470"/>
    </row>
    <row r="478" spans="1:17" ht="14.4" customHeight="1" x14ac:dyDescent="0.3">
      <c r="A478" s="464" t="s">
        <v>1261</v>
      </c>
      <c r="B478" s="465" t="s">
        <v>1093</v>
      </c>
      <c r="C478" s="465" t="s">
        <v>1094</v>
      </c>
      <c r="D478" s="465" t="s">
        <v>1149</v>
      </c>
      <c r="E478" s="465" t="s">
        <v>1150</v>
      </c>
      <c r="F478" s="469">
        <v>168</v>
      </c>
      <c r="G478" s="469">
        <v>19488</v>
      </c>
      <c r="H478" s="469">
        <v>1.0677186061801447</v>
      </c>
      <c r="I478" s="469">
        <v>116</v>
      </c>
      <c r="J478" s="469">
        <v>156</v>
      </c>
      <c r="K478" s="469">
        <v>18252</v>
      </c>
      <c r="L478" s="469">
        <v>1</v>
      </c>
      <c r="M478" s="469">
        <v>117</v>
      </c>
      <c r="N478" s="469">
        <v>150</v>
      </c>
      <c r="O478" s="469">
        <v>20400</v>
      </c>
      <c r="P478" s="492">
        <v>1.1176857330703485</v>
      </c>
      <c r="Q478" s="470">
        <v>136</v>
      </c>
    </row>
    <row r="479" spans="1:17" ht="14.4" customHeight="1" x14ac:dyDescent="0.3">
      <c r="A479" s="464" t="s">
        <v>1261</v>
      </c>
      <c r="B479" s="465" t="s">
        <v>1093</v>
      </c>
      <c r="C479" s="465" t="s">
        <v>1094</v>
      </c>
      <c r="D479" s="465" t="s">
        <v>1151</v>
      </c>
      <c r="E479" s="465" t="s">
        <v>1152</v>
      </c>
      <c r="F479" s="469">
        <v>14</v>
      </c>
      <c r="G479" s="469">
        <v>1190</v>
      </c>
      <c r="H479" s="469">
        <v>0.93406593406593408</v>
      </c>
      <c r="I479" s="469">
        <v>85</v>
      </c>
      <c r="J479" s="469">
        <v>14</v>
      </c>
      <c r="K479" s="469">
        <v>1274</v>
      </c>
      <c r="L479" s="469">
        <v>1</v>
      </c>
      <c r="M479" s="469">
        <v>91</v>
      </c>
      <c r="N479" s="469">
        <v>8</v>
      </c>
      <c r="O479" s="469">
        <v>728</v>
      </c>
      <c r="P479" s="492">
        <v>0.5714285714285714</v>
      </c>
      <c r="Q479" s="470">
        <v>91</v>
      </c>
    </row>
    <row r="480" spans="1:17" ht="14.4" customHeight="1" x14ac:dyDescent="0.3">
      <c r="A480" s="464" t="s">
        <v>1261</v>
      </c>
      <c r="B480" s="465" t="s">
        <v>1093</v>
      </c>
      <c r="C480" s="465" t="s">
        <v>1094</v>
      </c>
      <c r="D480" s="465" t="s">
        <v>1153</v>
      </c>
      <c r="E480" s="465" t="s">
        <v>1154</v>
      </c>
      <c r="F480" s="469">
        <v>4</v>
      </c>
      <c r="G480" s="469">
        <v>392</v>
      </c>
      <c r="H480" s="469">
        <v>0.56565656565656564</v>
      </c>
      <c r="I480" s="469">
        <v>98</v>
      </c>
      <c r="J480" s="469">
        <v>7</v>
      </c>
      <c r="K480" s="469">
        <v>693</v>
      </c>
      <c r="L480" s="469">
        <v>1</v>
      </c>
      <c r="M480" s="469">
        <v>99</v>
      </c>
      <c r="N480" s="469"/>
      <c r="O480" s="469"/>
      <c r="P480" s="492"/>
      <c r="Q480" s="470"/>
    </row>
    <row r="481" spans="1:17" ht="14.4" customHeight="1" x14ac:dyDescent="0.3">
      <c r="A481" s="464" t="s">
        <v>1261</v>
      </c>
      <c r="B481" s="465" t="s">
        <v>1093</v>
      </c>
      <c r="C481" s="465" t="s">
        <v>1094</v>
      </c>
      <c r="D481" s="465" t="s">
        <v>1155</v>
      </c>
      <c r="E481" s="465" t="s">
        <v>1156</v>
      </c>
      <c r="F481" s="469">
        <v>45</v>
      </c>
      <c r="G481" s="469">
        <v>945</v>
      </c>
      <c r="H481" s="469">
        <v>1.9565217391304348</v>
      </c>
      <c r="I481" s="469">
        <v>21</v>
      </c>
      <c r="J481" s="469">
        <v>23</v>
      </c>
      <c r="K481" s="469">
        <v>483</v>
      </c>
      <c r="L481" s="469">
        <v>1</v>
      </c>
      <c r="M481" s="469">
        <v>21</v>
      </c>
      <c r="N481" s="469">
        <v>5</v>
      </c>
      <c r="O481" s="469">
        <v>330</v>
      </c>
      <c r="P481" s="492">
        <v>0.68322981366459623</v>
      </c>
      <c r="Q481" s="470">
        <v>66</v>
      </c>
    </row>
    <row r="482" spans="1:17" ht="14.4" customHeight="1" x14ac:dyDescent="0.3">
      <c r="A482" s="464" t="s">
        <v>1261</v>
      </c>
      <c r="B482" s="465" t="s">
        <v>1093</v>
      </c>
      <c r="C482" s="465" t="s">
        <v>1094</v>
      </c>
      <c r="D482" s="465" t="s">
        <v>1157</v>
      </c>
      <c r="E482" s="465" t="s">
        <v>1158</v>
      </c>
      <c r="F482" s="469">
        <v>550</v>
      </c>
      <c r="G482" s="469">
        <v>267850</v>
      </c>
      <c r="H482" s="469">
        <v>0.6751204807130039</v>
      </c>
      <c r="I482" s="469">
        <v>487</v>
      </c>
      <c r="J482" s="469">
        <v>813</v>
      </c>
      <c r="K482" s="469">
        <v>396744</v>
      </c>
      <c r="L482" s="469">
        <v>1</v>
      </c>
      <c r="M482" s="469">
        <v>488</v>
      </c>
      <c r="N482" s="469">
        <v>495</v>
      </c>
      <c r="O482" s="469">
        <v>162360</v>
      </c>
      <c r="P482" s="492">
        <v>0.40923114149174278</v>
      </c>
      <c r="Q482" s="470">
        <v>328</v>
      </c>
    </row>
    <row r="483" spans="1:17" ht="14.4" customHeight="1" x14ac:dyDescent="0.3">
      <c r="A483" s="464" t="s">
        <v>1261</v>
      </c>
      <c r="B483" s="465" t="s">
        <v>1093</v>
      </c>
      <c r="C483" s="465" t="s">
        <v>1094</v>
      </c>
      <c r="D483" s="465" t="s">
        <v>1165</v>
      </c>
      <c r="E483" s="465" t="s">
        <v>1166</v>
      </c>
      <c r="F483" s="469">
        <v>47</v>
      </c>
      <c r="G483" s="469">
        <v>1927</v>
      </c>
      <c r="H483" s="469">
        <v>1.0217391304347827</v>
      </c>
      <c r="I483" s="469">
        <v>41</v>
      </c>
      <c r="J483" s="469">
        <v>46</v>
      </c>
      <c r="K483" s="469">
        <v>1886</v>
      </c>
      <c r="L483" s="469">
        <v>1</v>
      </c>
      <c r="M483" s="469">
        <v>41</v>
      </c>
      <c r="N483" s="469">
        <v>20</v>
      </c>
      <c r="O483" s="469">
        <v>1020</v>
      </c>
      <c r="P483" s="492">
        <v>0.54082714740190885</v>
      </c>
      <c r="Q483" s="470">
        <v>51</v>
      </c>
    </row>
    <row r="484" spans="1:17" ht="14.4" customHeight="1" x14ac:dyDescent="0.3">
      <c r="A484" s="464" t="s">
        <v>1261</v>
      </c>
      <c r="B484" s="465" t="s">
        <v>1093</v>
      </c>
      <c r="C484" s="465" t="s">
        <v>1094</v>
      </c>
      <c r="D484" s="465" t="s">
        <v>1173</v>
      </c>
      <c r="E484" s="465" t="s">
        <v>1174</v>
      </c>
      <c r="F484" s="469"/>
      <c r="G484" s="469"/>
      <c r="H484" s="469"/>
      <c r="I484" s="469"/>
      <c r="J484" s="469">
        <v>2</v>
      </c>
      <c r="K484" s="469">
        <v>446</v>
      </c>
      <c r="L484" s="469">
        <v>1</v>
      </c>
      <c r="M484" s="469">
        <v>223</v>
      </c>
      <c r="N484" s="469">
        <v>3</v>
      </c>
      <c r="O484" s="469">
        <v>621</v>
      </c>
      <c r="P484" s="492">
        <v>1.3923766816143497</v>
      </c>
      <c r="Q484" s="470">
        <v>207</v>
      </c>
    </row>
    <row r="485" spans="1:17" ht="14.4" customHeight="1" x14ac:dyDescent="0.3">
      <c r="A485" s="464" t="s">
        <v>1261</v>
      </c>
      <c r="B485" s="465" t="s">
        <v>1093</v>
      </c>
      <c r="C485" s="465" t="s">
        <v>1094</v>
      </c>
      <c r="D485" s="465" t="s">
        <v>1175</v>
      </c>
      <c r="E485" s="465" t="s">
        <v>1176</v>
      </c>
      <c r="F485" s="469">
        <v>25</v>
      </c>
      <c r="G485" s="469">
        <v>19050</v>
      </c>
      <c r="H485" s="469">
        <v>0.48955361961298283</v>
      </c>
      <c r="I485" s="469">
        <v>762</v>
      </c>
      <c r="J485" s="469">
        <v>51</v>
      </c>
      <c r="K485" s="469">
        <v>38913</v>
      </c>
      <c r="L485" s="469">
        <v>1</v>
      </c>
      <c r="M485" s="469">
        <v>763</v>
      </c>
      <c r="N485" s="469">
        <v>50</v>
      </c>
      <c r="O485" s="469">
        <v>38150</v>
      </c>
      <c r="P485" s="492">
        <v>0.98039215686274506</v>
      </c>
      <c r="Q485" s="470">
        <v>763</v>
      </c>
    </row>
    <row r="486" spans="1:17" ht="14.4" customHeight="1" x14ac:dyDescent="0.3">
      <c r="A486" s="464" t="s">
        <v>1261</v>
      </c>
      <c r="B486" s="465" t="s">
        <v>1093</v>
      </c>
      <c r="C486" s="465" t="s">
        <v>1094</v>
      </c>
      <c r="D486" s="465" t="s">
        <v>1177</v>
      </c>
      <c r="E486" s="465" t="s">
        <v>1178</v>
      </c>
      <c r="F486" s="469">
        <v>4</v>
      </c>
      <c r="G486" s="469">
        <v>8288</v>
      </c>
      <c r="H486" s="469">
        <v>3.9242424242424243</v>
      </c>
      <c r="I486" s="469">
        <v>2072</v>
      </c>
      <c r="J486" s="469">
        <v>1</v>
      </c>
      <c r="K486" s="469">
        <v>2112</v>
      </c>
      <c r="L486" s="469">
        <v>1</v>
      </c>
      <c r="M486" s="469">
        <v>2112</v>
      </c>
      <c r="N486" s="469">
        <v>2</v>
      </c>
      <c r="O486" s="469">
        <v>4232</v>
      </c>
      <c r="P486" s="492">
        <v>2.0037878787878789</v>
      </c>
      <c r="Q486" s="470">
        <v>2116</v>
      </c>
    </row>
    <row r="487" spans="1:17" ht="14.4" customHeight="1" x14ac:dyDescent="0.3">
      <c r="A487" s="464" t="s">
        <v>1261</v>
      </c>
      <c r="B487" s="465" t="s">
        <v>1093</v>
      </c>
      <c r="C487" s="465" t="s">
        <v>1094</v>
      </c>
      <c r="D487" s="465" t="s">
        <v>1179</v>
      </c>
      <c r="E487" s="465" t="s">
        <v>1180</v>
      </c>
      <c r="F487" s="469"/>
      <c r="G487" s="469"/>
      <c r="H487" s="469"/>
      <c r="I487" s="469"/>
      <c r="J487" s="469">
        <v>1</v>
      </c>
      <c r="K487" s="469">
        <v>614</v>
      </c>
      <c r="L487" s="469">
        <v>1</v>
      </c>
      <c r="M487" s="469">
        <v>614</v>
      </c>
      <c r="N487" s="469">
        <v>1</v>
      </c>
      <c r="O487" s="469">
        <v>612</v>
      </c>
      <c r="P487" s="492">
        <v>0.99674267100977199</v>
      </c>
      <c r="Q487" s="470">
        <v>612</v>
      </c>
    </row>
    <row r="488" spans="1:17" ht="14.4" customHeight="1" x14ac:dyDescent="0.3">
      <c r="A488" s="464" t="s">
        <v>1261</v>
      </c>
      <c r="B488" s="465" t="s">
        <v>1093</v>
      </c>
      <c r="C488" s="465" t="s">
        <v>1094</v>
      </c>
      <c r="D488" s="465" t="s">
        <v>1183</v>
      </c>
      <c r="E488" s="465" t="s">
        <v>1184</v>
      </c>
      <c r="F488" s="469">
        <v>1</v>
      </c>
      <c r="G488" s="469">
        <v>509</v>
      </c>
      <c r="H488" s="469"/>
      <c r="I488" s="469">
        <v>509</v>
      </c>
      <c r="J488" s="469"/>
      <c r="K488" s="469"/>
      <c r="L488" s="469"/>
      <c r="M488" s="469"/>
      <c r="N488" s="469"/>
      <c r="O488" s="469"/>
      <c r="P488" s="492"/>
      <c r="Q488" s="470"/>
    </row>
    <row r="489" spans="1:17" ht="14.4" customHeight="1" x14ac:dyDescent="0.3">
      <c r="A489" s="464" t="s">
        <v>1261</v>
      </c>
      <c r="B489" s="465" t="s">
        <v>1093</v>
      </c>
      <c r="C489" s="465" t="s">
        <v>1094</v>
      </c>
      <c r="D489" s="465" t="s">
        <v>1187</v>
      </c>
      <c r="E489" s="465" t="s">
        <v>1188</v>
      </c>
      <c r="F489" s="469">
        <v>2</v>
      </c>
      <c r="G489" s="469">
        <v>980</v>
      </c>
      <c r="H489" s="469"/>
      <c r="I489" s="469">
        <v>490</v>
      </c>
      <c r="J489" s="469"/>
      <c r="K489" s="469"/>
      <c r="L489" s="469"/>
      <c r="M489" s="469"/>
      <c r="N489" s="469"/>
      <c r="O489" s="469"/>
      <c r="P489" s="492"/>
      <c r="Q489" s="470"/>
    </row>
    <row r="490" spans="1:17" ht="14.4" customHeight="1" x14ac:dyDescent="0.3">
      <c r="A490" s="464" t="s">
        <v>1261</v>
      </c>
      <c r="B490" s="465" t="s">
        <v>1093</v>
      </c>
      <c r="C490" s="465" t="s">
        <v>1094</v>
      </c>
      <c r="D490" s="465" t="s">
        <v>1191</v>
      </c>
      <c r="E490" s="465" t="s">
        <v>1192</v>
      </c>
      <c r="F490" s="469"/>
      <c r="G490" s="469"/>
      <c r="H490" s="469"/>
      <c r="I490" s="469"/>
      <c r="J490" s="469">
        <v>2</v>
      </c>
      <c r="K490" s="469">
        <v>498</v>
      </c>
      <c r="L490" s="469">
        <v>1</v>
      </c>
      <c r="M490" s="469">
        <v>249</v>
      </c>
      <c r="N490" s="469"/>
      <c r="O490" s="469"/>
      <c r="P490" s="492"/>
      <c r="Q490" s="470"/>
    </row>
    <row r="491" spans="1:17" ht="14.4" customHeight="1" x14ac:dyDescent="0.3">
      <c r="A491" s="464" t="s">
        <v>1261</v>
      </c>
      <c r="B491" s="465" t="s">
        <v>1093</v>
      </c>
      <c r="C491" s="465" t="s">
        <v>1094</v>
      </c>
      <c r="D491" s="465" t="s">
        <v>1201</v>
      </c>
      <c r="E491" s="465" t="s">
        <v>1202</v>
      </c>
      <c r="F491" s="469">
        <v>132</v>
      </c>
      <c r="G491" s="469">
        <v>5412</v>
      </c>
      <c r="H491" s="469">
        <v>1.0066964285714286</v>
      </c>
      <c r="I491" s="469">
        <v>41</v>
      </c>
      <c r="J491" s="469">
        <v>128</v>
      </c>
      <c r="K491" s="469">
        <v>5376</v>
      </c>
      <c r="L491" s="469">
        <v>1</v>
      </c>
      <c r="M491" s="469">
        <v>42</v>
      </c>
      <c r="N491" s="469">
        <v>89</v>
      </c>
      <c r="O491" s="469">
        <v>3916</v>
      </c>
      <c r="P491" s="492">
        <v>0.72842261904761907</v>
      </c>
      <c r="Q491" s="470">
        <v>44</v>
      </c>
    </row>
    <row r="492" spans="1:17" ht="14.4" customHeight="1" x14ac:dyDescent="0.3">
      <c r="A492" s="464" t="s">
        <v>1261</v>
      </c>
      <c r="B492" s="465" t="s">
        <v>1093</v>
      </c>
      <c r="C492" s="465" t="s">
        <v>1094</v>
      </c>
      <c r="D492" s="465" t="s">
        <v>1205</v>
      </c>
      <c r="E492" s="465" t="s">
        <v>1206</v>
      </c>
      <c r="F492" s="469"/>
      <c r="G492" s="469"/>
      <c r="H492" s="469"/>
      <c r="I492" s="469"/>
      <c r="J492" s="469"/>
      <c r="K492" s="469"/>
      <c r="L492" s="469"/>
      <c r="M492" s="469"/>
      <c r="N492" s="469">
        <v>5</v>
      </c>
      <c r="O492" s="469">
        <v>180</v>
      </c>
      <c r="P492" s="492"/>
      <c r="Q492" s="470">
        <v>36</v>
      </c>
    </row>
    <row r="493" spans="1:17" ht="14.4" customHeight="1" x14ac:dyDescent="0.3">
      <c r="A493" s="464" t="s">
        <v>1261</v>
      </c>
      <c r="B493" s="465" t="s">
        <v>1093</v>
      </c>
      <c r="C493" s="465" t="s">
        <v>1094</v>
      </c>
      <c r="D493" s="465" t="s">
        <v>1212</v>
      </c>
      <c r="E493" s="465"/>
      <c r="F493" s="469"/>
      <c r="G493" s="469"/>
      <c r="H493" s="469"/>
      <c r="I493" s="469"/>
      <c r="J493" s="469"/>
      <c r="K493" s="469"/>
      <c r="L493" s="469"/>
      <c r="M493" s="469"/>
      <c r="N493" s="469">
        <v>1</v>
      </c>
      <c r="O493" s="469">
        <v>327</v>
      </c>
      <c r="P493" s="492"/>
      <c r="Q493" s="470">
        <v>327</v>
      </c>
    </row>
    <row r="494" spans="1:17" ht="14.4" customHeight="1" x14ac:dyDescent="0.3">
      <c r="A494" s="464" t="s">
        <v>1262</v>
      </c>
      <c r="B494" s="465" t="s">
        <v>1093</v>
      </c>
      <c r="C494" s="465" t="s">
        <v>1094</v>
      </c>
      <c r="D494" s="465" t="s">
        <v>1095</v>
      </c>
      <c r="E494" s="465" t="s">
        <v>1096</v>
      </c>
      <c r="F494" s="469">
        <v>93</v>
      </c>
      <c r="G494" s="469">
        <v>14973</v>
      </c>
      <c r="H494" s="469">
        <v>0.57699421965317921</v>
      </c>
      <c r="I494" s="469">
        <v>161</v>
      </c>
      <c r="J494" s="469">
        <v>150</v>
      </c>
      <c r="K494" s="469">
        <v>25950</v>
      </c>
      <c r="L494" s="469">
        <v>1</v>
      </c>
      <c r="M494" s="469">
        <v>173</v>
      </c>
      <c r="N494" s="469">
        <v>163</v>
      </c>
      <c r="O494" s="469">
        <v>28199</v>
      </c>
      <c r="P494" s="492">
        <v>1.0866666666666667</v>
      </c>
      <c r="Q494" s="470">
        <v>173</v>
      </c>
    </row>
    <row r="495" spans="1:17" ht="14.4" customHeight="1" x14ac:dyDescent="0.3">
      <c r="A495" s="464" t="s">
        <v>1262</v>
      </c>
      <c r="B495" s="465" t="s">
        <v>1093</v>
      </c>
      <c r="C495" s="465" t="s">
        <v>1094</v>
      </c>
      <c r="D495" s="465" t="s">
        <v>1109</v>
      </c>
      <c r="E495" s="465" t="s">
        <v>1110</v>
      </c>
      <c r="F495" s="469"/>
      <c r="G495" s="469"/>
      <c r="H495" s="469"/>
      <c r="I495" s="469"/>
      <c r="J495" s="469">
        <v>1</v>
      </c>
      <c r="K495" s="469">
        <v>1173</v>
      </c>
      <c r="L495" s="469">
        <v>1</v>
      </c>
      <c r="M495" s="469">
        <v>1173</v>
      </c>
      <c r="N495" s="469">
        <v>4</v>
      </c>
      <c r="O495" s="469">
        <v>4280</v>
      </c>
      <c r="P495" s="492">
        <v>3.6487638533674338</v>
      </c>
      <c r="Q495" s="470">
        <v>1070</v>
      </c>
    </row>
    <row r="496" spans="1:17" ht="14.4" customHeight="1" x14ac:dyDescent="0.3">
      <c r="A496" s="464" t="s">
        <v>1262</v>
      </c>
      <c r="B496" s="465" t="s">
        <v>1093</v>
      </c>
      <c r="C496" s="465" t="s">
        <v>1094</v>
      </c>
      <c r="D496" s="465" t="s">
        <v>1111</v>
      </c>
      <c r="E496" s="465" t="s">
        <v>1112</v>
      </c>
      <c r="F496" s="469">
        <v>50</v>
      </c>
      <c r="G496" s="469">
        <v>2000</v>
      </c>
      <c r="H496" s="469">
        <v>0.71736011477761841</v>
      </c>
      <c r="I496" s="469">
        <v>40</v>
      </c>
      <c r="J496" s="469">
        <v>68</v>
      </c>
      <c r="K496" s="469">
        <v>2788</v>
      </c>
      <c r="L496" s="469">
        <v>1</v>
      </c>
      <c r="M496" s="469">
        <v>41</v>
      </c>
      <c r="N496" s="469">
        <v>39</v>
      </c>
      <c r="O496" s="469">
        <v>1794</v>
      </c>
      <c r="P496" s="492">
        <v>0.64347202295552364</v>
      </c>
      <c r="Q496" s="470">
        <v>46</v>
      </c>
    </row>
    <row r="497" spans="1:17" ht="14.4" customHeight="1" x14ac:dyDescent="0.3">
      <c r="A497" s="464" t="s">
        <v>1262</v>
      </c>
      <c r="B497" s="465" t="s">
        <v>1093</v>
      </c>
      <c r="C497" s="465" t="s">
        <v>1094</v>
      </c>
      <c r="D497" s="465" t="s">
        <v>1113</v>
      </c>
      <c r="E497" s="465" t="s">
        <v>1114</v>
      </c>
      <c r="F497" s="469">
        <v>13</v>
      </c>
      <c r="G497" s="469">
        <v>4979</v>
      </c>
      <c r="H497" s="469">
        <v>6.483072916666667</v>
      </c>
      <c r="I497" s="469">
        <v>383</v>
      </c>
      <c r="J497" s="469">
        <v>2</v>
      </c>
      <c r="K497" s="469">
        <v>768</v>
      </c>
      <c r="L497" s="469">
        <v>1</v>
      </c>
      <c r="M497" s="469">
        <v>384</v>
      </c>
      <c r="N497" s="469">
        <v>16</v>
      </c>
      <c r="O497" s="469">
        <v>5552</v>
      </c>
      <c r="P497" s="492">
        <v>7.229166666666667</v>
      </c>
      <c r="Q497" s="470">
        <v>347</v>
      </c>
    </row>
    <row r="498" spans="1:17" ht="14.4" customHeight="1" x14ac:dyDescent="0.3">
      <c r="A498" s="464" t="s">
        <v>1262</v>
      </c>
      <c r="B498" s="465" t="s">
        <v>1093</v>
      </c>
      <c r="C498" s="465" t="s">
        <v>1094</v>
      </c>
      <c r="D498" s="465" t="s">
        <v>1115</v>
      </c>
      <c r="E498" s="465" t="s">
        <v>1116</v>
      </c>
      <c r="F498" s="469"/>
      <c r="G498" s="469"/>
      <c r="H498" s="469"/>
      <c r="I498" s="469"/>
      <c r="J498" s="469">
        <v>9</v>
      </c>
      <c r="K498" s="469">
        <v>333</v>
      </c>
      <c r="L498" s="469">
        <v>1</v>
      </c>
      <c r="M498" s="469">
        <v>37</v>
      </c>
      <c r="N498" s="469"/>
      <c r="O498" s="469"/>
      <c r="P498" s="492"/>
      <c r="Q498" s="470"/>
    </row>
    <row r="499" spans="1:17" ht="14.4" customHeight="1" x14ac:dyDescent="0.3">
      <c r="A499" s="464" t="s">
        <v>1262</v>
      </c>
      <c r="B499" s="465" t="s">
        <v>1093</v>
      </c>
      <c r="C499" s="465" t="s">
        <v>1094</v>
      </c>
      <c r="D499" s="465" t="s">
        <v>1119</v>
      </c>
      <c r="E499" s="465" t="s">
        <v>1120</v>
      </c>
      <c r="F499" s="469">
        <v>4</v>
      </c>
      <c r="G499" s="469">
        <v>1780</v>
      </c>
      <c r="H499" s="469"/>
      <c r="I499" s="469">
        <v>445</v>
      </c>
      <c r="J499" s="469"/>
      <c r="K499" s="469"/>
      <c r="L499" s="469"/>
      <c r="M499" s="469"/>
      <c r="N499" s="469">
        <v>31</v>
      </c>
      <c r="O499" s="469">
        <v>11687</v>
      </c>
      <c r="P499" s="492"/>
      <c r="Q499" s="470">
        <v>377</v>
      </c>
    </row>
    <row r="500" spans="1:17" ht="14.4" customHeight="1" x14ac:dyDescent="0.3">
      <c r="A500" s="464" t="s">
        <v>1262</v>
      </c>
      <c r="B500" s="465" t="s">
        <v>1093</v>
      </c>
      <c r="C500" s="465" t="s">
        <v>1094</v>
      </c>
      <c r="D500" s="465" t="s">
        <v>1123</v>
      </c>
      <c r="E500" s="465" t="s">
        <v>1124</v>
      </c>
      <c r="F500" s="469">
        <v>3</v>
      </c>
      <c r="G500" s="469">
        <v>1473</v>
      </c>
      <c r="H500" s="469">
        <v>0.37423780487804881</v>
      </c>
      <c r="I500" s="469">
        <v>491</v>
      </c>
      <c r="J500" s="469">
        <v>8</v>
      </c>
      <c r="K500" s="469">
        <v>3936</v>
      </c>
      <c r="L500" s="469">
        <v>1</v>
      </c>
      <c r="M500" s="469">
        <v>492</v>
      </c>
      <c r="N500" s="469">
        <v>10</v>
      </c>
      <c r="O500" s="469">
        <v>5240</v>
      </c>
      <c r="P500" s="492">
        <v>1.3313008130081301</v>
      </c>
      <c r="Q500" s="470">
        <v>524</v>
      </c>
    </row>
    <row r="501" spans="1:17" ht="14.4" customHeight="1" x14ac:dyDescent="0.3">
      <c r="A501" s="464" t="s">
        <v>1262</v>
      </c>
      <c r="B501" s="465" t="s">
        <v>1093</v>
      </c>
      <c r="C501" s="465" t="s">
        <v>1094</v>
      </c>
      <c r="D501" s="465" t="s">
        <v>1125</v>
      </c>
      <c r="E501" s="465" t="s">
        <v>1126</v>
      </c>
      <c r="F501" s="469">
        <v>3</v>
      </c>
      <c r="G501" s="469">
        <v>93</v>
      </c>
      <c r="H501" s="469">
        <v>0.375</v>
      </c>
      <c r="I501" s="469">
        <v>31</v>
      </c>
      <c r="J501" s="469">
        <v>8</v>
      </c>
      <c r="K501" s="469">
        <v>248</v>
      </c>
      <c r="L501" s="469">
        <v>1</v>
      </c>
      <c r="M501" s="469">
        <v>31</v>
      </c>
      <c r="N501" s="469">
        <v>9</v>
      </c>
      <c r="O501" s="469">
        <v>513</v>
      </c>
      <c r="P501" s="492">
        <v>2.068548387096774</v>
      </c>
      <c r="Q501" s="470">
        <v>57</v>
      </c>
    </row>
    <row r="502" spans="1:17" ht="14.4" customHeight="1" x14ac:dyDescent="0.3">
      <c r="A502" s="464" t="s">
        <v>1262</v>
      </c>
      <c r="B502" s="465" t="s">
        <v>1093</v>
      </c>
      <c r="C502" s="465" t="s">
        <v>1094</v>
      </c>
      <c r="D502" s="465" t="s">
        <v>1127</v>
      </c>
      <c r="E502" s="465" t="s">
        <v>1128</v>
      </c>
      <c r="F502" s="469">
        <v>1</v>
      </c>
      <c r="G502" s="469">
        <v>207</v>
      </c>
      <c r="H502" s="469">
        <v>0.99519230769230771</v>
      </c>
      <c r="I502" s="469">
        <v>207</v>
      </c>
      <c r="J502" s="469">
        <v>1</v>
      </c>
      <c r="K502" s="469">
        <v>208</v>
      </c>
      <c r="L502" s="469">
        <v>1</v>
      </c>
      <c r="M502" s="469">
        <v>208</v>
      </c>
      <c r="N502" s="469">
        <v>1</v>
      </c>
      <c r="O502" s="469">
        <v>224</v>
      </c>
      <c r="P502" s="492">
        <v>1.0769230769230769</v>
      </c>
      <c r="Q502" s="470">
        <v>224</v>
      </c>
    </row>
    <row r="503" spans="1:17" ht="14.4" customHeight="1" x14ac:dyDescent="0.3">
      <c r="A503" s="464" t="s">
        <v>1262</v>
      </c>
      <c r="B503" s="465" t="s">
        <v>1093</v>
      </c>
      <c r="C503" s="465" t="s">
        <v>1094</v>
      </c>
      <c r="D503" s="465" t="s">
        <v>1129</v>
      </c>
      <c r="E503" s="465" t="s">
        <v>1130</v>
      </c>
      <c r="F503" s="469">
        <v>1</v>
      </c>
      <c r="G503" s="469">
        <v>380</v>
      </c>
      <c r="H503" s="469">
        <v>0.98958333333333337</v>
      </c>
      <c r="I503" s="469">
        <v>380</v>
      </c>
      <c r="J503" s="469">
        <v>1</v>
      </c>
      <c r="K503" s="469">
        <v>384</v>
      </c>
      <c r="L503" s="469">
        <v>1</v>
      </c>
      <c r="M503" s="469">
        <v>384</v>
      </c>
      <c r="N503" s="469">
        <v>2</v>
      </c>
      <c r="O503" s="469">
        <v>1106</v>
      </c>
      <c r="P503" s="492">
        <v>2.8802083333333335</v>
      </c>
      <c r="Q503" s="470">
        <v>553</v>
      </c>
    </row>
    <row r="504" spans="1:17" ht="14.4" customHeight="1" x14ac:dyDescent="0.3">
      <c r="A504" s="464" t="s">
        <v>1262</v>
      </c>
      <c r="B504" s="465" t="s">
        <v>1093</v>
      </c>
      <c r="C504" s="465" t="s">
        <v>1094</v>
      </c>
      <c r="D504" s="465" t="s">
        <v>1131</v>
      </c>
      <c r="E504" s="465" t="s">
        <v>1132</v>
      </c>
      <c r="F504" s="469"/>
      <c r="G504" s="469"/>
      <c r="H504" s="469"/>
      <c r="I504" s="469"/>
      <c r="J504" s="469">
        <v>1</v>
      </c>
      <c r="K504" s="469">
        <v>236</v>
      </c>
      <c r="L504" s="469">
        <v>1</v>
      </c>
      <c r="M504" s="469">
        <v>236</v>
      </c>
      <c r="N504" s="469"/>
      <c r="O504" s="469"/>
      <c r="P504" s="492"/>
      <c r="Q504" s="470"/>
    </row>
    <row r="505" spans="1:17" ht="14.4" customHeight="1" x14ac:dyDescent="0.3">
      <c r="A505" s="464" t="s">
        <v>1262</v>
      </c>
      <c r="B505" s="465" t="s">
        <v>1093</v>
      </c>
      <c r="C505" s="465" t="s">
        <v>1094</v>
      </c>
      <c r="D505" s="465" t="s">
        <v>1139</v>
      </c>
      <c r="E505" s="465" t="s">
        <v>1140</v>
      </c>
      <c r="F505" s="469">
        <v>28</v>
      </c>
      <c r="G505" s="469">
        <v>448</v>
      </c>
      <c r="H505" s="469">
        <v>0.90872210953346855</v>
      </c>
      <c r="I505" s="469">
        <v>16</v>
      </c>
      <c r="J505" s="469">
        <v>29</v>
      </c>
      <c r="K505" s="469">
        <v>493</v>
      </c>
      <c r="L505" s="469">
        <v>1</v>
      </c>
      <c r="M505" s="469">
        <v>17</v>
      </c>
      <c r="N505" s="469">
        <v>43</v>
      </c>
      <c r="O505" s="469">
        <v>731</v>
      </c>
      <c r="P505" s="492">
        <v>1.4827586206896552</v>
      </c>
      <c r="Q505" s="470">
        <v>17</v>
      </c>
    </row>
    <row r="506" spans="1:17" ht="14.4" customHeight="1" x14ac:dyDescent="0.3">
      <c r="A506" s="464" t="s">
        <v>1262</v>
      </c>
      <c r="B506" s="465" t="s">
        <v>1093</v>
      </c>
      <c r="C506" s="465" t="s">
        <v>1094</v>
      </c>
      <c r="D506" s="465" t="s">
        <v>1141</v>
      </c>
      <c r="E506" s="465" t="s">
        <v>1142</v>
      </c>
      <c r="F506" s="469">
        <v>1</v>
      </c>
      <c r="G506" s="469">
        <v>136</v>
      </c>
      <c r="H506" s="469">
        <v>0.2446043165467626</v>
      </c>
      <c r="I506" s="469">
        <v>136</v>
      </c>
      <c r="J506" s="469">
        <v>4</v>
      </c>
      <c r="K506" s="469">
        <v>556</v>
      </c>
      <c r="L506" s="469">
        <v>1</v>
      </c>
      <c r="M506" s="469">
        <v>139</v>
      </c>
      <c r="N506" s="469">
        <v>1</v>
      </c>
      <c r="O506" s="469">
        <v>143</v>
      </c>
      <c r="P506" s="492">
        <v>0.25719424460431656</v>
      </c>
      <c r="Q506" s="470">
        <v>143</v>
      </c>
    </row>
    <row r="507" spans="1:17" ht="14.4" customHeight="1" x14ac:dyDescent="0.3">
      <c r="A507" s="464" t="s">
        <v>1262</v>
      </c>
      <c r="B507" s="465" t="s">
        <v>1093</v>
      </c>
      <c r="C507" s="465" t="s">
        <v>1094</v>
      </c>
      <c r="D507" s="465" t="s">
        <v>1143</v>
      </c>
      <c r="E507" s="465" t="s">
        <v>1144</v>
      </c>
      <c r="F507" s="469">
        <v>5</v>
      </c>
      <c r="G507" s="469">
        <v>515</v>
      </c>
      <c r="H507" s="469">
        <v>0.29411764705882354</v>
      </c>
      <c r="I507" s="469">
        <v>103</v>
      </c>
      <c r="J507" s="469">
        <v>17</v>
      </c>
      <c r="K507" s="469">
        <v>1751</v>
      </c>
      <c r="L507" s="469">
        <v>1</v>
      </c>
      <c r="M507" s="469">
        <v>103</v>
      </c>
      <c r="N507" s="469">
        <v>8</v>
      </c>
      <c r="O507" s="469">
        <v>520</v>
      </c>
      <c r="P507" s="492">
        <v>0.29697315819531694</v>
      </c>
      <c r="Q507" s="470">
        <v>65</v>
      </c>
    </row>
    <row r="508" spans="1:17" ht="14.4" customHeight="1" x14ac:dyDescent="0.3">
      <c r="A508" s="464" t="s">
        <v>1262</v>
      </c>
      <c r="B508" s="465" t="s">
        <v>1093</v>
      </c>
      <c r="C508" s="465" t="s">
        <v>1094</v>
      </c>
      <c r="D508" s="465" t="s">
        <v>1149</v>
      </c>
      <c r="E508" s="465" t="s">
        <v>1150</v>
      </c>
      <c r="F508" s="469">
        <v>152</v>
      </c>
      <c r="G508" s="469">
        <v>17632</v>
      </c>
      <c r="H508" s="469">
        <v>0.56231662201811461</v>
      </c>
      <c r="I508" s="469">
        <v>116</v>
      </c>
      <c r="J508" s="469">
        <v>268</v>
      </c>
      <c r="K508" s="469">
        <v>31356</v>
      </c>
      <c r="L508" s="469">
        <v>1</v>
      </c>
      <c r="M508" s="469">
        <v>117</v>
      </c>
      <c r="N508" s="469">
        <v>219</v>
      </c>
      <c r="O508" s="469">
        <v>29784</v>
      </c>
      <c r="P508" s="492">
        <v>0.94986605434366633</v>
      </c>
      <c r="Q508" s="470">
        <v>136</v>
      </c>
    </row>
    <row r="509" spans="1:17" ht="14.4" customHeight="1" x14ac:dyDescent="0.3">
      <c r="A509" s="464" t="s">
        <v>1262</v>
      </c>
      <c r="B509" s="465" t="s">
        <v>1093</v>
      </c>
      <c r="C509" s="465" t="s">
        <v>1094</v>
      </c>
      <c r="D509" s="465" t="s">
        <v>1151</v>
      </c>
      <c r="E509" s="465" t="s">
        <v>1152</v>
      </c>
      <c r="F509" s="469">
        <v>32</v>
      </c>
      <c r="G509" s="469">
        <v>2720</v>
      </c>
      <c r="H509" s="469">
        <v>0.64978499761108455</v>
      </c>
      <c r="I509" s="469">
        <v>85</v>
      </c>
      <c r="J509" s="469">
        <v>46</v>
      </c>
      <c r="K509" s="469">
        <v>4186</v>
      </c>
      <c r="L509" s="469">
        <v>1</v>
      </c>
      <c r="M509" s="469">
        <v>91</v>
      </c>
      <c r="N509" s="469">
        <v>69</v>
      </c>
      <c r="O509" s="469">
        <v>6279</v>
      </c>
      <c r="P509" s="492">
        <v>1.5</v>
      </c>
      <c r="Q509" s="470">
        <v>91</v>
      </c>
    </row>
    <row r="510" spans="1:17" ht="14.4" customHeight="1" x14ac:dyDescent="0.3">
      <c r="A510" s="464" t="s">
        <v>1262</v>
      </c>
      <c r="B510" s="465" t="s">
        <v>1093</v>
      </c>
      <c r="C510" s="465" t="s">
        <v>1094</v>
      </c>
      <c r="D510" s="465" t="s">
        <v>1153</v>
      </c>
      <c r="E510" s="465" t="s">
        <v>1154</v>
      </c>
      <c r="F510" s="469">
        <v>3</v>
      </c>
      <c r="G510" s="469">
        <v>294</v>
      </c>
      <c r="H510" s="469">
        <v>0.59393939393939399</v>
      </c>
      <c r="I510" s="469">
        <v>98</v>
      </c>
      <c r="J510" s="469">
        <v>5</v>
      </c>
      <c r="K510" s="469">
        <v>495</v>
      </c>
      <c r="L510" s="469">
        <v>1</v>
      </c>
      <c r="M510" s="469">
        <v>99</v>
      </c>
      <c r="N510" s="469">
        <v>3</v>
      </c>
      <c r="O510" s="469">
        <v>411</v>
      </c>
      <c r="P510" s="492">
        <v>0.83030303030303032</v>
      </c>
      <c r="Q510" s="470">
        <v>137</v>
      </c>
    </row>
    <row r="511" spans="1:17" ht="14.4" customHeight="1" x14ac:dyDescent="0.3">
      <c r="A511" s="464" t="s">
        <v>1262</v>
      </c>
      <c r="B511" s="465" t="s">
        <v>1093</v>
      </c>
      <c r="C511" s="465" t="s">
        <v>1094</v>
      </c>
      <c r="D511" s="465" t="s">
        <v>1155</v>
      </c>
      <c r="E511" s="465" t="s">
        <v>1156</v>
      </c>
      <c r="F511" s="469">
        <v>6</v>
      </c>
      <c r="G511" s="469">
        <v>126</v>
      </c>
      <c r="H511" s="469">
        <v>0.33333333333333331</v>
      </c>
      <c r="I511" s="469">
        <v>21</v>
      </c>
      <c r="J511" s="469">
        <v>18</v>
      </c>
      <c r="K511" s="469">
        <v>378</v>
      </c>
      <c r="L511" s="469">
        <v>1</v>
      </c>
      <c r="M511" s="469">
        <v>21</v>
      </c>
      <c r="N511" s="469">
        <v>29</v>
      </c>
      <c r="O511" s="469">
        <v>1914</v>
      </c>
      <c r="P511" s="492">
        <v>5.0634920634920633</v>
      </c>
      <c r="Q511" s="470">
        <v>66</v>
      </c>
    </row>
    <row r="512" spans="1:17" ht="14.4" customHeight="1" x14ac:dyDescent="0.3">
      <c r="A512" s="464" t="s">
        <v>1262</v>
      </c>
      <c r="B512" s="465" t="s">
        <v>1093</v>
      </c>
      <c r="C512" s="465" t="s">
        <v>1094</v>
      </c>
      <c r="D512" s="465" t="s">
        <v>1157</v>
      </c>
      <c r="E512" s="465" t="s">
        <v>1158</v>
      </c>
      <c r="F512" s="469">
        <v>28</v>
      </c>
      <c r="G512" s="469">
        <v>13636</v>
      </c>
      <c r="H512" s="469">
        <v>0.59452389257063132</v>
      </c>
      <c r="I512" s="469">
        <v>487</v>
      </c>
      <c r="J512" s="469">
        <v>47</v>
      </c>
      <c r="K512" s="469">
        <v>22936</v>
      </c>
      <c r="L512" s="469">
        <v>1</v>
      </c>
      <c r="M512" s="469">
        <v>488</v>
      </c>
      <c r="N512" s="469">
        <v>33</v>
      </c>
      <c r="O512" s="469">
        <v>10824</v>
      </c>
      <c r="P512" s="492">
        <v>0.47192186955005233</v>
      </c>
      <c r="Q512" s="470">
        <v>328</v>
      </c>
    </row>
    <row r="513" spans="1:17" ht="14.4" customHeight="1" x14ac:dyDescent="0.3">
      <c r="A513" s="464" t="s">
        <v>1262</v>
      </c>
      <c r="B513" s="465" t="s">
        <v>1093</v>
      </c>
      <c r="C513" s="465" t="s">
        <v>1094</v>
      </c>
      <c r="D513" s="465" t="s">
        <v>1165</v>
      </c>
      <c r="E513" s="465" t="s">
        <v>1166</v>
      </c>
      <c r="F513" s="469">
        <v>16</v>
      </c>
      <c r="G513" s="469">
        <v>656</v>
      </c>
      <c r="H513" s="469">
        <v>0.32</v>
      </c>
      <c r="I513" s="469">
        <v>41</v>
      </c>
      <c r="J513" s="469">
        <v>50</v>
      </c>
      <c r="K513" s="469">
        <v>2050</v>
      </c>
      <c r="L513" s="469">
        <v>1</v>
      </c>
      <c r="M513" s="469">
        <v>41</v>
      </c>
      <c r="N513" s="469">
        <v>42</v>
      </c>
      <c r="O513" s="469">
        <v>2142</v>
      </c>
      <c r="P513" s="492">
        <v>1.0448780487804878</v>
      </c>
      <c r="Q513" s="470">
        <v>51</v>
      </c>
    </row>
    <row r="514" spans="1:17" ht="14.4" customHeight="1" x14ac:dyDescent="0.3">
      <c r="A514" s="464" t="s">
        <v>1262</v>
      </c>
      <c r="B514" s="465" t="s">
        <v>1093</v>
      </c>
      <c r="C514" s="465" t="s">
        <v>1094</v>
      </c>
      <c r="D514" s="465" t="s">
        <v>1179</v>
      </c>
      <c r="E514" s="465" t="s">
        <v>1180</v>
      </c>
      <c r="F514" s="469">
        <v>4</v>
      </c>
      <c r="G514" s="469">
        <v>2432</v>
      </c>
      <c r="H514" s="469">
        <v>0.79218241042345272</v>
      </c>
      <c r="I514" s="469">
        <v>608</v>
      </c>
      <c r="J514" s="469">
        <v>5</v>
      </c>
      <c r="K514" s="469">
        <v>3070</v>
      </c>
      <c r="L514" s="469">
        <v>1</v>
      </c>
      <c r="M514" s="469">
        <v>614</v>
      </c>
      <c r="N514" s="469">
        <v>5</v>
      </c>
      <c r="O514" s="469">
        <v>3060</v>
      </c>
      <c r="P514" s="492">
        <v>0.99674267100977199</v>
      </c>
      <c r="Q514" s="470">
        <v>612</v>
      </c>
    </row>
    <row r="515" spans="1:17" ht="14.4" customHeight="1" x14ac:dyDescent="0.3">
      <c r="A515" s="464" t="s">
        <v>1262</v>
      </c>
      <c r="B515" s="465" t="s">
        <v>1093</v>
      </c>
      <c r="C515" s="465" t="s">
        <v>1094</v>
      </c>
      <c r="D515" s="465" t="s">
        <v>1191</v>
      </c>
      <c r="E515" s="465" t="s">
        <v>1192</v>
      </c>
      <c r="F515" s="469"/>
      <c r="G515" s="469"/>
      <c r="H515" s="469"/>
      <c r="I515" s="469"/>
      <c r="J515" s="469">
        <v>1</v>
      </c>
      <c r="K515" s="469">
        <v>249</v>
      </c>
      <c r="L515" s="469">
        <v>1</v>
      </c>
      <c r="M515" s="469">
        <v>249</v>
      </c>
      <c r="N515" s="469"/>
      <c r="O515" s="469"/>
      <c r="P515" s="492"/>
      <c r="Q515" s="470"/>
    </row>
    <row r="516" spans="1:17" ht="14.4" customHeight="1" x14ac:dyDescent="0.3">
      <c r="A516" s="464" t="s">
        <v>1262</v>
      </c>
      <c r="B516" s="465" t="s">
        <v>1093</v>
      </c>
      <c r="C516" s="465" t="s">
        <v>1094</v>
      </c>
      <c r="D516" s="465" t="s">
        <v>1212</v>
      </c>
      <c r="E516" s="465"/>
      <c r="F516" s="469"/>
      <c r="G516" s="469"/>
      <c r="H516" s="469"/>
      <c r="I516" s="469"/>
      <c r="J516" s="469"/>
      <c r="K516" s="469"/>
      <c r="L516" s="469"/>
      <c r="M516" s="469"/>
      <c r="N516" s="469">
        <v>0</v>
      </c>
      <c r="O516" s="469">
        <v>0</v>
      </c>
      <c r="P516" s="492"/>
      <c r="Q516" s="470"/>
    </row>
    <row r="517" spans="1:17" ht="14.4" customHeight="1" x14ac:dyDescent="0.3">
      <c r="A517" s="464" t="s">
        <v>1263</v>
      </c>
      <c r="B517" s="465" t="s">
        <v>1093</v>
      </c>
      <c r="C517" s="465" t="s">
        <v>1094</v>
      </c>
      <c r="D517" s="465" t="s">
        <v>1111</v>
      </c>
      <c r="E517" s="465" t="s">
        <v>1112</v>
      </c>
      <c r="F517" s="469">
        <v>3</v>
      </c>
      <c r="G517" s="469">
        <v>120</v>
      </c>
      <c r="H517" s="469"/>
      <c r="I517" s="469">
        <v>40</v>
      </c>
      <c r="J517" s="469"/>
      <c r="K517" s="469"/>
      <c r="L517" s="469"/>
      <c r="M517" s="469"/>
      <c r="N517" s="469"/>
      <c r="O517" s="469"/>
      <c r="P517" s="492"/>
      <c r="Q517" s="470"/>
    </row>
    <row r="518" spans="1:17" ht="14.4" customHeight="1" x14ac:dyDescent="0.3">
      <c r="A518" s="464" t="s">
        <v>1263</v>
      </c>
      <c r="B518" s="465" t="s">
        <v>1093</v>
      </c>
      <c r="C518" s="465" t="s">
        <v>1094</v>
      </c>
      <c r="D518" s="465" t="s">
        <v>1149</v>
      </c>
      <c r="E518" s="465" t="s">
        <v>1150</v>
      </c>
      <c r="F518" s="469"/>
      <c r="G518" s="469"/>
      <c r="H518" s="469"/>
      <c r="I518" s="469"/>
      <c r="J518" s="469">
        <v>2</v>
      </c>
      <c r="K518" s="469">
        <v>234</v>
      </c>
      <c r="L518" s="469">
        <v>1</v>
      </c>
      <c r="M518" s="469">
        <v>117</v>
      </c>
      <c r="N518" s="469"/>
      <c r="O518" s="469"/>
      <c r="P518" s="492"/>
      <c r="Q518" s="470"/>
    </row>
    <row r="519" spans="1:17" ht="14.4" customHeight="1" x14ac:dyDescent="0.3">
      <c r="A519" s="464" t="s">
        <v>1264</v>
      </c>
      <c r="B519" s="465" t="s">
        <v>1093</v>
      </c>
      <c r="C519" s="465" t="s">
        <v>1094</v>
      </c>
      <c r="D519" s="465" t="s">
        <v>1095</v>
      </c>
      <c r="E519" s="465" t="s">
        <v>1096</v>
      </c>
      <c r="F519" s="469">
        <v>59</v>
      </c>
      <c r="G519" s="469">
        <v>9499</v>
      </c>
      <c r="H519" s="469">
        <v>0.42563964690594613</v>
      </c>
      <c r="I519" s="469">
        <v>161</v>
      </c>
      <c r="J519" s="469">
        <v>129</v>
      </c>
      <c r="K519" s="469">
        <v>22317</v>
      </c>
      <c r="L519" s="469">
        <v>1</v>
      </c>
      <c r="M519" s="469">
        <v>173</v>
      </c>
      <c r="N519" s="469">
        <v>118</v>
      </c>
      <c r="O519" s="469">
        <v>20414</v>
      </c>
      <c r="P519" s="492">
        <v>0.9147286821705426</v>
      </c>
      <c r="Q519" s="470">
        <v>173</v>
      </c>
    </row>
    <row r="520" spans="1:17" ht="14.4" customHeight="1" x14ac:dyDescent="0.3">
      <c r="A520" s="464" t="s">
        <v>1264</v>
      </c>
      <c r="B520" s="465" t="s">
        <v>1093</v>
      </c>
      <c r="C520" s="465" t="s">
        <v>1094</v>
      </c>
      <c r="D520" s="465" t="s">
        <v>1109</v>
      </c>
      <c r="E520" s="465" t="s">
        <v>1110</v>
      </c>
      <c r="F520" s="469">
        <v>2</v>
      </c>
      <c r="G520" s="469">
        <v>2338</v>
      </c>
      <c r="H520" s="469"/>
      <c r="I520" s="469">
        <v>1169</v>
      </c>
      <c r="J520" s="469"/>
      <c r="K520" s="469"/>
      <c r="L520" s="469"/>
      <c r="M520" s="469"/>
      <c r="N520" s="469">
        <v>1</v>
      </c>
      <c r="O520" s="469">
        <v>1070</v>
      </c>
      <c r="P520" s="492"/>
      <c r="Q520" s="470">
        <v>1070</v>
      </c>
    </row>
    <row r="521" spans="1:17" ht="14.4" customHeight="1" x14ac:dyDescent="0.3">
      <c r="A521" s="464" t="s">
        <v>1264</v>
      </c>
      <c r="B521" s="465" t="s">
        <v>1093</v>
      </c>
      <c r="C521" s="465" t="s">
        <v>1094</v>
      </c>
      <c r="D521" s="465" t="s">
        <v>1111</v>
      </c>
      <c r="E521" s="465" t="s">
        <v>1112</v>
      </c>
      <c r="F521" s="469">
        <v>10</v>
      </c>
      <c r="G521" s="469">
        <v>400</v>
      </c>
      <c r="H521" s="469">
        <v>0.88691796008869184</v>
      </c>
      <c r="I521" s="469">
        <v>40</v>
      </c>
      <c r="J521" s="469">
        <v>11</v>
      </c>
      <c r="K521" s="469">
        <v>451</v>
      </c>
      <c r="L521" s="469">
        <v>1</v>
      </c>
      <c r="M521" s="469">
        <v>41</v>
      </c>
      <c r="N521" s="469">
        <v>8</v>
      </c>
      <c r="O521" s="469">
        <v>368</v>
      </c>
      <c r="P521" s="492">
        <v>0.81596452328159641</v>
      </c>
      <c r="Q521" s="470">
        <v>46</v>
      </c>
    </row>
    <row r="522" spans="1:17" ht="14.4" customHeight="1" x14ac:dyDescent="0.3">
      <c r="A522" s="464" t="s">
        <v>1264</v>
      </c>
      <c r="B522" s="465" t="s">
        <v>1093</v>
      </c>
      <c r="C522" s="465" t="s">
        <v>1094</v>
      </c>
      <c r="D522" s="465" t="s">
        <v>1125</v>
      </c>
      <c r="E522" s="465" t="s">
        <v>1126</v>
      </c>
      <c r="F522" s="469">
        <v>1</v>
      </c>
      <c r="G522" s="469">
        <v>31</v>
      </c>
      <c r="H522" s="469">
        <v>0.16666666666666666</v>
      </c>
      <c r="I522" s="469">
        <v>31</v>
      </c>
      <c r="J522" s="469">
        <v>6</v>
      </c>
      <c r="K522" s="469">
        <v>186</v>
      </c>
      <c r="L522" s="469">
        <v>1</v>
      </c>
      <c r="M522" s="469">
        <v>31</v>
      </c>
      <c r="N522" s="469">
        <v>6</v>
      </c>
      <c r="O522" s="469">
        <v>342</v>
      </c>
      <c r="P522" s="492">
        <v>1.8387096774193548</v>
      </c>
      <c r="Q522" s="470">
        <v>57</v>
      </c>
    </row>
    <row r="523" spans="1:17" ht="14.4" customHeight="1" x14ac:dyDescent="0.3">
      <c r="A523" s="464" t="s">
        <v>1264</v>
      </c>
      <c r="B523" s="465" t="s">
        <v>1093</v>
      </c>
      <c r="C523" s="465" t="s">
        <v>1094</v>
      </c>
      <c r="D523" s="465" t="s">
        <v>1127</v>
      </c>
      <c r="E523" s="465" t="s">
        <v>1128</v>
      </c>
      <c r="F523" s="469">
        <v>2</v>
      </c>
      <c r="G523" s="469">
        <v>414</v>
      </c>
      <c r="H523" s="469"/>
      <c r="I523" s="469">
        <v>207</v>
      </c>
      <c r="J523" s="469"/>
      <c r="K523" s="469"/>
      <c r="L523" s="469"/>
      <c r="M523" s="469"/>
      <c r="N523" s="469"/>
      <c r="O523" s="469"/>
      <c r="P523" s="492"/>
      <c r="Q523" s="470"/>
    </row>
    <row r="524" spans="1:17" ht="14.4" customHeight="1" x14ac:dyDescent="0.3">
      <c r="A524" s="464" t="s">
        <v>1264</v>
      </c>
      <c r="B524" s="465" t="s">
        <v>1093</v>
      </c>
      <c r="C524" s="465" t="s">
        <v>1094</v>
      </c>
      <c r="D524" s="465" t="s">
        <v>1129</v>
      </c>
      <c r="E524" s="465" t="s">
        <v>1130</v>
      </c>
      <c r="F524" s="469">
        <v>2</v>
      </c>
      <c r="G524" s="469">
        <v>760</v>
      </c>
      <c r="H524" s="469"/>
      <c r="I524" s="469">
        <v>380</v>
      </c>
      <c r="J524" s="469"/>
      <c r="K524" s="469"/>
      <c r="L524" s="469"/>
      <c r="M524" s="469"/>
      <c r="N524" s="469"/>
      <c r="O524" s="469"/>
      <c r="P524" s="492"/>
      <c r="Q524" s="470"/>
    </row>
    <row r="525" spans="1:17" ht="14.4" customHeight="1" x14ac:dyDescent="0.3">
      <c r="A525" s="464" t="s">
        <v>1264</v>
      </c>
      <c r="B525" s="465" t="s">
        <v>1093</v>
      </c>
      <c r="C525" s="465" t="s">
        <v>1094</v>
      </c>
      <c r="D525" s="465" t="s">
        <v>1141</v>
      </c>
      <c r="E525" s="465" t="s">
        <v>1142</v>
      </c>
      <c r="F525" s="469"/>
      <c r="G525" s="469"/>
      <c r="H525" s="469"/>
      <c r="I525" s="469"/>
      <c r="J525" s="469"/>
      <c r="K525" s="469"/>
      <c r="L525" s="469"/>
      <c r="M525" s="469"/>
      <c r="N525" s="469">
        <v>3</v>
      </c>
      <c r="O525" s="469">
        <v>429</v>
      </c>
      <c r="P525" s="492"/>
      <c r="Q525" s="470">
        <v>143</v>
      </c>
    </row>
    <row r="526" spans="1:17" ht="14.4" customHeight="1" x14ac:dyDescent="0.3">
      <c r="A526" s="464" t="s">
        <v>1264</v>
      </c>
      <c r="B526" s="465" t="s">
        <v>1093</v>
      </c>
      <c r="C526" s="465" t="s">
        <v>1094</v>
      </c>
      <c r="D526" s="465" t="s">
        <v>1143</v>
      </c>
      <c r="E526" s="465" t="s">
        <v>1144</v>
      </c>
      <c r="F526" s="469">
        <v>4</v>
      </c>
      <c r="G526" s="469">
        <v>412</v>
      </c>
      <c r="H526" s="469">
        <v>4</v>
      </c>
      <c r="I526" s="469">
        <v>103</v>
      </c>
      <c r="J526" s="469">
        <v>1</v>
      </c>
      <c r="K526" s="469">
        <v>103</v>
      </c>
      <c r="L526" s="469">
        <v>1</v>
      </c>
      <c r="M526" s="469">
        <v>103</v>
      </c>
      <c r="N526" s="469">
        <v>2</v>
      </c>
      <c r="O526" s="469">
        <v>130</v>
      </c>
      <c r="P526" s="492">
        <v>1.2621359223300972</v>
      </c>
      <c r="Q526" s="470">
        <v>65</v>
      </c>
    </row>
    <row r="527" spans="1:17" ht="14.4" customHeight="1" x14ac:dyDescent="0.3">
      <c r="A527" s="464" t="s">
        <v>1264</v>
      </c>
      <c r="B527" s="465" t="s">
        <v>1093</v>
      </c>
      <c r="C527" s="465" t="s">
        <v>1094</v>
      </c>
      <c r="D527" s="465" t="s">
        <v>1149</v>
      </c>
      <c r="E527" s="465" t="s">
        <v>1150</v>
      </c>
      <c r="F527" s="469">
        <v>45</v>
      </c>
      <c r="G527" s="469">
        <v>5220</v>
      </c>
      <c r="H527" s="469">
        <v>0.84179970972423801</v>
      </c>
      <c r="I527" s="469">
        <v>116</v>
      </c>
      <c r="J527" s="469">
        <v>53</v>
      </c>
      <c r="K527" s="469">
        <v>6201</v>
      </c>
      <c r="L527" s="469">
        <v>1</v>
      </c>
      <c r="M527" s="469">
        <v>117</v>
      </c>
      <c r="N527" s="469">
        <v>45</v>
      </c>
      <c r="O527" s="469">
        <v>6120</v>
      </c>
      <c r="P527" s="492">
        <v>0.98693759071117559</v>
      </c>
      <c r="Q527" s="470">
        <v>136</v>
      </c>
    </row>
    <row r="528" spans="1:17" ht="14.4" customHeight="1" x14ac:dyDescent="0.3">
      <c r="A528" s="464" t="s">
        <v>1264</v>
      </c>
      <c r="B528" s="465" t="s">
        <v>1093</v>
      </c>
      <c r="C528" s="465" t="s">
        <v>1094</v>
      </c>
      <c r="D528" s="465" t="s">
        <v>1151</v>
      </c>
      <c r="E528" s="465" t="s">
        <v>1152</v>
      </c>
      <c r="F528" s="469">
        <v>8</v>
      </c>
      <c r="G528" s="469">
        <v>680</v>
      </c>
      <c r="H528" s="469">
        <v>0.19160326852634546</v>
      </c>
      <c r="I528" s="469">
        <v>85</v>
      </c>
      <c r="J528" s="469">
        <v>39</v>
      </c>
      <c r="K528" s="469">
        <v>3549</v>
      </c>
      <c r="L528" s="469">
        <v>1</v>
      </c>
      <c r="M528" s="469">
        <v>91</v>
      </c>
      <c r="N528" s="469">
        <v>22</v>
      </c>
      <c r="O528" s="469">
        <v>2002</v>
      </c>
      <c r="P528" s="492">
        <v>0.5641025641025641</v>
      </c>
      <c r="Q528" s="470">
        <v>91</v>
      </c>
    </row>
    <row r="529" spans="1:17" ht="14.4" customHeight="1" x14ac:dyDescent="0.3">
      <c r="A529" s="464" t="s">
        <v>1264</v>
      </c>
      <c r="B529" s="465" t="s">
        <v>1093</v>
      </c>
      <c r="C529" s="465" t="s">
        <v>1094</v>
      </c>
      <c r="D529" s="465" t="s">
        <v>1155</v>
      </c>
      <c r="E529" s="465" t="s">
        <v>1156</v>
      </c>
      <c r="F529" s="469">
        <v>12</v>
      </c>
      <c r="G529" s="469">
        <v>252</v>
      </c>
      <c r="H529" s="469">
        <v>2</v>
      </c>
      <c r="I529" s="469">
        <v>21</v>
      </c>
      <c r="J529" s="469">
        <v>6</v>
      </c>
      <c r="K529" s="469">
        <v>126</v>
      </c>
      <c r="L529" s="469">
        <v>1</v>
      </c>
      <c r="M529" s="469">
        <v>21</v>
      </c>
      <c r="N529" s="469"/>
      <c r="O529" s="469"/>
      <c r="P529" s="492"/>
      <c r="Q529" s="470"/>
    </row>
    <row r="530" spans="1:17" ht="14.4" customHeight="1" x14ac:dyDescent="0.3">
      <c r="A530" s="464" t="s">
        <v>1264</v>
      </c>
      <c r="B530" s="465" t="s">
        <v>1093</v>
      </c>
      <c r="C530" s="465" t="s">
        <v>1094</v>
      </c>
      <c r="D530" s="465" t="s">
        <v>1165</v>
      </c>
      <c r="E530" s="465" t="s">
        <v>1166</v>
      </c>
      <c r="F530" s="469">
        <v>26</v>
      </c>
      <c r="G530" s="469">
        <v>1066</v>
      </c>
      <c r="H530" s="469">
        <v>1</v>
      </c>
      <c r="I530" s="469">
        <v>41</v>
      </c>
      <c r="J530" s="469">
        <v>26</v>
      </c>
      <c r="K530" s="469">
        <v>1066</v>
      </c>
      <c r="L530" s="469">
        <v>1</v>
      </c>
      <c r="M530" s="469">
        <v>41</v>
      </c>
      <c r="N530" s="469">
        <v>24</v>
      </c>
      <c r="O530" s="469">
        <v>1224</v>
      </c>
      <c r="P530" s="492">
        <v>1.148217636022514</v>
      </c>
      <c r="Q530" s="470">
        <v>51</v>
      </c>
    </row>
    <row r="531" spans="1:17" ht="14.4" customHeight="1" x14ac:dyDescent="0.3">
      <c r="A531" s="464" t="s">
        <v>1264</v>
      </c>
      <c r="B531" s="465" t="s">
        <v>1093</v>
      </c>
      <c r="C531" s="465" t="s">
        <v>1094</v>
      </c>
      <c r="D531" s="465" t="s">
        <v>1175</v>
      </c>
      <c r="E531" s="465" t="s">
        <v>1176</v>
      </c>
      <c r="F531" s="469"/>
      <c r="G531" s="469"/>
      <c r="H531" s="469"/>
      <c r="I531" s="469"/>
      <c r="J531" s="469"/>
      <c r="K531" s="469"/>
      <c r="L531" s="469"/>
      <c r="M531" s="469"/>
      <c r="N531" s="469">
        <v>2</v>
      </c>
      <c r="O531" s="469">
        <v>1526</v>
      </c>
      <c r="P531" s="492"/>
      <c r="Q531" s="470">
        <v>763</v>
      </c>
    </row>
    <row r="532" spans="1:17" ht="14.4" customHeight="1" x14ac:dyDescent="0.3">
      <c r="A532" s="464" t="s">
        <v>1264</v>
      </c>
      <c r="B532" s="465" t="s">
        <v>1093</v>
      </c>
      <c r="C532" s="465" t="s">
        <v>1094</v>
      </c>
      <c r="D532" s="465" t="s">
        <v>1212</v>
      </c>
      <c r="E532" s="465"/>
      <c r="F532" s="469"/>
      <c r="G532" s="469"/>
      <c r="H532" s="469"/>
      <c r="I532" s="469"/>
      <c r="J532" s="469"/>
      <c r="K532" s="469"/>
      <c r="L532" s="469"/>
      <c r="M532" s="469"/>
      <c r="N532" s="469">
        <v>1</v>
      </c>
      <c r="O532" s="469">
        <v>327</v>
      </c>
      <c r="P532" s="492"/>
      <c r="Q532" s="470">
        <v>327</v>
      </c>
    </row>
    <row r="533" spans="1:17" ht="14.4" customHeight="1" x14ac:dyDescent="0.3">
      <c r="A533" s="464" t="s">
        <v>1265</v>
      </c>
      <c r="B533" s="465" t="s">
        <v>1093</v>
      </c>
      <c r="C533" s="465" t="s">
        <v>1094</v>
      </c>
      <c r="D533" s="465" t="s">
        <v>1095</v>
      </c>
      <c r="E533" s="465" t="s">
        <v>1096</v>
      </c>
      <c r="F533" s="469">
        <v>25</v>
      </c>
      <c r="G533" s="469">
        <v>4025</v>
      </c>
      <c r="H533" s="469">
        <v>1.5510597302504816</v>
      </c>
      <c r="I533" s="469">
        <v>161</v>
      </c>
      <c r="J533" s="469">
        <v>15</v>
      </c>
      <c r="K533" s="469">
        <v>2595</v>
      </c>
      <c r="L533" s="469">
        <v>1</v>
      </c>
      <c r="M533" s="469">
        <v>173</v>
      </c>
      <c r="N533" s="469">
        <v>16</v>
      </c>
      <c r="O533" s="469">
        <v>2768</v>
      </c>
      <c r="P533" s="492">
        <v>1.0666666666666667</v>
      </c>
      <c r="Q533" s="470">
        <v>173</v>
      </c>
    </row>
    <row r="534" spans="1:17" ht="14.4" customHeight="1" x14ac:dyDescent="0.3">
      <c r="A534" s="464" t="s">
        <v>1265</v>
      </c>
      <c r="B534" s="465" t="s">
        <v>1093</v>
      </c>
      <c r="C534" s="465" t="s">
        <v>1094</v>
      </c>
      <c r="D534" s="465" t="s">
        <v>1111</v>
      </c>
      <c r="E534" s="465" t="s">
        <v>1112</v>
      </c>
      <c r="F534" s="469">
        <v>21</v>
      </c>
      <c r="G534" s="469">
        <v>840</v>
      </c>
      <c r="H534" s="469">
        <v>6.8292682926829267</v>
      </c>
      <c r="I534" s="469">
        <v>40</v>
      </c>
      <c r="J534" s="469">
        <v>3</v>
      </c>
      <c r="K534" s="469">
        <v>123</v>
      </c>
      <c r="L534" s="469">
        <v>1</v>
      </c>
      <c r="M534" s="469">
        <v>41</v>
      </c>
      <c r="N534" s="469">
        <v>19</v>
      </c>
      <c r="O534" s="469">
        <v>874</v>
      </c>
      <c r="P534" s="492">
        <v>7.1056910569105689</v>
      </c>
      <c r="Q534" s="470">
        <v>46</v>
      </c>
    </row>
    <row r="535" spans="1:17" ht="14.4" customHeight="1" x14ac:dyDescent="0.3">
      <c r="A535" s="464" t="s">
        <v>1265</v>
      </c>
      <c r="B535" s="465" t="s">
        <v>1093</v>
      </c>
      <c r="C535" s="465" t="s">
        <v>1094</v>
      </c>
      <c r="D535" s="465" t="s">
        <v>1121</v>
      </c>
      <c r="E535" s="465" t="s">
        <v>1122</v>
      </c>
      <c r="F535" s="469">
        <v>1</v>
      </c>
      <c r="G535" s="469">
        <v>41</v>
      </c>
      <c r="H535" s="469"/>
      <c r="I535" s="469">
        <v>41</v>
      </c>
      <c r="J535" s="469"/>
      <c r="K535" s="469"/>
      <c r="L535" s="469"/>
      <c r="M535" s="469"/>
      <c r="N535" s="469"/>
      <c r="O535" s="469"/>
      <c r="P535" s="492"/>
      <c r="Q535" s="470"/>
    </row>
    <row r="536" spans="1:17" ht="14.4" customHeight="1" x14ac:dyDescent="0.3">
      <c r="A536" s="464" t="s">
        <v>1265</v>
      </c>
      <c r="B536" s="465" t="s">
        <v>1093</v>
      </c>
      <c r="C536" s="465" t="s">
        <v>1094</v>
      </c>
      <c r="D536" s="465" t="s">
        <v>1123</v>
      </c>
      <c r="E536" s="465" t="s">
        <v>1124</v>
      </c>
      <c r="F536" s="469">
        <v>1</v>
      </c>
      <c r="G536" s="469">
        <v>491</v>
      </c>
      <c r="H536" s="469">
        <v>0.33265582655826559</v>
      </c>
      <c r="I536" s="469">
        <v>491</v>
      </c>
      <c r="J536" s="469">
        <v>3</v>
      </c>
      <c r="K536" s="469">
        <v>1476</v>
      </c>
      <c r="L536" s="469">
        <v>1</v>
      </c>
      <c r="M536" s="469">
        <v>492</v>
      </c>
      <c r="N536" s="469">
        <v>3</v>
      </c>
      <c r="O536" s="469">
        <v>1572</v>
      </c>
      <c r="P536" s="492">
        <v>1.065040650406504</v>
      </c>
      <c r="Q536" s="470">
        <v>524</v>
      </c>
    </row>
    <row r="537" spans="1:17" ht="14.4" customHeight="1" x14ac:dyDescent="0.3">
      <c r="A537" s="464" t="s">
        <v>1265</v>
      </c>
      <c r="B537" s="465" t="s">
        <v>1093</v>
      </c>
      <c r="C537" s="465" t="s">
        <v>1094</v>
      </c>
      <c r="D537" s="465" t="s">
        <v>1125</v>
      </c>
      <c r="E537" s="465" t="s">
        <v>1126</v>
      </c>
      <c r="F537" s="469">
        <v>1</v>
      </c>
      <c r="G537" s="469">
        <v>31</v>
      </c>
      <c r="H537" s="469"/>
      <c r="I537" s="469">
        <v>31</v>
      </c>
      <c r="J537" s="469"/>
      <c r="K537" s="469"/>
      <c r="L537" s="469"/>
      <c r="M537" s="469"/>
      <c r="N537" s="469">
        <v>8</v>
      </c>
      <c r="O537" s="469">
        <v>456</v>
      </c>
      <c r="P537" s="492"/>
      <c r="Q537" s="470">
        <v>57</v>
      </c>
    </row>
    <row r="538" spans="1:17" ht="14.4" customHeight="1" x14ac:dyDescent="0.3">
      <c r="A538" s="464" t="s">
        <v>1265</v>
      </c>
      <c r="B538" s="465" t="s">
        <v>1093</v>
      </c>
      <c r="C538" s="465" t="s">
        <v>1094</v>
      </c>
      <c r="D538" s="465" t="s">
        <v>1139</v>
      </c>
      <c r="E538" s="465" t="s">
        <v>1140</v>
      </c>
      <c r="F538" s="469">
        <v>2</v>
      </c>
      <c r="G538" s="469">
        <v>32</v>
      </c>
      <c r="H538" s="469"/>
      <c r="I538" s="469">
        <v>16</v>
      </c>
      <c r="J538" s="469"/>
      <c r="K538" s="469"/>
      <c r="L538" s="469"/>
      <c r="M538" s="469"/>
      <c r="N538" s="469">
        <v>2</v>
      </c>
      <c r="O538" s="469">
        <v>34</v>
      </c>
      <c r="P538" s="492"/>
      <c r="Q538" s="470">
        <v>17</v>
      </c>
    </row>
    <row r="539" spans="1:17" ht="14.4" customHeight="1" x14ac:dyDescent="0.3">
      <c r="A539" s="464" t="s">
        <v>1265</v>
      </c>
      <c r="B539" s="465" t="s">
        <v>1093</v>
      </c>
      <c r="C539" s="465" t="s">
        <v>1094</v>
      </c>
      <c r="D539" s="465" t="s">
        <v>1143</v>
      </c>
      <c r="E539" s="465" t="s">
        <v>1144</v>
      </c>
      <c r="F539" s="469">
        <v>1</v>
      </c>
      <c r="G539" s="469">
        <v>103</v>
      </c>
      <c r="H539" s="469"/>
      <c r="I539" s="469">
        <v>103</v>
      </c>
      <c r="J539" s="469"/>
      <c r="K539" s="469"/>
      <c r="L539" s="469"/>
      <c r="M539" s="469"/>
      <c r="N539" s="469"/>
      <c r="O539" s="469"/>
      <c r="P539" s="492"/>
      <c r="Q539" s="470"/>
    </row>
    <row r="540" spans="1:17" ht="14.4" customHeight="1" x14ac:dyDescent="0.3">
      <c r="A540" s="464" t="s">
        <v>1265</v>
      </c>
      <c r="B540" s="465" t="s">
        <v>1093</v>
      </c>
      <c r="C540" s="465" t="s">
        <v>1094</v>
      </c>
      <c r="D540" s="465" t="s">
        <v>1149</v>
      </c>
      <c r="E540" s="465" t="s">
        <v>1150</v>
      </c>
      <c r="F540" s="469">
        <v>37</v>
      </c>
      <c r="G540" s="469">
        <v>4292</v>
      </c>
      <c r="H540" s="469">
        <v>0.71928942517177807</v>
      </c>
      <c r="I540" s="469">
        <v>116</v>
      </c>
      <c r="J540" s="469">
        <v>51</v>
      </c>
      <c r="K540" s="469">
        <v>5967</v>
      </c>
      <c r="L540" s="469">
        <v>1</v>
      </c>
      <c r="M540" s="469">
        <v>117</v>
      </c>
      <c r="N540" s="469">
        <v>96</v>
      </c>
      <c r="O540" s="469">
        <v>13056</v>
      </c>
      <c r="P540" s="492">
        <v>2.1880341880341883</v>
      </c>
      <c r="Q540" s="470">
        <v>136</v>
      </c>
    </row>
    <row r="541" spans="1:17" ht="14.4" customHeight="1" x14ac:dyDescent="0.3">
      <c r="A541" s="464" t="s">
        <v>1265</v>
      </c>
      <c r="B541" s="465" t="s">
        <v>1093</v>
      </c>
      <c r="C541" s="465" t="s">
        <v>1094</v>
      </c>
      <c r="D541" s="465" t="s">
        <v>1151</v>
      </c>
      <c r="E541" s="465" t="s">
        <v>1152</v>
      </c>
      <c r="F541" s="469">
        <v>15</v>
      </c>
      <c r="G541" s="469">
        <v>1275</v>
      </c>
      <c r="H541" s="469">
        <v>2.3351648351648353</v>
      </c>
      <c r="I541" s="469">
        <v>85</v>
      </c>
      <c r="J541" s="469">
        <v>6</v>
      </c>
      <c r="K541" s="469">
        <v>546</v>
      </c>
      <c r="L541" s="469">
        <v>1</v>
      </c>
      <c r="M541" s="469">
        <v>91</v>
      </c>
      <c r="N541" s="469">
        <v>1</v>
      </c>
      <c r="O541" s="469">
        <v>91</v>
      </c>
      <c r="P541" s="492">
        <v>0.16666666666666666</v>
      </c>
      <c r="Q541" s="470">
        <v>91</v>
      </c>
    </row>
    <row r="542" spans="1:17" ht="14.4" customHeight="1" x14ac:dyDescent="0.3">
      <c r="A542" s="464" t="s">
        <v>1265</v>
      </c>
      <c r="B542" s="465" t="s">
        <v>1093</v>
      </c>
      <c r="C542" s="465" t="s">
        <v>1094</v>
      </c>
      <c r="D542" s="465" t="s">
        <v>1153</v>
      </c>
      <c r="E542" s="465" t="s">
        <v>1154</v>
      </c>
      <c r="F542" s="469">
        <v>1</v>
      </c>
      <c r="G542" s="469">
        <v>98</v>
      </c>
      <c r="H542" s="469"/>
      <c r="I542" s="469">
        <v>98</v>
      </c>
      <c r="J542" s="469"/>
      <c r="K542" s="469"/>
      <c r="L542" s="469"/>
      <c r="M542" s="469"/>
      <c r="N542" s="469"/>
      <c r="O542" s="469"/>
      <c r="P542" s="492"/>
      <c r="Q542" s="470"/>
    </row>
    <row r="543" spans="1:17" ht="14.4" customHeight="1" x14ac:dyDescent="0.3">
      <c r="A543" s="464" t="s">
        <v>1265</v>
      </c>
      <c r="B543" s="465" t="s">
        <v>1093</v>
      </c>
      <c r="C543" s="465" t="s">
        <v>1094</v>
      </c>
      <c r="D543" s="465" t="s">
        <v>1155</v>
      </c>
      <c r="E543" s="465" t="s">
        <v>1156</v>
      </c>
      <c r="F543" s="469">
        <v>1</v>
      </c>
      <c r="G543" s="469">
        <v>21</v>
      </c>
      <c r="H543" s="469">
        <v>1</v>
      </c>
      <c r="I543" s="469">
        <v>21</v>
      </c>
      <c r="J543" s="469">
        <v>1</v>
      </c>
      <c r="K543" s="469">
        <v>21</v>
      </c>
      <c r="L543" s="469">
        <v>1</v>
      </c>
      <c r="M543" s="469">
        <v>21</v>
      </c>
      <c r="N543" s="469"/>
      <c r="O543" s="469"/>
      <c r="P543" s="492"/>
      <c r="Q543" s="470"/>
    </row>
    <row r="544" spans="1:17" ht="14.4" customHeight="1" x14ac:dyDescent="0.3">
      <c r="A544" s="464" t="s">
        <v>1265</v>
      </c>
      <c r="B544" s="465" t="s">
        <v>1093</v>
      </c>
      <c r="C544" s="465" t="s">
        <v>1094</v>
      </c>
      <c r="D544" s="465" t="s">
        <v>1157</v>
      </c>
      <c r="E544" s="465" t="s">
        <v>1158</v>
      </c>
      <c r="F544" s="469"/>
      <c r="G544" s="469"/>
      <c r="H544" s="469"/>
      <c r="I544" s="469"/>
      <c r="J544" s="469"/>
      <c r="K544" s="469"/>
      <c r="L544" s="469"/>
      <c r="M544" s="469"/>
      <c r="N544" s="469">
        <v>2</v>
      </c>
      <c r="O544" s="469">
        <v>656</v>
      </c>
      <c r="P544" s="492"/>
      <c r="Q544" s="470">
        <v>328</v>
      </c>
    </row>
    <row r="545" spans="1:17" ht="14.4" customHeight="1" x14ac:dyDescent="0.3">
      <c r="A545" s="464" t="s">
        <v>1265</v>
      </c>
      <c r="B545" s="465" t="s">
        <v>1093</v>
      </c>
      <c r="C545" s="465" t="s">
        <v>1094</v>
      </c>
      <c r="D545" s="465" t="s">
        <v>1165</v>
      </c>
      <c r="E545" s="465" t="s">
        <v>1166</v>
      </c>
      <c r="F545" s="469">
        <v>3</v>
      </c>
      <c r="G545" s="469">
        <v>123</v>
      </c>
      <c r="H545" s="469">
        <v>0.75</v>
      </c>
      <c r="I545" s="469">
        <v>41</v>
      </c>
      <c r="J545" s="469">
        <v>4</v>
      </c>
      <c r="K545" s="469">
        <v>164</v>
      </c>
      <c r="L545" s="469">
        <v>1</v>
      </c>
      <c r="M545" s="469">
        <v>41</v>
      </c>
      <c r="N545" s="469"/>
      <c r="O545" s="469"/>
      <c r="P545" s="492"/>
      <c r="Q545" s="470"/>
    </row>
    <row r="546" spans="1:17" ht="14.4" customHeight="1" x14ac:dyDescent="0.3">
      <c r="A546" s="464" t="s">
        <v>1265</v>
      </c>
      <c r="B546" s="465" t="s">
        <v>1093</v>
      </c>
      <c r="C546" s="465" t="s">
        <v>1094</v>
      </c>
      <c r="D546" s="465" t="s">
        <v>1179</v>
      </c>
      <c r="E546" s="465" t="s">
        <v>1180</v>
      </c>
      <c r="F546" s="469"/>
      <c r="G546" s="469"/>
      <c r="H546" s="469"/>
      <c r="I546" s="469"/>
      <c r="J546" s="469">
        <v>5</v>
      </c>
      <c r="K546" s="469">
        <v>3070</v>
      </c>
      <c r="L546" s="469">
        <v>1</v>
      </c>
      <c r="M546" s="469">
        <v>614</v>
      </c>
      <c r="N546" s="469">
        <v>5</v>
      </c>
      <c r="O546" s="469">
        <v>3060</v>
      </c>
      <c r="P546" s="492">
        <v>0.99674267100977199</v>
      </c>
      <c r="Q546" s="470">
        <v>612</v>
      </c>
    </row>
    <row r="547" spans="1:17" ht="14.4" customHeight="1" x14ac:dyDescent="0.3">
      <c r="A547" s="464" t="s">
        <v>1265</v>
      </c>
      <c r="B547" s="465" t="s">
        <v>1093</v>
      </c>
      <c r="C547" s="465" t="s">
        <v>1094</v>
      </c>
      <c r="D547" s="465" t="s">
        <v>1199</v>
      </c>
      <c r="E547" s="465" t="s">
        <v>1200</v>
      </c>
      <c r="F547" s="469">
        <v>5</v>
      </c>
      <c r="G547" s="469">
        <v>135</v>
      </c>
      <c r="H547" s="469"/>
      <c r="I547" s="469">
        <v>27</v>
      </c>
      <c r="J547" s="469"/>
      <c r="K547" s="469"/>
      <c r="L547" s="469"/>
      <c r="M547" s="469"/>
      <c r="N547" s="469"/>
      <c r="O547" s="469"/>
      <c r="P547" s="492"/>
      <c r="Q547" s="470"/>
    </row>
    <row r="548" spans="1:17" ht="14.4" customHeight="1" x14ac:dyDescent="0.3">
      <c r="A548" s="464" t="s">
        <v>1266</v>
      </c>
      <c r="B548" s="465" t="s">
        <v>1093</v>
      </c>
      <c r="C548" s="465" t="s">
        <v>1094</v>
      </c>
      <c r="D548" s="465" t="s">
        <v>1095</v>
      </c>
      <c r="E548" s="465" t="s">
        <v>1096</v>
      </c>
      <c r="F548" s="469">
        <v>78</v>
      </c>
      <c r="G548" s="469">
        <v>12558</v>
      </c>
      <c r="H548" s="469">
        <v>0.41479768786127169</v>
      </c>
      <c r="I548" s="469">
        <v>161</v>
      </c>
      <c r="J548" s="469">
        <v>175</v>
      </c>
      <c r="K548" s="469">
        <v>30275</v>
      </c>
      <c r="L548" s="469">
        <v>1</v>
      </c>
      <c r="M548" s="469">
        <v>173</v>
      </c>
      <c r="N548" s="469">
        <v>176</v>
      </c>
      <c r="O548" s="469">
        <v>30448</v>
      </c>
      <c r="P548" s="492">
        <v>1.0057142857142858</v>
      </c>
      <c r="Q548" s="470">
        <v>173</v>
      </c>
    </row>
    <row r="549" spans="1:17" ht="14.4" customHeight="1" x14ac:dyDescent="0.3">
      <c r="A549" s="464" t="s">
        <v>1266</v>
      </c>
      <c r="B549" s="465" t="s">
        <v>1093</v>
      </c>
      <c r="C549" s="465" t="s">
        <v>1094</v>
      </c>
      <c r="D549" s="465" t="s">
        <v>1109</v>
      </c>
      <c r="E549" s="465" t="s">
        <v>1110</v>
      </c>
      <c r="F549" s="469">
        <v>5</v>
      </c>
      <c r="G549" s="469">
        <v>5845</v>
      </c>
      <c r="H549" s="469">
        <v>0.99658994032395565</v>
      </c>
      <c r="I549" s="469">
        <v>1169</v>
      </c>
      <c r="J549" s="469">
        <v>5</v>
      </c>
      <c r="K549" s="469">
        <v>5865</v>
      </c>
      <c r="L549" s="469">
        <v>1</v>
      </c>
      <c r="M549" s="469">
        <v>1173</v>
      </c>
      <c r="N549" s="469"/>
      <c r="O549" s="469"/>
      <c r="P549" s="492"/>
      <c r="Q549" s="470"/>
    </row>
    <row r="550" spans="1:17" ht="14.4" customHeight="1" x14ac:dyDescent="0.3">
      <c r="A550" s="464" t="s">
        <v>1266</v>
      </c>
      <c r="B550" s="465" t="s">
        <v>1093</v>
      </c>
      <c r="C550" s="465" t="s">
        <v>1094</v>
      </c>
      <c r="D550" s="465" t="s">
        <v>1111</v>
      </c>
      <c r="E550" s="465" t="s">
        <v>1112</v>
      </c>
      <c r="F550" s="469">
        <v>93</v>
      </c>
      <c r="G550" s="469">
        <v>3720</v>
      </c>
      <c r="H550" s="469">
        <v>0.58161350844277671</v>
      </c>
      <c r="I550" s="469">
        <v>40</v>
      </c>
      <c r="J550" s="469">
        <v>156</v>
      </c>
      <c r="K550" s="469">
        <v>6396</v>
      </c>
      <c r="L550" s="469">
        <v>1</v>
      </c>
      <c r="M550" s="469">
        <v>41</v>
      </c>
      <c r="N550" s="469">
        <v>134</v>
      </c>
      <c r="O550" s="469">
        <v>6164</v>
      </c>
      <c r="P550" s="492">
        <v>0.96372732958098817</v>
      </c>
      <c r="Q550" s="470">
        <v>46</v>
      </c>
    </row>
    <row r="551" spans="1:17" ht="14.4" customHeight="1" x14ac:dyDescent="0.3">
      <c r="A551" s="464" t="s">
        <v>1266</v>
      </c>
      <c r="B551" s="465" t="s">
        <v>1093</v>
      </c>
      <c r="C551" s="465" t="s">
        <v>1094</v>
      </c>
      <c r="D551" s="465" t="s">
        <v>1113</v>
      </c>
      <c r="E551" s="465" t="s">
        <v>1114</v>
      </c>
      <c r="F551" s="469"/>
      <c r="G551" s="469"/>
      <c r="H551" s="469"/>
      <c r="I551" s="469"/>
      <c r="J551" s="469">
        <v>16</v>
      </c>
      <c r="K551" s="469">
        <v>6144</v>
      </c>
      <c r="L551" s="469">
        <v>1</v>
      </c>
      <c r="M551" s="469">
        <v>384</v>
      </c>
      <c r="N551" s="469">
        <v>9</v>
      </c>
      <c r="O551" s="469">
        <v>3123</v>
      </c>
      <c r="P551" s="492">
        <v>0.50830078125</v>
      </c>
      <c r="Q551" s="470">
        <v>347</v>
      </c>
    </row>
    <row r="552" spans="1:17" ht="14.4" customHeight="1" x14ac:dyDescent="0.3">
      <c r="A552" s="464" t="s">
        <v>1266</v>
      </c>
      <c r="B552" s="465" t="s">
        <v>1093</v>
      </c>
      <c r="C552" s="465" t="s">
        <v>1094</v>
      </c>
      <c r="D552" s="465" t="s">
        <v>1115</v>
      </c>
      <c r="E552" s="465" t="s">
        <v>1116</v>
      </c>
      <c r="F552" s="469"/>
      <c r="G552" s="469"/>
      <c r="H552" s="469"/>
      <c r="I552" s="469"/>
      <c r="J552" s="469">
        <v>11</v>
      </c>
      <c r="K552" s="469">
        <v>407</v>
      </c>
      <c r="L552" s="469">
        <v>1</v>
      </c>
      <c r="M552" s="469">
        <v>37</v>
      </c>
      <c r="N552" s="469">
        <v>2</v>
      </c>
      <c r="O552" s="469">
        <v>102</v>
      </c>
      <c r="P552" s="492">
        <v>0.25061425061425063</v>
      </c>
      <c r="Q552" s="470">
        <v>51</v>
      </c>
    </row>
    <row r="553" spans="1:17" ht="14.4" customHeight="1" x14ac:dyDescent="0.3">
      <c r="A553" s="464" t="s">
        <v>1266</v>
      </c>
      <c r="B553" s="465" t="s">
        <v>1093</v>
      </c>
      <c r="C553" s="465" t="s">
        <v>1094</v>
      </c>
      <c r="D553" s="465" t="s">
        <v>1119</v>
      </c>
      <c r="E553" s="465" t="s">
        <v>1120</v>
      </c>
      <c r="F553" s="469"/>
      <c r="G553" s="469"/>
      <c r="H553" s="469"/>
      <c r="I553" s="469"/>
      <c r="J553" s="469">
        <v>3</v>
      </c>
      <c r="K553" s="469">
        <v>1338</v>
      </c>
      <c r="L553" s="469">
        <v>1</v>
      </c>
      <c r="M553" s="469">
        <v>446</v>
      </c>
      <c r="N553" s="469">
        <v>26</v>
      </c>
      <c r="O553" s="469">
        <v>9802</v>
      </c>
      <c r="P553" s="492">
        <v>7.3258594917787745</v>
      </c>
      <c r="Q553" s="470">
        <v>377</v>
      </c>
    </row>
    <row r="554" spans="1:17" ht="14.4" customHeight="1" x14ac:dyDescent="0.3">
      <c r="A554" s="464" t="s">
        <v>1266</v>
      </c>
      <c r="B554" s="465" t="s">
        <v>1093</v>
      </c>
      <c r="C554" s="465" t="s">
        <v>1094</v>
      </c>
      <c r="D554" s="465" t="s">
        <v>1123</v>
      </c>
      <c r="E554" s="465" t="s">
        <v>1124</v>
      </c>
      <c r="F554" s="469">
        <v>31</v>
      </c>
      <c r="G554" s="469">
        <v>15221</v>
      </c>
      <c r="H554" s="469">
        <v>1.4062269031781227</v>
      </c>
      <c r="I554" s="469">
        <v>491</v>
      </c>
      <c r="J554" s="469">
        <v>22</v>
      </c>
      <c r="K554" s="469">
        <v>10824</v>
      </c>
      <c r="L554" s="469">
        <v>1</v>
      </c>
      <c r="M554" s="469">
        <v>492</v>
      </c>
      <c r="N554" s="469">
        <v>62</v>
      </c>
      <c r="O554" s="469">
        <v>32488</v>
      </c>
      <c r="P554" s="492">
        <v>3.0014781966001478</v>
      </c>
      <c r="Q554" s="470">
        <v>524</v>
      </c>
    </row>
    <row r="555" spans="1:17" ht="14.4" customHeight="1" x14ac:dyDescent="0.3">
      <c r="A555" s="464" t="s">
        <v>1266</v>
      </c>
      <c r="B555" s="465" t="s">
        <v>1093</v>
      </c>
      <c r="C555" s="465" t="s">
        <v>1094</v>
      </c>
      <c r="D555" s="465" t="s">
        <v>1125</v>
      </c>
      <c r="E555" s="465" t="s">
        <v>1126</v>
      </c>
      <c r="F555" s="469"/>
      <c r="G555" s="469"/>
      <c r="H555" s="469"/>
      <c r="I555" s="469"/>
      <c r="J555" s="469">
        <v>15</v>
      </c>
      <c r="K555" s="469">
        <v>465</v>
      </c>
      <c r="L555" s="469">
        <v>1</v>
      </c>
      <c r="M555" s="469">
        <v>31</v>
      </c>
      <c r="N555" s="469">
        <v>1</v>
      </c>
      <c r="O555" s="469">
        <v>57</v>
      </c>
      <c r="P555" s="492">
        <v>0.12258064516129032</v>
      </c>
      <c r="Q555" s="470">
        <v>57</v>
      </c>
    </row>
    <row r="556" spans="1:17" ht="14.4" customHeight="1" x14ac:dyDescent="0.3">
      <c r="A556" s="464" t="s">
        <v>1266</v>
      </c>
      <c r="B556" s="465" t="s">
        <v>1093</v>
      </c>
      <c r="C556" s="465" t="s">
        <v>1094</v>
      </c>
      <c r="D556" s="465" t="s">
        <v>1127</v>
      </c>
      <c r="E556" s="465" t="s">
        <v>1128</v>
      </c>
      <c r="F556" s="469"/>
      <c r="G556" s="469"/>
      <c r="H556" s="469"/>
      <c r="I556" s="469"/>
      <c r="J556" s="469"/>
      <c r="K556" s="469"/>
      <c r="L556" s="469"/>
      <c r="M556" s="469"/>
      <c r="N556" s="469">
        <v>1</v>
      </c>
      <c r="O556" s="469">
        <v>224</v>
      </c>
      <c r="P556" s="492"/>
      <c r="Q556" s="470">
        <v>224</v>
      </c>
    </row>
    <row r="557" spans="1:17" ht="14.4" customHeight="1" x14ac:dyDescent="0.3">
      <c r="A557" s="464" t="s">
        <v>1266</v>
      </c>
      <c r="B557" s="465" t="s">
        <v>1093</v>
      </c>
      <c r="C557" s="465" t="s">
        <v>1094</v>
      </c>
      <c r="D557" s="465" t="s">
        <v>1129</v>
      </c>
      <c r="E557" s="465" t="s">
        <v>1130</v>
      </c>
      <c r="F557" s="469"/>
      <c r="G557" s="469"/>
      <c r="H557" s="469"/>
      <c r="I557" s="469"/>
      <c r="J557" s="469"/>
      <c r="K557" s="469"/>
      <c r="L557" s="469"/>
      <c r="M557" s="469"/>
      <c r="N557" s="469">
        <v>1</v>
      </c>
      <c r="O557" s="469">
        <v>553</v>
      </c>
      <c r="P557" s="492"/>
      <c r="Q557" s="470">
        <v>553</v>
      </c>
    </row>
    <row r="558" spans="1:17" ht="14.4" customHeight="1" x14ac:dyDescent="0.3">
      <c r="A558" s="464" t="s">
        <v>1266</v>
      </c>
      <c r="B558" s="465" t="s">
        <v>1093</v>
      </c>
      <c r="C558" s="465" t="s">
        <v>1094</v>
      </c>
      <c r="D558" s="465" t="s">
        <v>1133</v>
      </c>
      <c r="E558" s="465" t="s">
        <v>1134</v>
      </c>
      <c r="F558" s="469"/>
      <c r="G558" s="469"/>
      <c r="H558" s="469"/>
      <c r="I558" s="469"/>
      <c r="J558" s="469"/>
      <c r="K558" s="469"/>
      <c r="L558" s="469"/>
      <c r="M558" s="469"/>
      <c r="N558" s="469">
        <v>2</v>
      </c>
      <c r="O558" s="469">
        <v>282</v>
      </c>
      <c r="P558" s="492"/>
      <c r="Q558" s="470">
        <v>141</v>
      </c>
    </row>
    <row r="559" spans="1:17" ht="14.4" customHeight="1" x14ac:dyDescent="0.3">
      <c r="A559" s="464" t="s">
        <v>1266</v>
      </c>
      <c r="B559" s="465" t="s">
        <v>1093</v>
      </c>
      <c r="C559" s="465" t="s">
        <v>1094</v>
      </c>
      <c r="D559" s="465" t="s">
        <v>1139</v>
      </c>
      <c r="E559" s="465" t="s">
        <v>1140</v>
      </c>
      <c r="F559" s="469">
        <v>19</v>
      </c>
      <c r="G559" s="469">
        <v>304</v>
      </c>
      <c r="H559" s="469">
        <v>0.27511312217194572</v>
      </c>
      <c r="I559" s="469">
        <v>16</v>
      </c>
      <c r="J559" s="469">
        <v>65</v>
      </c>
      <c r="K559" s="469">
        <v>1105</v>
      </c>
      <c r="L559" s="469">
        <v>1</v>
      </c>
      <c r="M559" s="469">
        <v>17</v>
      </c>
      <c r="N559" s="469">
        <v>54</v>
      </c>
      <c r="O559" s="469">
        <v>918</v>
      </c>
      <c r="P559" s="492">
        <v>0.83076923076923082</v>
      </c>
      <c r="Q559" s="470">
        <v>17</v>
      </c>
    </row>
    <row r="560" spans="1:17" ht="14.4" customHeight="1" x14ac:dyDescent="0.3">
      <c r="A560" s="464" t="s">
        <v>1266</v>
      </c>
      <c r="B560" s="465" t="s">
        <v>1093</v>
      </c>
      <c r="C560" s="465" t="s">
        <v>1094</v>
      </c>
      <c r="D560" s="465" t="s">
        <v>1143</v>
      </c>
      <c r="E560" s="465" t="s">
        <v>1144</v>
      </c>
      <c r="F560" s="469">
        <v>13</v>
      </c>
      <c r="G560" s="469">
        <v>1339</v>
      </c>
      <c r="H560" s="469">
        <v>1.3</v>
      </c>
      <c r="I560" s="469">
        <v>103</v>
      </c>
      <c r="J560" s="469">
        <v>10</v>
      </c>
      <c r="K560" s="469">
        <v>1030</v>
      </c>
      <c r="L560" s="469">
        <v>1</v>
      </c>
      <c r="M560" s="469">
        <v>103</v>
      </c>
      <c r="N560" s="469">
        <v>5</v>
      </c>
      <c r="O560" s="469">
        <v>325</v>
      </c>
      <c r="P560" s="492">
        <v>0.3155339805825243</v>
      </c>
      <c r="Q560" s="470">
        <v>65</v>
      </c>
    </row>
    <row r="561" spans="1:17" ht="14.4" customHeight="1" x14ac:dyDescent="0.3">
      <c r="A561" s="464" t="s">
        <v>1266</v>
      </c>
      <c r="B561" s="465" t="s">
        <v>1093</v>
      </c>
      <c r="C561" s="465" t="s">
        <v>1094</v>
      </c>
      <c r="D561" s="465" t="s">
        <v>1149</v>
      </c>
      <c r="E561" s="465" t="s">
        <v>1150</v>
      </c>
      <c r="F561" s="469">
        <v>231</v>
      </c>
      <c r="G561" s="469">
        <v>26796</v>
      </c>
      <c r="H561" s="469">
        <v>0.67162944582299422</v>
      </c>
      <c r="I561" s="469">
        <v>116</v>
      </c>
      <c r="J561" s="469">
        <v>341</v>
      </c>
      <c r="K561" s="469">
        <v>39897</v>
      </c>
      <c r="L561" s="469">
        <v>1</v>
      </c>
      <c r="M561" s="469">
        <v>117</v>
      </c>
      <c r="N561" s="469">
        <v>377</v>
      </c>
      <c r="O561" s="469">
        <v>51272</v>
      </c>
      <c r="P561" s="492">
        <v>1.2851091560768979</v>
      </c>
      <c r="Q561" s="470">
        <v>136</v>
      </c>
    </row>
    <row r="562" spans="1:17" ht="14.4" customHeight="1" x14ac:dyDescent="0.3">
      <c r="A562" s="464" t="s">
        <v>1266</v>
      </c>
      <c r="B562" s="465" t="s">
        <v>1093</v>
      </c>
      <c r="C562" s="465" t="s">
        <v>1094</v>
      </c>
      <c r="D562" s="465" t="s">
        <v>1151</v>
      </c>
      <c r="E562" s="465" t="s">
        <v>1152</v>
      </c>
      <c r="F562" s="469">
        <v>29</v>
      </c>
      <c r="G562" s="469">
        <v>2465</v>
      </c>
      <c r="H562" s="469">
        <v>0.42324862637362637</v>
      </c>
      <c r="I562" s="469">
        <v>85</v>
      </c>
      <c r="J562" s="469">
        <v>64</v>
      </c>
      <c r="K562" s="469">
        <v>5824</v>
      </c>
      <c r="L562" s="469">
        <v>1</v>
      </c>
      <c r="M562" s="469">
        <v>91</v>
      </c>
      <c r="N562" s="469">
        <v>100</v>
      </c>
      <c r="O562" s="469">
        <v>9100</v>
      </c>
      <c r="P562" s="492">
        <v>1.5625</v>
      </c>
      <c r="Q562" s="470">
        <v>91</v>
      </c>
    </row>
    <row r="563" spans="1:17" ht="14.4" customHeight="1" x14ac:dyDescent="0.3">
      <c r="A563" s="464" t="s">
        <v>1266</v>
      </c>
      <c r="B563" s="465" t="s">
        <v>1093</v>
      </c>
      <c r="C563" s="465" t="s">
        <v>1094</v>
      </c>
      <c r="D563" s="465" t="s">
        <v>1155</v>
      </c>
      <c r="E563" s="465" t="s">
        <v>1156</v>
      </c>
      <c r="F563" s="469">
        <v>4</v>
      </c>
      <c r="G563" s="469">
        <v>84</v>
      </c>
      <c r="H563" s="469">
        <v>0.33333333333333331</v>
      </c>
      <c r="I563" s="469">
        <v>21</v>
      </c>
      <c r="J563" s="469">
        <v>12</v>
      </c>
      <c r="K563" s="469">
        <v>252</v>
      </c>
      <c r="L563" s="469">
        <v>1</v>
      </c>
      <c r="M563" s="469">
        <v>21</v>
      </c>
      <c r="N563" s="469">
        <v>27</v>
      </c>
      <c r="O563" s="469">
        <v>1782</v>
      </c>
      <c r="P563" s="492">
        <v>7.0714285714285712</v>
      </c>
      <c r="Q563" s="470">
        <v>66</v>
      </c>
    </row>
    <row r="564" spans="1:17" ht="14.4" customHeight="1" x14ac:dyDescent="0.3">
      <c r="A564" s="464" t="s">
        <v>1266</v>
      </c>
      <c r="B564" s="465" t="s">
        <v>1093</v>
      </c>
      <c r="C564" s="465" t="s">
        <v>1094</v>
      </c>
      <c r="D564" s="465" t="s">
        <v>1157</v>
      </c>
      <c r="E564" s="465" t="s">
        <v>1158</v>
      </c>
      <c r="F564" s="469">
        <v>48</v>
      </c>
      <c r="G564" s="469">
        <v>23376</v>
      </c>
      <c r="H564" s="469">
        <v>0.44767887237628312</v>
      </c>
      <c r="I564" s="469">
        <v>487</v>
      </c>
      <c r="J564" s="469">
        <v>107</v>
      </c>
      <c r="K564" s="469">
        <v>52216</v>
      </c>
      <c r="L564" s="469">
        <v>1</v>
      </c>
      <c r="M564" s="469">
        <v>488</v>
      </c>
      <c r="N564" s="469">
        <v>76</v>
      </c>
      <c r="O564" s="469">
        <v>24928</v>
      </c>
      <c r="P564" s="492">
        <v>0.47740156273939022</v>
      </c>
      <c r="Q564" s="470">
        <v>328</v>
      </c>
    </row>
    <row r="565" spans="1:17" ht="14.4" customHeight="1" x14ac:dyDescent="0.3">
      <c r="A565" s="464" t="s">
        <v>1266</v>
      </c>
      <c r="B565" s="465" t="s">
        <v>1093</v>
      </c>
      <c r="C565" s="465" t="s">
        <v>1094</v>
      </c>
      <c r="D565" s="465" t="s">
        <v>1165</v>
      </c>
      <c r="E565" s="465" t="s">
        <v>1166</v>
      </c>
      <c r="F565" s="469">
        <v>7</v>
      </c>
      <c r="G565" s="469">
        <v>287</v>
      </c>
      <c r="H565" s="469">
        <v>0.30434782608695654</v>
      </c>
      <c r="I565" s="469">
        <v>41</v>
      </c>
      <c r="J565" s="469">
        <v>23</v>
      </c>
      <c r="K565" s="469">
        <v>943</v>
      </c>
      <c r="L565" s="469">
        <v>1</v>
      </c>
      <c r="M565" s="469">
        <v>41</v>
      </c>
      <c r="N565" s="469">
        <v>8</v>
      </c>
      <c r="O565" s="469">
        <v>408</v>
      </c>
      <c r="P565" s="492">
        <v>0.43266171792152702</v>
      </c>
      <c r="Q565" s="470">
        <v>51</v>
      </c>
    </row>
    <row r="566" spans="1:17" ht="14.4" customHeight="1" x14ac:dyDescent="0.3">
      <c r="A566" s="464" t="s">
        <v>1266</v>
      </c>
      <c r="B566" s="465" t="s">
        <v>1093</v>
      </c>
      <c r="C566" s="465" t="s">
        <v>1094</v>
      </c>
      <c r="D566" s="465" t="s">
        <v>1175</v>
      </c>
      <c r="E566" s="465" t="s">
        <v>1176</v>
      </c>
      <c r="F566" s="469">
        <v>1</v>
      </c>
      <c r="G566" s="469">
        <v>762</v>
      </c>
      <c r="H566" s="469">
        <v>0.9986893840104849</v>
      </c>
      <c r="I566" s="469">
        <v>762</v>
      </c>
      <c r="J566" s="469">
        <v>1</v>
      </c>
      <c r="K566" s="469">
        <v>763</v>
      </c>
      <c r="L566" s="469">
        <v>1</v>
      </c>
      <c r="M566" s="469">
        <v>763</v>
      </c>
      <c r="N566" s="469"/>
      <c r="O566" s="469"/>
      <c r="P566" s="492"/>
      <c r="Q566" s="470"/>
    </row>
    <row r="567" spans="1:17" ht="14.4" customHeight="1" x14ac:dyDescent="0.3">
      <c r="A567" s="464" t="s">
        <v>1266</v>
      </c>
      <c r="B567" s="465" t="s">
        <v>1093</v>
      </c>
      <c r="C567" s="465" t="s">
        <v>1094</v>
      </c>
      <c r="D567" s="465" t="s">
        <v>1177</v>
      </c>
      <c r="E567" s="465" t="s">
        <v>1178</v>
      </c>
      <c r="F567" s="469"/>
      <c r="G567" s="469"/>
      <c r="H567" s="469"/>
      <c r="I567" s="469"/>
      <c r="J567" s="469"/>
      <c r="K567" s="469"/>
      <c r="L567" s="469"/>
      <c r="M567" s="469"/>
      <c r="N567" s="469">
        <v>2</v>
      </c>
      <c r="O567" s="469">
        <v>4232</v>
      </c>
      <c r="P567" s="492"/>
      <c r="Q567" s="470">
        <v>2116</v>
      </c>
    </row>
    <row r="568" spans="1:17" ht="14.4" customHeight="1" x14ac:dyDescent="0.3">
      <c r="A568" s="464" t="s">
        <v>1266</v>
      </c>
      <c r="B568" s="465" t="s">
        <v>1093</v>
      </c>
      <c r="C568" s="465" t="s">
        <v>1094</v>
      </c>
      <c r="D568" s="465" t="s">
        <v>1179</v>
      </c>
      <c r="E568" s="465" t="s">
        <v>1180</v>
      </c>
      <c r="F568" s="469">
        <v>27</v>
      </c>
      <c r="G568" s="469">
        <v>16416</v>
      </c>
      <c r="H568" s="469">
        <v>0.83550488599348538</v>
      </c>
      <c r="I568" s="469">
        <v>608</v>
      </c>
      <c r="J568" s="469">
        <v>32</v>
      </c>
      <c r="K568" s="469">
        <v>19648</v>
      </c>
      <c r="L568" s="469">
        <v>1</v>
      </c>
      <c r="M568" s="469">
        <v>614</v>
      </c>
      <c r="N568" s="469">
        <v>109</v>
      </c>
      <c r="O568" s="469">
        <v>66708</v>
      </c>
      <c r="P568" s="492">
        <v>3.3951547231270358</v>
      </c>
      <c r="Q568" s="470">
        <v>612</v>
      </c>
    </row>
    <row r="569" spans="1:17" ht="14.4" customHeight="1" x14ac:dyDescent="0.3">
      <c r="A569" s="464" t="s">
        <v>1266</v>
      </c>
      <c r="B569" s="465" t="s">
        <v>1093</v>
      </c>
      <c r="C569" s="465" t="s">
        <v>1094</v>
      </c>
      <c r="D569" s="465" t="s">
        <v>1211</v>
      </c>
      <c r="E569" s="465"/>
      <c r="F569" s="469"/>
      <c r="G569" s="469"/>
      <c r="H569" s="469"/>
      <c r="I569" s="469"/>
      <c r="J569" s="469"/>
      <c r="K569" s="469"/>
      <c r="L569" s="469"/>
      <c r="M569" s="469"/>
      <c r="N569" s="469">
        <v>4</v>
      </c>
      <c r="O569" s="469">
        <v>5972</v>
      </c>
      <c r="P569" s="492"/>
      <c r="Q569" s="470">
        <v>1493</v>
      </c>
    </row>
    <row r="570" spans="1:17" ht="14.4" customHeight="1" x14ac:dyDescent="0.3">
      <c r="A570" s="464" t="s">
        <v>1266</v>
      </c>
      <c r="B570" s="465" t="s">
        <v>1093</v>
      </c>
      <c r="C570" s="465" t="s">
        <v>1094</v>
      </c>
      <c r="D570" s="465" t="s">
        <v>1212</v>
      </c>
      <c r="E570" s="465"/>
      <c r="F570" s="469"/>
      <c r="G570" s="469"/>
      <c r="H570" s="469"/>
      <c r="I570" s="469"/>
      <c r="J570" s="469"/>
      <c r="K570" s="469"/>
      <c r="L570" s="469"/>
      <c r="M570" s="469"/>
      <c r="N570" s="469">
        <v>1</v>
      </c>
      <c r="O570" s="469">
        <v>327</v>
      </c>
      <c r="P570" s="492"/>
      <c r="Q570" s="470">
        <v>327</v>
      </c>
    </row>
    <row r="571" spans="1:17" ht="14.4" customHeight="1" x14ac:dyDescent="0.3">
      <c r="A571" s="464" t="s">
        <v>1266</v>
      </c>
      <c r="B571" s="465" t="s">
        <v>1093</v>
      </c>
      <c r="C571" s="465" t="s">
        <v>1094</v>
      </c>
      <c r="D571" s="465" t="s">
        <v>1213</v>
      </c>
      <c r="E571" s="465"/>
      <c r="F571" s="469"/>
      <c r="G571" s="469"/>
      <c r="H571" s="469"/>
      <c r="I571" s="469"/>
      <c r="J571" s="469"/>
      <c r="K571" s="469"/>
      <c r="L571" s="469"/>
      <c r="M571" s="469"/>
      <c r="N571" s="469">
        <v>1</v>
      </c>
      <c r="O571" s="469">
        <v>887</v>
      </c>
      <c r="P571" s="492"/>
      <c r="Q571" s="470">
        <v>887</v>
      </c>
    </row>
    <row r="572" spans="1:17" ht="14.4" customHeight="1" x14ac:dyDescent="0.3">
      <c r="A572" s="464" t="s">
        <v>1267</v>
      </c>
      <c r="B572" s="465" t="s">
        <v>1093</v>
      </c>
      <c r="C572" s="465" t="s">
        <v>1094</v>
      </c>
      <c r="D572" s="465" t="s">
        <v>1095</v>
      </c>
      <c r="E572" s="465" t="s">
        <v>1096</v>
      </c>
      <c r="F572" s="469">
        <v>426</v>
      </c>
      <c r="G572" s="469">
        <v>68586</v>
      </c>
      <c r="H572" s="469">
        <v>1.0087808321934431</v>
      </c>
      <c r="I572" s="469">
        <v>161</v>
      </c>
      <c r="J572" s="469">
        <v>393</v>
      </c>
      <c r="K572" s="469">
        <v>67989</v>
      </c>
      <c r="L572" s="469">
        <v>1</v>
      </c>
      <c r="M572" s="469">
        <v>173</v>
      </c>
      <c r="N572" s="469">
        <v>375</v>
      </c>
      <c r="O572" s="469">
        <v>64875</v>
      </c>
      <c r="P572" s="492">
        <v>0.95419847328244278</v>
      </c>
      <c r="Q572" s="470">
        <v>173</v>
      </c>
    </row>
    <row r="573" spans="1:17" ht="14.4" customHeight="1" x14ac:dyDescent="0.3">
      <c r="A573" s="464" t="s">
        <v>1267</v>
      </c>
      <c r="B573" s="465" t="s">
        <v>1093</v>
      </c>
      <c r="C573" s="465" t="s">
        <v>1094</v>
      </c>
      <c r="D573" s="465" t="s">
        <v>1111</v>
      </c>
      <c r="E573" s="465" t="s">
        <v>1112</v>
      </c>
      <c r="F573" s="469">
        <v>33</v>
      </c>
      <c r="G573" s="469">
        <v>1320</v>
      </c>
      <c r="H573" s="469">
        <v>2.6829268292682928</v>
      </c>
      <c r="I573" s="469">
        <v>40</v>
      </c>
      <c r="J573" s="469">
        <v>12</v>
      </c>
      <c r="K573" s="469">
        <v>492</v>
      </c>
      <c r="L573" s="469">
        <v>1</v>
      </c>
      <c r="M573" s="469">
        <v>41</v>
      </c>
      <c r="N573" s="469">
        <v>8</v>
      </c>
      <c r="O573" s="469">
        <v>368</v>
      </c>
      <c r="P573" s="492">
        <v>0.74796747967479671</v>
      </c>
      <c r="Q573" s="470">
        <v>46</v>
      </c>
    </row>
    <row r="574" spans="1:17" ht="14.4" customHeight="1" x14ac:dyDescent="0.3">
      <c r="A574" s="464" t="s">
        <v>1267</v>
      </c>
      <c r="B574" s="465" t="s">
        <v>1093</v>
      </c>
      <c r="C574" s="465" t="s">
        <v>1094</v>
      </c>
      <c r="D574" s="465" t="s">
        <v>1113</v>
      </c>
      <c r="E574" s="465" t="s">
        <v>1114</v>
      </c>
      <c r="F574" s="469">
        <v>4</v>
      </c>
      <c r="G574" s="469">
        <v>1532</v>
      </c>
      <c r="H574" s="469"/>
      <c r="I574" s="469">
        <v>383</v>
      </c>
      <c r="J574" s="469"/>
      <c r="K574" s="469"/>
      <c r="L574" s="469"/>
      <c r="M574" s="469"/>
      <c r="N574" s="469"/>
      <c r="O574" s="469"/>
      <c r="P574" s="492"/>
      <c r="Q574" s="470"/>
    </row>
    <row r="575" spans="1:17" ht="14.4" customHeight="1" x14ac:dyDescent="0.3">
      <c r="A575" s="464" t="s">
        <v>1267</v>
      </c>
      <c r="B575" s="465" t="s">
        <v>1093</v>
      </c>
      <c r="C575" s="465" t="s">
        <v>1094</v>
      </c>
      <c r="D575" s="465" t="s">
        <v>1119</v>
      </c>
      <c r="E575" s="465" t="s">
        <v>1120</v>
      </c>
      <c r="F575" s="469"/>
      <c r="G575" s="469"/>
      <c r="H575" s="469"/>
      <c r="I575" s="469"/>
      <c r="J575" s="469">
        <v>3</v>
      </c>
      <c r="K575" s="469">
        <v>1338</v>
      </c>
      <c r="L575" s="469">
        <v>1</v>
      </c>
      <c r="M575" s="469">
        <v>446</v>
      </c>
      <c r="N575" s="469">
        <v>2</v>
      </c>
      <c r="O575" s="469">
        <v>754</v>
      </c>
      <c r="P575" s="492">
        <v>0.56352765321375187</v>
      </c>
      <c r="Q575" s="470">
        <v>377</v>
      </c>
    </row>
    <row r="576" spans="1:17" ht="14.4" customHeight="1" x14ac:dyDescent="0.3">
      <c r="A576" s="464" t="s">
        <v>1267</v>
      </c>
      <c r="B576" s="465" t="s">
        <v>1093</v>
      </c>
      <c r="C576" s="465" t="s">
        <v>1094</v>
      </c>
      <c r="D576" s="465" t="s">
        <v>1123</v>
      </c>
      <c r="E576" s="465" t="s">
        <v>1124</v>
      </c>
      <c r="F576" s="469">
        <v>2</v>
      </c>
      <c r="G576" s="469">
        <v>982</v>
      </c>
      <c r="H576" s="469">
        <v>0.99796747967479671</v>
      </c>
      <c r="I576" s="469">
        <v>491</v>
      </c>
      <c r="J576" s="469">
        <v>2</v>
      </c>
      <c r="K576" s="469">
        <v>984</v>
      </c>
      <c r="L576" s="469">
        <v>1</v>
      </c>
      <c r="M576" s="469">
        <v>492</v>
      </c>
      <c r="N576" s="469">
        <v>2</v>
      </c>
      <c r="O576" s="469">
        <v>1048</v>
      </c>
      <c r="P576" s="492">
        <v>1.065040650406504</v>
      </c>
      <c r="Q576" s="470">
        <v>524</v>
      </c>
    </row>
    <row r="577" spans="1:17" ht="14.4" customHeight="1" x14ac:dyDescent="0.3">
      <c r="A577" s="464" t="s">
        <v>1267</v>
      </c>
      <c r="B577" s="465" t="s">
        <v>1093</v>
      </c>
      <c r="C577" s="465" t="s">
        <v>1094</v>
      </c>
      <c r="D577" s="465" t="s">
        <v>1125</v>
      </c>
      <c r="E577" s="465" t="s">
        <v>1126</v>
      </c>
      <c r="F577" s="469">
        <v>17</v>
      </c>
      <c r="G577" s="469">
        <v>527</v>
      </c>
      <c r="H577" s="469">
        <v>8.5</v>
      </c>
      <c r="I577" s="469">
        <v>31</v>
      </c>
      <c r="J577" s="469">
        <v>2</v>
      </c>
      <c r="K577" s="469">
        <v>62</v>
      </c>
      <c r="L577" s="469">
        <v>1</v>
      </c>
      <c r="M577" s="469">
        <v>31</v>
      </c>
      <c r="N577" s="469">
        <v>12</v>
      </c>
      <c r="O577" s="469">
        <v>684</v>
      </c>
      <c r="P577" s="492">
        <v>11.03225806451613</v>
      </c>
      <c r="Q577" s="470">
        <v>57</v>
      </c>
    </row>
    <row r="578" spans="1:17" ht="14.4" customHeight="1" x14ac:dyDescent="0.3">
      <c r="A578" s="464" t="s">
        <v>1267</v>
      </c>
      <c r="B578" s="465" t="s">
        <v>1093</v>
      </c>
      <c r="C578" s="465" t="s">
        <v>1094</v>
      </c>
      <c r="D578" s="465" t="s">
        <v>1127</v>
      </c>
      <c r="E578" s="465" t="s">
        <v>1128</v>
      </c>
      <c r="F578" s="469">
        <v>3</v>
      </c>
      <c r="G578" s="469">
        <v>621</v>
      </c>
      <c r="H578" s="469"/>
      <c r="I578" s="469">
        <v>207</v>
      </c>
      <c r="J578" s="469"/>
      <c r="K578" s="469"/>
      <c r="L578" s="469"/>
      <c r="M578" s="469"/>
      <c r="N578" s="469"/>
      <c r="O578" s="469"/>
      <c r="P578" s="492"/>
      <c r="Q578" s="470"/>
    </row>
    <row r="579" spans="1:17" ht="14.4" customHeight="1" x14ac:dyDescent="0.3">
      <c r="A579" s="464" t="s">
        <v>1267</v>
      </c>
      <c r="B579" s="465" t="s">
        <v>1093</v>
      </c>
      <c r="C579" s="465" t="s">
        <v>1094</v>
      </c>
      <c r="D579" s="465" t="s">
        <v>1129</v>
      </c>
      <c r="E579" s="465" t="s">
        <v>1130</v>
      </c>
      <c r="F579" s="469">
        <v>3</v>
      </c>
      <c r="G579" s="469">
        <v>1140</v>
      </c>
      <c r="H579" s="469"/>
      <c r="I579" s="469">
        <v>380</v>
      </c>
      <c r="J579" s="469"/>
      <c r="K579" s="469"/>
      <c r="L579" s="469"/>
      <c r="M579" s="469"/>
      <c r="N579" s="469"/>
      <c r="O579" s="469"/>
      <c r="P579" s="492"/>
      <c r="Q579" s="470"/>
    </row>
    <row r="580" spans="1:17" ht="14.4" customHeight="1" x14ac:dyDescent="0.3">
      <c r="A580" s="464" t="s">
        <v>1267</v>
      </c>
      <c r="B580" s="465" t="s">
        <v>1093</v>
      </c>
      <c r="C580" s="465" t="s">
        <v>1094</v>
      </c>
      <c r="D580" s="465" t="s">
        <v>1139</v>
      </c>
      <c r="E580" s="465" t="s">
        <v>1140</v>
      </c>
      <c r="F580" s="469">
        <v>10</v>
      </c>
      <c r="G580" s="469">
        <v>160</v>
      </c>
      <c r="H580" s="469">
        <v>0.72398190045248867</v>
      </c>
      <c r="I580" s="469">
        <v>16</v>
      </c>
      <c r="J580" s="469">
        <v>13</v>
      </c>
      <c r="K580" s="469">
        <v>221</v>
      </c>
      <c r="L580" s="469">
        <v>1</v>
      </c>
      <c r="M580" s="469">
        <v>17</v>
      </c>
      <c r="N580" s="469">
        <v>1</v>
      </c>
      <c r="O580" s="469">
        <v>17</v>
      </c>
      <c r="P580" s="492">
        <v>7.6923076923076927E-2</v>
      </c>
      <c r="Q580" s="470">
        <v>17</v>
      </c>
    </row>
    <row r="581" spans="1:17" ht="14.4" customHeight="1" x14ac:dyDescent="0.3">
      <c r="A581" s="464" t="s">
        <v>1267</v>
      </c>
      <c r="B581" s="465" t="s">
        <v>1093</v>
      </c>
      <c r="C581" s="465" t="s">
        <v>1094</v>
      </c>
      <c r="D581" s="465" t="s">
        <v>1141</v>
      </c>
      <c r="E581" s="465" t="s">
        <v>1142</v>
      </c>
      <c r="F581" s="469">
        <v>3</v>
      </c>
      <c r="G581" s="469">
        <v>408</v>
      </c>
      <c r="H581" s="469">
        <v>1.4676258992805755</v>
      </c>
      <c r="I581" s="469">
        <v>136</v>
      </c>
      <c r="J581" s="469">
        <v>2</v>
      </c>
      <c r="K581" s="469">
        <v>278</v>
      </c>
      <c r="L581" s="469">
        <v>1</v>
      </c>
      <c r="M581" s="469">
        <v>139</v>
      </c>
      <c r="N581" s="469"/>
      <c r="O581" s="469"/>
      <c r="P581" s="492"/>
      <c r="Q581" s="470"/>
    </row>
    <row r="582" spans="1:17" ht="14.4" customHeight="1" x14ac:dyDescent="0.3">
      <c r="A582" s="464" t="s">
        <v>1267</v>
      </c>
      <c r="B582" s="465" t="s">
        <v>1093</v>
      </c>
      <c r="C582" s="465" t="s">
        <v>1094</v>
      </c>
      <c r="D582" s="465" t="s">
        <v>1143</v>
      </c>
      <c r="E582" s="465" t="s">
        <v>1144</v>
      </c>
      <c r="F582" s="469">
        <v>2</v>
      </c>
      <c r="G582" s="469">
        <v>206</v>
      </c>
      <c r="H582" s="469"/>
      <c r="I582" s="469">
        <v>103</v>
      </c>
      <c r="J582" s="469"/>
      <c r="K582" s="469"/>
      <c r="L582" s="469"/>
      <c r="M582" s="469"/>
      <c r="N582" s="469">
        <v>1</v>
      </c>
      <c r="O582" s="469">
        <v>65</v>
      </c>
      <c r="P582" s="492"/>
      <c r="Q582" s="470">
        <v>65</v>
      </c>
    </row>
    <row r="583" spans="1:17" ht="14.4" customHeight="1" x14ac:dyDescent="0.3">
      <c r="A583" s="464" t="s">
        <v>1267</v>
      </c>
      <c r="B583" s="465" t="s">
        <v>1093</v>
      </c>
      <c r="C583" s="465" t="s">
        <v>1094</v>
      </c>
      <c r="D583" s="465" t="s">
        <v>1149</v>
      </c>
      <c r="E583" s="465" t="s">
        <v>1150</v>
      </c>
      <c r="F583" s="469">
        <v>204</v>
      </c>
      <c r="G583" s="469">
        <v>23664</v>
      </c>
      <c r="H583" s="469">
        <v>2.3518187239117472</v>
      </c>
      <c r="I583" s="469">
        <v>116</v>
      </c>
      <c r="J583" s="469">
        <v>86</v>
      </c>
      <c r="K583" s="469">
        <v>10062</v>
      </c>
      <c r="L583" s="469">
        <v>1</v>
      </c>
      <c r="M583" s="469">
        <v>117</v>
      </c>
      <c r="N583" s="469">
        <v>100</v>
      </c>
      <c r="O583" s="469">
        <v>13600</v>
      </c>
      <c r="P583" s="492">
        <v>1.3516199562711191</v>
      </c>
      <c r="Q583" s="470">
        <v>136</v>
      </c>
    </row>
    <row r="584" spans="1:17" ht="14.4" customHeight="1" x14ac:dyDescent="0.3">
      <c r="A584" s="464" t="s">
        <v>1267</v>
      </c>
      <c r="B584" s="465" t="s">
        <v>1093</v>
      </c>
      <c r="C584" s="465" t="s">
        <v>1094</v>
      </c>
      <c r="D584" s="465" t="s">
        <v>1151</v>
      </c>
      <c r="E584" s="465" t="s">
        <v>1152</v>
      </c>
      <c r="F584" s="469">
        <v>65</v>
      </c>
      <c r="G584" s="469">
        <v>5525</v>
      </c>
      <c r="H584" s="469">
        <v>2.4285714285714284</v>
      </c>
      <c r="I584" s="469">
        <v>85</v>
      </c>
      <c r="J584" s="469">
        <v>25</v>
      </c>
      <c r="K584" s="469">
        <v>2275</v>
      </c>
      <c r="L584" s="469">
        <v>1</v>
      </c>
      <c r="M584" s="469">
        <v>91</v>
      </c>
      <c r="N584" s="469">
        <v>36</v>
      </c>
      <c r="O584" s="469">
        <v>3276</v>
      </c>
      <c r="P584" s="492">
        <v>1.44</v>
      </c>
      <c r="Q584" s="470">
        <v>91</v>
      </c>
    </row>
    <row r="585" spans="1:17" ht="14.4" customHeight="1" x14ac:dyDescent="0.3">
      <c r="A585" s="464" t="s">
        <v>1267</v>
      </c>
      <c r="B585" s="465" t="s">
        <v>1093</v>
      </c>
      <c r="C585" s="465" t="s">
        <v>1094</v>
      </c>
      <c r="D585" s="465" t="s">
        <v>1153</v>
      </c>
      <c r="E585" s="465" t="s">
        <v>1154</v>
      </c>
      <c r="F585" s="469">
        <v>1</v>
      </c>
      <c r="G585" s="469">
        <v>98</v>
      </c>
      <c r="H585" s="469"/>
      <c r="I585" s="469">
        <v>98</v>
      </c>
      <c r="J585" s="469"/>
      <c r="K585" s="469"/>
      <c r="L585" s="469"/>
      <c r="M585" s="469"/>
      <c r="N585" s="469"/>
      <c r="O585" s="469"/>
      <c r="P585" s="492"/>
      <c r="Q585" s="470"/>
    </row>
    <row r="586" spans="1:17" ht="14.4" customHeight="1" x14ac:dyDescent="0.3">
      <c r="A586" s="464" t="s">
        <v>1267</v>
      </c>
      <c r="B586" s="465" t="s">
        <v>1093</v>
      </c>
      <c r="C586" s="465" t="s">
        <v>1094</v>
      </c>
      <c r="D586" s="465" t="s">
        <v>1155</v>
      </c>
      <c r="E586" s="465" t="s">
        <v>1156</v>
      </c>
      <c r="F586" s="469">
        <v>17</v>
      </c>
      <c r="G586" s="469">
        <v>357</v>
      </c>
      <c r="H586" s="469">
        <v>2.4285714285714284</v>
      </c>
      <c r="I586" s="469">
        <v>21</v>
      </c>
      <c r="J586" s="469">
        <v>7</v>
      </c>
      <c r="K586" s="469">
        <v>147</v>
      </c>
      <c r="L586" s="469">
        <v>1</v>
      </c>
      <c r="M586" s="469">
        <v>21</v>
      </c>
      <c r="N586" s="469"/>
      <c r="O586" s="469"/>
      <c r="P586" s="492"/>
      <c r="Q586" s="470"/>
    </row>
    <row r="587" spans="1:17" ht="14.4" customHeight="1" x14ac:dyDescent="0.3">
      <c r="A587" s="464" t="s">
        <v>1267</v>
      </c>
      <c r="B587" s="465" t="s">
        <v>1093</v>
      </c>
      <c r="C587" s="465" t="s">
        <v>1094</v>
      </c>
      <c r="D587" s="465" t="s">
        <v>1157</v>
      </c>
      <c r="E587" s="465" t="s">
        <v>1158</v>
      </c>
      <c r="F587" s="469">
        <v>5</v>
      </c>
      <c r="G587" s="469">
        <v>2435</v>
      </c>
      <c r="H587" s="469">
        <v>0.20790642076502733</v>
      </c>
      <c r="I587" s="469">
        <v>487</v>
      </c>
      <c r="J587" s="469">
        <v>24</v>
      </c>
      <c r="K587" s="469">
        <v>11712</v>
      </c>
      <c r="L587" s="469">
        <v>1</v>
      </c>
      <c r="M587" s="469">
        <v>488</v>
      </c>
      <c r="N587" s="469"/>
      <c r="O587" s="469"/>
      <c r="P587" s="492"/>
      <c r="Q587" s="470"/>
    </row>
    <row r="588" spans="1:17" ht="14.4" customHeight="1" x14ac:dyDescent="0.3">
      <c r="A588" s="464" t="s">
        <v>1267</v>
      </c>
      <c r="B588" s="465" t="s">
        <v>1093</v>
      </c>
      <c r="C588" s="465" t="s">
        <v>1094</v>
      </c>
      <c r="D588" s="465" t="s">
        <v>1165</v>
      </c>
      <c r="E588" s="465" t="s">
        <v>1166</v>
      </c>
      <c r="F588" s="469">
        <v>13</v>
      </c>
      <c r="G588" s="469">
        <v>533</v>
      </c>
      <c r="H588" s="469">
        <v>0.8666666666666667</v>
      </c>
      <c r="I588" s="469">
        <v>41</v>
      </c>
      <c r="J588" s="469">
        <v>15</v>
      </c>
      <c r="K588" s="469">
        <v>615</v>
      </c>
      <c r="L588" s="469">
        <v>1</v>
      </c>
      <c r="M588" s="469">
        <v>41</v>
      </c>
      <c r="N588" s="469">
        <v>15</v>
      </c>
      <c r="O588" s="469">
        <v>765</v>
      </c>
      <c r="P588" s="492">
        <v>1.2439024390243902</v>
      </c>
      <c r="Q588" s="470">
        <v>51</v>
      </c>
    </row>
    <row r="589" spans="1:17" ht="14.4" customHeight="1" x14ac:dyDescent="0.3">
      <c r="A589" s="464" t="s">
        <v>1267</v>
      </c>
      <c r="B589" s="465" t="s">
        <v>1093</v>
      </c>
      <c r="C589" s="465" t="s">
        <v>1094</v>
      </c>
      <c r="D589" s="465" t="s">
        <v>1173</v>
      </c>
      <c r="E589" s="465" t="s">
        <v>1174</v>
      </c>
      <c r="F589" s="469">
        <v>1</v>
      </c>
      <c r="G589" s="469">
        <v>219</v>
      </c>
      <c r="H589" s="469"/>
      <c r="I589" s="469">
        <v>219</v>
      </c>
      <c r="J589" s="469"/>
      <c r="K589" s="469"/>
      <c r="L589" s="469"/>
      <c r="M589" s="469"/>
      <c r="N589" s="469"/>
      <c r="O589" s="469"/>
      <c r="P589" s="492"/>
      <c r="Q589" s="470"/>
    </row>
    <row r="590" spans="1:17" ht="14.4" customHeight="1" x14ac:dyDescent="0.3">
      <c r="A590" s="464" t="s">
        <v>1267</v>
      </c>
      <c r="B590" s="465" t="s">
        <v>1093</v>
      </c>
      <c r="C590" s="465" t="s">
        <v>1094</v>
      </c>
      <c r="D590" s="465" t="s">
        <v>1179</v>
      </c>
      <c r="E590" s="465" t="s">
        <v>1180</v>
      </c>
      <c r="F590" s="469">
        <v>1</v>
      </c>
      <c r="G590" s="469">
        <v>608</v>
      </c>
      <c r="H590" s="469">
        <v>0.99022801302931596</v>
      </c>
      <c r="I590" s="469">
        <v>608</v>
      </c>
      <c r="J590" s="469">
        <v>1</v>
      </c>
      <c r="K590" s="469">
        <v>614</v>
      </c>
      <c r="L590" s="469">
        <v>1</v>
      </c>
      <c r="M590" s="469">
        <v>614</v>
      </c>
      <c r="N590" s="469">
        <v>4</v>
      </c>
      <c r="O590" s="469">
        <v>2448</v>
      </c>
      <c r="P590" s="492">
        <v>3.9869706840390879</v>
      </c>
      <c r="Q590" s="470">
        <v>612</v>
      </c>
    </row>
    <row r="591" spans="1:17" ht="14.4" customHeight="1" x14ac:dyDescent="0.3">
      <c r="A591" s="464" t="s">
        <v>1267</v>
      </c>
      <c r="B591" s="465" t="s">
        <v>1093</v>
      </c>
      <c r="C591" s="465" t="s">
        <v>1094</v>
      </c>
      <c r="D591" s="465" t="s">
        <v>1205</v>
      </c>
      <c r="E591" s="465" t="s">
        <v>1206</v>
      </c>
      <c r="F591" s="469"/>
      <c r="G591" s="469"/>
      <c r="H591" s="469"/>
      <c r="I591" s="469"/>
      <c r="J591" s="469">
        <v>1</v>
      </c>
      <c r="K591" s="469">
        <v>30</v>
      </c>
      <c r="L591" s="469">
        <v>1</v>
      </c>
      <c r="M591" s="469">
        <v>30</v>
      </c>
      <c r="N591" s="469"/>
      <c r="O591" s="469"/>
      <c r="P591" s="492"/>
      <c r="Q591" s="470"/>
    </row>
    <row r="592" spans="1:17" ht="14.4" customHeight="1" x14ac:dyDescent="0.3">
      <c r="A592" s="464" t="s">
        <v>1268</v>
      </c>
      <c r="B592" s="465" t="s">
        <v>1093</v>
      </c>
      <c r="C592" s="465" t="s">
        <v>1094</v>
      </c>
      <c r="D592" s="465" t="s">
        <v>1095</v>
      </c>
      <c r="E592" s="465" t="s">
        <v>1096</v>
      </c>
      <c r="F592" s="469">
        <v>543</v>
      </c>
      <c r="G592" s="469">
        <v>87423</v>
      </c>
      <c r="H592" s="469">
        <v>0.97933189944885068</v>
      </c>
      <c r="I592" s="469">
        <v>161</v>
      </c>
      <c r="J592" s="469">
        <v>516</v>
      </c>
      <c r="K592" s="469">
        <v>89268</v>
      </c>
      <c r="L592" s="469">
        <v>1</v>
      </c>
      <c r="M592" s="469">
        <v>173</v>
      </c>
      <c r="N592" s="469">
        <v>339</v>
      </c>
      <c r="O592" s="469">
        <v>58647</v>
      </c>
      <c r="P592" s="492">
        <v>0.65697674418604646</v>
      </c>
      <c r="Q592" s="470">
        <v>173</v>
      </c>
    </row>
    <row r="593" spans="1:17" ht="14.4" customHeight="1" x14ac:dyDescent="0.3">
      <c r="A593" s="464" t="s">
        <v>1268</v>
      </c>
      <c r="B593" s="465" t="s">
        <v>1093</v>
      </c>
      <c r="C593" s="465" t="s">
        <v>1094</v>
      </c>
      <c r="D593" s="465" t="s">
        <v>1109</v>
      </c>
      <c r="E593" s="465" t="s">
        <v>1110</v>
      </c>
      <c r="F593" s="469">
        <v>31</v>
      </c>
      <c r="G593" s="469">
        <v>36239</v>
      </c>
      <c r="H593" s="469">
        <v>0.14572777429265391</v>
      </c>
      <c r="I593" s="469">
        <v>1169</v>
      </c>
      <c r="J593" s="469">
        <v>212</v>
      </c>
      <c r="K593" s="469">
        <v>248676</v>
      </c>
      <c r="L593" s="469">
        <v>1</v>
      </c>
      <c r="M593" s="469">
        <v>1173</v>
      </c>
      <c r="N593" s="469">
        <v>51</v>
      </c>
      <c r="O593" s="469">
        <v>54570</v>
      </c>
      <c r="P593" s="492">
        <v>0.21944216570959804</v>
      </c>
      <c r="Q593" s="470">
        <v>1070</v>
      </c>
    </row>
    <row r="594" spans="1:17" ht="14.4" customHeight="1" x14ac:dyDescent="0.3">
      <c r="A594" s="464" t="s">
        <v>1268</v>
      </c>
      <c r="B594" s="465" t="s">
        <v>1093</v>
      </c>
      <c r="C594" s="465" t="s">
        <v>1094</v>
      </c>
      <c r="D594" s="465" t="s">
        <v>1111</v>
      </c>
      <c r="E594" s="465" t="s">
        <v>1112</v>
      </c>
      <c r="F594" s="469">
        <v>2054</v>
      </c>
      <c r="G594" s="469">
        <v>82160</v>
      </c>
      <c r="H594" s="469">
        <v>1.1392282200252362</v>
      </c>
      <c r="I594" s="469">
        <v>40</v>
      </c>
      <c r="J594" s="469">
        <v>1759</v>
      </c>
      <c r="K594" s="469">
        <v>72119</v>
      </c>
      <c r="L594" s="469">
        <v>1</v>
      </c>
      <c r="M594" s="469">
        <v>41</v>
      </c>
      <c r="N594" s="469">
        <v>1764</v>
      </c>
      <c r="O594" s="469">
        <v>81144</v>
      </c>
      <c r="P594" s="492">
        <v>1.1251403929616328</v>
      </c>
      <c r="Q594" s="470">
        <v>46</v>
      </c>
    </row>
    <row r="595" spans="1:17" ht="14.4" customHeight="1" x14ac:dyDescent="0.3">
      <c r="A595" s="464" t="s">
        <v>1268</v>
      </c>
      <c r="B595" s="465" t="s">
        <v>1093</v>
      </c>
      <c r="C595" s="465" t="s">
        <v>1094</v>
      </c>
      <c r="D595" s="465" t="s">
        <v>1113</v>
      </c>
      <c r="E595" s="465" t="s">
        <v>1114</v>
      </c>
      <c r="F595" s="469">
        <v>136</v>
      </c>
      <c r="G595" s="469">
        <v>52088</v>
      </c>
      <c r="H595" s="469">
        <v>1.0434294871794871</v>
      </c>
      <c r="I595" s="469">
        <v>383</v>
      </c>
      <c r="J595" s="469">
        <v>130</v>
      </c>
      <c r="K595" s="469">
        <v>49920</v>
      </c>
      <c r="L595" s="469">
        <v>1</v>
      </c>
      <c r="M595" s="469">
        <v>384</v>
      </c>
      <c r="N595" s="469">
        <v>304</v>
      </c>
      <c r="O595" s="469">
        <v>105488</v>
      </c>
      <c r="P595" s="492">
        <v>2.1131410256410255</v>
      </c>
      <c r="Q595" s="470">
        <v>347</v>
      </c>
    </row>
    <row r="596" spans="1:17" ht="14.4" customHeight="1" x14ac:dyDescent="0.3">
      <c r="A596" s="464" t="s">
        <v>1268</v>
      </c>
      <c r="B596" s="465" t="s">
        <v>1093</v>
      </c>
      <c r="C596" s="465" t="s">
        <v>1094</v>
      </c>
      <c r="D596" s="465" t="s">
        <v>1115</v>
      </c>
      <c r="E596" s="465" t="s">
        <v>1116</v>
      </c>
      <c r="F596" s="469">
        <v>3</v>
      </c>
      <c r="G596" s="469">
        <v>111</v>
      </c>
      <c r="H596" s="469"/>
      <c r="I596" s="469">
        <v>37</v>
      </c>
      <c r="J596" s="469"/>
      <c r="K596" s="469"/>
      <c r="L596" s="469"/>
      <c r="M596" s="469"/>
      <c r="N596" s="469">
        <v>2</v>
      </c>
      <c r="O596" s="469">
        <v>102</v>
      </c>
      <c r="P596" s="492"/>
      <c r="Q596" s="470">
        <v>51</v>
      </c>
    </row>
    <row r="597" spans="1:17" ht="14.4" customHeight="1" x14ac:dyDescent="0.3">
      <c r="A597" s="464" t="s">
        <v>1268</v>
      </c>
      <c r="B597" s="465" t="s">
        <v>1093</v>
      </c>
      <c r="C597" s="465" t="s">
        <v>1094</v>
      </c>
      <c r="D597" s="465" t="s">
        <v>1119</v>
      </c>
      <c r="E597" s="465" t="s">
        <v>1120</v>
      </c>
      <c r="F597" s="469">
        <v>212</v>
      </c>
      <c r="G597" s="469">
        <v>94340</v>
      </c>
      <c r="H597" s="469">
        <v>1.2742449619104219</v>
      </c>
      <c r="I597" s="469">
        <v>445</v>
      </c>
      <c r="J597" s="469">
        <v>166</v>
      </c>
      <c r="K597" s="469">
        <v>74036</v>
      </c>
      <c r="L597" s="469">
        <v>1</v>
      </c>
      <c r="M597" s="469">
        <v>446</v>
      </c>
      <c r="N597" s="469">
        <v>449</v>
      </c>
      <c r="O597" s="469">
        <v>169273</v>
      </c>
      <c r="P597" s="492">
        <v>2.2863606893943489</v>
      </c>
      <c r="Q597" s="470">
        <v>377</v>
      </c>
    </row>
    <row r="598" spans="1:17" ht="14.4" customHeight="1" x14ac:dyDescent="0.3">
      <c r="A598" s="464" t="s">
        <v>1268</v>
      </c>
      <c r="B598" s="465" t="s">
        <v>1093</v>
      </c>
      <c r="C598" s="465" t="s">
        <v>1094</v>
      </c>
      <c r="D598" s="465" t="s">
        <v>1121</v>
      </c>
      <c r="E598" s="465" t="s">
        <v>1122</v>
      </c>
      <c r="F598" s="469">
        <v>41</v>
      </c>
      <c r="G598" s="469">
        <v>1681</v>
      </c>
      <c r="H598" s="469">
        <v>1.6676587301587302</v>
      </c>
      <c r="I598" s="469">
        <v>41</v>
      </c>
      <c r="J598" s="469">
        <v>24</v>
      </c>
      <c r="K598" s="469">
        <v>1008</v>
      </c>
      <c r="L598" s="469">
        <v>1</v>
      </c>
      <c r="M598" s="469">
        <v>42</v>
      </c>
      <c r="N598" s="469">
        <v>32</v>
      </c>
      <c r="O598" s="469">
        <v>1088</v>
      </c>
      <c r="P598" s="492">
        <v>1.0793650793650793</v>
      </c>
      <c r="Q598" s="470">
        <v>34</v>
      </c>
    </row>
    <row r="599" spans="1:17" ht="14.4" customHeight="1" x14ac:dyDescent="0.3">
      <c r="A599" s="464" t="s">
        <v>1268</v>
      </c>
      <c r="B599" s="465" t="s">
        <v>1093</v>
      </c>
      <c r="C599" s="465" t="s">
        <v>1094</v>
      </c>
      <c r="D599" s="465" t="s">
        <v>1123</v>
      </c>
      <c r="E599" s="465" t="s">
        <v>1124</v>
      </c>
      <c r="F599" s="469">
        <v>187</v>
      </c>
      <c r="G599" s="469">
        <v>91817</v>
      </c>
      <c r="H599" s="469">
        <v>0.86398110508882864</v>
      </c>
      <c r="I599" s="469">
        <v>491</v>
      </c>
      <c r="J599" s="469">
        <v>216</v>
      </c>
      <c r="K599" s="469">
        <v>106272</v>
      </c>
      <c r="L599" s="469">
        <v>1</v>
      </c>
      <c r="M599" s="469">
        <v>492</v>
      </c>
      <c r="N599" s="469">
        <v>276</v>
      </c>
      <c r="O599" s="469">
        <v>144624</v>
      </c>
      <c r="P599" s="492">
        <v>1.3608852755194218</v>
      </c>
      <c r="Q599" s="470">
        <v>524</v>
      </c>
    </row>
    <row r="600" spans="1:17" ht="14.4" customHeight="1" x14ac:dyDescent="0.3">
      <c r="A600" s="464" t="s">
        <v>1268</v>
      </c>
      <c r="B600" s="465" t="s">
        <v>1093</v>
      </c>
      <c r="C600" s="465" t="s">
        <v>1094</v>
      </c>
      <c r="D600" s="465" t="s">
        <v>1125</v>
      </c>
      <c r="E600" s="465" t="s">
        <v>1126</v>
      </c>
      <c r="F600" s="469">
        <v>253</v>
      </c>
      <c r="G600" s="469">
        <v>7843</v>
      </c>
      <c r="H600" s="469">
        <v>0.74852071005917165</v>
      </c>
      <c r="I600" s="469">
        <v>31</v>
      </c>
      <c r="J600" s="469">
        <v>338</v>
      </c>
      <c r="K600" s="469">
        <v>10478</v>
      </c>
      <c r="L600" s="469">
        <v>1</v>
      </c>
      <c r="M600" s="469">
        <v>31</v>
      </c>
      <c r="N600" s="469">
        <v>263</v>
      </c>
      <c r="O600" s="469">
        <v>14991</v>
      </c>
      <c r="P600" s="492">
        <v>1.4307119679328115</v>
      </c>
      <c r="Q600" s="470">
        <v>57</v>
      </c>
    </row>
    <row r="601" spans="1:17" ht="14.4" customHeight="1" x14ac:dyDescent="0.3">
      <c r="A601" s="464" t="s">
        <v>1268</v>
      </c>
      <c r="B601" s="465" t="s">
        <v>1093</v>
      </c>
      <c r="C601" s="465" t="s">
        <v>1094</v>
      </c>
      <c r="D601" s="465" t="s">
        <v>1127</v>
      </c>
      <c r="E601" s="465" t="s">
        <v>1128</v>
      </c>
      <c r="F601" s="469"/>
      <c r="G601" s="469"/>
      <c r="H601" s="469"/>
      <c r="I601" s="469"/>
      <c r="J601" s="469">
        <v>6</v>
      </c>
      <c r="K601" s="469">
        <v>1248</v>
      </c>
      <c r="L601" s="469">
        <v>1</v>
      </c>
      <c r="M601" s="469">
        <v>208</v>
      </c>
      <c r="N601" s="469">
        <v>14</v>
      </c>
      <c r="O601" s="469">
        <v>3136</v>
      </c>
      <c r="P601" s="492">
        <v>2.5128205128205128</v>
      </c>
      <c r="Q601" s="470">
        <v>224</v>
      </c>
    </row>
    <row r="602" spans="1:17" ht="14.4" customHeight="1" x14ac:dyDescent="0.3">
      <c r="A602" s="464" t="s">
        <v>1268</v>
      </c>
      <c r="B602" s="465" t="s">
        <v>1093</v>
      </c>
      <c r="C602" s="465" t="s">
        <v>1094</v>
      </c>
      <c r="D602" s="465" t="s">
        <v>1129</v>
      </c>
      <c r="E602" s="465" t="s">
        <v>1130</v>
      </c>
      <c r="F602" s="469"/>
      <c r="G602" s="469"/>
      <c r="H602" s="469"/>
      <c r="I602" s="469"/>
      <c r="J602" s="469">
        <v>3</v>
      </c>
      <c r="K602" s="469">
        <v>1152</v>
      </c>
      <c r="L602" s="469">
        <v>1</v>
      </c>
      <c r="M602" s="469">
        <v>384</v>
      </c>
      <c r="N602" s="469">
        <v>12</v>
      </c>
      <c r="O602" s="469">
        <v>6636</v>
      </c>
      <c r="P602" s="492">
        <v>5.760416666666667</v>
      </c>
      <c r="Q602" s="470">
        <v>553</v>
      </c>
    </row>
    <row r="603" spans="1:17" ht="14.4" customHeight="1" x14ac:dyDescent="0.3">
      <c r="A603" s="464" t="s">
        <v>1268</v>
      </c>
      <c r="B603" s="465" t="s">
        <v>1093</v>
      </c>
      <c r="C603" s="465" t="s">
        <v>1094</v>
      </c>
      <c r="D603" s="465" t="s">
        <v>1133</v>
      </c>
      <c r="E603" s="465" t="s">
        <v>1134</v>
      </c>
      <c r="F603" s="469"/>
      <c r="G603" s="469"/>
      <c r="H603" s="469"/>
      <c r="I603" s="469"/>
      <c r="J603" s="469"/>
      <c r="K603" s="469"/>
      <c r="L603" s="469"/>
      <c r="M603" s="469"/>
      <c r="N603" s="469">
        <v>6</v>
      </c>
      <c r="O603" s="469">
        <v>846</v>
      </c>
      <c r="P603" s="492"/>
      <c r="Q603" s="470">
        <v>141</v>
      </c>
    </row>
    <row r="604" spans="1:17" ht="14.4" customHeight="1" x14ac:dyDescent="0.3">
      <c r="A604" s="464" t="s">
        <v>1268</v>
      </c>
      <c r="B604" s="465" t="s">
        <v>1093</v>
      </c>
      <c r="C604" s="465" t="s">
        <v>1094</v>
      </c>
      <c r="D604" s="465" t="s">
        <v>1139</v>
      </c>
      <c r="E604" s="465" t="s">
        <v>1140</v>
      </c>
      <c r="F604" s="469">
        <v>642</v>
      </c>
      <c r="G604" s="469">
        <v>10272</v>
      </c>
      <c r="H604" s="469">
        <v>1.0713391739674594</v>
      </c>
      <c r="I604" s="469">
        <v>16</v>
      </c>
      <c r="J604" s="469">
        <v>564</v>
      </c>
      <c r="K604" s="469">
        <v>9588</v>
      </c>
      <c r="L604" s="469">
        <v>1</v>
      </c>
      <c r="M604" s="469">
        <v>17</v>
      </c>
      <c r="N604" s="469">
        <v>647</v>
      </c>
      <c r="O604" s="469">
        <v>10999</v>
      </c>
      <c r="P604" s="492">
        <v>1.1471631205673758</v>
      </c>
      <c r="Q604" s="470">
        <v>17</v>
      </c>
    </row>
    <row r="605" spans="1:17" ht="14.4" customHeight="1" x14ac:dyDescent="0.3">
      <c r="A605" s="464" t="s">
        <v>1268</v>
      </c>
      <c r="B605" s="465" t="s">
        <v>1093</v>
      </c>
      <c r="C605" s="465" t="s">
        <v>1094</v>
      </c>
      <c r="D605" s="465" t="s">
        <v>1141</v>
      </c>
      <c r="E605" s="465" t="s">
        <v>1142</v>
      </c>
      <c r="F605" s="469">
        <v>1694</v>
      </c>
      <c r="G605" s="469">
        <v>230384</v>
      </c>
      <c r="H605" s="469">
        <v>0.93905883791550326</v>
      </c>
      <c r="I605" s="469">
        <v>136</v>
      </c>
      <c r="J605" s="469">
        <v>1765</v>
      </c>
      <c r="K605" s="469">
        <v>245335</v>
      </c>
      <c r="L605" s="469">
        <v>1</v>
      </c>
      <c r="M605" s="469">
        <v>139</v>
      </c>
      <c r="N605" s="469">
        <v>1673</v>
      </c>
      <c r="O605" s="469">
        <v>239239</v>
      </c>
      <c r="P605" s="492">
        <v>0.97515234271506313</v>
      </c>
      <c r="Q605" s="470">
        <v>143</v>
      </c>
    </row>
    <row r="606" spans="1:17" ht="14.4" customHeight="1" x14ac:dyDescent="0.3">
      <c r="A606" s="464" t="s">
        <v>1268</v>
      </c>
      <c r="B606" s="465" t="s">
        <v>1093</v>
      </c>
      <c r="C606" s="465" t="s">
        <v>1094</v>
      </c>
      <c r="D606" s="465" t="s">
        <v>1143</v>
      </c>
      <c r="E606" s="465" t="s">
        <v>1144</v>
      </c>
      <c r="F606" s="469">
        <v>230</v>
      </c>
      <c r="G606" s="469">
        <v>23690</v>
      </c>
      <c r="H606" s="469">
        <v>0.48832271762208068</v>
      </c>
      <c r="I606" s="469">
        <v>103</v>
      </c>
      <c r="J606" s="469">
        <v>471</v>
      </c>
      <c r="K606" s="469">
        <v>48513</v>
      </c>
      <c r="L606" s="469">
        <v>1</v>
      </c>
      <c r="M606" s="469">
        <v>103</v>
      </c>
      <c r="N606" s="469">
        <v>403</v>
      </c>
      <c r="O606" s="469">
        <v>26195</v>
      </c>
      <c r="P606" s="492">
        <v>0.53995836167625177</v>
      </c>
      <c r="Q606" s="470">
        <v>65</v>
      </c>
    </row>
    <row r="607" spans="1:17" ht="14.4" customHeight="1" x14ac:dyDescent="0.3">
      <c r="A607" s="464" t="s">
        <v>1268</v>
      </c>
      <c r="B607" s="465" t="s">
        <v>1093</v>
      </c>
      <c r="C607" s="465" t="s">
        <v>1094</v>
      </c>
      <c r="D607" s="465" t="s">
        <v>1149</v>
      </c>
      <c r="E607" s="465" t="s">
        <v>1150</v>
      </c>
      <c r="F607" s="469">
        <v>844</v>
      </c>
      <c r="G607" s="469">
        <v>97904</v>
      </c>
      <c r="H607" s="469">
        <v>0.88830820041011127</v>
      </c>
      <c r="I607" s="469">
        <v>116</v>
      </c>
      <c r="J607" s="469">
        <v>942</v>
      </c>
      <c r="K607" s="469">
        <v>110214</v>
      </c>
      <c r="L607" s="469">
        <v>1</v>
      </c>
      <c r="M607" s="469">
        <v>117</v>
      </c>
      <c r="N607" s="469">
        <v>1350</v>
      </c>
      <c r="O607" s="469">
        <v>183600</v>
      </c>
      <c r="P607" s="492">
        <v>1.6658500734933857</v>
      </c>
      <c r="Q607" s="470">
        <v>136</v>
      </c>
    </row>
    <row r="608" spans="1:17" ht="14.4" customHeight="1" x14ac:dyDescent="0.3">
      <c r="A608" s="464" t="s">
        <v>1268</v>
      </c>
      <c r="B608" s="465" t="s">
        <v>1093</v>
      </c>
      <c r="C608" s="465" t="s">
        <v>1094</v>
      </c>
      <c r="D608" s="465" t="s">
        <v>1151</v>
      </c>
      <c r="E608" s="465" t="s">
        <v>1152</v>
      </c>
      <c r="F608" s="469">
        <v>76</v>
      </c>
      <c r="G608" s="469">
        <v>6460</v>
      </c>
      <c r="H608" s="469">
        <v>1.0755910755910756</v>
      </c>
      <c r="I608" s="469">
        <v>85</v>
      </c>
      <c r="J608" s="469">
        <v>66</v>
      </c>
      <c r="K608" s="469">
        <v>6006</v>
      </c>
      <c r="L608" s="469">
        <v>1</v>
      </c>
      <c r="M608" s="469">
        <v>91</v>
      </c>
      <c r="N608" s="469">
        <v>76</v>
      </c>
      <c r="O608" s="469">
        <v>6916</v>
      </c>
      <c r="P608" s="492">
        <v>1.1515151515151516</v>
      </c>
      <c r="Q608" s="470">
        <v>91</v>
      </c>
    </row>
    <row r="609" spans="1:17" ht="14.4" customHeight="1" x14ac:dyDescent="0.3">
      <c r="A609" s="464" t="s">
        <v>1268</v>
      </c>
      <c r="B609" s="465" t="s">
        <v>1093</v>
      </c>
      <c r="C609" s="465" t="s">
        <v>1094</v>
      </c>
      <c r="D609" s="465" t="s">
        <v>1153</v>
      </c>
      <c r="E609" s="465" t="s">
        <v>1154</v>
      </c>
      <c r="F609" s="469">
        <v>4</v>
      </c>
      <c r="G609" s="469">
        <v>392</v>
      </c>
      <c r="H609" s="469">
        <v>1.3198653198653199</v>
      </c>
      <c r="I609" s="469">
        <v>98</v>
      </c>
      <c r="J609" s="469">
        <v>3</v>
      </c>
      <c r="K609" s="469">
        <v>297</v>
      </c>
      <c r="L609" s="469">
        <v>1</v>
      </c>
      <c r="M609" s="469">
        <v>99</v>
      </c>
      <c r="N609" s="469"/>
      <c r="O609" s="469"/>
      <c r="P609" s="492"/>
      <c r="Q609" s="470"/>
    </row>
    <row r="610" spans="1:17" ht="14.4" customHeight="1" x14ac:dyDescent="0.3">
      <c r="A610" s="464" t="s">
        <v>1268</v>
      </c>
      <c r="B610" s="465" t="s">
        <v>1093</v>
      </c>
      <c r="C610" s="465" t="s">
        <v>1094</v>
      </c>
      <c r="D610" s="465" t="s">
        <v>1155</v>
      </c>
      <c r="E610" s="465" t="s">
        <v>1156</v>
      </c>
      <c r="F610" s="469">
        <v>148</v>
      </c>
      <c r="G610" s="469">
        <v>3108</v>
      </c>
      <c r="H610" s="469">
        <v>2.4262295081967213</v>
      </c>
      <c r="I610" s="469">
        <v>21</v>
      </c>
      <c r="J610" s="469">
        <v>61</v>
      </c>
      <c r="K610" s="469">
        <v>1281</v>
      </c>
      <c r="L610" s="469">
        <v>1</v>
      </c>
      <c r="M610" s="469">
        <v>21</v>
      </c>
      <c r="N610" s="469">
        <v>136</v>
      </c>
      <c r="O610" s="469">
        <v>8976</v>
      </c>
      <c r="P610" s="492">
        <v>7.0070257611241216</v>
      </c>
      <c r="Q610" s="470">
        <v>66</v>
      </c>
    </row>
    <row r="611" spans="1:17" ht="14.4" customHeight="1" x14ac:dyDescent="0.3">
      <c r="A611" s="464" t="s">
        <v>1268</v>
      </c>
      <c r="B611" s="465" t="s">
        <v>1093</v>
      </c>
      <c r="C611" s="465" t="s">
        <v>1094</v>
      </c>
      <c r="D611" s="465" t="s">
        <v>1157</v>
      </c>
      <c r="E611" s="465" t="s">
        <v>1158</v>
      </c>
      <c r="F611" s="469">
        <v>728</v>
      </c>
      <c r="G611" s="469">
        <v>354536</v>
      </c>
      <c r="H611" s="469">
        <v>1.2048228801348448</v>
      </c>
      <c r="I611" s="469">
        <v>487</v>
      </c>
      <c r="J611" s="469">
        <v>603</v>
      </c>
      <c r="K611" s="469">
        <v>294264</v>
      </c>
      <c r="L611" s="469">
        <v>1</v>
      </c>
      <c r="M611" s="469">
        <v>488</v>
      </c>
      <c r="N611" s="469">
        <v>319</v>
      </c>
      <c r="O611" s="469">
        <v>104632</v>
      </c>
      <c r="P611" s="492">
        <v>0.35557186743876246</v>
      </c>
      <c r="Q611" s="470">
        <v>328</v>
      </c>
    </row>
    <row r="612" spans="1:17" ht="14.4" customHeight="1" x14ac:dyDescent="0.3">
      <c r="A612" s="464" t="s">
        <v>1268</v>
      </c>
      <c r="B612" s="465" t="s">
        <v>1093</v>
      </c>
      <c r="C612" s="465" t="s">
        <v>1094</v>
      </c>
      <c r="D612" s="465" t="s">
        <v>1165</v>
      </c>
      <c r="E612" s="465" t="s">
        <v>1166</v>
      </c>
      <c r="F612" s="469">
        <v>132</v>
      </c>
      <c r="G612" s="469">
        <v>5412</v>
      </c>
      <c r="H612" s="469">
        <v>0.91034482758620694</v>
      </c>
      <c r="I612" s="469">
        <v>41</v>
      </c>
      <c r="J612" s="469">
        <v>145</v>
      </c>
      <c r="K612" s="469">
        <v>5945</v>
      </c>
      <c r="L612" s="469">
        <v>1</v>
      </c>
      <c r="M612" s="469">
        <v>41</v>
      </c>
      <c r="N612" s="469">
        <v>128</v>
      </c>
      <c r="O612" s="469">
        <v>6528</v>
      </c>
      <c r="P612" s="492">
        <v>1.0980656013456687</v>
      </c>
      <c r="Q612" s="470">
        <v>51</v>
      </c>
    </row>
    <row r="613" spans="1:17" ht="14.4" customHeight="1" x14ac:dyDescent="0.3">
      <c r="A613" s="464" t="s">
        <v>1268</v>
      </c>
      <c r="B613" s="465" t="s">
        <v>1093</v>
      </c>
      <c r="C613" s="465" t="s">
        <v>1094</v>
      </c>
      <c r="D613" s="465" t="s">
        <v>1173</v>
      </c>
      <c r="E613" s="465" t="s">
        <v>1174</v>
      </c>
      <c r="F613" s="469">
        <v>1</v>
      </c>
      <c r="G613" s="469">
        <v>219</v>
      </c>
      <c r="H613" s="469">
        <v>0.16367713004484305</v>
      </c>
      <c r="I613" s="469">
        <v>219</v>
      </c>
      <c r="J613" s="469">
        <v>6</v>
      </c>
      <c r="K613" s="469">
        <v>1338</v>
      </c>
      <c r="L613" s="469">
        <v>1</v>
      </c>
      <c r="M613" s="469">
        <v>223</v>
      </c>
      <c r="N613" s="469">
        <v>8</v>
      </c>
      <c r="O613" s="469">
        <v>1656</v>
      </c>
      <c r="P613" s="492">
        <v>1.2376681614349776</v>
      </c>
      <c r="Q613" s="470">
        <v>207</v>
      </c>
    </row>
    <row r="614" spans="1:17" ht="14.4" customHeight="1" x14ac:dyDescent="0.3">
      <c r="A614" s="464" t="s">
        <v>1268</v>
      </c>
      <c r="B614" s="465" t="s">
        <v>1093</v>
      </c>
      <c r="C614" s="465" t="s">
        <v>1094</v>
      </c>
      <c r="D614" s="465" t="s">
        <v>1175</v>
      </c>
      <c r="E614" s="465" t="s">
        <v>1176</v>
      </c>
      <c r="F614" s="469">
        <v>6</v>
      </c>
      <c r="G614" s="469">
        <v>4572</v>
      </c>
      <c r="H614" s="469">
        <v>0.28533982400299568</v>
      </c>
      <c r="I614" s="469">
        <v>762</v>
      </c>
      <c r="J614" s="469">
        <v>21</v>
      </c>
      <c r="K614" s="469">
        <v>16023</v>
      </c>
      <c r="L614" s="469">
        <v>1</v>
      </c>
      <c r="M614" s="469">
        <v>763</v>
      </c>
      <c r="N614" s="469">
        <v>11</v>
      </c>
      <c r="O614" s="469">
        <v>8393</v>
      </c>
      <c r="P614" s="492">
        <v>0.52380952380952384</v>
      </c>
      <c r="Q614" s="470">
        <v>763</v>
      </c>
    </row>
    <row r="615" spans="1:17" ht="14.4" customHeight="1" x14ac:dyDescent="0.3">
      <c r="A615" s="464" t="s">
        <v>1268</v>
      </c>
      <c r="B615" s="465" t="s">
        <v>1093</v>
      </c>
      <c r="C615" s="465" t="s">
        <v>1094</v>
      </c>
      <c r="D615" s="465" t="s">
        <v>1177</v>
      </c>
      <c r="E615" s="465" t="s">
        <v>1178</v>
      </c>
      <c r="F615" s="469">
        <v>2</v>
      </c>
      <c r="G615" s="469">
        <v>4144</v>
      </c>
      <c r="H615" s="469">
        <v>0.65404040404040409</v>
      </c>
      <c r="I615" s="469">
        <v>2072</v>
      </c>
      <c r="J615" s="469">
        <v>3</v>
      </c>
      <c r="K615" s="469">
        <v>6336</v>
      </c>
      <c r="L615" s="469">
        <v>1</v>
      </c>
      <c r="M615" s="469">
        <v>2112</v>
      </c>
      <c r="N615" s="469">
        <v>2</v>
      </c>
      <c r="O615" s="469">
        <v>4232</v>
      </c>
      <c r="P615" s="492">
        <v>0.66792929292929293</v>
      </c>
      <c r="Q615" s="470">
        <v>2116</v>
      </c>
    </row>
    <row r="616" spans="1:17" ht="14.4" customHeight="1" x14ac:dyDescent="0.3">
      <c r="A616" s="464" t="s">
        <v>1268</v>
      </c>
      <c r="B616" s="465" t="s">
        <v>1093</v>
      </c>
      <c r="C616" s="465" t="s">
        <v>1094</v>
      </c>
      <c r="D616" s="465" t="s">
        <v>1179</v>
      </c>
      <c r="E616" s="465" t="s">
        <v>1180</v>
      </c>
      <c r="F616" s="469">
        <v>135</v>
      </c>
      <c r="G616" s="469">
        <v>82080</v>
      </c>
      <c r="H616" s="469">
        <v>1.2493531005510061</v>
      </c>
      <c r="I616" s="469">
        <v>608</v>
      </c>
      <c r="J616" s="469">
        <v>107</v>
      </c>
      <c r="K616" s="469">
        <v>65698</v>
      </c>
      <c r="L616" s="469">
        <v>1</v>
      </c>
      <c r="M616" s="469">
        <v>614</v>
      </c>
      <c r="N616" s="469">
        <v>122</v>
      </c>
      <c r="O616" s="469">
        <v>74664</v>
      </c>
      <c r="P616" s="492">
        <v>1.1364729519924504</v>
      </c>
      <c r="Q616" s="470">
        <v>612</v>
      </c>
    </row>
    <row r="617" spans="1:17" ht="14.4" customHeight="1" x14ac:dyDescent="0.3">
      <c r="A617" s="464" t="s">
        <v>1268</v>
      </c>
      <c r="B617" s="465" t="s">
        <v>1093</v>
      </c>
      <c r="C617" s="465" t="s">
        <v>1094</v>
      </c>
      <c r="D617" s="465" t="s">
        <v>1183</v>
      </c>
      <c r="E617" s="465" t="s">
        <v>1184</v>
      </c>
      <c r="F617" s="469">
        <v>6</v>
      </c>
      <c r="G617" s="469">
        <v>3054</v>
      </c>
      <c r="H617" s="469">
        <v>0.4970703125</v>
      </c>
      <c r="I617" s="469">
        <v>509</v>
      </c>
      <c r="J617" s="469">
        <v>12</v>
      </c>
      <c r="K617" s="469">
        <v>6144</v>
      </c>
      <c r="L617" s="469">
        <v>1</v>
      </c>
      <c r="M617" s="469">
        <v>512</v>
      </c>
      <c r="N617" s="469">
        <v>2</v>
      </c>
      <c r="O617" s="469">
        <v>862</v>
      </c>
      <c r="P617" s="492">
        <v>0.14029947916666666</v>
      </c>
      <c r="Q617" s="470">
        <v>431</v>
      </c>
    </row>
    <row r="618" spans="1:17" ht="14.4" customHeight="1" x14ac:dyDescent="0.3">
      <c r="A618" s="464" t="s">
        <v>1268</v>
      </c>
      <c r="B618" s="465" t="s">
        <v>1093</v>
      </c>
      <c r="C618" s="465" t="s">
        <v>1094</v>
      </c>
      <c r="D618" s="465" t="s">
        <v>1197</v>
      </c>
      <c r="E618" s="465" t="s">
        <v>1198</v>
      </c>
      <c r="F618" s="469">
        <v>34</v>
      </c>
      <c r="G618" s="469">
        <v>5168</v>
      </c>
      <c r="H618" s="469"/>
      <c r="I618" s="469">
        <v>152</v>
      </c>
      <c r="J618" s="469"/>
      <c r="K618" s="469"/>
      <c r="L618" s="469"/>
      <c r="M618" s="469"/>
      <c r="N618" s="469"/>
      <c r="O618" s="469"/>
      <c r="P618" s="492"/>
      <c r="Q618" s="470"/>
    </row>
    <row r="619" spans="1:17" ht="14.4" customHeight="1" x14ac:dyDescent="0.3">
      <c r="A619" s="464" t="s">
        <v>1268</v>
      </c>
      <c r="B619" s="465" t="s">
        <v>1093</v>
      </c>
      <c r="C619" s="465" t="s">
        <v>1094</v>
      </c>
      <c r="D619" s="465" t="s">
        <v>1199</v>
      </c>
      <c r="E619" s="465" t="s">
        <v>1200</v>
      </c>
      <c r="F619" s="469"/>
      <c r="G619" s="469"/>
      <c r="H619" s="469"/>
      <c r="I619" s="469"/>
      <c r="J619" s="469">
        <v>2</v>
      </c>
      <c r="K619" s="469">
        <v>54</v>
      </c>
      <c r="L619" s="469">
        <v>1</v>
      </c>
      <c r="M619" s="469">
        <v>27</v>
      </c>
      <c r="N619" s="469"/>
      <c r="O619" s="469"/>
      <c r="P619" s="492"/>
      <c r="Q619" s="470"/>
    </row>
    <row r="620" spans="1:17" ht="14.4" customHeight="1" x14ac:dyDescent="0.3">
      <c r="A620" s="464" t="s">
        <v>1268</v>
      </c>
      <c r="B620" s="465" t="s">
        <v>1093</v>
      </c>
      <c r="C620" s="465" t="s">
        <v>1094</v>
      </c>
      <c r="D620" s="465" t="s">
        <v>1203</v>
      </c>
      <c r="E620" s="465" t="s">
        <v>1204</v>
      </c>
      <c r="F620" s="469">
        <v>3</v>
      </c>
      <c r="G620" s="469">
        <v>984</v>
      </c>
      <c r="H620" s="469">
        <v>0.99696048632218848</v>
      </c>
      <c r="I620" s="469">
        <v>328</v>
      </c>
      <c r="J620" s="469">
        <v>3</v>
      </c>
      <c r="K620" s="469">
        <v>987</v>
      </c>
      <c r="L620" s="469">
        <v>1</v>
      </c>
      <c r="M620" s="469">
        <v>329</v>
      </c>
      <c r="N620" s="469">
        <v>11</v>
      </c>
      <c r="O620" s="469">
        <v>4147</v>
      </c>
      <c r="P620" s="492">
        <v>4.2016210739614994</v>
      </c>
      <c r="Q620" s="470">
        <v>377</v>
      </c>
    </row>
    <row r="621" spans="1:17" ht="14.4" customHeight="1" x14ac:dyDescent="0.3">
      <c r="A621" s="464" t="s">
        <v>1268</v>
      </c>
      <c r="B621" s="465" t="s">
        <v>1093</v>
      </c>
      <c r="C621" s="465" t="s">
        <v>1094</v>
      </c>
      <c r="D621" s="465" t="s">
        <v>1211</v>
      </c>
      <c r="E621" s="465"/>
      <c r="F621" s="469"/>
      <c r="G621" s="469"/>
      <c r="H621" s="469"/>
      <c r="I621" s="469"/>
      <c r="J621" s="469"/>
      <c r="K621" s="469"/>
      <c r="L621" s="469"/>
      <c r="M621" s="469"/>
      <c r="N621" s="469">
        <v>69</v>
      </c>
      <c r="O621" s="469">
        <v>103017</v>
      </c>
      <c r="P621" s="492"/>
      <c r="Q621" s="470">
        <v>1493</v>
      </c>
    </row>
    <row r="622" spans="1:17" ht="14.4" customHeight="1" x14ac:dyDescent="0.3">
      <c r="A622" s="464" t="s">
        <v>1268</v>
      </c>
      <c r="B622" s="465" t="s">
        <v>1093</v>
      </c>
      <c r="C622" s="465" t="s">
        <v>1094</v>
      </c>
      <c r="D622" s="465" t="s">
        <v>1212</v>
      </c>
      <c r="E622" s="465"/>
      <c r="F622" s="469"/>
      <c r="G622" s="469"/>
      <c r="H622" s="469"/>
      <c r="I622" s="469"/>
      <c r="J622" s="469"/>
      <c r="K622" s="469"/>
      <c r="L622" s="469"/>
      <c r="M622" s="469"/>
      <c r="N622" s="469">
        <v>22</v>
      </c>
      <c r="O622" s="469">
        <v>7194</v>
      </c>
      <c r="P622" s="492"/>
      <c r="Q622" s="470">
        <v>327</v>
      </c>
    </row>
    <row r="623" spans="1:17" ht="14.4" customHeight="1" x14ac:dyDescent="0.3">
      <c r="A623" s="464" t="s">
        <v>1268</v>
      </c>
      <c r="B623" s="465" t="s">
        <v>1093</v>
      </c>
      <c r="C623" s="465" t="s">
        <v>1094</v>
      </c>
      <c r="D623" s="465" t="s">
        <v>1213</v>
      </c>
      <c r="E623" s="465"/>
      <c r="F623" s="469"/>
      <c r="G623" s="469"/>
      <c r="H623" s="469"/>
      <c r="I623" s="469"/>
      <c r="J623" s="469"/>
      <c r="K623" s="469"/>
      <c r="L623" s="469"/>
      <c r="M623" s="469"/>
      <c r="N623" s="469">
        <v>32</v>
      </c>
      <c r="O623" s="469">
        <v>28384</v>
      </c>
      <c r="P623" s="492"/>
      <c r="Q623" s="470">
        <v>887</v>
      </c>
    </row>
    <row r="624" spans="1:17" ht="14.4" customHeight="1" x14ac:dyDescent="0.3">
      <c r="A624" s="464" t="s">
        <v>1269</v>
      </c>
      <c r="B624" s="465" t="s">
        <v>1093</v>
      </c>
      <c r="C624" s="465" t="s">
        <v>1094</v>
      </c>
      <c r="D624" s="465" t="s">
        <v>1095</v>
      </c>
      <c r="E624" s="465" t="s">
        <v>1096</v>
      </c>
      <c r="F624" s="469">
        <v>342</v>
      </c>
      <c r="G624" s="469">
        <v>55062</v>
      </c>
      <c r="H624" s="469">
        <v>0.94444349153530815</v>
      </c>
      <c r="I624" s="469">
        <v>161</v>
      </c>
      <c r="J624" s="469">
        <v>337</v>
      </c>
      <c r="K624" s="469">
        <v>58301</v>
      </c>
      <c r="L624" s="469">
        <v>1</v>
      </c>
      <c r="M624" s="469">
        <v>173</v>
      </c>
      <c r="N624" s="469">
        <v>380</v>
      </c>
      <c r="O624" s="469">
        <v>65740</v>
      </c>
      <c r="P624" s="492">
        <v>1.1275964391691395</v>
      </c>
      <c r="Q624" s="470">
        <v>173</v>
      </c>
    </row>
    <row r="625" spans="1:17" ht="14.4" customHeight="1" x14ac:dyDescent="0.3">
      <c r="A625" s="464" t="s">
        <v>1269</v>
      </c>
      <c r="B625" s="465" t="s">
        <v>1093</v>
      </c>
      <c r="C625" s="465" t="s">
        <v>1094</v>
      </c>
      <c r="D625" s="465" t="s">
        <v>1109</v>
      </c>
      <c r="E625" s="465" t="s">
        <v>1110</v>
      </c>
      <c r="F625" s="469">
        <v>2</v>
      </c>
      <c r="G625" s="469">
        <v>2338</v>
      </c>
      <c r="H625" s="469">
        <v>0.66439329354930377</v>
      </c>
      <c r="I625" s="469">
        <v>1169</v>
      </c>
      <c r="J625" s="469">
        <v>3</v>
      </c>
      <c r="K625" s="469">
        <v>3519</v>
      </c>
      <c r="L625" s="469">
        <v>1</v>
      </c>
      <c r="M625" s="469">
        <v>1173</v>
      </c>
      <c r="N625" s="469"/>
      <c r="O625" s="469"/>
      <c r="P625" s="492"/>
      <c r="Q625" s="470"/>
    </row>
    <row r="626" spans="1:17" ht="14.4" customHeight="1" x14ac:dyDescent="0.3">
      <c r="A626" s="464" t="s">
        <v>1269</v>
      </c>
      <c r="B626" s="465" t="s">
        <v>1093</v>
      </c>
      <c r="C626" s="465" t="s">
        <v>1094</v>
      </c>
      <c r="D626" s="465" t="s">
        <v>1111</v>
      </c>
      <c r="E626" s="465" t="s">
        <v>1112</v>
      </c>
      <c r="F626" s="469">
        <v>32</v>
      </c>
      <c r="G626" s="469">
        <v>1280</v>
      </c>
      <c r="H626" s="469">
        <v>2.6016260162601625</v>
      </c>
      <c r="I626" s="469">
        <v>40</v>
      </c>
      <c r="J626" s="469">
        <v>12</v>
      </c>
      <c r="K626" s="469">
        <v>492</v>
      </c>
      <c r="L626" s="469">
        <v>1</v>
      </c>
      <c r="M626" s="469">
        <v>41</v>
      </c>
      <c r="N626" s="469">
        <v>39</v>
      </c>
      <c r="O626" s="469">
        <v>1794</v>
      </c>
      <c r="P626" s="492">
        <v>3.6463414634146343</v>
      </c>
      <c r="Q626" s="470">
        <v>46</v>
      </c>
    </row>
    <row r="627" spans="1:17" ht="14.4" customHeight="1" x14ac:dyDescent="0.3">
      <c r="A627" s="464" t="s">
        <v>1269</v>
      </c>
      <c r="B627" s="465" t="s">
        <v>1093</v>
      </c>
      <c r="C627" s="465" t="s">
        <v>1094</v>
      </c>
      <c r="D627" s="465" t="s">
        <v>1113</v>
      </c>
      <c r="E627" s="465" t="s">
        <v>1114</v>
      </c>
      <c r="F627" s="469">
        <v>10</v>
      </c>
      <c r="G627" s="469">
        <v>3830</v>
      </c>
      <c r="H627" s="469">
        <v>1.4248511904761905</v>
      </c>
      <c r="I627" s="469">
        <v>383</v>
      </c>
      <c r="J627" s="469">
        <v>7</v>
      </c>
      <c r="K627" s="469">
        <v>2688</v>
      </c>
      <c r="L627" s="469">
        <v>1</v>
      </c>
      <c r="M627" s="469">
        <v>384</v>
      </c>
      <c r="N627" s="469">
        <v>14</v>
      </c>
      <c r="O627" s="469">
        <v>4858</v>
      </c>
      <c r="P627" s="492">
        <v>1.8072916666666667</v>
      </c>
      <c r="Q627" s="470">
        <v>347</v>
      </c>
    </row>
    <row r="628" spans="1:17" ht="14.4" customHeight="1" x14ac:dyDescent="0.3">
      <c r="A628" s="464" t="s">
        <v>1269</v>
      </c>
      <c r="B628" s="465" t="s">
        <v>1093</v>
      </c>
      <c r="C628" s="465" t="s">
        <v>1094</v>
      </c>
      <c r="D628" s="465" t="s">
        <v>1115</v>
      </c>
      <c r="E628" s="465" t="s">
        <v>1116</v>
      </c>
      <c r="F628" s="469"/>
      <c r="G628" s="469"/>
      <c r="H628" s="469"/>
      <c r="I628" s="469"/>
      <c r="J628" s="469"/>
      <c r="K628" s="469"/>
      <c r="L628" s="469"/>
      <c r="M628" s="469"/>
      <c r="N628" s="469">
        <v>4</v>
      </c>
      <c r="O628" s="469">
        <v>204</v>
      </c>
      <c r="P628" s="492"/>
      <c r="Q628" s="470">
        <v>51</v>
      </c>
    </row>
    <row r="629" spans="1:17" ht="14.4" customHeight="1" x14ac:dyDescent="0.3">
      <c r="A629" s="464" t="s">
        <v>1269</v>
      </c>
      <c r="B629" s="465" t="s">
        <v>1093</v>
      </c>
      <c r="C629" s="465" t="s">
        <v>1094</v>
      </c>
      <c r="D629" s="465" t="s">
        <v>1119</v>
      </c>
      <c r="E629" s="465" t="s">
        <v>1120</v>
      </c>
      <c r="F629" s="469">
        <v>3</v>
      </c>
      <c r="G629" s="469">
        <v>1335</v>
      </c>
      <c r="H629" s="469"/>
      <c r="I629" s="469">
        <v>445</v>
      </c>
      <c r="J629" s="469"/>
      <c r="K629" s="469"/>
      <c r="L629" s="469"/>
      <c r="M629" s="469"/>
      <c r="N629" s="469">
        <v>15</v>
      </c>
      <c r="O629" s="469">
        <v>5655</v>
      </c>
      <c r="P629" s="492"/>
      <c r="Q629" s="470">
        <v>377</v>
      </c>
    </row>
    <row r="630" spans="1:17" ht="14.4" customHeight="1" x14ac:dyDescent="0.3">
      <c r="A630" s="464" t="s">
        <v>1269</v>
      </c>
      <c r="B630" s="465" t="s">
        <v>1093</v>
      </c>
      <c r="C630" s="465" t="s">
        <v>1094</v>
      </c>
      <c r="D630" s="465" t="s">
        <v>1121</v>
      </c>
      <c r="E630" s="465" t="s">
        <v>1122</v>
      </c>
      <c r="F630" s="469">
        <v>61</v>
      </c>
      <c r="G630" s="469">
        <v>2501</v>
      </c>
      <c r="H630" s="469">
        <v>2.381904761904762</v>
      </c>
      <c r="I630" s="469">
        <v>41</v>
      </c>
      <c r="J630" s="469">
        <v>25</v>
      </c>
      <c r="K630" s="469">
        <v>1050</v>
      </c>
      <c r="L630" s="469">
        <v>1</v>
      </c>
      <c r="M630" s="469">
        <v>42</v>
      </c>
      <c r="N630" s="469">
        <v>7</v>
      </c>
      <c r="O630" s="469">
        <v>238</v>
      </c>
      <c r="P630" s="492">
        <v>0.22666666666666666</v>
      </c>
      <c r="Q630" s="470">
        <v>34</v>
      </c>
    </row>
    <row r="631" spans="1:17" ht="14.4" customHeight="1" x14ac:dyDescent="0.3">
      <c r="A631" s="464" t="s">
        <v>1269</v>
      </c>
      <c r="B631" s="465" t="s">
        <v>1093</v>
      </c>
      <c r="C631" s="465" t="s">
        <v>1094</v>
      </c>
      <c r="D631" s="465" t="s">
        <v>1123</v>
      </c>
      <c r="E631" s="465" t="s">
        <v>1124</v>
      </c>
      <c r="F631" s="469">
        <v>16</v>
      </c>
      <c r="G631" s="469">
        <v>7856</v>
      </c>
      <c r="H631" s="469">
        <v>1.2282676672920576</v>
      </c>
      <c r="I631" s="469">
        <v>491</v>
      </c>
      <c r="J631" s="469">
        <v>13</v>
      </c>
      <c r="K631" s="469">
        <v>6396</v>
      </c>
      <c r="L631" s="469">
        <v>1</v>
      </c>
      <c r="M631" s="469">
        <v>492</v>
      </c>
      <c r="N631" s="469">
        <v>2</v>
      </c>
      <c r="O631" s="469">
        <v>1048</v>
      </c>
      <c r="P631" s="492">
        <v>0.16385240775484677</v>
      </c>
      <c r="Q631" s="470">
        <v>524</v>
      </c>
    </row>
    <row r="632" spans="1:17" ht="14.4" customHeight="1" x14ac:dyDescent="0.3">
      <c r="A632" s="464" t="s">
        <v>1269</v>
      </c>
      <c r="B632" s="465" t="s">
        <v>1093</v>
      </c>
      <c r="C632" s="465" t="s">
        <v>1094</v>
      </c>
      <c r="D632" s="465" t="s">
        <v>1125</v>
      </c>
      <c r="E632" s="465" t="s">
        <v>1126</v>
      </c>
      <c r="F632" s="469">
        <v>5</v>
      </c>
      <c r="G632" s="469">
        <v>155</v>
      </c>
      <c r="H632" s="469">
        <v>1.25</v>
      </c>
      <c r="I632" s="469">
        <v>31</v>
      </c>
      <c r="J632" s="469">
        <v>4</v>
      </c>
      <c r="K632" s="469">
        <v>124</v>
      </c>
      <c r="L632" s="469">
        <v>1</v>
      </c>
      <c r="M632" s="469">
        <v>31</v>
      </c>
      <c r="N632" s="469"/>
      <c r="O632" s="469"/>
      <c r="P632" s="492"/>
      <c r="Q632" s="470"/>
    </row>
    <row r="633" spans="1:17" ht="14.4" customHeight="1" x14ac:dyDescent="0.3">
      <c r="A633" s="464" t="s">
        <v>1269</v>
      </c>
      <c r="B633" s="465" t="s">
        <v>1093</v>
      </c>
      <c r="C633" s="465" t="s">
        <v>1094</v>
      </c>
      <c r="D633" s="465" t="s">
        <v>1139</v>
      </c>
      <c r="E633" s="465" t="s">
        <v>1140</v>
      </c>
      <c r="F633" s="469">
        <v>119</v>
      </c>
      <c r="G633" s="469">
        <v>1904</v>
      </c>
      <c r="H633" s="469">
        <v>1.75</v>
      </c>
      <c r="I633" s="469">
        <v>16</v>
      </c>
      <c r="J633" s="469">
        <v>64</v>
      </c>
      <c r="K633" s="469">
        <v>1088</v>
      </c>
      <c r="L633" s="469">
        <v>1</v>
      </c>
      <c r="M633" s="469">
        <v>17</v>
      </c>
      <c r="N633" s="469">
        <v>49</v>
      </c>
      <c r="O633" s="469">
        <v>833</v>
      </c>
      <c r="P633" s="492">
        <v>0.765625</v>
      </c>
      <c r="Q633" s="470">
        <v>17</v>
      </c>
    </row>
    <row r="634" spans="1:17" ht="14.4" customHeight="1" x14ac:dyDescent="0.3">
      <c r="A634" s="464" t="s">
        <v>1269</v>
      </c>
      <c r="B634" s="465" t="s">
        <v>1093</v>
      </c>
      <c r="C634" s="465" t="s">
        <v>1094</v>
      </c>
      <c r="D634" s="465" t="s">
        <v>1141</v>
      </c>
      <c r="E634" s="465" t="s">
        <v>1142</v>
      </c>
      <c r="F634" s="469">
        <v>3</v>
      </c>
      <c r="G634" s="469">
        <v>408</v>
      </c>
      <c r="H634" s="469"/>
      <c r="I634" s="469">
        <v>136</v>
      </c>
      <c r="J634" s="469"/>
      <c r="K634" s="469"/>
      <c r="L634" s="469"/>
      <c r="M634" s="469"/>
      <c r="N634" s="469"/>
      <c r="O634" s="469"/>
      <c r="P634" s="492"/>
      <c r="Q634" s="470"/>
    </row>
    <row r="635" spans="1:17" ht="14.4" customHeight="1" x14ac:dyDescent="0.3">
      <c r="A635" s="464" t="s">
        <v>1269</v>
      </c>
      <c r="B635" s="465" t="s">
        <v>1093</v>
      </c>
      <c r="C635" s="465" t="s">
        <v>1094</v>
      </c>
      <c r="D635" s="465" t="s">
        <v>1143</v>
      </c>
      <c r="E635" s="465" t="s">
        <v>1144</v>
      </c>
      <c r="F635" s="469">
        <v>23</v>
      </c>
      <c r="G635" s="469">
        <v>2369</v>
      </c>
      <c r="H635" s="469">
        <v>23</v>
      </c>
      <c r="I635" s="469">
        <v>103</v>
      </c>
      <c r="J635" s="469">
        <v>1</v>
      </c>
      <c r="K635" s="469">
        <v>103</v>
      </c>
      <c r="L635" s="469">
        <v>1</v>
      </c>
      <c r="M635" s="469">
        <v>103</v>
      </c>
      <c r="N635" s="469">
        <v>1</v>
      </c>
      <c r="O635" s="469">
        <v>65</v>
      </c>
      <c r="P635" s="492">
        <v>0.6310679611650486</v>
      </c>
      <c r="Q635" s="470">
        <v>65</v>
      </c>
    </row>
    <row r="636" spans="1:17" ht="14.4" customHeight="1" x14ac:dyDescent="0.3">
      <c r="A636" s="464" t="s">
        <v>1269</v>
      </c>
      <c r="B636" s="465" t="s">
        <v>1093</v>
      </c>
      <c r="C636" s="465" t="s">
        <v>1094</v>
      </c>
      <c r="D636" s="465" t="s">
        <v>1149</v>
      </c>
      <c r="E636" s="465" t="s">
        <v>1150</v>
      </c>
      <c r="F636" s="469">
        <v>230</v>
      </c>
      <c r="G636" s="469">
        <v>26680</v>
      </c>
      <c r="H636" s="469">
        <v>1.2393162393162394</v>
      </c>
      <c r="I636" s="469">
        <v>116</v>
      </c>
      <c r="J636" s="469">
        <v>184</v>
      </c>
      <c r="K636" s="469">
        <v>21528</v>
      </c>
      <c r="L636" s="469">
        <v>1</v>
      </c>
      <c r="M636" s="469">
        <v>117</v>
      </c>
      <c r="N636" s="469">
        <v>250</v>
      </c>
      <c r="O636" s="469">
        <v>34000</v>
      </c>
      <c r="P636" s="492">
        <v>1.579338535860275</v>
      </c>
      <c r="Q636" s="470">
        <v>136</v>
      </c>
    </row>
    <row r="637" spans="1:17" ht="14.4" customHeight="1" x14ac:dyDescent="0.3">
      <c r="A637" s="464" t="s">
        <v>1269</v>
      </c>
      <c r="B637" s="465" t="s">
        <v>1093</v>
      </c>
      <c r="C637" s="465" t="s">
        <v>1094</v>
      </c>
      <c r="D637" s="465" t="s">
        <v>1151</v>
      </c>
      <c r="E637" s="465" t="s">
        <v>1152</v>
      </c>
      <c r="F637" s="469">
        <v>76</v>
      </c>
      <c r="G637" s="469">
        <v>6460</v>
      </c>
      <c r="H637" s="469">
        <v>1.1831501831501832</v>
      </c>
      <c r="I637" s="469">
        <v>85</v>
      </c>
      <c r="J637" s="469">
        <v>60</v>
      </c>
      <c r="K637" s="469">
        <v>5460</v>
      </c>
      <c r="L637" s="469">
        <v>1</v>
      </c>
      <c r="M637" s="469">
        <v>91</v>
      </c>
      <c r="N637" s="469">
        <v>66</v>
      </c>
      <c r="O637" s="469">
        <v>6006</v>
      </c>
      <c r="P637" s="492">
        <v>1.1000000000000001</v>
      </c>
      <c r="Q637" s="470">
        <v>91</v>
      </c>
    </row>
    <row r="638" spans="1:17" ht="14.4" customHeight="1" x14ac:dyDescent="0.3">
      <c r="A638" s="464" t="s">
        <v>1269</v>
      </c>
      <c r="B638" s="465" t="s">
        <v>1093</v>
      </c>
      <c r="C638" s="465" t="s">
        <v>1094</v>
      </c>
      <c r="D638" s="465" t="s">
        <v>1153</v>
      </c>
      <c r="E638" s="465" t="s">
        <v>1154</v>
      </c>
      <c r="F638" s="469">
        <v>2</v>
      </c>
      <c r="G638" s="469">
        <v>196</v>
      </c>
      <c r="H638" s="469">
        <v>0.98989898989898994</v>
      </c>
      <c r="I638" s="469">
        <v>98</v>
      </c>
      <c r="J638" s="469">
        <v>2</v>
      </c>
      <c r="K638" s="469">
        <v>198</v>
      </c>
      <c r="L638" s="469">
        <v>1</v>
      </c>
      <c r="M638" s="469">
        <v>99</v>
      </c>
      <c r="N638" s="469">
        <v>4</v>
      </c>
      <c r="O638" s="469">
        <v>548</v>
      </c>
      <c r="P638" s="492">
        <v>2.7676767676767677</v>
      </c>
      <c r="Q638" s="470">
        <v>137</v>
      </c>
    </row>
    <row r="639" spans="1:17" ht="14.4" customHeight="1" x14ac:dyDescent="0.3">
      <c r="A639" s="464" t="s">
        <v>1269</v>
      </c>
      <c r="B639" s="465" t="s">
        <v>1093</v>
      </c>
      <c r="C639" s="465" t="s">
        <v>1094</v>
      </c>
      <c r="D639" s="465" t="s">
        <v>1155</v>
      </c>
      <c r="E639" s="465" t="s">
        <v>1156</v>
      </c>
      <c r="F639" s="469">
        <v>42</v>
      </c>
      <c r="G639" s="469">
        <v>882</v>
      </c>
      <c r="H639" s="469">
        <v>2.1</v>
      </c>
      <c r="I639" s="469">
        <v>21</v>
      </c>
      <c r="J639" s="469">
        <v>20</v>
      </c>
      <c r="K639" s="469">
        <v>420</v>
      </c>
      <c r="L639" s="469">
        <v>1</v>
      </c>
      <c r="M639" s="469">
        <v>21</v>
      </c>
      <c r="N639" s="469">
        <v>10</v>
      </c>
      <c r="O639" s="469">
        <v>660</v>
      </c>
      <c r="P639" s="492">
        <v>1.5714285714285714</v>
      </c>
      <c r="Q639" s="470">
        <v>66</v>
      </c>
    </row>
    <row r="640" spans="1:17" ht="14.4" customHeight="1" x14ac:dyDescent="0.3">
      <c r="A640" s="464" t="s">
        <v>1269</v>
      </c>
      <c r="B640" s="465" t="s">
        <v>1093</v>
      </c>
      <c r="C640" s="465" t="s">
        <v>1094</v>
      </c>
      <c r="D640" s="465" t="s">
        <v>1157</v>
      </c>
      <c r="E640" s="465" t="s">
        <v>1158</v>
      </c>
      <c r="F640" s="469">
        <v>58</v>
      </c>
      <c r="G640" s="469">
        <v>28246</v>
      </c>
      <c r="H640" s="469">
        <v>1.6078096539162112</v>
      </c>
      <c r="I640" s="469">
        <v>487</v>
      </c>
      <c r="J640" s="469">
        <v>36</v>
      </c>
      <c r="K640" s="469">
        <v>17568</v>
      </c>
      <c r="L640" s="469">
        <v>1</v>
      </c>
      <c r="M640" s="469">
        <v>488</v>
      </c>
      <c r="N640" s="469">
        <v>25</v>
      </c>
      <c r="O640" s="469">
        <v>8200</v>
      </c>
      <c r="P640" s="492">
        <v>0.46675774134790526</v>
      </c>
      <c r="Q640" s="470">
        <v>328</v>
      </c>
    </row>
    <row r="641" spans="1:17" ht="14.4" customHeight="1" x14ac:dyDescent="0.3">
      <c r="A641" s="464" t="s">
        <v>1269</v>
      </c>
      <c r="B641" s="465" t="s">
        <v>1093</v>
      </c>
      <c r="C641" s="465" t="s">
        <v>1094</v>
      </c>
      <c r="D641" s="465" t="s">
        <v>1165</v>
      </c>
      <c r="E641" s="465" t="s">
        <v>1166</v>
      </c>
      <c r="F641" s="469">
        <v>53</v>
      </c>
      <c r="G641" s="469">
        <v>2173</v>
      </c>
      <c r="H641" s="469">
        <v>1.7666666666666666</v>
      </c>
      <c r="I641" s="469">
        <v>41</v>
      </c>
      <c r="J641" s="469">
        <v>30</v>
      </c>
      <c r="K641" s="469">
        <v>1230</v>
      </c>
      <c r="L641" s="469">
        <v>1</v>
      </c>
      <c r="M641" s="469">
        <v>41</v>
      </c>
      <c r="N641" s="469">
        <v>15</v>
      </c>
      <c r="O641" s="469">
        <v>765</v>
      </c>
      <c r="P641" s="492">
        <v>0.62195121951219512</v>
      </c>
      <c r="Q641" s="470">
        <v>51</v>
      </c>
    </row>
    <row r="642" spans="1:17" ht="14.4" customHeight="1" x14ac:dyDescent="0.3">
      <c r="A642" s="464" t="s">
        <v>1269</v>
      </c>
      <c r="B642" s="465" t="s">
        <v>1093</v>
      </c>
      <c r="C642" s="465" t="s">
        <v>1094</v>
      </c>
      <c r="D642" s="465" t="s">
        <v>1173</v>
      </c>
      <c r="E642" s="465" t="s">
        <v>1174</v>
      </c>
      <c r="F642" s="469"/>
      <c r="G642" s="469"/>
      <c r="H642" s="469"/>
      <c r="I642" s="469"/>
      <c r="J642" s="469">
        <v>1</v>
      </c>
      <c r="K642" s="469">
        <v>223</v>
      </c>
      <c r="L642" s="469">
        <v>1</v>
      </c>
      <c r="M642" s="469">
        <v>223</v>
      </c>
      <c r="N642" s="469"/>
      <c r="O642" s="469"/>
      <c r="P642" s="492"/>
      <c r="Q642" s="470"/>
    </row>
    <row r="643" spans="1:17" ht="14.4" customHeight="1" x14ac:dyDescent="0.3">
      <c r="A643" s="464" t="s">
        <v>1269</v>
      </c>
      <c r="B643" s="465" t="s">
        <v>1093</v>
      </c>
      <c r="C643" s="465" t="s">
        <v>1094</v>
      </c>
      <c r="D643" s="465" t="s">
        <v>1179</v>
      </c>
      <c r="E643" s="465" t="s">
        <v>1180</v>
      </c>
      <c r="F643" s="469">
        <v>5</v>
      </c>
      <c r="G643" s="469">
        <v>3040</v>
      </c>
      <c r="H643" s="469">
        <v>1.2377850162866451</v>
      </c>
      <c r="I643" s="469">
        <v>608</v>
      </c>
      <c r="J643" s="469">
        <v>4</v>
      </c>
      <c r="K643" s="469">
        <v>2456</v>
      </c>
      <c r="L643" s="469">
        <v>1</v>
      </c>
      <c r="M643" s="469">
        <v>614</v>
      </c>
      <c r="N643" s="469">
        <v>2</v>
      </c>
      <c r="O643" s="469">
        <v>1224</v>
      </c>
      <c r="P643" s="492">
        <v>0.49837133550488599</v>
      </c>
      <c r="Q643" s="470">
        <v>612</v>
      </c>
    </row>
    <row r="644" spans="1:17" ht="14.4" customHeight="1" x14ac:dyDescent="0.3">
      <c r="A644" s="464" t="s">
        <v>1269</v>
      </c>
      <c r="B644" s="465" t="s">
        <v>1093</v>
      </c>
      <c r="C644" s="465" t="s">
        <v>1094</v>
      </c>
      <c r="D644" s="465" t="s">
        <v>1181</v>
      </c>
      <c r="E644" s="465" t="s">
        <v>1182</v>
      </c>
      <c r="F644" s="469">
        <v>1</v>
      </c>
      <c r="G644" s="469">
        <v>962</v>
      </c>
      <c r="H644" s="469">
        <v>0.99896157840083077</v>
      </c>
      <c r="I644" s="469">
        <v>962</v>
      </c>
      <c r="J644" s="469">
        <v>1</v>
      </c>
      <c r="K644" s="469">
        <v>963</v>
      </c>
      <c r="L644" s="469">
        <v>1</v>
      </c>
      <c r="M644" s="469">
        <v>963</v>
      </c>
      <c r="N644" s="469"/>
      <c r="O644" s="469"/>
      <c r="P644" s="492"/>
      <c r="Q644" s="470"/>
    </row>
    <row r="645" spans="1:17" ht="14.4" customHeight="1" x14ac:dyDescent="0.3">
      <c r="A645" s="464" t="s">
        <v>1270</v>
      </c>
      <c r="B645" s="465" t="s">
        <v>1093</v>
      </c>
      <c r="C645" s="465" t="s">
        <v>1094</v>
      </c>
      <c r="D645" s="465" t="s">
        <v>1095</v>
      </c>
      <c r="E645" s="465" t="s">
        <v>1096</v>
      </c>
      <c r="F645" s="469">
        <v>724</v>
      </c>
      <c r="G645" s="469">
        <v>116564</v>
      </c>
      <c r="H645" s="469">
        <v>0.92425287629740638</v>
      </c>
      <c r="I645" s="469">
        <v>161</v>
      </c>
      <c r="J645" s="469">
        <v>729</v>
      </c>
      <c r="K645" s="469">
        <v>126117</v>
      </c>
      <c r="L645" s="469">
        <v>1</v>
      </c>
      <c r="M645" s="469">
        <v>173</v>
      </c>
      <c r="N645" s="469">
        <v>890</v>
      </c>
      <c r="O645" s="469">
        <v>153970</v>
      </c>
      <c r="P645" s="492">
        <v>1.2208504801097393</v>
      </c>
      <c r="Q645" s="470">
        <v>173</v>
      </c>
    </row>
    <row r="646" spans="1:17" ht="14.4" customHeight="1" x14ac:dyDescent="0.3">
      <c r="A646" s="464" t="s">
        <v>1270</v>
      </c>
      <c r="B646" s="465" t="s">
        <v>1093</v>
      </c>
      <c r="C646" s="465" t="s">
        <v>1094</v>
      </c>
      <c r="D646" s="465" t="s">
        <v>1109</v>
      </c>
      <c r="E646" s="465" t="s">
        <v>1110</v>
      </c>
      <c r="F646" s="469">
        <v>3</v>
      </c>
      <c r="G646" s="469">
        <v>3507</v>
      </c>
      <c r="H646" s="469">
        <v>0.19931798806479115</v>
      </c>
      <c r="I646" s="469">
        <v>1169</v>
      </c>
      <c r="J646" s="469">
        <v>15</v>
      </c>
      <c r="K646" s="469">
        <v>17595</v>
      </c>
      <c r="L646" s="469">
        <v>1</v>
      </c>
      <c r="M646" s="469">
        <v>1173</v>
      </c>
      <c r="N646" s="469">
        <v>21</v>
      </c>
      <c r="O646" s="469">
        <v>22470</v>
      </c>
      <c r="P646" s="492">
        <v>1.2770673486786019</v>
      </c>
      <c r="Q646" s="470">
        <v>1070</v>
      </c>
    </row>
    <row r="647" spans="1:17" ht="14.4" customHeight="1" x14ac:dyDescent="0.3">
      <c r="A647" s="464" t="s">
        <v>1270</v>
      </c>
      <c r="B647" s="465" t="s">
        <v>1093</v>
      </c>
      <c r="C647" s="465" t="s">
        <v>1094</v>
      </c>
      <c r="D647" s="465" t="s">
        <v>1111</v>
      </c>
      <c r="E647" s="465" t="s">
        <v>1112</v>
      </c>
      <c r="F647" s="469">
        <v>57</v>
      </c>
      <c r="G647" s="469">
        <v>2280</v>
      </c>
      <c r="H647" s="469">
        <v>1.2089077412513256</v>
      </c>
      <c r="I647" s="469">
        <v>40</v>
      </c>
      <c r="J647" s="469">
        <v>46</v>
      </c>
      <c r="K647" s="469">
        <v>1886</v>
      </c>
      <c r="L647" s="469">
        <v>1</v>
      </c>
      <c r="M647" s="469">
        <v>41</v>
      </c>
      <c r="N647" s="469">
        <v>64</v>
      </c>
      <c r="O647" s="469">
        <v>2944</v>
      </c>
      <c r="P647" s="492">
        <v>1.5609756097560976</v>
      </c>
      <c r="Q647" s="470">
        <v>46</v>
      </c>
    </row>
    <row r="648" spans="1:17" ht="14.4" customHeight="1" x14ac:dyDescent="0.3">
      <c r="A648" s="464" t="s">
        <v>1270</v>
      </c>
      <c r="B648" s="465" t="s">
        <v>1093</v>
      </c>
      <c r="C648" s="465" t="s">
        <v>1094</v>
      </c>
      <c r="D648" s="465" t="s">
        <v>1113</v>
      </c>
      <c r="E648" s="465" t="s">
        <v>1114</v>
      </c>
      <c r="F648" s="469">
        <v>4</v>
      </c>
      <c r="G648" s="469">
        <v>1532</v>
      </c>
      <c r="H648" s="469">
        <v>0.56994047619047616</v>
      </c>
      <c r="I648" s="469">
        <v>383</v>
      </c>
      <c r="J648" s="469">
        <v>7</v>
      </c>
      <c r="K648" s="469">
        <v>2688</v>
      </c>
      <c r="L648" s="469">
        <v>1</v>
      </c>
      <c r="M648" s="469">
        <v>384</v>
      </c>
      <c r="N648" s="469">
        <v>7</v>
      </c>
      <c r="O648" s="469">
        <v>2429</v>
      </c>
      <c r="P648" s="492">
        <v>0.90364583333333337</v>
      </c>
      <c r="Q648" s="470">
        <v>347</v>
      </c>
    </row>
    <row r="649" spans="1:17" ht="14.4" customHeight="1" x14ac:dyDescent="0.3">
      <c r="A649" s="464" t="s">
        <v>1270</v>
      </c>
      <c r="B649" s="465" t="s">
        <v>1093</v>
      </c>
      <c r="C649" s="465" t="s">
        <v>1094</v>
      </c>
      <c r="D649" s="465" t="s">
        <v>1115</v>
      </c>
      <c r="E649" s="465" t="s">
        <v>1116</v>
      </c>
      <c r="F649" s="469">
        <v>41</v>
      </c>
      <c r="G649" s="469">
        <v>1517</v>
      </c>
      <c r="H649" s="469">
        <v>1.4137931034482758</v>
      </c>
      <c r="I649" s="469">
        <v>37</v>
      </c>
      <c r="J649" s="469">
        <v>29</v>
      </c>
      <c r="K649" s="469">
        <v>1073</v>
      </c>
      <c r="L649" s="469">
        <v>1</v>
      </c>
      <c r="M649" s="469">
        <v>37</v>
      </c>
      <c r="N649" s="469">
        <v>4</v>
      </c>
      <c r="O649" s="469">
        <v>204</v>
      </c>
      <c r="P649" s="492">
        <v>0.19012115563839702</v>
      </c>
      <c r="Q649" s="470">
        <v>51</v>
      </c>
    </row>
    <row r="650" spans="1:17" ht="14.4" customHeight="1" x14ac:dyDescent="0.3">
      <c r="A650" s="464" t="s">
        <v>1270</v>
      </c>
      <c r="B650" s="465" t="s">
        <v>1093</v>
      </c>
      <c r="C650" s="465" t="s">
        <v>1094</v>
      </c>
      <c r="D650" s="465" t="s">
        <v>1119</v>
      </c>
      <c r="E650" s="465" t="s">
        <v>1120</v>
      </c>
      <c r="F650" s="469">
        <v>6</v>
      </c>
      <c r="G650" s="469">
        <v>2670</v>
      </c>
      <c r="H650" s="469">
        <v>0.66517189835575485</v>
      </c>
      <c r="I650" s="469">
        <v>445</v>
      </c>
      <c r="J650" s="469">
        <v>9</v>
      </c>
      <c r="K650" s="469">
        <v>4014</v>
      </c>
      <c r="L650" s="469">
        <v>1</v>
      </c>
      <c r="M650" s="469">
        <v>446</v>
      </c>
      <c r="N650" s="469">
        <v>21</v>
      </c>
      <c r="O650" s="469">
        <v>7917</v>
      </c>
      <c r="P650" s="492">
        <v>1.9723467862481316</v>
      </c>
      <c r="Q650" s="470">
        <v>377</v>
      </c>
    </row>
    <row r="651" spans="1:17" ht="14.4" customHeight="1" x14ac:dyDescent="0.3">
      <c r="A651" s="464" t="s">
        <v>1270</v>
      </c>
      <c r="B651" s="465" t="s">
        <v>1093</v>
      </c>
      <c r="C651" s="465" t="s">
        <v>1094</v>
      </c>
      <c r="D651" s="465" t="s">
        <v>1121</v>
      </c>
      <c r="E651" s="465" t="s">
        <v>1122</v>
      </c>
      <c r="F651" s="469">
        <v>1</v>
      </c>
      <c r="G651" s="469">
        <v>41</v>
      </c>
      <c r="H651" s="469">
        <v>0.48809523809523808</v>
      </c>
      <c r="I651" s="469">
        <v>41</v>
      </c>
      <c r="J651" s="469">
        <v>2</v>
      </c>
      <c r="K651" s="469">
        <v>84</v>
      </c>
      <c r="L651" s="469">
        <v>1</v>
      </c>
      <c r="M651" s="469">
        <v>42</v>
      </c>
      <c r="N651" s="469">
        <v>1</v>
      </c>
      <c r="O651" s="469">
        <v>34</v>
      </c>
      <c r="P651" s="492">
        <v>0.40476190476190477</v>
      </c>
      <c r="Q651" s="470">
        <v>34</v>
      </c>
    </row>
    <row r="652" spans="1:17" ht="14.4" customHeight="1" x14ac:dyDescent="0.3">
      <c r="A652" s="464" t="s">
        <v>1270</v>
      </c>
      <c r="B652" s="465" t="s">
        <v>1093</v>
      </c>
      <c r="C652" s="465" t="s">
        <v>1094</v>
      </c>
      <c r="D652" s="465" t="s">
        <v>1123</v>
      </c>
      <c r="E652" s="465" t="s">
        <v>1124</v>
      </c>
      <c r="F652" s="469">
        <v>9</v>
      </c>
      <c r="G652" s="469">
        <v>4419</v>
      </c>
      <c r="H652" s="469">
        <v>0.81651884700665189</v>
      </c>
      <c r="I652" s="469">
        <v>491</v>
      </c>
      <c r="J652" s="469">
        <v>11</v>
      </c>
      <c r="K652" s="469">
        <v>5412</v>
      </c>
      <c r="L652" s="469">
        <v>1</v>
      </c>
      <c r="M652" s="469">
        <v>492</v>
      </c>
      <c r="N652" s="469">
        <v>16</v>
      </c>
      <c r="O652" s="469">
        <v>8384</v>
      </c>
      <c r="P652" s="492">
        <v>1.5491500369549149</v>
      </c>
      <c r="Q652" s="470">
        <v>524</v>
      </c>
    </row>
    <row r="653" spans="1:17" ht="14.4" customHeight="1" x14ac:dyDescent="0.3">
      <c r="A653" s="464" t="s">
        <v>1270</v>
      </c>
      <c r="B653" s="465" t="s">
        <v>1093</v>
      </c>
      <c r="C653" s="465" t="s">
        <v>1094</v>
      </c>
      <c r="D653" s="465" t="s">
        <v>1125</v>
      </c>
      <c r="E653" s="465" t="s">
        <v>1126</v>
      </c>
      <c r="F653" s="469">
        <v>14</v>
      </c>
      <c r="G653" s="469">
        <v>434</v>
      </c>
      <c r="H653" s="469">
        <v>1.75</v>
      </c>
      <c r="I653" s="469">
        <v>31</v>
      </c>
      <c r="J653" s="469">
        <v>8</v>
      </c>
      <c r="K653" s="469">
        <v>248</v>
      </c>
      <c r="L653" s="469">
        <v>1</v>
      </c>
      <c r="M653" s="469">
        <v>31</v>
      </c>
      <c r="N653" s="469">
        <v>12</v>
      </c>
      <c r="O653" s="469">
        <v>684</v>
      </c>
      <c r="P653" s="492">
        <v>2.7580645161290325</v>
      </c>
      <c r="Q653" s="470">
        <v>57</v>
      </c>
    </row>
    <row r="654" spans="1:17" ht="14.4" customHeight="1" x14ac:dyDescent="0.3">
      <c r="A654" s="464" t="s">
        <v>1270</v>
      </c>
      <c r="B654" s="465" t="s">
        <v>1093</v>
      </c>
      <c r="C654" s="465" t="s">
        <v>1094</v>
      </c>
      <c r="D654" s="465" t="s">
        <v>1127</v>
      </c>
      <c r="E654" s="465" t="s">
        <v>1128</v>
      </c>
      <c r="F654" s="469">
        <v>3</v>
      </c>
      <c r="G654" s="469">
        <v>621</v>
      </c>
      <c r="H654" s="469">
        <v>0.99519230769230771</v>
      </c>
      <c r="I654" s="469">
        <v>207</v>
      </c>
      <c r="J654" s="469">
        <v>3</v>
      </c>
      <c r="K654" s="469">
        <v>624</v>
      </c>
      <c r="L654" s="469">
        <v>1</v>
      </c>
      <c r="M654" s="469">
        <v>208</v>
      </c>
      <c r="N654" s="469">
        <v>2</v>
      </c>
      <c r="O654" s="469">
        <v>448</v>
      </c>
      <c r="P654" s="492">
        <v>0.71794871794871795</v>
      </c>
      <c r="Q654" s="470">
        <v>224</v>
      </c>
    </row>
    <row r="655" spans="1:17" ht="14.4" customHeight="1" x14ac:dyDescent="0.3">
      <c r="A655" s="464" t="s">
        <v>1270</v>
      </c>
      <c r="B655" s="465" t="s">
        <v>1093</v>
      </c>
      <c r="C655" s="465" t="s">
        <v>1094</v>
      </c>
      <c r="D655" s="465" t="s">
        <v>1129</v>
      </c>
      <c r="E655" s="465" t="s">
        <v>1130</v>
      </c>
      <c r="F655" s="469">
        <v>3</v>
      </c>
      <c r="G655" s="469">
        <v>1140</v>
      </c>
      <c r="H655" s="469">
        <v>0.98958333333333337</v>
      </c>
      <c r="I655" s="469">
        <v>380</v>
      </c>
      <c r="J655" s="469">
        <v>3</v>
      </c>
      <c r="K655" s="469">
        <v>1152</v>
      </c>
      <c r="L655" s="469">
        <v>1</v>
      </c>
      <c r="M655" s="469">
        <v>384</v>
      </c>
      <c r="N655" s="469">
        <v>2</v>
      </c>
      <c r="O655" s="469">
        <v>1106</v>
      </c>
      <c r="P655" s="492">
        <v>0.96006944444444442</v>
      </c>
      <c r="Q655" s="470">
        <v>553</v>
      </c>
    </row>
    <row r="656" spans="1:17" ht="14.4" customHeight="1" x14ac:dyDescent="0.3">
      <c r="A656" s="464" t="s">
        <v>1270</v>
      </c>
      <c r="B656" s="465" t="s">
        <v>1093</v>
      </c>
      <c r="C656" s="465" t="s">
        <v>1094</v>
      </c>
      <c r="D656" s="465" t="s">
        <v>1139</v>
      </c>
      <c r="E656" s="465" t="s">
        <v>1140</v>
      </c>
      <c r="F656" s="469">
        <v>44</v>
      </c>
      <c r="G656" s="469">
        <v>704</v>
      </c>
      <c r="H656" s="469">
        <v>0.71399594320486814</v>
      </c>
      <c r="I656" s="469">
        <v>16</v>
      </c>
      <c r="J656" s="469">
        <v>58</v>
      </c>
      <c r="K656" s="469">
        <v>986</v>
      </c>
      <c r="L656" s="469">
        <v>1</v>
      </c>
      <c r="M656" s="469">
        <v>17</v>
      </c>
      <c r="N656" s="469">
        <v>42</v>
      </c>
      <c r="O656" s="469">
        <v>714</v>
      </c>
      <c r="P656" s="492">
        <v>0.72413793103448276</v>
      </c>
      <c r="Q656" s="470">
        <v>17</v>
      </c>
    </row>
    <row r="657" spans="1:17" ht="14.4" customHeight="1" x14ac:dyDescent="0.3">
      <c r="A657" s="464" t="s">
        <v>1270</v>
      </c>
      <c r="B657" s="465" t="s">
        <v>1093</v>
      </c>
      <c r="C657" s="465" t="s">
        <v>1094</v>
      </c>
      <c r="D657" s="465" t="s">
        <v>1141</v>
      </c>
      <c r="E657" s="465" t="s">
        <v>1142</v>
      </c>
      <c r="F657" s="469">
        <v>2</v>
      </c>
      <c r="G657" s="469">
        <v>272</v>
      </c>
      <c r="H657" s="469">
        <v>0.97841726618705038</v>
      </c>
      <c r="I657" s="469">
        <v>136</v>
      </c>
      <c r="J657" s="469">
        <v>2</v>
      </c>
      <c r="K657" s="469">
        <v>278</v>
      </c>
      <c r="L657" s="469">
        <v>1</v>
      </c>
      <c r="M657" s="469">
        <v>139</v>
      </c>
      <c r="N657" s="469">
        <v>1</v>
      </c>
      <c r="O657" s="469">
        <v>143</v>
      </c>
      <c r="P657" s="492">
        <v>0.51438848920863312</v>
      </c>
      <c r="Q657" s="470">
        <v>143</v>
      </c>
    </row>
    <row r="658" spans="1:17" ht="14.4" customHeight="1" x14ac:dyDescent="0.3">
      <c r="A658" s="464" t="s">
        <v>1270</v>
      </c>
      <c r="B658" s="465" t="s">
        <v>1093</v>
      </c>
      <c r="C658" s="465" t="s">
        <v>1094</v>
      </c>
      <c r="D658" s="465" t="s">
        <v>1143</v>
      </c>
      <c r="E658" s="465" t="s">
        <v>1144</v>
      </c>
      <c r="F658" s="469">
        <v>66</v>
      </c>
      <c r="G658" s="469">
        <v>6798</v>
      </c>
      <c r="H658" s="469">
        <v>11</v>
      </c>
      <c r="I658" s="469">
        <v>103</v>
      </c>
      <c r="J658" s="469">
        <v>6</v>
      </c>
      <c r="K658" s="469">
        <v>618</v>
      </c>
      <c r="L658" s="469">
        <v>1</v>
      </c>
      <c r="M658" s="469">
        <v>103</v>
      </c>
      <c r="N658" s="469">
        <v>14</v>
      </c>
      <c r="O658" s="469">
        <v>910</v>
      </c>
      <c r="P658" s="492">
        <v>1.4724919093851132</v>
      </c>
      <c r="Q658" s="470">
        <v>65</v>
      </c>
    </row>
    <row r="659" spans="1:17" ht="14.4" customHeight="1" x14ac:dyDescent="0.3">
      <c r="A659" s="464" t="s">
        <v>1270</v>
      </c>
      <c r="B659" s="465" t="s">
        <v>1093</v>
      </c>
      <c r="C659" s="465" t="s">
        <v>1094</v>
      </c>
      <c r="D659" s="465" t="s">
        <v>1149</v>
      </c>
      <c r="E659" s="465" t="s">
        <v>1150</v>
      </c>
      <c r="F659" s="469">
        <v>451</v>
      </c>
      <c r="G659" s="469">
        <v>52316</v>
      </c>
      <c r="H659" s="469">
        <v>0.94734173547732869</v>
      </c>
      <c r="I659" s="469">
        <v>116</v>
      </c>
      <c r="J659" s="469">
        <v>472</v>
      </c>
      <c r="K659" s="469">
        <v>55224</v>
      </c>
      <c r="L659" s="469">
        <v>1</v>
      </c>
      <c r="M659" s="469">
        <v>117</v>
      </c>
      <c r="N659" s="469">
        <v>697</v>
      </c>
      <c r="O659" s="469">
        <v>94792</v>
      </c>
      <c r="P659" s="492">
        <v>1.7165000724322759</v>
      </c>
      <c r="Q659" s="470">
        <v>136</v>
      </c>
    </row>
    <row r="660" spans="1:17" ht="14.4" customHeight="1" x14ac:dyDescent="0.3">
      <c r="A660" s="464" t="s">
        <v>1270</v>
      </c>
      <c r="B660" s="465" t="s">
        <v>1093</v>
      </c>
      <c r="C660" s="465" t="s">
        <v>1094</v>
      </c>
      <c r="D660" s="465" t="s">
        <v>1151</v>
      </c>
      <c r="E660" s="465" t="s">
        <v>1152</v>
      </c>
      <c r="F660" s="469">
        <v>301</v>
      </c>
      <c r="G660" s="469">
        <v>25585</v>
      </c>
      <c r="H660" s="469">
        <v>0.91880341880341876</v>
      </c>
      <c r="I660" s="469">
        <v>85</v>
      </c>
      <c r="J660" s="469">
        <v>306</v>
      </c>
      <c r="K660" s="469">
        <v>27846</v>
      </c>
      <c r="L660" s="469">
        <v>1</v>
      </c>
      <c r="M660" s="469">
        <v>91</v>
      </c>
      <c r="N660" s="469">
        <v>370</v>
      </c>
      <c r="O660" s="469">
        <v>33670</v>
      </c>
      <c r="P660" s="492">
        <v>1.2091503267973855</v>
      </c>
      <c r="Q660" s="470">
        <v>91</v>
      </c>
    </row>
    <row r="661" spans="1:17" ht="14.4" customHeight="1" x14ac:dyDescent="0.3">
      <c r="A661" s="464" t="s">
        <v>1270</v>
      </c>
      <c r="B661" s="465" t="s">
        <v>1093</v>
      </c>
      <c r="C661" s="465" t="s">
        <v>1094</v>
      </c>
      <c r="D661" s="465" t="s">
        <v>1153</v>
      </c>
      <c r="E661" s="465" t="s">
        <v>1154</v>
      </c>
      <c r="F661" s="469">
        <v>3</v>
      </c>
      <c r="G661" s="469">
        <v>294</v>
      </c>
      <c r="H661" s="469"/>
      <c r="I661" s="469">
        <v>98</v>
      </c>
      <c r="J661" s="469"/>
      <c r="K661" s="469"/>
      <c r="L661" s="469"/>
      <c r="M661" s="469"/>
      <c r="N661" s="469">
        <v>2</v>
      </c>
      <c r="O661" s="469">
        <v>274</v>
      </c>
      <c r="P661" s="492"/>
      <c r="Q661" s="470">
        <v>137</v>
      </c>
    </row>
    <row r="662" spans="1:17" ht="14.4" customHeight="1" x14ac:dyDescent="0.3">
      <c r="A662" s="464" t="s">
        <v>1270</v>
      </c>
      <c r="B662" s="465" t="s">
        <v>1093</v>
      </c>
      <c r="C662" s="465" t="s">
        <v>1094</v>
      </c>
      <c r="D662" s="465" t="s">
        <v>1155</v>
      </c>
      <c r="E662" s="465" t="s">
        <v>1156</v>
      </c>
      <c r="F662" s="469">
        <v>79</v>
      </c>
      <c r="G662" s="469">
        <v>1659</v>
      </c>
      <c r="H662" s="469">
        <v>2.2571428571428571</v>
      </c>
      <c r="I662" s="469">
        <v>21</v>
      </c>
      <c r="J662" s="469">
        <v>35</v>
      </c>
      <c r="K662" s="469">
        <v>735</v>
      </c>
      <c r="L662" s="469">
        <v>1</v>
      </c>
      <c r="M662" s="469">
        <v>21</v>
      </c>
      <c r="N662" s="469">
        <v>88</v>
      </c>
      <c r="O662" s="469">
        <v>5808</v>
      </c>
      <c r="P662" s="492">
        <v>7.9020408163265303</v>
      </c>
      <c r="Q662" s="470">
        <v>66</v>
      </c>
    </row>
    <row r="663" spans="1:17" ht="14.4" customHeight="1" x14ac:dyDescent="0.3">
      <c r="A663" s="464" t="s">
        <v>1270</v>
      </c>
      <c r="B663" s="465" t="s">
        <v>1093</v>
      </c>
      <c r="C663" s="465" t="s">
        <v>1094</v>
      </c>
      <c r="D663" s="465" t="s">
        <v>1157</v>
      </c>
      <c r="E663" s="465" t="s">
        <v>1158</v>
      </c>
      <c r="F663" s="469">
        <v>53</v>
      </c>
      <c r="G663" s="469">
        <v>25811</v>
      </c>
      <c r="H663" s="469">
        <v>0.77781460945033754</v>
      </c>
      <c r="I663" s="469">
        <v>487</v>
      </c>
      <c r="J663" s="469">
        <v>68</v>
      </c>
      <c r="K663" s="469">
        <v>33184</v>
      </c>
      <c r="L663" s="469">
        <v>1</v>
      </c>
      <c r="M663" s="469">
        <v>488</v>
      </c>
      <c r="N663" s="469">
        <v>55</v>
      </c>
      <c r="O663" s="469">
        <v>18040</v>
      </c>
      <c r="P663" s="492">
        <v>0.54363548698167796</v>
      </c>
      <c r="Q663" s="470">
        <v>328</v>
      </c>
    </row>
    <row r="664" spans="1:17" ht="14.4" customHeight="1" x14ac:dyDescent="0.3">
      <c r="A664" s="464" t="s">
        <v>1270</v>
      </c>
      <c r="B664" s="465" t="s">
        <v>1093</v>
      </c>
      <c r="C664" s="465" t="s">
        <v>1094</v>
      </c>
      <c r="D664" s="465" t="s">
        <v>1165</v>
      </c>
      <c r="E664" s="465" t="s">
        <v>1166</v>
      </c>
      <c r="F664" s="469">
        <v>86</v>
      </c>
      <c r="G664" s="469">
        <v>3526</v>
      </c>
      <c r="H664" s="469">
        <v>1.5636363636363637</v>
      </c>
      <c r="I664" s="469">
        <v>41</v>
      </c>
      <c r="J664" s="469">
        <v>55</v>
      </c>
      <c r="K664" s="469">
        <v>2255</v>
      </c>
      <c r="L664" s="469">
        <v>1</v>
      </c>
      <c r="M664" s="469">
        <v>41</v>
      </c>
      <c r="N664" s="469">
        <v>73</v>
      </c>
      <c r="O664" s="469">
        <v>3723</v>
      </c>
      <c r="P664" s="492">
        <v>1.6509977827050997</v>
      </c>
      <c r="Q664" s="470">
        <v>51</v>
      </c>
    </row>
    <row r="665" spans="1:17" ht="14.4" customHeight="1" x14ac:dyDescent="0.3">
      <c r="A665" s="464" t="s">
        <v>1270</v>
      </c>
      <c r="B665" s="465" t="s">
        <v>1093</v>
      </c>
      <c r="C665" s="465" t="s">
        <v>1094</v>
      </c>
      <c r="D665" s="465" t="s">
        <v>1173</v>
      </c>
      <c r="E665" s="465" t="s">
        <v>1174</v>
      </c>
      <c r="F665" s="469">
        <v>4</v>
      </c>
      <c r="G665" s="469">
        <v>876</v>
      </c>
      <c r="H665" s="469"/>
      <c r="I665" s="469">
        <v>219</v>
      </c>
      <c r="J665" s="469"/>
      <c r="K665" s="469"/>
      <c r="L665" s="469"/>
      <c r="M665" s="469"/>
      <c r="N665" s="469">
        <v>5</v>
      </c>
      <c r="O665" s="469">
        <v>1035</v>
      </c>
      <c r="P665" s="492"/>
      <c r="Q665" s="470">
        <v>207</v>
      </c>
    </row>
    <row r="666" spans="1:17" ht="14.4" customHeight="1" x14ac:dyDescent="0.3">
      <c r="A666" s="464" t="s">
        <v>1270</v>
      </c>
      <c r="B666" s="465" t="s">
        <v>1093</v>
      </c>
      <c r="C666" s="465" t="s">
        <v>1094</v>
      </c>
      <c r="D666" s="465" t="s">
        <v>1177</v>
      </c>
      <c r="E666" s="465" t="s">
        <v>1178</v>
      </c>
      <c r="F666" s="469">
        <v>1</v>
      </c>
      <c r="G666" s="469">
        <v>2072</v>
      </c>
      <c r="H666" s="469"/>
      <c r="I666" s="469">
        <v>2072</v>
      </c>
      <c r="J666" s="469"/>
      <c r="K666" s="469"/>
      <c r="L666" s="469"/>
      <c r="M666" s="469"/>
      <c r="N666" s="469"/>
      <c r="O666" s="469"/>
      <c r="P666" s="492"/>
      <c r="Q666" s="470"/>
    </row>
    <row r="667" spans="1:17" ht="14.4" customHeight="1" x14ac:dyDescent="0.3">
      <c r="A667" s="464" t="s">
        <v>1270</v>
      </c>
      <c r="B667" s="465" t="s">
        <v>1093</v>
      </c>
      <c r="C667" s="465" t="s">
        <v>1094</v>
      </c>
      <c r="D667" s="465" t="s">
        <v>1179</v>
      </c>
      <c r="E667" s="465" t="s">
        <v>1180</v>
      </c>
      <c r="F667" s="469">
        <v>11</v>
      </c>
      <c r="G667" s="469">
        <v>6688</v>
      </c>
      <c r="H667" s="469">
        <v>1.3615635179153094</v>
      </c>
      <c r="I667" s="469">
        <v>608</v>
      </c>
      <c r="J667" s="469">
        <v>8</v>
      </c>
      <c r="K667" s="469">
        <v>4912</v>
      </c>
      <c r="L667" s="469">
        <v>1</v>
      </c>
      <c r="M667" s="469">
        <v>614</v>
      </c>
      <c r="N667" s="469">
        <v>11</v>
      </c>
      <c r="O667" s="469">
        <v>6732</v>
      </c>
      <c r="P667" s="492">
        <v>1.3705211726384365</v>
      </c>
      <c r="Q667" s="470">
        <v>612</v>
      </c>
    </row>
    <row r="668" spans="1:17" ht="14.4" customHeight="1" x14ac:dyDescent="0.3">
      <c r="A668" s="464" t="s">
        <v>1270</v>
      </c>
      <c r="B668" s="465" t="s">
        <v>1093</v>
      </c>
      <c r="C668" s="465" t="s">
        <v>1094</v>
      </c>
      <c r="D668" s="465" t="s">
        <v>1203</v>
      </c>
      <c r="E668" s="465" t="s">
        <v>1204</v>
      </c>
      <c r="F668" s="469">
        <v>1</v>
      </c>
      <c r="G668" s="469">
        <v>328</v>
      </c>
      <c r="H668" s="469">
        <v>0.49848024316109424</v>
      </c>
      <c r="I668" s="469">
        <v>328</v>
      </c>
      <c r="J668" s="469">
        <v>2</v>
      </c>
      <c r="K668" s="469">
        <v>658</v>
      </c>
      <c r="L668" s="469">
        <v>1</v>
      </c>
      <c r="M668" s="469">
        <v>329</v>
      </c>
      <c r="N668" s="469"/>
      <c r="O668" s="469"/>
      <c r="P668" s="492"/>
      <c r="Q668" s="470"/>
    </row>
    <row r="669" spans="1:17" ht="14.4" customHeight="1" thickBot="1" x14ac:dyDescent="0.35">
      <c r="A669" s="471" t="s">
        <v>1270</v>
      </c>
      <c r="B669" s="472" t="s">
        <v>1093</v>
      </c>
      <c r="C669" s="472" t="s">
        <v>1094</v>
      </c>
      <c r="D669" s="472" t="s">
        <v>1207</v>
      </c>
      <c r="E669" s="472" t="s">
        <v>1208</v>
      </c>
      <c r="F669" s="476"/>
      <c r="G669" s="476"/>
      <c r="H669" s="476"/>
      <c r="I669" s="476"/>
      <c r="J669" s="476"/>
      <c r="K669" s="476"/>
      <c r="L669" s="476"/>
      <c r="M669" s="476"/>
      <c r="N669" s="476">
        <v>1</v>
      </c>
      <c r="O669" s="476">
        <v>242</v>
      </c>
      <c r="P669" s="484"/>
      <c r="Q669" s="477">
        <v>242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2017-05-25T14:30:12Z</dcterms:modified>
</cp:coreProperties>
</file>