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F18" i="419" l="1"/>
  <c r="E18" i="419"/>
  <c r="C18" i="419"/>
  <c r="I18" i="419"/>
  <c r="D18" i="419"/>
  <c r="G18" i="419"/>
  <c r="H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W3" i="418" l="1"/>
  <c r="AV3" i="418"/>
  <c r="AU3" i="418"/>
  <c r="AT3" i="418"/>
  <c r="AS3" i="418"/>
  <c r="AR3" i="418"/>
  <c r="B25" i="419" l="1"/>
  <c r="B27" i="419" l="1"/>
  <c r="A9" i="414"/>
  <c r="A8" i="414"/>
  <c r="A7" i="414"/>
  <c r="G21" i="419" l="1"/>
  <c r="F21" i="419"/>
  <c r="F22" i="419" s="1"/>
  <c r="G23" i="419" l="1"/>
  <c r="F23" i="419"/>
  <c r="G22" i="419"/>
  <c r="N3" i="418"/>
  <c r="E21" i="419" l="1"/>
  <c r="E22" i="419" s="1"/>
  <c r="D21" i="419"/>
  <c r="D23" i="419" l="1"/>
  <c r="E23" i="419"/>
  <c r="D22" i="419"/>
  <c r="B21" i="419"/>
  <c r="B22" i="419" l="1"/>
  <c r="A22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H6" i="419"/>
  <c r="G6" i="419"/>
  <c r="D6" i="419"/>
  <c r="I6" i="419"/>
  <c r="C6" i="419"/>
  <c r="F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2" i="414" l="1"/>
  <c r="A17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1" i="414"/>
  <c r="A13" i="414"/>
  <c r="A14" i="414"/>
  <c r="A4" i="414"/>
  <c r="A6" i="339" l="1"/>
  <c r="A5" i="339"/>
  <c r="C17" i="414"/>
  <c r="C14" i="414"/>
  <c r="D4" i="414"/>
  <c r="D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L3" i="387"/>
  <c r="J3" i="387"/>
  <c r="I3" i="387"/>
  <c r="G3" i="387"/>
  <c r="H3" i="387" s="1"/>
  <c r="F3" i="387"/>
  <c r="N3" i="220"/>
  <c r="L3" i="220" s="1"/>
  <c r="C22" i="414"/>
  <c r="D22" i="414"/>
  <c r="K3" i="387" l="1"/>
  <c r="I12" i="339"/>
  <c r="I13" i="339" s="1"/>
  <c r="F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H13" i="339" l="1"/>
  <c r="F15" i="339"/>
  <c r="J13" i="339"/>
  <c r="B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<sst xmlns="http://schemas.openxmlformats.org/spreadsheetml/2006/main" count="8382" uniqueCount="1388">
  <si>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</si>
  <si>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</si>
  <si>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</si>
  <si>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</si>
  <si>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</si>
  <si>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</si>
  <si>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</si>
  <si>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</si>
  <si>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</si>
  <si>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</si>
  <si>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</si>
  <si>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</si>
  <si>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</si>
  <si>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</si>
  <si>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</si>
  <si>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</si>
  <si>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</si>
  <si>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</si>
  <si>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</si>
  <si>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</si>
  <si>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</si>
  <si>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</si>
  <si>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</si>
  <si>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</si>
  <si>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</si>
  <si>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</si>
  <si>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</si>
  <si>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</si>
  <si>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</si>
  <si>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</si>
  <si>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</si>
  <si>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</si>
  <si>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</si>
  <si>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</si>
  <si>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</si>
  <si>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</si>
  <si>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</si>
  <si>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</si>
  <si>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</si>
  <si>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</si>
  <si>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</si>
  <si>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</si>
  <si>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</si>
  <si>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</si>
  <si>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</si>
  <si>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</si>
  <si>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</si>
  <si>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</si>
  <si>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</si>
  <si>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</si>
  <si>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</si>
  <si>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</si>
  <si>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</si>
  <si>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</si>
  <si>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</si>
  <si>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</si>
  <si>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</si>
  <si>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</si>
  <si>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</si>
  <si>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</si>
  <si>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</si>
  <si>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</si>
  <si>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</si>
  <si>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</si>
  <si>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</si>
  <si>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</si>
  <si>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</si>
  <si>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</si>
  <si>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</si>
  <si>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</si>
  <si>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</si>
  <si>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</si>
  <si>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</si>
  <si>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</si>
  <si>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</si>
  <si>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</si>
  <si>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</si>
  <si>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</si>
  <si>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</si>
  <si>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</si>
  <si>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</si>
  <si>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</si>
  <si>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</si>
  <si>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</si>
  <si>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</si>
  <si>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</si>
  <si>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</si>
  <si>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</si>
  <si>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</si>
  <si>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</si>
  <si>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</si>
  <si>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</si>
  <si>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</si>
  <si>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</si>
  <si>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</si>
  <si>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</si>
  <si>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</si>
  <si>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</si>
  <si>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</si>
  <si>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</si>
  <si>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</si>
  <si>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</si>
  <si>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</si>
  <si>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</si>
  <si>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</si>
  <si>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</si>
  <si>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</si>
  <si>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</si>
  <si>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</si>
  <si>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</si>
  <si>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</si>
  <si>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</si>
  <si>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</si>
  <si>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</si>
  <si>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</si>
  <si>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</si>
  <si>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</si>
  <si>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</si>
  <si>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</si>
  <si>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</si>
  <si>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</si>
  <si>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</si>
  <si>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</si>
  <si>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</si>
  <si>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</si>
  <si>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</si>
  <si>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</si>
  <si>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</si>
  <si>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</si>
  <si>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</si>
  <si>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</si>
  <si>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</si>
  <si>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</si>
  <si>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</si>
  <si>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</si>
  <si>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</si>
  <si>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</si>
  <si>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</si>
  <si>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</si>
  <si>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</si>
  <si>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</si>
  <si>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</si>
  <si>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</si>
  <si>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</si>
  <si>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</si>
  <si>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</si>
  <si>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</si>
  <si>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</si>
  <si>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</si>
  <si>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</si>
  <si>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</si>
  <si>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</si>
  <si>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</si>
  <si>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</si>
  <si>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</si>
  <si>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</si>
  <si>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</si>
  <si>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</si>
  <si>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</si>
  <si>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</si>
  <si>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</si>
  <si>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</si>
  <si>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</si>
  <si>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</si>
  <si>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</si>
  <si>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</si>
  <si>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</si>
  <si>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</si>
  <si>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</si>
  <si>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</si>
  <si>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</si>
  <si>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</si>
  <si>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</si>
  <si>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</si>
  <si>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</si>
  <si>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</si>
  <si>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</si>
  <si>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</si>
  <si>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</si>
  <si>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</si>
  <si>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</si>
  <si>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</si>
  <si>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</si>
  <si>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</si>
  <si>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</si>
  <si>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abs. stud. oboru přirodověd. zaměření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</si>
  <si>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</si>
  <si>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</si>
  <si>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</si>
  <si>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</si>
  <si>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</si>
  <si>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</si>
  <si>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</si>
  <si>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</si>
  <si>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</si>
  <si>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</si>
  <si>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</si>
  <si>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</si>
  <si>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</si>
  <si>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</si>
  <si>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</si>
  <si>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</si>
  <si>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</si>
  <si>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</si>
  <si>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</si>
  <si>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</si>
  <si>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</si>
  <si>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</si>
  <si>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</si>
  <si>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</si>
  <si>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</si>
  <si>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</si>
  <si>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</si>
  <si>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</si>
  <si>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</si>
  <si>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</si>
  <si>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</si>
  <si>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</si>
  <si>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</si>
  <si>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</si>
  <si>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</si>
  <si>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</si>
  <si>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</si>
  <si>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</si>
  <si>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</si>
  <si>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</si>
  <si>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</si>
  <si>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</si>
  <si>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</si>
  <si>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</si>
  <si>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</si>
  <si>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</si>
  <si>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</si>
  <si>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</si>
  <si>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</si>
  <si>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</si>
  <si>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</si>
  <si>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mikrobiologie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</si>
  <si>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</si>
  <si>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</si>
  <si>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</si>
  <si>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</si>
  <si>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</si>
  <si>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</si>
  <si>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</si>
  <si>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</si>
  <si>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</si>
  <si>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</si>
  <si>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</si>
  <si>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--</t>
  </si>
  <si>
    <t>50113190     léky - medicinální plyny (sklad SVM)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</si>
  <si>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</si>
  <si>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</si>
  <si>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</si>
  <si>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</si>
  <si>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</si>
  <si>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</si>
  <si>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</si>
  <si>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</si>
  <si>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</si>
  <si>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</si>
  <si>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</si>
  <si>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</si>
  <si>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50117008     spotřební materiál k PDS (potrubní pošta (sk.V22)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</si>
  <si>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</si>
  <si>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</si>
  <si>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</si>
  <si>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</si>
  <si>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</si>
  <si>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</si>
  <si>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50117201     obaly ostatní - LEK (sk.Z519)</t>
  </si>
  <si>
    <t>50118     Náhradní díly</t>
  </si>
  <si>
    <t>50118001     ND - ostatní (všeob.sklad) (sk.V38)</t>
  </si>
  <si>
    <t>50119     DDHM a textil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</si>
  <si>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</si>
  <si>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</si>
  <si>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</si>
  <si>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</si>
  <si>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</si>
  <si>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</si>
  <si>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</si>
  <si>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</si>
  <si>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</si>
  <si>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</si>
  <si>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</si>
  <si>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</si>
  <si>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</si>
  <si>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</si>
  <si>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</si>
  <si>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</si>
  <si>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</si>
  <si>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</si>
  <si>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</si>
  <si>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</si>
  <si>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</si>
  <si>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</si>
  <si>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</si>
  <si>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</si>
  <si>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</si>
  <si>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</si>
  <si>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</si>
  <si>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</si>
  <si>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</si>
  <si>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</si>
  <si>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</si>
  <si>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</si>
  <si>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</si>
  <si>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</si>
  <si>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</si>
  <si>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</si>
  <si>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</si>
  <si>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</si>
  <si>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</si>
  <si>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</si>
  <si>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</si>
  <si>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</si>
  <si>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</si>
  <si>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</si>
  <si>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</si>
  <si>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</si>
  <si>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</si>
  <si>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</si>
  <si>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</si>
  <si>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</si>
  <si>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</si>
  <si>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</si>
  <si>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</si>
  <si>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</si>
  <si>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</si>
  <si>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</si>
  <si>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</si>
  <si>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</si>
  <si>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</si>
  <si>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</si>
  <si>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</si>
  <si>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</si>
  <si>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</si>
  <si>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</si>
  <si>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</si>
  <si>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</si>
  <si>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</si>
  <si>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</si>
  <si>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</si>
  <si>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</si>
  <si>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</si>
  <si>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</si>
  <si>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</si>
  <si>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</si>
  <si>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</si>
  <si>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</si>
  <si>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</si>
  <si>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</si>
  <si>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</si>
  <si>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</si>
  <si>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</si>
  <si>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</si>
  <si>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</si>
  <si>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</si>
  <si>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</si>
  <si>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</si>
  <si>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</si>
  <si>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</si>
  <si>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</si>
  <si>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</si>
  <si>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</si>
  <si>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</si>
  <si>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</si>
  <si>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</si>
  <si>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</si>
  <si>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</si>
  <si>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</si>
  <si>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</si>
  <si>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</si>
  <si>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</si>
  <si>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</si>
  <si>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</si>
  <si>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</si>
  <si>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</si>
  <si>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</si>
  <si>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</si>
  <si>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</si>
  <si>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</si>
  <si>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</si>
  <si>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</si>
  <si>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</si>
  <si>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</si>
  <si>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</si>
  <si>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</si>
  <si>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</si>
  <si>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</si>
  <si>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</si>
  <si>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89920000     mezistřediskové převody</t>
  </si>
  <si>
    <t>89920001     převody - agregované výkony laboratoří</t>
  </si>
  <si>
    <t>89920004     převody - klinické studie</t>
  </si>
  <si>
    <t>40</t>
  </si>
  <si>
    <t>MIKRO: Ústav mikrobiologie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</si>
  <si>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</si>
  <si>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</si>
  <si>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</si>
  <si>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</si>
  <si>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</si>
  <si>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MIKRO: Ústav mikrobiologie Celkem</t>
  </si>
  <si>
    <t>SumaKL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</si>
  <si>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</si>
  <si>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</si>
  <si>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</si>
  <si>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</si>
  <si>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</si>
  <si>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</si>
  <si>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</si>
  <si>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APO-IBUPROFEN 400 MG</t>
  </si>
  <si>
    <t>POR TBL FLM 100X400MG</t>
  </si>
  <si>
    <t>AQUA PRO INJECTIONE ARDEAPHARMA</t>
  </si>
  <si>
    <t>INF 1X250ML</t>
  </si>
  <si>
    <t>P</t>
  </si>
  <si>
    <t>AULIN</t>
  </si>
  <si>
    <t>TBL 15X100MG</t>
  </si>
  <si>
    <t>BISEPTOL 480</t>
  </si>
  <si>
    <t>POR TBL NOB 28X480MG</t>
  </si>
  <si>
    <t>DZ TRIXO LIND 100 ml</t>
  </si>
  <si>
    <t>KL ETHANOLUM 70% 800 g</t>
  </si>
  <si>
    <t>KL Formol 4% 100 g MIK</t>
  </si>
  <si>
    <t>KL GLYCEROLUM 85% 1200G</t>
  </si>
  <si>
    <t>KL OBAL</t>
  </si>
  <si>
    <t>lékovky, kelímky</t>
  </si>
  <si>
    <t>KL Paraffinum perliq. 800g  HVLP</t>
  </si>
  <si>
    <t>KL PRIPRAVEK</t>
  </si>
  <si>
    <t>KL UNGUENTUM</t>
  </si>
  <si>
    <t>PEROXID VODÍKU 3% COO</t>
  </si>
  <si>
    <t>DRM SOL 1X100ML 3%</t>
  </si>
  <si>
    <t>SEPTONEX</t>
  </si>
  <si>
    <t>SPR 1X45ML</t>
  </si>
  <si>
    <t>léky - antibiotika (LEK)</t>
  </si>
  <si>
    <t>ARCHIFAR 500 MG</t>
  </si>
  <si>
    <t>INJ+INF PLV SOL 10X500MG</t>
  </si>
  <si>
    <t>BACTROBAN</t>
  </si>
  <si>
    <t>DRM UNG 1X15GM</t>
  </si>
  <si>
    <t>FRAMYKOIN</t>
  </si>
  <si>
    <t>UNG 1X10GM</t>
  </si>
  <si>
    <t>FUCIDIN</t>
  </si>
  <si>
    <t>UNG 1X15GM 2%</t>
  </si>
  <si>
    <t>FUROLIN TABLETY</t>
  </si>
  <si>
    <t>POR TBL NOB 30X100MG</t>
  </si>
  <si>
    <t>GENTAMICIN LEK 80 MG/2 ML</t>
  </si>
  <si>
    <t>INJ SOL 10X2ML/80MG</t>
  </si>
  <si>
    <t>TARGOCID 200MG</t>
  </si>
  <si>
    <t>INJ SIC 1X200MG+SOL</t>
  </si>
  <si>
    <t>VANCOMYCIN MYLAN 500 MG</t>
  </si>
  <si>
    <t>INF PLV SOL 1X500MG</t>
  </si>
  <si>
    <t>léky - antimykotika (LEK)</t>
  </si>
  <si>
    <t>CLOTRIMAZOL AL 1%</t>
  </si>
  <si>
    <t>CRM 1X20GM 1%</t>
  </si>
  <si>
    <t>4041 - MIKRO: mikrobiologie - laboratoř</t>
  </si>
  <si>
    <t>J01DH02 - MEROPENEM</t>
  </si>
  <si>
    <t>J01XA01 - VANKOMYCIN</t>
  </si>
  <si>
    <t>M01AX17 - NIMESULID</t>
  </si>
  <si>
    <t>J01DH02</t>
  </si>
  <si>
    <t>183812</t>
  </si>
  <si>
    <t>ARCHIFAR</t>
  </si>
  <si>
    <t>500MG INJ/INF PLV SOL 10</t>
  </si>
  <si>
    <t>J01XA01</t>
  </si>
  <si>
    <t>166265</t>
  </si>
  <si>
    <t>VANCOMYCIN MYLAN</t>
  </si>
  <si>
    <t>500MG INF PLV SOL 1</t>
  </si>
  <si>
    <t>M01AX17</t>
  </si>
  <si>
    <t>12891</t>
  </si>
  <si>
    <t>100MG TBL NOB 15</t>
  </si>
  <si>
    <t>Přehled plnění pozitivního listu - spotřeba léčivých přípravků - orientační přehled</t>
  </si>
  <si>
    <t>40 - Ústav mikrobiologie</t>
  </si>
  <si>
    <t>4041 - mikrobiologie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</si>
  <si>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</si>
  <si>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</si>
  <si>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</si>
  <si>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</si>
  <si>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</si>
  <si>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</si>
  <si>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</si>
  <si>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</si>
  <si>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DH404</t>
  </si>
  <si>
    <t>?-Cyano-4-hydroxycinnamic acid</t>
  </si>
  <si>
    <t>DF761</t>
  </si>
  <si>
    <t>2-Propanol, CHROMASOLV, for HPLC 99,9%</t>
  </si>
  <si>
    <t>DG223</t>
  </si>
  <si>
    <t>ACETON CISTY</t>
  </si>
  <si>
    <t>DD554</t>
  </si>
  <si>
    <t>Agar pro C.jejuni</t>
  </si>
  <si>
    <t>DF942</t>
  </si>
  <si>
    <t>Aglutin. sérum Salmonella H:d</t>
  </si>
  <si>
    <t>DH743</t>
  </si>
  <si>
    <t>Alere BinaxNOW Legionella Urinary Antigen</t>
  </si>
  <si>
    <t>DH546</t>
  </si>
  <si>
    <t>Allplex™ Respiratory Panel 1</t>
  </si>
  <si>
    <t>DC787</t>
  </si>
  <si>
    <t>AMIKACIN</t>
  </si>
  <si>
    <t>DC061</t>
  </si>
  <si>
    <t>AMOX+CLAVULINIC ACID 200 ks</t>
  </si>
  <si>
    <t>DC033</t>
  </si>
  <si>
    <t>AMOXI/CLAV 2/1XL 0,016-256ug/ml</t>
  </si>
  <si>
    <t>DB722</t>
  </si>
  <si>
    <t>Ampicillin (10ug), 200 ks</t>
  </si>
  <si>
    <t>DA688</t>
  </si>
  <si>
    <t>Ampicillin (2ug), 200 ks</t>
  </si>
  <si>
    <t>DE353</t>
  </si>
  <si>
    <t>Amplified IDEIA Hp STAR</t>
  </si>
  <si>
    <t>DD660</t>
  </si>
  <si>
    <t>Anaerobní krevní agar (Schadler agar)</t>
  </si>
  <si>
    <t>DD598</t>
  </si>
  <si>
    <t>Anaerobní krevní agar(základ BHI)</t>
  </si>
  <si>
    <t>DD851</t>
  </si>
  <si>
    <t>ANIDULAFUNGIN (30 testů)</t>
  </si>
  <si>
    <t>DE857</t>
  </si>
  <si>
    <t>Anilinxylen (100ml)</t>
  </si>
  <si>
    <t>DF691</t>
  </si>
  <si>
    <t>anti - Salmonella O:4</t>
  </si>
  <si>
    <t>DH523</t>
  </si>
  <si>
    <t>Anti-Hepatitis E Virus ELISA IgG</t>
  </si>
  <si>
    <t>DH524</t>
  </si>
  <si>
    <t>Anti-Hepatitis E Virus ELISA IgM</t>
  </si>
  <si>
    <t>DB570</t>
  </si>
  <si>
    <t>Antimyc.sens.test</t>
  </si>
  <si>
    <t>DG328</t>
  </si>
  <si>
    <t>Anti-Salmonella O 5</t>
  </si>
  <si>
    <t>DG329</t>
  </si>
  <si>
    <t>Anti-Salmonella O 7</t>
  </si>
  <si>
    <t>DB302</t>
  </si>
  <si>
    <t>Anyplex II HPV28 (100 reakcí)</t>
  </si>
  <si>
    <t>DH701</t>
  </si>
  <si>
    <t>Anyplex II STI-5 Detection</t>
  </si>
  <si>
    <t>DB303</t>
  </si>
  <si>
    <t>Anyplex II. RB5 Detection (50 reakcí)</t>
  </si>
  <si>
    <t>DC164</t>
  </si>
  <si>
    <t>ATB ID 32 C</t>
  </si>
  <si>
    <t>DC988</t>
  </si>
  <si>
    <t>AZTREONAM 30 MCG, 4x50</t>
  </si>
  <si>
    <t>DA594</t>
  </si>
  <si>
    <t>Aztreonam 50mg</t>
  </si>
  <si>
    <t>DC930</t>
  </si>
  <si>
    <t>BACTEC MGIT 960 SUPPLEMENT</t>
  </si>
  <si>
    <t>DC929</t>
  </si>
  <si>
    <t>BBL MGIT 7 ML</t>
  </si>
  <si>
    <t>DA914</t>
  </si>
  <si>
    <t>Benzylpenicillin PGL 32 (30 testu)</t>
  </si>
  <si>
    <t>DC657</t>
  </si>
  <si>
    <t>Binax NOW - PBP 2a Culture Colony test</t>
  </si>
  <si>
    <t>DG643</t>
  </si>
  <si>
    <t>Bordetella parapertusis</t>
  </si>
  <si>
    <t>DG644</t>
  </si>
  <si>
    <t>Bordetella pertusis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</si>
  <si>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</si>
  <si>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</si>
  <si>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</si>
  <si>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</si>
  <si>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</si>
  <si>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</si>
  <si>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</si>
  <si>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</si>
  <si>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</si>
  <si>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</si>
  <si>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</si>
  <si>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</si>
  <si>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</si>
  <si>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Brilliance™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</si>
  <si>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</si>
  <si>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</si>
  <si>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</si>
  <si>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</si>
  <si>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</si>
  <si>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</si>
  <si>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</si>
  <si>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</si>
  <si>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DE620</t>
  </si>
  <si>
    <t>Cefepime 30ug</t>
  </si>
  <si>
    <t>DB194</t>
  </si>
  <si>
    <t>Cefotaxim 5ug</t>
  </si>
  <si>
    <t>DC817</t>
  </si>
  <si>
    <t>Cefotaxime CTL 32</t>
  </si>
  <si>
    <t>DC063</t>
  </si>
  <si>
    <t>CEFOXITIN</t>
  </si>
  <si>
    <t>DC269</t>
  </si>
  <si>
    <t>CEFTAZIDIME</t>
  </si>
  <si>
    <t>DE603</t>
  </si>
  <si>
    <t>Ceftazidime + clavulanic acid 30+10 ug</t>
  </si>
  <si>
    <t>DA777</t>
  </si>
  <si>
    <t>Ceftazidime 10 µg</t>
  </si>
  <si>
    <t>DH877</t>
  </si>
  <si>
    <t>Ceftolozane-tazobactam MIC Test Strip - 30 strips</t>
  </si>
  <si>
    <t>DC066</t>
  </si>
  <si>
    <t>CEFUROXIME ,200 ks</t>
  </si>
  <si>
    <t>DC931</t>
  </si>
  <si>
    <t>CIN agar</t>
  </si>
  <si>
    <t>DC068</t>
  </si>
  <si>
    <t>CIPROFLOXACIN</t>
  </si>
  <si>
    <t>DA748</t>
  </si>
  <si>
    <t>Ciprofloxacin CI32 (30 testů)</t>
  </si>
  <si>
    <t>DC069</t>
  </si>
  <si>
    <t>CLINDAMYCIN 2IU</t>
  </si>
  <si>
    <t>DH339</t>
  </si>
  <si>
    <t>Clindamycin CM32</t>
  </si>
  <si>
    <t>DA124</t>
  </si>
  <si>
    <t>Clostridium diff. select. agar (10 ploten)</t>
  </si>
  <si>
    <t>DE650</t>
  </si>
  <si>
    <t>COKOLADOVY AGAR (bez ATB)</t>
  </si>
  <si>
    <t>DE805</t>
  </si>
  <si>
    <t>COLOREX Candida</t>
  </si>
  <si>
    <t>DC923</t>
  </si>
  <si>
    <t>COLOREX MRSA</t>
  </si>
  <si>
    <t>DF154</t>
  </si>
  <si>
    <t>Colorex VRE</t>
  </si>
  <si>
    <t>DA229</t>
  </si>
  <si>
    <t>Columbia /MacConkey agar 1/2p</t>
  </si>
  <si>
    <t>DC859</t>
  </si>
  <si>
    <t>COLUMBIA AGAR</t>
  </si>
  <si>
    <t>DB974</t>
  </si>
  <si>
    <t>croBEE 201A Nucleaic Acid Extraction Kit</t>
  </si>
  <si>
    <t>DF058</t>
  </si>
  <si>
    <t>Crystal violet 100g</t>
  </si>
  <si>
    <t>DD597</t>
  </si>
  <si>
    <t>DC agar</t>
  </si>
  <si>
    <t>DG594</t>
  </si>
  <si>
    <t>DEFIBR.KREV KRALICI V ALS. 20 ml</t>
  </si>
  <si>
    <t>DG089</t>
  </si>
  <si>
    <t>Detection of COLISTIN resistence</t>
  </si>
  <si>
    <t>804536</t>
  </si>
  <si>
    <t xml:space="preserve">-Diagnostikum připr. </t>
  </si>
  <si>
    <t>DC236</t>
  </si>
  <si>
    <t>DIETHYLETER P.A. NESTAB.</t>
  </si>
  <si>
    <t>DF015</t>
  </si>
  <si>
    <t>Dimethylsulfoxide 150 ml SeccoSolv®</t>
  </si>
  <si>
    <t>DG379</t>
  </si>
  <si>
    <t>Doprava 21%</t>
  </si>
  <si>
    <t>DF795</t>
  </si>
  <si>
    <t>E Coli Mixture I:(0111+055+026)</t>
  </si>
  <si>
    <t>DF794</t>
  </si>
  <si>
    <t>E Coli mixture I+II+III</t>
  </si>
  <si>
    <t>DF797</t>
  </si>
  <si>
    <t>E Coli Mixture III (125+126+128)</t>
  </si>
  <si>
    <t>DF798</t>
  </si>
  <si>
    <t>E Coli Mixture IV (114+12+142)</t>
  </si>
  <si>
    <t>DF477</t>
  </si>
  <si>
    <t>E.coli 0128</t>
  </si>
  <si>
    <t>DF513</t>
  </si>
  <si>
    <t>E.coli o124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</si>
  <si>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</si>
  <si>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</si>
  <si>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</si>
  <si>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</si>
  <si>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</si>
  <si>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</si>
  <si>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</si>
  <si>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</si>
  <si>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</si>
  <si>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</si>
  <si>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</si>
  <si>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</si>
  <si>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</si>
  <si>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</si>
  <si>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</si>
  <si>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</si>
  <si>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</si>
  <si>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</si>
  <si>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</si>
  <si>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</si>
  <si>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</si>
  <si>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</si>
  <si>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</si>
  <si>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</si>
  <si>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</si>
  <si>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</si>
  <si>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DG315</t>
  </si>
  <si>
    <t>EliGene Adenovirus RT</t>
  </si>
  <si>
    <t>DA751</t>
  </si>
  <si>
    <t>ELITex Bicolor dubliniensis (Fumouze)</t>
  </si>
  <si>
    <t>DC071</t>
  </si>
  <si>
    <t>ERYTHROMYCIN</t>
  </si>
  <si>
    <t>DG393</t>
  </si>
  <si>
    <t>Ethanol 96%</t>
  </si>
  <si>
    <t>DB310</t>
  </si>
  <si>
    <t>Ethanolum benzino den. 4kg</t>
  </si>
  <si>
    <t>DA152</t>
  </si>
  <si>
    <t>FLUCONAZOLE FL 256 WW F30 (30 testů)</t>
  </si>
  <si>
    <t>DG700</t>
  </si>
  <si>
    <t>Francisella tularensis 50 vyšetř.</t>
  </si>
  <si>
    <t>DB196</t>
  </si>
  <si>
    <t>Furantoin 100ug</t>
  </si>
  <si>
    <t>DC865</t>
  </si>
  <si>
    <t>Gas Pak Anaerob.systém sáčky</t>
  </si>
  <si>
    <t>DC383</t>
  </si>
  <si>
    <t>Gas Pak Campy Pouch system</t>
  </si>
  <si>
    <t>DF392</t>
  </si>
  <si>
    <t>Geneproof Aspergillus Sample Pretreatment set</t>
  </si>
  <si>
    <t>DE201</t>
  </si>
  <si>
    <t>Geneproof Aspergilus PCR kit</t>
  </si>
  <si>
    <t>DF770</t>
  </si>
  <si>
    <t>GeneProof Chlamydia trachomatis PCR kit</t>
  </si>
  <si>
    <t>DG614</t>
  </si>
  <si>
    <t>GeneProof Mycobacterium tbc PCR KIT</t>
  </si>
  <si>
    <t>DB390</t>
  </si>
  <si>
    <t>GeneProof PathogenFree DNA isol.</t>
  </si>
  <si>
    <t>DG071</t>
  </si>
  <si>
    <t>GeneProof PathogenFree RNA Isolation Kit</t>
  </si>
  <si>
    <t>DC891</t>
  </si>
  <si>
    <t>Gentamycin (10ug) 200ks</t>
  </si>
  <si>
    <t>DB197</t>
  </si>
  <si>
    <t>gentamycin 30ug</t>
  </si>
  <si>
    <t>DG208</t>
  </si>
  <si>
    <t>GIEMSA-ROMANOWSKI</t>
  </si>
  <si>
    <t>DC860</t>
  </si>
  <si>
    <t>GO AGAR</t>
  </si>
  <si>
    <t>DA312</t>
  </si>
  <si>
    <t>GO AGAR/GO agar s ATB(biplate)</t>
  </si>
  <si>
    <t>DG646</t>
  </si>
  <si>
    <t>Gonorrea test strip 25 ks</t>
  </si>
  <si>
    <t>DC168</t>
  </si>
  <si>
    <t>H.INFLUENZAE B</t>
  </si>
  <si>
    <t>DA721</t>
  </si>
  <si>
    <t>Haemophilus Selective agar</t>
  </si>
  <si>
    <t>DE743</t>
  </si>
  <si>
    <t>Hajn (2 ml/zk.12x85 mm)(rovně)</t>
  </si>
  <si>
    <t>DG163</t>
  </si>
  <si>
    <t>HYDROXID SODNY P.A.</t>
  </si>
  <si>
    <t>DB748</t>
  </si>
  <si>
    <t>CHLAMYDIEN  ELISA IGA</t>
  </si>
  <si>
    <t>DB746</t>
  </si>
  <si>
    <t>CHLAMYDIEN  ELISA IGG</t>
  </si>
  <si>
    <t>DB747</t>
  </si>
  <si>
    <t>CHLAMYDIEN  ELISA IGM</t>
  </si>
  <si>
    <t>DG167</t>
  </si>
  <si>
    <t>CHLORID SODNY P.A.</t>
  </si>
  <si>
    <t>DD652</t>
  </si>
  <si>
    <t>Imersní olej pro mikroskopii 500 ml OLYMPUS</t>
  </si>
  <si>
    <t>DC502</t>
  </si>
  <si>
    <t>IMMUNOQuick NoRotAdeno - 20 testů</t>
  </si>
  <si>
    <t>DF612</t>
  </si>
  <si>
    <t>IMMUNOQUICK S. Pneumoniae (moč, likvor)</t>
  </si>
  <si>
    <t>DB099</t>
  </si>
  <si>
    <t>Immutrep-RPR (500t)</t>
  </si>
  <si>
    <t>DB734</t>
  </si>
  <si>
    <t>ITEST ASO</t>
  </si>
  <si>
    <t>DB610</t>
  </si>
  <si>
    <t>ITEST BACITRACIN H</t>
  </si>
  <si>
    <t>DC023</t>
  </si>
  <si>
    <t>ITEST BACITRACIN S</t>
  </si>
  <si>
    <t>DB611</t>
  </si>
  <si>
    <t>ITEST NOVOBIOCIN</t>
  </si>
  <si>
    <t>DB608</t>
  </si>
  <si>
    <t>ITEST OPTOCHIN 100 ks</t>
  </si>
  <si>
    <t>DB609</t>
  </si>
  <si>
    <t>ITEST VK</t>
  </si>
  <si>
    <t>DG388</t>
  </si>
  <si>
    <t>Játrový bujon (10ml)</t>
  </si>
  <si>
    <t>DD599</t>
  </si>
  <si>
    <t>Játrový bujon (5ml)</t>
  </si>
  <si>
    <t>DF859</t>
  </si>
  <si>
    <t>Játrový bujon (WASP)</t>
  </si>
  <si>
    <t>DD458</t>
  </si>
  <si>
    <t>JOD P.A</t>
  </si>
  <si>
    <t>DE766</t>
  </si>
  <si>
    <t>Karbolxylol - parazitologie</t>
  </si>
  <si>
    <t>DG145</t>
  </si>
  <si>
    <t>kyselina CHLOROVODÍKOVÁ 35% P.A.</t>
  </si>
  <si>
    <t>DD659</t>
  </si>
  <si>
    <t>kyselina octová p.a.</t>
  </si>
  <si>
    <t>DH681</t>
  </si>
  <si>
    <t>Laison XL  Murex anti-HBS</t>
  </si>
  <si>
    <t>DH682</t>
  </si>
  <si>
    <t>Laison XL Murex control anti- HBS</t>
  </si>
  <si>
    <t>DA216</t>
  </si>
  <si>
    <t>LATEXOVA SUSP.ANTI  E.coli</t>
  </si>
  <si>
    <t>DD347</t>
  </si>
  <si>
    <t>Legionella BCYE</t>
  </si>
  <si>
    <t>DC992</t>
  </si>
  <si>
    <t>Legionella GVPC agar</t>
  </si>
  <si>
    <t>DH526</t>
  </si>
  <si>
    <t>LEVOFLOXACIN 5 ug (bal.=4x50)</t>
  </si>
  <si>
    <t>DE499</t>
  </si>
  <si>
    <t>Liaison a-Borrelia IgM QUANT</t>
  </si>
  <si>
    <t>DE500</t>
  </si>
  <si>
    <t>Liaison a-Borrelia IgM QUANT control</t>
  </si>
  <si>
    <t>DC903</t>
  </si>
  <si>
    <t>Liaison anti-HBe</t>
  </si>
  <si>
    <t>DD112</t>
  </si>
  <si>
    <t>Liaison Borrelia IgG</t>
  </si>
  <si>
    <t>DC740</t>
  </si>
  <si>
    <t>Liaison Borrelia IgG control</t>
  </si>
  <si>
    <t>DC397</t>
  </si>
  <si>
    <t>Liaison Cleaning kit</t>
  </si>
  <si>
    <t>DA116</t>
  </si>
  <si>
    <t>Liaison control Bor.liquor IgM</t>
  </si>
  <si>
    <t>DD261</t>
  </si>
  <si>
    <t>Liaison Control CMV IgM</t>
  </si>
  <si>
    <t>DB365</t>
  </si>
  <si>
    <t>Liaison Control HSV 1,2 IgM</t>
  </si>
  <si>
    <t>DG556</t>
  </si>
  <si>
    <t>Liaison Control Chlamydie trachomatis IgA</t>
  </si>
  <si>
    <t>DG557</t>
  </si>
  <si>
    <t>Liaison Control Chlamydie trachomatis IgG</t>
  </si>
  <si>
    <t>DA089</t>
  </si>
  <si>
    <t>Liaison controls MCP-IgG</t>
  </si>
  <si>
    <t>DC843</t>
  </si>
  <si>
    <t>Liaison HBsAg</t>
  </si>
  <si>
    <t>DB585</t>
  </si>
  <si>
    <t>Liaison HSV 1+2 IgG</t>
  </si>
  <si>
    <t>DB624</t>
  </si>
  <si>
    <t>Liaison HSV 1+2 IgM</t>
  </si>
  <si>
    <t>DG272</t>
  </si>
  <si>
    <t>Liaison Chlamidia trachomatis IgA</t>
  </si>
  <si>
    <t>DG273</t>
  </si>
  <si>
    <t>Liaison Chlamidia trachomatis IgG</t>
  </si>
  <si>
    <t>DA087</t>
  </si>
  <si>
    <t>Liaison MCP-IgG</t>
  </si>
  <si>
    <t>DA088</t>
  </si>
  <si>
    <t>Liaison MCP-IgM</t>
  </si>
  <si>
    <t>DC190</t>
  </si>
  <si>
    <t>Liaison Wash/System liquid</t>
  </si>
  <si>
    <t>DB162</t>
  </si>
  <si>
    <t>Liaison XL Cleaning Tool</t>
  </si>
  <si>
    <t>DA172</t>
  </si>
  <si>
    <t>Liaison XL cuvettes</t>
  </si>
  <si>
    <t>DB068</t>
  </si>
  <si>
    <t>Liaison XL Disposable Tips</t>
  </si>
  <si>
    <t>DA146</t>
  </si>
  <si>
    <t>Liaison XL-anti-HAV</t>
  </si>
  <si>
    <t>DA183</t>
  </si>
  <si>
    <t>Liaison XL-anti-HBc celkově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</si>
  <si>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</si>
  <si>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</si>
  <si>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</si>
  <si>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</si>
  <si>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</si>
  <si>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</si>
  <si>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</si>
  <si>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</si>
  <si>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DA148</t>
  </si>
  <si>
    <t>Liaison XL-Control anti-HAV</t>
  </si>
  <si>
    <t>DA112</t>
  </si>
  <si>
    <t>Liaison XL-Control CMV IgG</t>
  </si>
  <si>
    <t>DA113</t>
  </si>
  <si>
    <t>Liaison XL-Control CMV IgM</t>
  </si>
  <si>
    <t>DB091</t>
  </si>
  <si>
    <t>Liaison XL-Control EBV IgM</t>
  </si>
  <si>
    <t>DA149</t>
  </si>
  <si>
    <t>Liaison XL-Control HAV IgM</t>
  </si>
  <si>
    <t>DA186</t>
  </si>
  <si>
    <t>Liaison XL-Control HBc IgM</t>
  </si>
  <si>
    <t>DA086</t>
  </si>
  <si>
    <t>Liaison XL-Control HBsAg Quant</t>
  </si>
  <si>
    <t>DA084</t>
  </si>
  <si>
    <t>Liaison XL-Control HCV Ab</t>
  </si>
  <si>
    <t>DA085</t>
  </si>
  <si>
    <t>Liaison XL-Control HIV Ab/Ag</t>
  </si>
  <si>
    <t>DB093</t>
  </si>
  <si>
    <t>Liaison XL-Control MCP IgG</t>
  </si>
  <si>
    <t>DB089</t>
  </si>
  <si>
    <t>Liaison XL-Control VCA IgG</t>
  </si>
  <si>
    <t>DA194</t>
  </si>
  <si>
    <t>Liaison XL-Control-Anti-HBe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</si>
  <si>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</si>
  <si>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</si>
  <si>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</si>
  <si>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</si>
  <si>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</si>
  <si>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</si>
  <si>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</si>
  <si>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</si>
  <si>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</si>
  <si>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</si>
  <si>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</si>
  <si>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</si>
  <si>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</si>
  <si>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</si>
  <si>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</si>
  <si>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</si>
  <si>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</si>
  <si>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</si>
  <si>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</si>
  <si>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</si>
  <si>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</si>
  <si>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</si>
  <si>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</si>
  <si>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</si>
  <si>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</si>
  <si>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</si>
  <si>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</si>
  <si>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</si>
  <si>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DB986</t>
  </si>
  <si>
    <t>Light Check for LIAISON</t>
  </si>
  <si>
    <t>DC540</t>
  </si>
  <si>
    <t>Linezolid 10ug (balení 4x50</t>
  </si>
  <si>
    <t>DA779</t>
  </si>
  <si>
    <t>LINEZOLID LZ 256 (30 testů)</t>
  </si>
  <si>
    <t>DF572</t>
  </si>
  <si>
    <t>MacConkey agar</t>
  </si>
  <si>
    <t>DB129</t>
  </si>
  <si>
    <t>MacConkey/DC agar 1/2p</t>
  </si>
  <si>
    <t>DE765</t>
  </si>
  <si>
    <t>Malachitová zeleň - parazitologie</t>
  </si>
  <si>
    <t>DD852</t>
  </si>
  <si>
    <t>Meropenem 4x50</t>
  </si>
  <si>
    <t>DG229</t>
  </si>
  <si>
    <t>METHANOL P.A.</t>
  </si>
  <si>
    <t>DB470</t>
  </si>
  <si>
    <t>Metronidazole MZH 256 (30 testů)</t>
  </si>
  <si>
    <t>DF840</t>
  </si>
  <si>
    <t>MGIT TB IDENTIFICATION TEST</t>
  </si>
  <si>
    <t>DE708</t>
  </si>
  <si>
    <t>MIU</t>
  </si>
  <si>
    <t>DF803</t>
  </si>
  <si>
    <t>Monovalent E Coli (0119:B14)</t>
  </si>
  <si>
    <t>DF804</t>
  </si>
  <si>
    <t>Monovalent E Coli (0127:B8)</t>
  </si>
  <si>
    <t>DF800</t>
  </si>
  <si>
    <t>Monovalent E Coli (055:B5)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</si>
  <si>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</si>
  <si>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</si>
  <si>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</si>
  <si>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</si>
  <si>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</si>
  <si>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</si>
  <si>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</si>
  <si>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koňskou krví</t>
  </si>
  <si>
    <t>DD145</t>
  </si>
  <si>
    <t>MYCOPLASMA IST II</t>
  </si>
  <si>
    <t>DC169</t>
  </si>
  <si>
    <t>N.MENINGITIDIS SK.A</t>
  </si>
  <si>
    <t>DB535</t>
  </si>
  <si>
    <t>N-ACETYL-L-CYSTEIN 100g</t>
  </si>
  <si>
    <t>DF626</t>
  </si>
  <si>
    <t>Nitrocefin - diagnostics (50 proužků )</t>
  </si>
  <si>
    <t>DE760</t>
  </si>
  <si>
    <t>Ofloxacin</t>
  </si>
  <si>
    <t>DE212</t>
  </si>
  <si>
    <t>OFLOXACIN 4x50 ks</t>
  </si>
  <si>
    <t>DA969</t>
  </si>
  <si>
    <t>ONP TEST diagnostics</t>
  </si>
  <si>
    <t>DC900</t>
  </si>
  <si>
    <t>OXACILLIN /1MCG/, 4x50 ks</t>
  </si>
  <si>
    <t>DC521</t>
  </si>
  <si>
    <t>OXITEST</t>
  </si>
  <si>
    <t>DH250</t>
  </si>
  <si>
    <t>Parvovirus B19</t>
  </si>
  <si>
    <t>DH251</t>
  </si>
  <si>
    <t>Parvovirus B19 + IgG/RF absorbent</t>
  </si>
  <si>
    <t>DA427</t>
  </si>
  <si>
    <t>PathoDxtra Strep Grouping Kit, 60 tests</t>
  </si>
  <si>
    <t>DA800</t>
  </si>
  <si>
    <t>Penicilin 0,6ug</t>
  </si>
  <si>
    <t>DC078</t>
  </si>
  <si>
    <t>PENICILLIN (10IU=6ug)</t>
  </si>
  <si>
    <t>DB198</t>
  </si>
  <si>
    <t>Piperacilin + tazobaktam 30ug+6ug</t>
  </si>
  <si>
    <t>DA187</t>
  </si>
  <si>
    <t>Piperacillin sodium salt 1 g</t>
  </si>
  <si>
    <t>DG088</t>
  </si>
  <si>
    <t>Piperacillin/Tazobactam (30 stripů)</t>
  </si>
  <si>
    <t>DC664</t>
  </si>
  <si>
    <t>PLATELIA ASPERGILLUS AG 96t</t>
  </si>
  <si>
    <t>DF415</t>
  </si>
  <si>
    <t>Pneumocystis merifluor</t>
  </si>
  <si>
    <t>801474</t>
  </si>
  <si>
    <t>-Pufr 0,1M FOSFATOVY  PH 6,0 500 ML</t>
  </si>
  <si>
    <t>801473</t>
  </si>
  <si>
    <t>-Pufr 0,1M FOSFATOVY PH 8,0 50 ML</t>
  </si>
  <si>
    <t>804197</t>
  </si>
  <si>
    <t>-Pufr na sputa (MIK) 1000 ml</t>
  </si>
  <si>
    <t>DG826</t>
  </si>
  <si>
    <t>Pufr.fyziologický roztok 2ml</t>
  </si>
  <si>
    <t>DC441</t>
  </si>
  <si>
    <t>Reaction Modules for Liaison</t>
  </si>
  <si>
    <t>DE703</t>
  </si>
  <si>
    <t>Rýžový agar</t>
  </si>
  <si>
    <t>DH798</t>
  </si>
  <si>
    <t>S. pneumoniae omni</t>
  </si>
  <si>
    <t>DD704</t>
  </si>
  <si>
    <t>S.enteritidis- antigen H susp.(ENH)</t>
  </si>
  <si>
    <t>DD703</t>
  </si>
  <si>
    <t>S.paratyphi-antigen 0 susp.(BO)</t>
  </si>
  <si>
    <t>DF423</t>
  </si>
  <si>
    <t>S.SALMO ANTI H 2</t>
  </si>
  <si>
    <t>DF426</t>
  </si>
  <si>
    <t>S.SALMO ANTI H 7</t>
  </si>
  <si>
    <t>DA497</t>
  </si>
  <si>
    <t>S.SALMO ANTI H:i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</si>
  <si>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</si>
  <si>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</si>
  <si>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</si>
  <si>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</si>
  <si>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</si>
  <si>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</si>
  <si>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</si>
  <si>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</si>
  <si>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</si>
  <si>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</si>
  <si>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</si>
  <si>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</si>
  <si>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</si>
  <si>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(šikmý)</t>
  </si>
  <si>
    <t>DA161</t>
  </si>
  <si>
    <t>Sabouraud Dextrose agar s CMP a CHM (šikmý)</t>
  </si>
  <si>
    <t>DC053</t>
  </si>
  <si>
    <t>SACKY 160X200 200KS</t>
  </si>
  <si>
    <t>DB982</t>
  </si>
  <si>
    <t>SACKY 250*300 200KS VC. KAT</t>
  </si>
  <si>
    <t>DC054</t>
  </si>
  <si>
    <t>SACKY MALÉ PRO CAMPYLOB.</t>
  </si>
  <si>
    <t>DB193</t>
  </si>
  <si>
    <t>SÁČKY STŘEDNÍ PRO anaerob. kultivaci</t>
  </si>
  <si>
    <t>DD901</t>
  </si>
  <si>
    <t>Safranin O 100g</t>
  </si>
  <si>
    <t>DD782</t>
  </si>
  <si>
    <t>SALMO.PARA-B.SUSP.H (BH)</t>
  </si>
  <si>
    <t>DH170</t>
  </si>
  <si>
    <t>Salmonella (mix eh+ enx)</t>
  </si>
  <si>
    <t>DH171</t>
  </si>
  <si>
    <t>Salmonella k</t>
  </si>
  <si>
    <t>DH172</t>
  </si>
  <si>
    <t>Salmonella y</t>
  </si>
  <si>
    <t>DD600</t>
  </si>
  <si>
    <t>Selenitový bujon (5ml)</t>
  </si>
  <si>
    <t>DF860</t>
  </si>
  <si>
    <t>Selenitový bujon (WASP)</t>
  </si>
  <si>
    <t>DF919</t>
  </si>
  <si>
    <t>SERODIA TP-PA (Gali)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</si>
  <si>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</si>
  <si>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</si>
  <si>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</si>
  <si>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</si>
  <si>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</si>
  <si>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</si>
  <si>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</si>
  <si>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</si>
  <si>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</si>
  <si>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</si>
  <si>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</si>
  <si>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</si>
  <si>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DE706</t>
  </si>
  <si>
    <t>Simons citrát</t>
  </si>
  <si>
    <t>DC754</t>
  </si>
  <si>
    <t>SIRAN ZINECNATY 7H2O P.A.</t>
  </si>
  <si>
    <t>DD358</t>
  </si>
  <si>
    <t>SOUPRAVA LISTERIOZA PA</t>
  </si>
  <si>
    <t>DC165</t>
  </si>
  <si>
    <t>SUSPENSIONMED.2ML</t>
  </si>
  <si>
    <t>DG260</t>
  </si>
  <si>
    <t>Štavelan amonný p.a.</t>
  </si>
  <si>
    <t>DC904</t>
  </si>
  <si>
    <t>TB COLOR KARBOL-FUCHSIN 2,5 l</t>
  </si>
  <si>
    <t>DC081</t>
  </si>
  <si>
    <t>TETRACYCLIN  (30IU)</t>
  </si>
  <si>
    <t>DC017</t>
  </si>
  <si>
    <t>Thioglykolátový bujon</t>
  </si>
  <si>
    <t>DH527</t>
  </si>
  <si>
    <t>TIGECYCLINE   15 ug (bal.=4x50)</t>
  </si>
  <si>
    <t>DD667</t>
  </si>
  <si>
    <t>Tobramycine sulfate 500 mg</t>
  </si>
  <si>
    <t>DE768</t>
  </si>
  <si>
    <t>Trichrom (100ml)</t>
  </si>
  <si>
    <t>DC082</t>
  </si>
  <si>
    <t>TRIMETHOPRIME-SULFAM (1,25+23,75)</t>
  </si>
  <si>
    <t>DG190</t>
  </si>
  <si>
    <t>UHLICITAN SOD.BEZV. P.A.</t>
  </si>
  <si>
    <t>DC862</t>
  </si>
  <si>
    <t>VAJECNA PUDA L-J</t>
  </si>
  <si>
    <t>DC863</t>
  </si>
  <si>
    <t>VAJECNA PUDA OGAWA</t>
  </si>
  <si>
    <t>DA778</t>
  </si>
  <si>
    <t>VANCOMICINA VA 256 (30 testů)</t>
  </si>
  <si>
    <t>DB199</t>
  </si>
  <si>
    <t>vankomycin 5ug</t>
  </si>
  <si>
    <t>DH478</t>
  </si>
  <si>
    <t>Varicella zoster virus IgM</t>
  </si>
  <si>
    <t>DD671</t>
  </si>
  <si>
    <t>VL bujon (10ml)</t>
  </si>
  <si>
    <t>DA164</t>
  </si>
  <si>
    <t>Voriconazole VO 32 WW F30 (30 testů)</t>
  </si>
  <si>
    <t>DE718</t>
  </si>
  <si>
    <t>VRE Selective agar</t>
  </si>
  <si>
    <t>DA629</t>
  </si>
  <si>
    <t>WASP-LOOP CLEANING SOLUTION (1 X 50 ML)</t>
  </si>
  <si>
    <t>DC989</t>
  </si>
  <si>
    <t>WELLCOGEN BACTERIAL ANTI</t>
  </si>
  <si>
    <t>DG224</t>
  </si>
  <si>
    <t>XYLEN CISTY</t>
  </si>
  <si>
    <t>DA144</t>
  </si>
  <si>
    <t>Yersinia Polyvalent Antiserum 03 (2 ml)</t>
  </si>
  <si>
    <t>DH794</t>
  </si>
  <si>
    <t>Yersinia selective agar</t>
  </si>
  <si>
    <t>DB008</t>
  </si>
  <si>
    <t>Yersinia Serokit</t>
  </si>
  <si>
    <t>DF008</t>
  </si>
  <si>
    <t>Yersinia Serokit kontroly</t>
  </si>
  <si>
    <t>50115040</t>
  </si>
  <si>
    <t>laboratorní materiál (Z505)</t>
  </si>
  <si>
    <t>ZB829</t>
  </si>
  <si>
    <t>Klička bakteriologická 1,5 mm Mir.03</t>
  </si>
  <si>
    <t>ZB828</t>
  </si>
  <si>
    <t>Klička bakteriologická 3,0 mm Mir.05</t>
  </si>
  <si>
    <t>ZE002</t>
  </si>
  <si>
    <t>Kulička skleněná tvrzená pr. 4 mm bal. á 1 kg VTRABALL4</t>
  </si>
  <si>
    <t>ZD127</t>
  </si>
  <si>
    <t>Mikrozkumavka eppendorf 0,5 ml bal. á 1000 ks K001298</t>
  </si>
  <si>
    <t>ZD868</t>
  </si>
  <si>
    <t>Mikrozkumavka eppendorf 1,5 ml FLME23053</t>
  </si>
  <si>
    <t>ZO510</t>
  </si>
  <si>
    <t>Mikrozkumavka PCR 0,2 ml s plochým víčkem set OPAQUE stripy po 8 ks  bal. á 250 proužků 732-1362</t>
  </si>
  <si>
    <t>ZL972</t>
  </si>
  <si>
    <t>Mikrozkumavka PCR single tubes 0,2ml with flat cap. bal. á 1000 ks quagen FG-021F</t>
  </si>
  <si>
    <t>ZL822</t>
  </si>
  <si>
    <t>Pipeta pasteurova 1 ml jednotlivě balená bal. á 500 ks FLME27040</t>
  </si>
  <si>
    <t>ZC049</t>
  </si>
  <si>
    <t>Sklo krycí 20 x 20 mm, á 1000 ks BD2020</t>
  </si>
  <si>
    <t>ZC831</t>
  </si>
  <si>
    <t>Sklo podložní mat. okraj bal. á 50 ks AA00000112E (2501)</t>
  </si>
  <si>
    <t>ZC774</t>
  </si>
  <si>
    <t>Sklo podložní řezané, čiré 76 x 26 mm bal. á 50 ks VTRA635901000076</t>
  </si>
  <si>
    <t>ZC008</t>
  </si>
  <si>
    <t>Špička modrá typ Gilson 200-1000ul bal. á 1000 ks BSR 067</t>
  </si>
  <si>
    <t>ZE719</t>
  </si>
  <si>
    <t>Špička pipetovací 0.5-10ul á 1000 ks BUN001P-BP(3110)</t>
  </si>
  <si>
    <t>ZP395</t>
  </si>
  <si>
    <t>Špička pipetovací 5000 ul bal á 50 ks 613-0677</t>
  </si>
  <si>
    <t>ZM667</t>
  </si>
  <si>
    <t>Špička pipetovací s filtrem 1000ul ULTRAFINE bal. á 576 ks (732-0534) VWRI732-0534</t>
  </si>
  <si>
    <t>ZM992</t>
  </si>
  <si>
    <t>Špička pipetovací s filtrem 100ul bal. á 960 ks (732-0523) VWRI732-0523</t>
  </si>
  <si>
    <t>ZB290</t>
  </si>
  <si>
    <t>Špička pipetovací SARSTEDT 200 µl bezbarvá bal. á 500 ks 70.760.002</t>
  </si>
  <si>
    <t>ZL715</t>
  </si>
  <si>
    <t>Špička s filtrem SSNC filtertips 0,5 - 10 ul type bal. á 768 ks B95010</t>
  </si>
  <si>
    <t>Špička žlutá 2-100ul bal. á 500 ks 70.760.002</t>
  </si>
  <si>
    <t>ZM986</t>
  </si>
  <si>
    <t>Zkumavka falcon sterilní do přístroje LIAISON (734-0442) BDAA352052</t>
  </si>
  <si>
    <t>50115050</t>
  </si>
  <si>
    <t>obvazový materiál (Z502)</t>
  </si>
  <si>
    <t>ZB404</t>
  </si>
  <si>
    <t>Náplast cosmos 8 cm x 1 m 5403353</t>
  </si>
  <si>
    <t>ZN366</t>
  </si>
  <si>
    <t>Náplast poinjekční elastická tkaná jednotl. baleno 19 mm x 72 mm P-CURE1972ELAST</t>
  </si>
  <si>
    <t>ZL995</t>
  </si>
  <si>
    <t>Obinadlo hyrofilní sterilní  6 cm x 5 m  004310190</t>
  </si>
  <si>
    <t>ZL999</t>
  </si>
  <si>
    <t>Rychloobvaz 8 x 4 cm 001445510</t>
  </si>
  <si>
    <t>ZA533</t>
  </si>
  <si>
    <t>Váleček zubní Celluron č.2 á 600 ks 4301821</t>
  </si>
  <si>
    <t>ZA534</t>
  </si>
  <si>
    <t>Váleček zubní Celluron č.3 á 432 ks 430183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</si>
  <si>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</si>
  <si>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</si>
  <si>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</si>
  <si>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</si>
  <si>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</si>
  <si>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</si>
  <si>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</si>
  <si>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</si>
  <si>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ZA844</t>
  </si>
  <si>
    <t>Destička mikrotitr. U steril bal. á 240 ks 400916</t>
  </si>
  <si>
    <t>ZB863</t>
  </si>
  <si>
    <t>Klička inokulační 10 ul modrá bal. á 20 ks 1682</t>
  </si>
  <si>
    <t>ZP226</t>
  </si>
  <si>
    <t>Klička inokulační 10ul modrá sterilní bal. á 20 ks 6010/SG</t>
  </si>
  <si>
    <t>ZB808</t>
  </si>
  <si>
    <t>Mikrozkumavka 1,5 ml 72.692.105</t>
  </si>
  <si>
    <t>ZF159</t>
  </si>
  <si>
    <t>Nádoba na kontaminovaný odpad 1 l 15-0002</t>
  </si>
  <si>
    <t>ZE159</t>
  </si>
  <si>
    <t>Nádoba na kontaminovaný odpad 2 l 15-0003</t>
  </si>
  <si>
    <t>ZB963</t>
  </si>
  <si>
    <t>Pinzeta anatomická úzká 145 mm B397114920019</t>
  </si>
  <si>
    <t>ZB370</t>
  </si>
  <si>
    <t>Pipeta pasteurova 1 ml nesterilní bal. á 500 ks 1501</t>
  </si>
  <si>
    <t>ZB222</t>
  </si>
  <si>
    <t>Pipeta pasteurova 1 ml sterilní bal. á 2000 ks 1501/SG</t>
  </si>
  <si>
    <t>ZA789</t>
  </si>
  <si>
    <t>Stříkačka injekční 2-dílná 2 ml L Inject Solo 4606027V</t>
  </si>
  <si>
    <t>ZA790</t>
  </si>
  <si>
    <t>Stříkačka injekční 2-dílná 5 ml L Inject Solo4606051V</t>
  </si>
  <si>
    <t>ZF005</t>
  </si>
  <si>
    <t>Vanička promývací pro profiblot 48 MG-21040</t>
  </si>
  <si>
    <t>ZD195</t>
  </si>
  <si>
    <t>Zkumavka PS 4 ml 400948</t>
  </si>
  <si>
    <t>50115065</t>
  </si>
  <si>
    <t>ZPr - vpichovací materiál (Z530)</t>
  </si>
  <si>
    <t>ZA832</t>
  </si>
  <si>
    <t>Jehla injekční 0,9 x 40 mm žlutá 4657519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</si>
  <si>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</si>
  <si>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</si>
  <si>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</si>
  <si>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</si>
  <si>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</si>
  <si>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</si>
  <si>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</si>
  <si>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</si>
  <si>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</si>
  <si>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</si>
  <si>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Spotřeba zdravotnického materiálu - orientační přehled</t>
  </si>
  <si>
    <t>ON Data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</si>
  <si>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</si>
  <si>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</si>
  <si>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</si>
  <si>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</si>
  <si>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</si>
  <si>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</si>
  <si>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</si>
  <si>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</si>
  <si>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</si>
  <si>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</si>
  <si>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</si>
  <si>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</si>
  <si>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</si>
  <si>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KONSULTACE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</si>
  <si>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</si>
  <si>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</si>
  <si>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</si>
  <si>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</si>
  <si>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</si>
  <si>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</si>
  <si>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</si>
  <si>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</si>
  <si>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</si>
  <si>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</si>
  <si>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</si>
  <si>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</si>
  <si>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</si>
  <si>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</si>
  <si>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</si>
  <si>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</si>
  <si>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</si>
  <si>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</si>
  <si>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</si>
  <si>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</si>
  <si>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</si>
  <si>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</si>
  <si>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</si>
  <si>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</si>
  <si>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</si>
  <si>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</si>
  <si>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</si>
  <si>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</si>
  <si>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</si>
  <si>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</si>
  <si>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</si>
  <si>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</si>
  <si>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</si>
  <si>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</si>
  <si>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</si>
  <si>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</si>
  <si>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</si>
  <si>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</si>
  <si>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</si>
  <si>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SPECIELNÍ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</si>
  <si>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</si>
  <si>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</si>
  <si>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</si>
  <si>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</si>
  <si>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</si>
  <si>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KULTIVAČNÍ.</t>
  </si>
  <si>
    <t>98117</t>
  </si>
  <si>
    <t>CÍLENÁ IDENTIFIKACE C. ALBICANS</t>
  </si>
  <si>
    <t>84021</t>
  </si>
  <si>
    <t>PROTOZOOLOGICKÉ KULTIVAČNÍ VYŠETŘENÍ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</si>
  <si>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</si>
  <si>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</si>
  <si>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</si>
  <si>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</si>
  <si>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</si>
  <si>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</si>
  <si>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</si>
  <si>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</si>
  <si>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</si>
  <si>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</si>
  <si>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</si>
  <si>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</si>
  <si>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82059</t>
  </si>
  <si>
    <t>IDENTIFIKACE KMENE PODROBNÁ</t>
  </si>
  <si>
    <t>82119</t>
  </si>
  <si>
    <t>PRŮKAZY ANTIGENŮ VIRŮ HEPATITID (ELISA)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</si>
  <si>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</si>
  <si>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</si>
  <si>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</si>
  <si>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</si>
  <si>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</si>
  <si>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</si>
  <si>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</si>
  <si>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</si>
  <si>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</si>
  <si>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STANOVENÍ PROTILÁTEK IgG (NEBO CELKOVÝCH) PROTI AN</t>
  </si>
  <si>
    <t>98119</t>
  </si>
  <si>
    <t>IDENTIFIKACE HYFOMYCET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</si>
  <si>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</si>
  <si>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</si>
  <si>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</si>
  <si>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</si>
  <si>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</si>
  <si>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</si>
  <si>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</si>
  <si>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</si>
  <si>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</si>
  <si>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</si>
  <si>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</si>
  <si>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</si>
  <si>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82039</t>
  </si>
  <si>
    <t>PŘÍMÝ PRŮKAZ MIKROORGANISMU NEBO JEHO IDENTIFIKACE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</si>
  <si>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</si>
  <si>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</si>
  <si>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</si>
  <si>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</si>
  <si>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</si>
  <si>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</si>
  <si>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</si>
  <si>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</si>
  <si>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82115</t>
  </si>
  <si>
    <t>PRŮKAZ VIROVÉHO ANTIGENU V BIOLOGICKÉM MATERIÁLU N</t>
  </si>
  <si>
    <t>82149</t>
  </si>
  <si>
    <t>SEROTYPIZACE STŘEVNÍCH A JINÝCH PATOGENŮ</t>
  </si>
  <si>
    <t>84019</t>
  </si>
  <si>
    <t>VYŠETŘENÍ NA ENTEROBIÓZU</t>
  </si>
  <si>
    <t>82123</t>
  </si>
  <si>
    <t>PRŮKAZ  BAKTERIÁLNÍHO, VIROVÉHO, PARAZITÁRNÍHO EV.</t>
  </si>
  <si>
    <t>82053</t>
  </si>
  <si>
    <t>MIKROSKOPICKÉ VYŠETŘENÍ NATIVNÍHO PREPARÁTU</t>
  </si>
  <si>
    <t>82129</t>
  </si>
  <si>
    <t xml:space="preserve">PŘÍMÁ IDENTIFIKACE BAKTERIÁLNÍHO NEBO MYKOTICKÉHO </t>
  </si>
  <si>
    <t>84015</t>
  </si>
  <si>
    <t>VYŠETŘENÍ STOLICE NA KRYPTOSPORIDIÓZU</t>
  </si>
  <si>
    <t>82036</t>
  </si>
  <si>
    <t>82034</t>
  </si>
  <si>
    <t>82040</t>
  </si>
  <si>
    <t>84013</t>
  </si>
  <si>
    <t>SPECIALIZOVANÉ PARAZITOLOGICKÉ VYŠETŘENÍ STOLICE P</t>
  </si>
  <si>
    <t>82060</t>
  </si>
  <si>
    <t>82066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</si>
  <si>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</si>
  <si>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</si>
  <si>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</si>
  <si>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</si>
  <si>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</si>
  <si>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</si>
  <si>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</si>
  <si>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</si>
  <si>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</si>
  <si>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</si>
  <si>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</si>
  <si>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</si>
  <si>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</si>
  <si>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</si>
  <si>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</si>
  <si>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</si>
  <si>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</si>
  <si>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</si>
  <si>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</si>
  <si>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</si>
  <si>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</si>
  <si>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</si>
  <si>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</si>
  <si>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</si>
  <si>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</si>
  <si>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</si>
  <si>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</si>
  <si>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</si>
  <si>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</si>
  <si>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</si>
  <si>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</si>
  <si>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</si>
  <si>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</si>
  <si>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</si>
  <si>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</si>
  <si>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</si>
  <si>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</si>
  <si>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</si>
  <si>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82033</t>
  </si>
  <si>
    <t>KONTROLA STERILITY KLINICKÉHO VZORKU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</si>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</sst>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5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4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3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4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51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4" xfId="0" applyNumberFormat="1" applyFont="1" applyFill="1" applyBorder="1"/>
    <xf numFmtId="3" fontId="53" fillId="8" borderId="65" xfId="0" applyNumberFormat="1" applyFont="1" applyFill="1" applyBorder="1"/>
    <xf numFmtId="3" fontId="53" fillId="8" borderId="64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9" xfId="0" applyFont="1" applyFill="1" applyBorder="1" applyAlignment="1">
      <alignment horizontal="center" vertical="center"/>
    </xf>
    <xf numFmtId="0" fontId="39" fillId="2" borderId="70" xfId="0" applyFont="1" applyFill="1" applyBorder="1" applyAlignment="1">
      <alignment horizontal="center" vertical="center"/>
    </xf>
    <xf numFmtId="0" fontId="55" fillId="2" borderId="72" xfId="0" applyFont="1" applyFill="1" applyBorder="1" applyAlignment="1">
      <alignment horizontal="center" vertical="center" wrapText="1"/>
    </xf>
    <xf numFmtId="0" fontId="55" fillId="2" borderId="73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/>
    <xf numFmtId="0" fontId="39" fillId="2" borderId="76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4" xfId="0" applyFont="1" applyFill="1" applyBorder="1" applyAlignment="1"/>
    <xf numFmtId="0" fontId="39" fillId="4" borderId="76" xfId="0" applyFont="1" applyFill="1" applyBorder="1" applyAlignment="1">
      <alignment horizontal="left" indent="1"/>
    </xf>
    <xf numFmtId="0" fontId="39" fillId="4" borderId="87" xfId="0" applyFont="1" applyFill="1" applyBorder="1" applyAlignment="1">
      <alignment horizontal="left" indent="1"/>
    </xf>
    <xf numFmtId="0" fontId="32" fillId="2" borderId="76" xfId="0" quotePrefix="1" applyFont="1" applyFill="1" applyBorder="1" applyAlignment="1">
      <alignment horizontal="left" indent="2"/>
    </xf>
    <xf numFmtId="0" fontId="32" fillId="2" borderId="82" xfId="0" quotePrefix="1" applyFont="1" applyFill="1" applyBorder="1" applyAlignment="1">
      <alignment horizontal="left" indent="2"/>
    </xf>
    <xf numFmtId="0" fontId="39" fillId="2" borderId="74" xfId="0" applyFont="1" applyFill="1" applyBorder="1" applyAlignment="1">
      <alignment horizontal="left" indent="1"/>
    </xf>
    <xf numFmtId="0" fontId="39" fillId="2" borderId="87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0" borderId="92" xfId="0" applyFont="1" applyBorder="1"/>
    <xf numFmtId="3" fontId="32" fillId="0" borderId="92" xfId="0" applyNumberFormat="1" applyFont="1" applyBorder="1"/>
    <xf numFmtId="0" fontId="39" fillId="4" borderId="66" xfId="0" applyFont="1" applyFill="1" applyBorder="1" applyAlignment="1">
      <alignment horizontal="center" vertical="center"/>
    </xf>
    <xf numFmtId="0" fontId="39" fillId="4" borderId="55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91" xfId="0" applyNumberFormat="1" applyFont="1" applyFill="1" applyBorder="1" applyAlignment="1">
      <alignment horizontal="center" vertical="center"/>
    </xf>
    <xf numFmtId="3" fontId="55" fillId="2" borderId="89" xfId="0" applyNumberFormat="1" applyFont="1" applyFill="1" applyBorder="1" applyAlignment="1">
      <alignment horizontal="center" vertical="center" wrapText="1"/>
    </xf>
    <xf numFmtId="173" fontId="39" fillId="4" borderId="75" xfId="0" applyNumberFormat="1" applyFont="1" applyFill="1" applyBorder="1" applyAlignment="1"/>
    <xf numFmtId="173" fontId="39" fillId="4" borderId="69" xfId="0" applyNumberFormat="1" applyFont="1" applyFill="1" applyBorder="1" applyAlignment="1"/>
    <xf numFmtId="173" fontId="39" fillId="4" borderId="70" xfId="0" applyNumberFormat="1" applyFont="1" applyFill="1" applyBorder="1" applyAlignment="1"/>
    <xf numFmtId="173" fontId="39" fillId="0" borderId="77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88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2" borderId="90" xfId="0" applyNumberFormat="1" applyFont="1" applyFill="1" applyBorder="1" applyAlignment="1"/>
    <xf numFmtId="173" fontId="39" fillId="2" borderId="69" xfId="0" applyNumberFormat="1" applyFont="1" applyFill="1" applyBorder="1" applyAlignment="1"/>
    <xf numFmtId="173" fontId="39" fillId="2" borderId="70" xfId="0" applyNumberFormat="1" applyFont="1" applyFill="1" applyBorder="1" applyAlignment="1"/>
    <xf numFmtId="173" fontId="39" fillId="0" borderId="83" xfId="0" applyNumberFormat="1" applyFont="1" applyBorder="1"/>
    <xf numFmtId="173" fontId="32" fillId="0" borderId="85" xfId="0" applyNumberFormat="1" applyFont="1" applyBorder="1"/>
    <xf numFmtId="173" fontId="32" fillId="0" borderId="86" xfId="0" applyNumberFormat="1" applyFont="1" applyBorder="1"/>
    <xf numFmtId="174" fontId="39" fillId="2" borderId="75" xfId="0" applyNumberFormat="1" applyFont="1" applyFill="1" applyBorder="1" applyAlignment="1"/>
    <xf numFmtId="174" fontId="32" fillId="2" borderId="69" xfId="0" applyNumberFormat="1" applyFont="1" applyFill="1" applyBorder="1" applyAlignment="1"/>
    <xf numFmtId="174" fontId="32" fillId="2" borderId="70" xfId="0" applyNumberFormat="1" applyFont="1" applyFill="1" applyBorder="1" applyAlignment="1"/>
    <xf numFmtId="174" fontId="39" fillId="0" borderId="77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0" borderId="83" xfId="0" applyNumberFormat="1" applyFont="1" applyBorder="1"/>
    <xf numFmtId="174" fontId="32" fillId="0" borderId="85" xfId="0" applyNumberFormat="1" applyFont="1" applyBorder="1"/>
    <xf numFmtId="174" fontId="32" fillId="0" borderId="86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5" xfId="0" applyNumberFormat="1" applyFont="1" applyFill="1" applyBorder="1" applyAlignment="1">
      <alignment horizontal="center"/>
    </xf>
    <xf numFmtId="175" fontId="39" fillId="0" borderId="83" xfId="0" applyNumberFormat="1" applyFont="1" applyBorder="1"/>
    <xf numFmtId="0" fontId="31" fillId="2" borderId="95" xfId="74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80" xfId="0" applyFont="1" applyFill="1" applyBorder="1"/>
    <xf numFmtId="0" fontId="32" fillId="0" borderId="81" xfId="0" applyFont="1" applyBorder="1" applyAlignment="1"/>
    <xf numFmtId="9" fontId="32" fillId="0" borderId="79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9" xfId="0" applyNumberFormat="1" applyFont="1" applyBorder="1"/>
    <xf numFmtId="9" fontId="32" fillId="0" borderId="80" xfId="0" applyNumberFormat="1" applyFont="1" applyBorder="1"/>
    <xf numFmtId="49" fontId="37" fillId="2" borderId="79" xfId="0" quotePrefix="1" applyNumberFormat="1" applyFont="1" applyFill="1" applyBorder="1" applyAlignment="1">
      <alignment horizontal="center" vertical="center"/>
    </xf>
    <xf numFmtId="0" fontId="25" fillId="4" borderId="76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8" xfId="0" applyFont="1" applyBorder="1"/>
    <xf numFmtId="0" fontId="31" fillId="2" borderId="66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101" xfId="0" applyNumberFormat="1" applyFont="1" applyBorder="1"/>
    <xf numFmtId="173" fontId="32" fillId="0" borderId="102" xfId="0" applyNumberFormat="1" applyFont="1" applyBorder="1"/>
    <xf numFmtId="3" fontId="32" fillId="0" borderId="0" xfId="0" applyNumberFormat="1" applyFont="1" applyBorder="1"/>
    <xf numFmtId="173" fontId="32" fillId="0" borderId="78" xfId="0" applyNumberFormat="1" applyFont="1" applyBorder="1" applyAlignment="1"/>
    <xf numFmtId="173" fontId="32" fillId="0" borderId="79" xfId="0" applyNumberFormat="1" applyFont="1" applyBorder="1" applyAlignment="1"/>
    <xf numFmtId="173" fontId="32" fillId="0" borderId="80" xfId="0" applyNumberFormat="1" applyFont="1" applyBorder="1" applyAlignment="1"/>
    <xf numFmtId="175" fontId="32" fillId="0" borderId="78" xfId="0" applyNumberFormat="1" applyFont="1" applyBorder="1" applyAlignment="1"/>
    <xf numFmtId="175" fontId="32" fillId="0" borderId="79" xfId="0" applyNumberFormat="1" applyFont="1" applyBorder="1" applyAlignment="1"/>
    <xf numFmtId="175" fontId="32" fillId="0" borderId="80" xfId="0" applyNumberFormat="1" applyFont="1" applyBorder="1" applyAlignment="1"/>
    <xf numFmtId="173" fontId="32" fillId="0" borderId="71" xfId="0" applyNumberFormat="1" applyFont="1" applyBorder="1" applyAlignment="1"/>
    <xf numFmtId="173" fontId="32" fillId="0" borderId="72" xfId="0" applyNumberFormat="1" applyFont="1" applyBorder="1" applyAlignment="1"/>
    <xf numFmtId="173" fontId="32" fillId="0" borderId="73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103" xfId="0" applyNumberFormat="1" applyFont="1" applyBorder="1"/>
    <xf numFmtId="9" fontId="32" fillId="0" borderId="76" xfId="0" applyNumberFormat="1" applyFont="1" applyBorder="1"/>
    <xf numFmtId="173" fontId="32" fillId="0" borderId="87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173" fontId="39" fillId="0" borderId="20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88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4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5" xfId="0" applyNumberFormat="1" applyFont="1" applyFill="1" applyBorder="1" applyAlignment="1">
      <alignment horizontal="left"/>
    </xf>
    <xf numFmtId="9" fontId="3" fillId="2" borderId="9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7" xfId="80" applyNumberFormat="1" applyFont="1" applyFill="1" applyBorder="1" applyAlignment="1">
      <alignment horizontal="left"/>
    </xf>
    <xf numFmtId="3" fontId="3" fillId="2" borderId="90" xfId="80" applyNumberFormat="1" applyFont="1" applyFill="1" applyBorder="1" applyAlignment="1">
      <alignment horizontal="left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92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6" xfId="26" applyNumberFormat="1" applyFont="1" applyFill="1" applyBorder="1" applyAlignment="1">
      <alignment horizontal="center"/>
    </xf>
    <xf numFmtId="3" fontId="31" fillId="2" borderId="67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6" xfId="0" applyNumberFormat="1" applyFont="1" applyFill="1" applyBorder="1" applyAlignment="1">
      <alignment horizontal="center" vertical="top"/>
    </xf>
    <xf numFmtId="0" fontId="31" fillId="2" borderId="66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105" xfId="0" applyNumberFormat="1" applyFont="1" applyFill="1" applyBorder="1" applyAlignment="1">
      <alignment horizontal="right" vertical="top"/>
    </xf>
    <xf numFmtId="3" fontId="33" fillId="9" borderId="106" xfId="0" applyNumberFormat="1" applyFont="1" applyFill="1" applyBorder="1" applyAlignment="1">
      <alignment horizontal="right" vertical="top"/>
    </xf>
    <xf numFmtId="176" fontId="33" fillId="9" borderId="107" xfId="0" applyNumberFormat="1" applyFont="1" applyFill="1" applyBorder="1" applyAlignment="1">
      <alignment horizontal="right" vertical="top"/>
    </xf>
    <xf numFmtId="3" fontId="33" fillId="0" borderId="105" xfId="0" applyNumberFormat="1" applyFont="1" applyBorder="1" applyAlignment="1">
      <alignment horizontal="right" vertical="top"/>
    </xf>
    <xf numFmtId="176" fontId="33" fillId="9" borderId="108" xfId="0" applyNumberFormat="1" applyFont="1" applyFill="1" applyBorder="1" applyAlignment="1">
      <alignment horizontal="right" vertical="top"/>
    </xf>
    <xf numFmtId="3" fontId="35" fillId="9" borderId="110" xfId="0" applyNumberFormat="1" applyFont="1" applyFill="1" applyBorder="1" applyAlignment="1">
      <alignment horizontal="right" vertical="top"/>
    </xf>
    <xf numFmtId="3" fontId="35" fillId="9" borderId="111" xfId="0" applyNumberFormat="1" applyFont="1" applyFill="1" applyBorder="1" applyAlignment="1">
      <alignment horizontal="right" vertical="top"/>
    </xf>
    <xf numFmtId="0" fontId="35" fillId="9" borderId="112" xfId="0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0" fontId="35" fillId="9" borderId="113" xfId="0" applyFont="1" applyFill="1" applyBorder="1" applyAlignment="1">
      <alignment horizontal="right" vertical="top"/>
    </xf>
    <xf numFmtId="0" fontId="33" fillId="9" borderId="107" xfId="0" applyFont="1" applyFill="1" applyBorder="1" applyAlignment="1">
      <alignment horizontal="right" vertical="top"/>
    </xf>
    <xf numFmtId="0" fontId="33" fillId="9" borderId="108" xfId="0" applyFont="1" applyFill="1" applyBorder="1" applyAlignment="1">
      <alignment horizontal="right" vertical="top"/>
    </xf>
    <xf numFmtId="176" fontId="35" fillId="9" borderId="112" xfId="0" applyNumberFormat="1" applyFont="1" applyFill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3" fontId="35" fillId="0" borderId="114" xfId="0" applyNumberFormat="1" applyFont="1" applyBorder="1" applyAlignment="1">
      <alignment horizontal="right" vertical="top"/>
    </xf>
    <xf numFmtId="3" fontId="35" fillId="0" borderId="115" xfId="0" applyNumberFormat="1" applyFont="1" applyBorder="1" applyAlignment="1">
      <alignment horizontal="right" vertical="top"/>
    </xf>
    <xf numFmtId="0" fontId="35" fillId="0" borderId="116" xfId="0" applyFont="1" applyBorder="1" applyAlignment="1">
      <alignment horizontal="right" vertical="top"/>
    </xf>
    <xf numFmtId="176" fontId="35" fillId="9" borderId="117" xfId="0" applyNumberFormat="1" applyFont="1" applyFill="1" applyBorder="1" applyAlignment="1">
      <alignment horizontal="right" vertical="top"/>
    </xf>
    <xf numFmtId="0" fontId="37" fillId="10" borderId="104" xfId="0" applyFont="1" applyFill="1" applyBorder="1" applyAlignment="1">
      <alignment vertical="top"/>
    </xf>
    <xf numFmtId="0" fontId="37" fillId="10" borderId="104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4"/>
    </xf>
    <xf numFmtId="0" fontId="38" fillId="10" borderId="109" xfId="0" applyFont="1" applyFill="1" applyBorder="1" applyAlignment="1">
      <alignment vertical="top" indent="6"/>
    </xf>
    <xf numFmtId="0" fontId="37" fillId="10" borderId="104" xfId="0" applyFont="1" applyFill="1" applyBorder="1" applyAlignment="1">
      <alignment vertical="top" indent="8"/>
    </xf>
    <xf numFmtId="0" fontId="38" fillId="10" borderId="109" xfId="0" applyFont="1" applyFill="1" applyBorder="1" applyAlignment="1">
      <alignment vertical="top" indent="2"/>
    </xf>
    <xf numFmtId="0" fontId="37" fillId="10" borderId="104" xfId="0" applyFont="1" applyFill="1" applyBorder="1" applyAlignment="1">
      <alignment vertical="top" indent="6"/>
    </xf>
    <xf numFmtId="0" fontId="38" fillId="10" borderId="109" xfId="0" applyFont="1" applyFill="1" applyBorder="1" applyAlignment="1">
      <alignment vertical="top" indent="4"/>
    </xf>
    <xf numFmtId="0" fontId="32" fillId="10" borderId="104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8" xfId="53" applyNumberFormat="1" applyFont="1" applyFill="1" applyBorder="1" applyAlignment="1">
      <alignment horizontal="left"/>
    </xf>
    <xf numFmtId="164" fontId="31" fillId="2" borderId="119" xfId="53" applyNumberFormat="1" applyFont="1" applyFill="1" applyBorder="1" applyAlignment="1">
      <alignment horizontal="left"/>
    </xf>
    <xf numFmtId="0" fontId="31" fillId="2" borderId="119" xfId="53" applyNumberFormat="1" applyFont="1" applyFill="1" applyBorder="1" applyAlignment="1">
      <alignment horizontal="left"/>
    </xf>
    <xf numFmtId="164" fontId="31" fillId="2" borderId="52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9" xfId="0" applyNumberFormat="1" applyFont="1" applyFill="1" applyBorder="1"/>
    <xf numFmtId="3" fontId="32" fillId="0" borderId="120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2" fillId="0" borderId="78" xfId="0" applyFont="1" applyFill="1" applyBorder="1"/>
    <xf numFmtId="0" fontId="32" fillId="0" borderId="79" xfId="0" applyFont="1" applyFill="1" applyBorder="1"/>
    <xf numFmtId="164" fontId="32" fillId="0" borderId="79" xfId="0" applyNumberFormat="1" applyFont="1" applyFill="1" applyBorder="1"/>
    <xf numFmtId="164" fontId="32" fillId="0" borderId="79" xfId="0" applyNumberFormat="1" applyFont="1" applyFill="1" applyBorder="1" applyAlignment="1">
      <alignment horizontal="right"/>
    </xf>
    <xf numFmtId="0" fontId="32" fillId="0" borderId="79" xfId="0" applyNumberFormat="1" applyFont="1" applyFill="1" applyBorder="1"/>
    <xf numFmtId="3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0" fontId="32" fillId="0" borderId="72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9" fillId="2" borderId="118" xfId="0" applyFont="1" applyFill="1" applyBorder="1"/>
    <xf numFmtId="3" fontId="39" fillId="2" borderId="99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9" xfId="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8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9" xfId="0" applyNumberFormat="1" applyFont="1" applyFill="1" applyBorder="1"/>
    <xf numFmtId="3" fontId="32" fillId="0" borderId="85" xfId="0" applyNumberFormat="1" applyFont="1" applyFill="1" applyBorder="1"/>
    <xf numFmtId="9" fontId="32" fillId="0" borderId="85" xfId="0" applyNumberFormat="1" applyFont="1" applyFill="1" applyBorder="1"/>
    <xf numFmtId="3" fontId="32" fillId="0" borderId="86" xfId="0" applyNumberFormat="1" applyFont="1" applyFill="1" applyBorder="1"/>
    <xf numFmtId="0" fontId="39" fillId="0" borderId="68" xfId="0" applyFont="1" applyFill="1" applyBorder="1"/>
    <xf numFmtId="0" fontId="39" fillId="0" borderId="78" xfId="0" applyFont="1" applyFill="1" applyBorder="1"/>
    <xf numFmtId="0" fontId="39" fillId="0" borderId="100" xfId="0" applyFont="1" applyFill="1" applyBorder="1"/>
    <xf numFmtId="0" fontId="39" fillId="2" borderId="119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8" xfId="79" applyFont="1" applyFill="1" applyBorder="1" applyAlignment="1">
      <alignment horizontal="left"/>
    </xf>
    <xf numFmtId="3" fontId="3" fillId="2" borderId="85" xfId="80" applyNumberFormat="1" applyFont="1" applyFill="1" applyBorder="1"/>
    <xf numFmtId="3" fontId="3" fillId="2" borderId="86" xfId="80" applyNumberFormat="1" applyFont="1" applyFill="1" applyBorder="1"/>
    <xf numFmtId="9" fontId="3" fillId="2" borderId="84" xfId="80" applyNumberFormat="1" applyFont="1" applyFill="1" applyBorder="1"/>
    <xf numFmtId="9" fontId="3" fillId="2" borderId="85" xfId="80" applyNumberFormat="1" applyFont="1" applyFill="1" applyBorder="1"/>
    <xf numFmtId="9" fontId="3" fillId="2" borderId="86" xfId="80" applyNumberFormat="1" applyFont="1" applyFill="1" applyBorder="1"/>
    <xf numFmtId="9" fontId="32" fillId="0" borderId="70" xfId="0" applyNumberFormat="1" applyFont="1" applyFill="1" applyBorder="1"/>
    <xf numFmtId="9" fontId="32" fillId="0" borderId="73" xfId="0" applyNumberFormat="1" applyFont="1" applyFill="1" applyBorder="1"/>
    <xf numFmtId="0" fontId="39" fillId="0" borderId="95" xfId="0" applyFont="1" applyFill="1" applyBorder="1"/>
    <xf numFmtId="0" fontId="39" fillId="0" borderId="94" xfId="0" applyFont="1" applyFill="1" applyBorder="1" applyAlignment="1">
      <alignment horizontal="left" indent="1"/>
    </xf>
    <xf numFmtId="9" fontId="32" fillId="0" borderId="91" xfId="0" applyNumberFormat="1" applyFont="1" applyFill="1" applyBorder="1"/>
    <xf numFmtId="9" fontId="32" fillId="0" borderId="89" xfId="0" applyNumberFormat="1" applyFont="1" applyFill="1" applyBorder="1"/>
    <xf numFmtId="3" fontId="32" fillId="0" borderId="68" xfId="0" applyNumberFormat="1" applyFont="1" applyFill="1" applyBorder="1"/>
    <xf numFmtId="3" fontId="32" fillId="0" borderId="71" xfId="0" applyNumberFormat="1" applyFont="1" applyFill="1" applyBorder="1"/>
    <xf numFmtId="9" fontId="32" fillId="0" borderId="121" xfId="0" applyNumberFormat="1" applyFont="1" applyFill="1" applyBorder="1"/>
    <xf numFmtId="9" fontId="32" fillId="0" borderId="122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8" xfId="0" applyFont="1" applyFill="1" applyBorder="1" applyAlignment="1">
      <alignment horizontal="left"/>
    </xf>
    <xf numFmtId="169" fontId="59" fillId="4" borderId="69" xfId="0" applyNumberFormat="1" applyFont="1" applyFill="1" applyBorder="1"/>
    <xf numFmtId="9" fontId="59" fillId="4" borderId="69" xfId="0" applyNumberFormat="1" applyFont="1" applyFill="1" applyBorder="1"/>
    <xf numFmtId="9" fontId="59" fillId="4" borderId="70" xfId="0" applyNumberFormat="1" applyFont="1" applyFill="1" applyBorder="1"/>
    <xf numFmtId="169" fontId="0" fillId="0" borderId="72" xfId="0" applyNumberFormat="1" applyBorder="1"/>
    <xf numFmtId="9" fontId="0" fillId="0" borderId="72" xfId="0" applyNumberFormat="1" applyBorder="1"/>
    <xf numFmtId="9" fontId="0" fillId="0" borderId="73" xfId="0" applyNumberFormat="1" applyBorder="1"/>
    <xf numFmtId="0" fontId="59" fillId="0" borderId="71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9" xfId="0" applyNumberFormat="1" applyFont="1" applyFill="1" applyBorder="1"/>
    <xf numFmtId="169" fontId="32" fillId="0" borderId="79" xfId="0" applyNumberFormat="1" applyFont="1" applyFill="1" applyBorder="1"/>
    <xf numFmtId="9" fontId="32" fillId="0" borderId="80" xfId="0" applyNumberFormat="1" applyFont="1" applyFill="1" applyBorder="1"/>
    <xf numFmtId="169" fontId="32" fillId="0" borderId="72" xfId="0" applyNumberFormat="1" applyFont="1" applyFill="1" applyBorder="1"/>
    <xf numFmtId="0" fontId="39" fillId="0" borderId="71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0.77566855665276768</c:v>
                </c:pt>
                <c:pt idx="1">
                  <c:v>0.80790906977946253</c:v>
                </c:pt>
                <c:pt idx="2">
                  <c:v>0.80254550517169354</c:v>
                </c:pt>
                <c:pt idx="3">
                  <c:v>0.79623861091293224</c:v>
                </c:pt>
                <c:pt idx="4">
                  <c:v>0.81054209104178176</c:v>
                </c:pt>
                <c:pt idx="5">
                  <c:v>0.81540084527933798</c:v>
                </c:pt>
                <c:pt idx="6">
                  <c:v>0.7728134360093265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6608"/>
        <c:axId val="-8223038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0.95358893440585568</c:v>
                </c:pt>
                <c:pt idx="1">
                  <c:v>0.95358893440585568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11504"/>
        <c:axId val="-822308784"/>
      </c:scatterChart>
      <c:catAx>
        <c:axId val="-82230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0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03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06608"/>
        <c:crosses val="autoZero"/>
        <c:crossBetween val="between"/>
      </c:valAx>
      <c:valAx>
        <c:axId val="-8223115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08784"/>
        <c:crosses val="max"/>
        <c:crossBetween val="midCat"/>
      </c:valAx>
      <c:valAx>
        <c:axId val="-8223087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1150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36" t="s">
        <v>95</v>
      </c>
      <c r="B1" s="336"/>
    </row>
    <row r="2" spans="1:3" ht="14.4" customHeight="1" thickBot="1" x14ac:dyDescent="0.35">
      <c r="A2" s="215" t="s">
        <v>237</v>
      </c>
      <c r="B2" s="46"/>
    </row>
    <row r="3" spans="1:3" ht="14.4" customHeight="1" thickBot="1" x14ac:dyDescent="0.35">
      <c r="A3" s="332" t="s">
        <v>125</v>
      </c>
      <c r="B3" s="333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106</v>
      </c>
      <c r="C4" s="47" t="s">
        <v>107</v>
      </c>
    </row>
    <row r="5" spans="1:3" ht="14.4" customHeight="1" x14ac:dyDescent="0.3">
      <c r="A5" s="129" t="str">
        <f t="shared" si="0"/>
        <v>HI</v>
      </c>
      <c r="B5" s="75" t="s">
        <v>122</v>
      </c>
      <c r="C5" s="47" t="s">
        <v>98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99</v>
      </c>
    </row>
    <row r="7" spans="1:3" ht="14.4" customHeight="1" x14ac:dyDescent="0.3">
      <c r="A7" s="130" t="str">
        <f t="shared" si="0"/>
        <v>Man Tab</v>
      </c>
      <c r="B7" s="76" t="s">
        <v>239</v>
      </c>
      <c r="C7" s="47" t="s">
        <v>100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34" t="s">
        <v>96</v>
      </c>
      <c r="B10" s="333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123</v>
      </c>
      <c r="C11" s="47" t="s">
        <v>101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142</v>
      </c>
      <c r="C12" s="47" t="s">
        <v>102</v>
      </c>
    </row>
    <row r="13" spans="1:3" ht="28.8" customHeight="1" x14ac:dyDescent="0.3">
      <c r="A13" s="130" t="str">
        <f t="shared" si="2"/>
        <v>LŽ PL</v>
      </c>
      <c r="B13" s="490" t="s">
        <v>143</v>
      </c>
      <c r="C13" s="47" t="s">
        <v>129</v>
      </c>
    </row>
    <row r="14" spans="1:3" ht="14.4" customHeight="1" x14ac:dyDescent="0.3">
      <c r="A14" s="130" t="str">
        <f t="shared" si="2"/>
        <v>LŽ PL Detail</v>
      </c>
      <c r="B14" s="76" t="s">
        <v>467</v>
      </c>
      <c r="C14" s="47" t="s">
        <v>130</v>
      </c>
    </row>
    <row r="15" spans="1:3" ht="14.4" customHeight="1" x14ac:dyDescent="0.3">
      <c r="A15" s="130" t="str">
        <f t="shared" si="2"/>
        <v>LŽ Statim</v>
      </c>
      <c r="B15" s="285" t="s">
        <v>187</v>
      </c>
      <c r="C15" s="47" t="s">
        <v>197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124</v>
      </c>
      <c r="C16" s="47" t="s">
        <v>103</v>
      </c>
    </row>
    <row r="17" spans="1:3" ht="14.4" customHeight="1" x14ac:dyDescent="0.3">
      <c r="A17" s="130" t="str">
        <f t="shared" si="2"/>
        <v>MŽ Detail</v>
      </c>
      <c r="B17" s="76" t="s">
        <v>1193</v>
      </c>
      <c r="C17" s="47" t="s">
        <v>104</v>
      </c>
    </row>
    <row r="18" spans="1:3" ht="14.4" customHeight="1" thickBot="1" x14ac:dyDescent="0.35">
      <c r="A18" s="132" t="str">
        <f t="shared" si="2"/>
        <v>Osobní náklady</v>
      </c>
      <c r="B18" s="76" t="s">
        <v>93</v>
      </c>
      <c r="C18" s="47" t="s">
        <v>105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35" t="s">
        <v>97</v>
      </c>
      <c r="B20" s="333"/>
    </row>
    <row r="21" spans="1:3" ht="14.4" customHeight="1" x14ac:dyDescent="0.3">
      <c r="A21" s="133" t="str">
        <f t="shared" ref="A21:A26" si="4">HYPERLINK("#'"&amp;C21&amp;"'!A1",C21)</f>
        <v>ZV Vykáz.-A</v>
      </c>
      <c r="B21" s="75" t="s">
        <v>1197</v>
      </c>
      <c r="C21" s="47" t="s">
        <v>108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1203</v>
      </c>
      <c r="C22" s="47" t="s">
        <v>200</v>
      </c>
    </row>
    <row r="23" spans="1:3" ht="14.4" customHeight="1" x14ac:dyDescent="0.3">
      <c r="A23" s="130" t="str">
        <f t="shared" si="4"/>
        <v>ZV Vykáz.-A Detail</v>
      </c>
      <c r="B23" s="76" t="s">
        <v>1330</v>
      </c>
      <c r="C23" s="47" t="s">
        <v>109</v>
      </c>
    </row>
    <row r="24" spans="1:3" ht="14.4" customHeight="1" x14ac:dyDescent="0.3">
      <c r="A24" s="300" t="str">
        <f>HYPERLINK("#'"&amp;C24&amp;"'!A1",C24)</f>
        <v>ZV Vykáz.-A Det.Lék.</v>
      </c>
      <c r="B24" s="76" t="s">
        <v>1331</v>
      </c>
      <c r="C24" s="47" t="s">
        <v>226</v>
      </c>
    </row>
    <row r="25" spans="1:3" ht="14.4" customHeight="1" x14ac:dyDescent="0.3">
      <c r="A25" s="130" t="str">
        <f t="shared" si="4"/>
        <v>ZV Vykáz.-H</v>
      </c>
      <c r="B25" s="76" t="s">
        <v>112</v>
      </c>
      <c r="C25" s="47" t="s">
        <v>110</v>
      </c>
    </row>
    <row r="26" spans="1:3" ht="14.4" customHeight="1" x14ac:dyDescent="0.3">
      <c r="A26" s="130" t="str">
        <f t="shared" si="4"/>
        <v>ZV Vykáz.-H Detail</v>
      </c>
      <c r="B26" s="76" t="s">
        <v>1387</v>
      </c>
      <c r="C26" s="47" t="s">
        <v>111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75" t="s">
        <v>467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36"/>
      <c r="M1" s="336"/>
    </row>
    <row r="2" spans="1:13" ht="14.4" customHeight="1" thickBot="1" x14ac:dyDescent="0.35">
      <c r="A2" s="215" t="s">
        <v>237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113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5.3</v>
      </c>
      <c r="J3" s="43">
        <f>SUBTOTAL(9,J6:J1048576)</f>
        <v>381.55980312714439</v>
      </c>
      <c r="K3" s="44">
        <f>IF(M3=0,0,J3/M3)</f>
        <v>1</v>
      </c>
      <c r="L3" s="43">
        <f>SUBTOTAL(9,L6:L1048576)</f>
        <v>5.3</v>
      </c>
      <c r="M3" s="45">
        <f>SUBTOTAL(9,M6:M1048576)</f>
        <v>381.55980312714439</v>
      </c>
    </row>
    <row r="4" spans="1:13" ht="14.4" customHeight="1" thickBot="1" x14ac:dyDescent="0.35">
      <c r="A4" s="41"/>
      <c r="B4" s="41"/>
      <c r="C4" s="41"/>
      <c r="D4" s="41"/>
      <c r="E4" s="42"/>
      <c r="F4" s="379" t="s">
        <v>115</v>
      </c>
      <c r="G4" s="380"/>
      <c r="H4" s="381"/>
      <c r="I4" s="382" t="s">
        <v>114</v>
      </c>
      <c r="J4" s="380"/>
      <c r="K4" s="381"/>
      <c r="L4" s="383" t="s">
        <v>3</v>
      </c>
      <c r="M4" s="384"/>
    </row>
    <row r="5" spans="1:13" ht="14.4" customHeight="1" thickBot="1" x14ac:dyDescent="0.35">
      <c r="A5" s="477" t="s">
        <v>116</v>
      </c>
      <c r="B5" s="498" t="s">
        <v>117</v>
      </c>
      <c r="C5" s="498" t="s">
        <v>58</v>
      </c>
      <c r="D5" s="498" t="s">
        <v>118</v>
      </c>
      <c r="E5" s="498" t="s">
        <v>119</v>
      </c>
      <c r="F5" s="499" t="s">
        <v>15</v>
      </c>
      <c r="G5" s="499" t="s">
        <v>14</v>
      </c>
      <c r="H5" s="479" t="s">
        <v>120</v>
      </c>
      <c r="I5" s="478" t="s">
        <v>15</v>
      </c>
      <c r="J5" s="499" t="s">
        <v>14</v>
      </c>
      <c r="K5" s="479" t="s">
        <v>120</v>
      </c>
      <c r="L5" s="478" t="s">
        <v>15</v>
      </c>
      <c r="M5" s="500" t="s">
        <v>14</v>
      </c>
    </row>
    <row r="6" spans="1:13" ht="14.4" customHeight="1" x14ac:dyDescent="0.3">
      <c r="A6" s="456" t="s">
        <v>403</v>
      </c>
      <c r="B6" s="457" t="s">
        <v>456</v>
      </c>
      <c r="C6" s="457" t="s">
        <v>457</v>
      </c>
      <c r="D6" s="457" t="s">
        <v>458</v>
      </c>
      <c r="E6" s="457" t="s">
        <v>459</v>
      </c>
      <c r="F6" s="461"/>
      <c r="G6" s="461"/>
      <c r="H6" s="482">
        <v>0</v>
      </c>
      <c r="I6" s="461">
        <v>0.30000000000000004</v>
      </c>
      <c r="J6" s="461">
        <v>163.90980312714436</v>
      </c>
      <c r="K6" s="482">
        <v>1</v>
      </c>
      <c r="L6" s="461">
        <v>0.30000000000000004</v>
      </c>
      <c r="M6" s="462">
        <v>163.90980312714436</v>
      </c>
    </row>
    <row r="7" spans="1:13" ht="14.4" customHeight="1" x14ac:dyDescent="0.3">
      <c r="A7" s="463" t="s">
        <v>403</v>
      </c>
      <c r="B7" s="464" t="s">
        <v>460</v>
      </c>
      <c r="C7" s="464" t="s">
        <v>461</v>
      </c>
      <c r="D7" s="464" t="s">
        <v>462</v>
      </c>
      <c r="E7" s="464" t="s">
        <v>463</v>
      </c>
      <c r="F7" s="468"/>
      <c r="G7" s="468"/>
      <c r="H7" s="491">
        <v>0</v>
      </c>
      <c r="I7" s="468">
        <v>3</v>
      </c>
      <c r="J7" s="468">
        <v>100.17</v>
      </c>
      <c r="K7" s="491">
        <v>1</v>
      </c>
      <c r="L7" s="468">
        <v>3</v>
      </c>
      <c r="M7" s="469">
        <v>100.17</v>
      </c>
    </row>
    <row r="8" spans="1:13" ht="14.4" customHeight="1" thickBot="1" x14ac:dyDescent="0.35">
      <c r="A8" s="470" t="s">
        <v>403</v>
      </c>
      <c r="B8" s="471" t="s">
        <v>464</v>
      </c>
      <c r="C8" s="471" t="s">
        <v>465</v>
      </c>
      <c r="D8" s="471" t="s">
        <v>415</v>
      </c>
      <c r="E8" s="471" t="s">
        <v>466</v>
      </c>
      <c r="F8" s="475"/>
      <c r="G8" s="475"/>
      <c r="H8" s="483">
        <v>0</v>
      </c>
      <c r="I8" s="475">
        <v>2</v>
      </c>
      <c r="J8" s="475">
        <v>117.48000000000002</v>
      </c>
      <c r="K8" s="483">
        <v>1</v>
      </c>
      <c r="L8" s="475">
        <v>2</v>
      </c>
      <c r="M8" s="476">
        <v>117.48000000000002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8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9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75" t="s">
        <v>187</v>
      </c>
      <c r="B1" s="375"/>
      <c r="C1" s="375"/>
      <c r="D1" s="375"/>
      <c r="E1" s="375"/>
      <c r="F1" s="337"/>
      <c r="G1" s="337"/>
      <c r="H1" s="337"/>
      <c r="I1" s="337"/>
      <c r="J1" s="368"/>
      <c r="K1" s="368"/>
      <c r="L1" s="368"/>
      <c r="M1" s="368"/>
      <c r="N1" s="368"/>
      <c r="O1" s="368"/>
      <c r="P1" s="368"/>
      <c r="Q1" s="368"/>
    </row>
    <row r="2" spans="1:17" ht="14.4" customHeight="1" thickBot="1" x14ac:dyDescent="0.35">
      <c r="A2" s="215" t="s">
        <v>237</v>
      </c>
      <c r="B2" s="198"/>
      <c r="C2" s="198"/>
      <c r="D2" s="198"/>
      <c r="E2" s="198"/>
    </row>
    <row r="3" spans="1:17" ht="14.4" customHeight="1" thickBot="1" x14ac:dyDescent="0.35">
      <c r="A3" s="278" t="s">
        <v>3</v>
      </c>
      <c r="B3" s="282">
        <f>SUM(B6:B1048576)</f>
        <v>75</v>
      </c>
      <c r="C3" s="283">
        <f>SUM(C6:C1048576)</f>
        <v>0</v>
      </c>
      <c r="D3" s="283">
        <f>SUM(D6:D1048576)</f>
        <v>0</v>
      </c>
      <c r="E3" s="284">
        <f>SUM(E6:E1048576)</f>
        <v>0</v>
      </c>
      <c r="F3" s="281">
        <f>IF(SUM($B3:$E3)=0,"",B3/SUM($B3:$E3))</f>
        <v>1</v>
      </c>
      <c r="G3" s="279">
        <f t="shared" ref="G3:I3" si="0">IF(SUM($B3:$E3)=0,"",C3/SUM($B3:$E3))</f>
        <v>0</v>
      </c>
      <c r="H3" s="279">
        <f t="shared" si="0"/>
        <v>0</v>
      </c>
      <c r="I3" s="280">
        <f t="shared" si="0"/>
        <v>0</v>
      </c>
      <c r="J3" s="283">
        <f>SUM(J6:J1048576)</f>
        <v>51</v>
      </c>
      <c r="K3" s="283">
        <f>SUM(K6:K1048576)</f>
        <v>0</v>
      </c>
      <c r="L3" s="283">
        <f>SUM(L6:L1048576)</f>
        <v>0</v>
      </c>
      <c r="M3" s="284">
        <f>SUM(M6:M1048576)</f>
        <v>0</v>
      </c>
      <c r="N3" s="281">
        <f>IF(SUM($J3:$M3)=0,"",J3/SUM($J3:$M3))</f>
        <v>1</v>
      </c>
      <c r="O3" s="279">
        <f t="shared" ref="O3:Q3" si="1">IF(SUM($J3:$M3)=0,"",K3/SUM($J3:$M3))</f>
        <v>0</v>
      </c>
      <c r="P3" s="279">
        <f t="shared" si="1"/>
        <v>0</v>
      </c>
      <c r="Q3" s="280">
        <f t="shared" si="1"/>
        <v>0</v>
      </c>
    </row>
    <row r="4" spans="1:17" ht="14.4" customHeight="1" thickBot="1" x14ac:dyDescent="0.35">
      <c r="A4" s="277"/>
      <c r="B4" s="388" t="s">
        <v>189</v>
      </c>
      <c r="C4" s="389"/>
      <c r="D4" s="389"/>
      <c r="E4" s="390"/>
      <c r="F4" s="385" t="s">
        <v>194</v>
      </c>
      <c r="G4" s="386"/>
      <c r="H4" s="386"/>
      <c r="I4" s="387"/>
      <c r="J4" s="388" t="s">
        <v>195</v>
      </c>
      <c r="K4" s="389"/>
      <c r="L4" s="389"/>
      <c r="M4" s="390"/>
      <c r="N4" s="385" t="s">
        <v>196</v>
      </c>
      <c r="O4" s="386"/>
      <c r="P4" s="386"/>
      <c r="Q4" s="387"/>
    </row>
    <row r="5" spans="1:17" ht="14.4" customHeight="1" thickBot="1" x14ac:dyDescent="0.35">
      <c r="A5" s="501" t="s">
        <v>188</v>
      </c>
      <c r="B5" s="502" t="s">
        <v>190</v>
      </c>
      <c r="C5" s="502" t="s">
        <v>191</v>
      </c>
      <c r="D5" s="502" t="s">
        <v>192</v>
      </c>
      <c r="E5" s="503" t="s">
        <v>193</v>
      </c>
      <c r="F5" s="504" t="s">
        <v>190</v>
      </c>
      <c r="G5" s="505" t="s">
        <v>191</v>
      </c>
      <c r="H5" s="505" t="s">
        <v>192</v>
      </c>
      <c r="I5" s="506" t="s">
        <v>193</v>
      </c>
      <c r="J5" s="502" t="s">
        <v>190</v>
      </c>
      <c r="K5" s="502" t="s">
        <v>191</v>
      </c>
      <c r="L5" s="502" t="s">
        <v>192</v>
      </c>
      <c r="M5" s="503" t="s">
        <v>193</v>
      </c>
      <c r="N5" s="504" t="s">
        <v>190</v>
      </c>
      <c r="O5" s="505" t="s">
        <v>191</v>
      </c>
      <c r="P5" s="505" t="s">
        <v>192</v>
      </c>
      <c r="Q5" s="506" t="s">
        <v>193</v>
      </c>
    </row>
    <row r="6" spans="1:17" ht="14.4" customHeight="1" x14ac:dyDescent="0.3">
      <c r="A6" s="509" t="s">
        <v>468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469</v>
      </c>
      <c r="B7" s="514">
        <v>75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51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124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269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3" t="s">
        <v>394</v>
      </c>
      <c r="B5" s="444" t="s">
        <v>395</v>
      </c>
      <c r="C5" s="445" t="s">
        <v>396</v>
      </c>
      <c r="D5" s="445" t="s">
        <v>396</v>
      </c>
      <c r="E5" s="445"/>
      <c r="F5" s="445" t="s">
        <v>396</v>
      </c>
      <c r="G5" s="445" t="s">
        <v>396</v>
      </c>
      <c r="H5" s="445" t="s">
        <v>396</v>
      </c>
      <c r="I5" s="446" t="s">
        <v>396</v>
      </c>
      <c r="J5" s="447" t="s">
        <v>56</v>
      </c>
    </row>
    <row r="6" spans="1:10" ht="14.4" customHeight="1" x14ac:dyDescent="0.3">
      <c r="A6" s="443" t="s">
        <v>394</v>
      </c>
      <c r="B6" s="444" t="s">
        <v>470</v>
      </c>
      <c r="C6" s="445">
        <v>11009.384710000002</v>
      </c>
      <c r="D6" s="445">
        <v>12435.096929999996</v>
      </c>
      <c r="E6" s="445"/>
      <c r="F6" s="445">
        <v>12967.025470000002</v>
      </c>
      <c r="G6" s="445">
        <v>12541.665999999999</v>
      </c>
      <c r="H6" s="445">
        <v>425.35947000000306</v>
      </c>
      <c r="I6" s="446">
        <v>1.033915707051998</v>
      </c>
      <c r="J6" s="447" t="s">
        <v>1</v>
      </c>
    </row>
    <row r="7" spans="1:10" ht="14.4" customHeight="1" x14ac:dyDescent="0.3">
      <c r="A7" s="443" t="s">
        <v>394</v>
      </c>
      <c r="B7" s="444" t="s">
        <v>471</v>
      </c>
      <c r="C7" s="445">
        <v>78.005980000000008</v>
      </c>
      <c r="D7" s="445">
        <v>83.494559999999993</v>
      </c>
      <c r="E7" s="445"/>
      <c r="F7" s="445">
        <v>112.08156</v>
      </c>
      <c r="G7" s="445">
        <v>121.31107812499999</v>
      </c>
      <c r="H7" s="445">
        <v>-9.2295181249999985</v>
      </c>
      <c r="I7" s="446">
        <v>0.92391858791750392</v>
      </c>
      <c r="J7" s="447" t="s">
        <v>1</v>
      </c>
    </row>
    <row r="8" spans="1:10" ht="14.4" customHeight="1" x14ac:dyDescent="0.3">
      <c r="A8" s="443" t="s">
        <v>394</v>
      </c>
      <c r="B8" s="444" t="s">
        <v>472</v>
      </c>
      <c r="C8" s="445">
        <v>8.5750400000000013</v>
      </c>
      <c r="D8" s="445">
        <v>8.5829499999999985</v>
      </c>
      <c r="E8" s="445"/>
      <c r="F8" s="445">
        <v>8.4456799999999976</v>
      </c>
      <c r="G8" s="445">
        <v>11.666666015624999</v>
      </c>
      <c r="H8" s="445">
        <v>-3.2209860156250016</v>
      </c>
      <c r="I8" s="446">
        <v>0.72391546896849701</v>
      </c>
      <c r="J8" s="447" t="s">
        <v>1</v>
      </c>
    </row>
    <row r="9" spans="1:10" ht="14.4" customHeight="1" x14ac:dyDescent="0.3">
      <c r="A9" s="443" t="s">
        <v>394</v>
      </c>
      <c r="B9" s="444" t="s">
        <v>473</v>
      </c>
      <c r="C9" s="445">
        <v>34.568840000000002</v>
      </c>
      <c r="D9" s="445">
        <v>39.035240000000002</v>
      </c>
      <c r="E9" s="445"/>
      <c r="F9" s="445">
        <v>50.074320000000007</v>
      </c>
      <c r="G9" s="445">
        <v>59.555324218750002</v>
      </c>
      <c r="H9" s="445">
        <v>-9.4810042187499945</v>
      </c>
      <c r="I9" s="446">
        <v>0.84080341525930169</v>
      </c>
      <c r="J9" s="447" t="s">
        <v>1</v>
      </c>
    </row>
    <row r="10" spans="1:10" ht="14.4" customHeight="1" x14ac:dyDescent="0.3">
      <c r="A10" s="443" t="s">
        <v>394</v>
      </c>
      <c r="B10" s="444" t="s">
        <v>474</v>
      </c>
      <c r="C10" s="445">
        <v>0.67400000000000004</v>
      </c>
      <c r="D10" s="445">
        <v>0.86799999999999999</v>
      </c>
      <c r="E10" s="445"/>
      <c r="F10" s="445">
        <v>0.68400000000000005</v>
      </c>
      <c r="G10" s="445">
        <v>0.58333337402343755</v>
      </c>
      <c r="H10" s="445">
        <v>0.10066662597656251</v>
      </c>
      <c r="I10" s="446">
        <v>1.1725713467793424</v>
      </c>
      <c r="J10" s="447" t="s">
        <v>1</v>
      </c>
    </row>
    <row r="11" spans="1:10" ht="14.4" customHeight="1" x14ac:dyDescent="0.3">
      <c r="A11" s="443" t="s">
        <v>394</v>
      </c>
      <c r="B11" s="444" t="s">
        <v>475</v>
      </c>
      <c r="C11" s="445">
        <v>10.651999999999999</v>
      </c>
      <c r="D11" s="445">
        <v>10.366</v>
      </c>
      <c r="E11" s="445"/>
      <c r="F11" s="445">
        <v>12.555999999999999</v>
      </c>
      <c r="G11" s="445">
        <v>11.666666015624999</v>
      </c>
      <c r="H11" s="445">
        <v>0.88933398437499989</v>
      </c>
      <c r="I11" s="446">
        <v>1.0762286314859728</v>
      </c>
      <c r="J11" s="447" t="s">
        <v>1</v>
      </c>
    </row>
    <row r="12" spans="1:10" ht="14.4" customHeight="1" x14ac:dyDescent="0.3">
      <c r="A12" s="443" t="s">
        <v>394</v>
      </c>
      <c r="B12" s="444" t="s">
        <v>401</v>
      </c>
      <c r="C12" s="445">
        <v>11141.860570000003</v>
      </c>
      <c r="D12" s="445">
        <v>12577.443679999995</v>
      </c>
      <c r="E12" s="445"/>
      <c r="F12" s="445">
        <v>13150.867030000003</v>
      </c>
      <c r="G12" s="445">
        <v>12746.449067749021</v>
      </c>
      <c r="H12" s="445">
        <v>404.41796225098187</v>
      </c>
      <c r="I12" s="446">
        <v>1.0317278922232731</v>
      </c>
      <c r="J12" s="447" t="s">
        <v>402</v>
      </c>
    </row>
    <row r="14" spans="1:10" ht="14.4" customHeight="1" x14ac:dyDescent="0.3">
      <c r="A14" s="443" t="s">
        <v>394</v>
      </c>
      <c r="B14" s="444" t="s">
        <v>395</v>
      </c>
      <c r="C14" s="445" t="s">
        <v>396</v>
      </c>
      <c r="D14" s="445" t="s">
        <v>396</v>
      </c>
      <c r="E14" s="445"/>
      <c r="F14" s="445" t="s">
        <v>396</v>
      </c>
      <c r="G14" s="445" t="s">
        <v>396</v>
      </c>
      <c r="H14" s="445" t="s">
        <v>396</v>
      </c>
      <c r="I14" s="446" t="s">
        <v>396</v>
      </c>
      <c r="J14" s="447" t="s">
        <v>56</v>
      </c>
    </row>
    <row r="15" spans="1:10" ht="14.4" customHeight="1" x14ac:dyDescent="0.3">
      <c r="A15" s="443" t="s">
        <v>403</v>
      </c>
      <c r="B15" s="444" t="s">
        <v>404</v>
      </c>
      <c r="C15" s="445" t="s">
        <v>396</v>
      </c>
      <c r="D15" s="445" t="s">
        <v>396</v>
      </c>
      <c r="E15" s="445"/>
      <c r="F15" s="445" t="s">
        <v>396</v>
      </c>
      <c r="G15" s="445" t="s">
        <v>396</v>
      </c>
      <c r="H15" s="445" t="s">
        <v>396</v>
      </c>
      <c r="I15" s="446" t="s">
        <v>396</v>
      </c>
      <c r="J15" s="447" t="s">
        <v>0</v>
      </c>
    </row>
    <row r="16" spans="1:10" ht="14.4" customHeight="1" x14ac:dyDescent="0.3">
      <c r="A16" s="443" t="s">
        <v>403</v>
      </c>
      <c r="B16" s="444" t="s">
        <v>470</v>
      </c>
      <c r="C16" s="445">
        <v>11009.384710000002</v>
      </c>
      <c r="D16" s="445">
        <v>12435.096929999996</v>
      </c>
      <c r="E16" s="445"/>
      <c r="F16" s="445">
        <v>12967.025470000002</v>
      </c>
      <c r="G16" s="445">
        <v>12542</v>
      </c>
      <c r="H16" s="445">
        <v>425.02547000000231</v>
      </c>
      <c r="I16" s="446">
        <v>1.033888173337586</v>
      </c>
      <c r="J16" s="447" t="s">
        <v>1</v>
      </c>
    </row>
    <row r="17" spans="1:10" ht="14.4" customHeight="1" x14ac:dyDescent="0.3">
      <c r="A17" s="443" t="s">
        <v>403</v>
      </c>
      <c r="B17" s="444" t="s">
        <v>471</v>
      </c>
      <c r="C17" s="445">
        <v>78.005980000000008</v>
      </c>
      <c r="D17" s="445">
        <v>83.494559999999993</v>
      </c>
      <c r="E17" s="445"/>
      <c r="F17" s="445">
        <v>112.08156</v>
      </c>
      <c r="G17" s="445">
        <v>121</v>
      </c>
      <c r="H17" s="445">
        <v>-8.9184400000000039</v>
      </c>
      <c r="I17" s="446">
        <v>0.92629388429752058</v>
      </c>
      <c r="J17" s="447" t="s">
        <v>1</v>
      </c>
    </row>
    <row r="18" spans="1:10" ht="14.4" customHeight="1" x14ac:dyDescent="0.3">
      <c r="A18" s="443" t="s">
        <v>403</v>
      </c>
      <c r="B18" s="444" t="s">
        <v>472</v>
      </c>
      <c r="C18" s="445">
        <v>8.5750400000000013</v>
      </c>
      <c r="D18" s="445">
        <v>8.5829499999999985</v>
      </c>
      <c r="E18" s="445"/>
      <c r="F18" s="445">
        <v>8.4456799999999976</v>
      </c>
      <c r="G18" s="445">
        <v>12</v>
      </c>
      <c r="H18" s="445">
        <v>-3.5543200000000024</v>
      </c>
      <c r="I18" s="446">
        <v>0.70380666666666647</v>
      </c>
      <c r="J18" s="447" t="s">
        <v>1</v>
      </c>
    </row>
    <row r="19" spans="1:10" ht="14.4" customHeight="1" x14ac:dyDescent="0.3">
      <c r="A19" s="443" t="s">
        <v>403</v>
      </c>
      <c r="B19" s="444" t="s">
        <v>473</v>
      </c>
      <c r="C19" s="445">
        <v>34.568840000000002</v>
      </c>
      <c r="D19" s="445">
        <v>39.035240000000002</v>
      </c>
      <c r="E19" s="445"/>
      <c r="F19" s="445">
        <v>50.074320000000007</v>
      </c>
      <c r="G19" s="445">
        <v>60</v>
      </c>
      <c r="H19" s="445">
        <v>-9.9256799999999927</v>
      </c>
      <c r="I19" s="446">
        <v>0.83457200000000009</v>
      </c>
      <c r="J19" s="447" t="s">
        <v>1</v>
      </c>
    </row>
    <row r="20" spans="1:10" ht="14.4" customHeight="1" x14ac:dyDescent="0.3">
      <c r="A20" s="443" t="s">
        <v>403</v>
      </c>
      <c r="B20" s="444" t="s">
        <v>474</v>
      </c>
      <c r="C20" s="445">
        <v>0.67400000000000004</v>
      </c>
      <c r="D20" s="445">
        <v>0.86799999999999999</v>
      </c>
      <c r="E20" s="445"/>
      <c r="F20" s="445">
        <v>0.68400000000000005</v>
      </c>
      <c r="G20" s="445">
        <v>1</v>
      </c>
      <c r="H20" s="445">
        <v>-0.31599999999999995</v>
      </c>
      <c r="I20" s="446">
        <v>0.68400000000000005</v>
      </c>
      <c r="J20" s="447" t="s">
        <v>1</v>
      </c>
    </row>
    <row r="21" spans="1:10" ht="14.4" customHeight="1" x14ac:dyDescent="0.3">
      <c r="A21" s="443" t="s">
        <v>403</v>
      </c>
      <c r="B21" s="444" t="s">
        <v>475</v>
      </c>
      <c r="C21" s="445">
        <v>10.651999999999999</v>
      </c>
      <c r="D21" s="445">
        <v>10.366</v>
      </c>
      <c r="E21" s="445"/>
      <c r="F21" s="445">
        <v>12.555999999999999</v>
      </c>
      <c r="G21" s="445">
        <v>12</v>
      </c>
      <c r="H21" s="445">
        <v>0.55599999999999916</v>
      </c>
      <c r="I21" s="446">
        <v>1.0463333333333333</v>
      </c>
      <c r="J21" s="447" t="s">
        <v>1</v>
      </c>
    </row>
    <row r="22" spans="1:10" ht="14.4" customHeight="1" x14ac:dyDescent="0.3">
      <c r="A22" s="443" t="s">
        <v>403</v>
      </c>
      <c r="B22" s="444" t="s">
        <v>405</v>
      </c>
      <c r="C22" s="445">
        <v>11141.860570000003</v>
      </c>
      <c r="D22" s="445">
        <v>12577.443679999995</v>
      </c>
      <c r="E22" s="445"/>
      <c r="F22" s="445">
        <v>13150.867030000003</v>
      </c>
      <c r="G22" s="445">
        <v>12746</v>
      </c>
      <c r="H22" s="445">
        <v>404.86703000000307</v>
      </c>
      <c r="I22" s="446">
        <v>1.0317642421151736</v>
      </c>
      <c r="J22" s="447" t="s">
        <v>406</v>
      </c>
    </row>
    <row r="23" spans="1:10" ht="14.4" customHeight="1" x14ac:dyDescent="0.3">
      <c r="A23" s="443" t="s">
        <v>396</v>
      </c>
      <c r="B23" s="444" t="s">
        <v>396</v>
      </c>
      <c r="C23" s="445" t="s">
        <v>396</v>
      </c>
      <c r="D23" s="445" t="s">
        <v>396</v>
      </c>
      <c r="E23" s="445"/>
      <c r="F23" s="445" t="s">
        <v>396</v>
      </c>
      <c r="G23" s="445" t="s">
        <v>396</v>
      </c>
      <c r="H23" s="445" t="s">
        <v>396</v>
      </c>
      <c r="I23" s="446" t="s">
        <v>396</v>
      </c>
      <c r="J23" s="447" t="s">
        <v>407</v>
      </c>
    </row>
    <row r="24" spans="1:10" ht="14.4" customHeight="1" x14ac:dyDescent="0.3">
      <c r="A24" s="443" t="s">
        <v>394</v>
      </c>
      <c r="B24" s="444" t="s">
        <v>401</v>
      </c>
      <c r="C24" s="445">
        <v>11141.860570000003</v>
      </c>
      <c r="D24" s="445">
        <v>12577.443679999995</v>
      </c>
      <c r="E24" s="445"/>
      <c r="F24" s="445">
        <v>13150.867030000003</v>
      </c>
      <c r="G24" s="445">
        <v>12746</v>
      </c>
      <c r="H24" s="445">
        <v>404.86703000000307</v>
      </c>
      <c r="I24" s="446">
        <v>1.0317642421151736</v>
      </c>
      <c r="J24" s="447" t="s">
        <v>402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5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73" t="s">
        <v>1193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4.4" customHeight="1" thickBot="1" x14ac:dyDescent="0.35">
      <c r="A2" s="215" t="s">
        <v>237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69"/>
      <c r="D3" s="370"/>
      <c r="E3" s="370"/>
      <c r="F3" s="370"/>
      <c r="G3" s="370"/>
      <c r="H3" s="127" t="s">
        <v>113</v>
      </c>
      <c r="I3" s="84">
        <f>IF(J3&lt;&gt;0,K3/J3,0)</f>
        <v>43.725863086711428</v>
      </c>
      <c r="J3" s="84">
        <f>SUBTOTAL(9,J5:J1048576)</f>
        <v>270564</v>
      </c>
      <c r="K3" s="85">
        <f>SUBTOTAL(9,K5:K1048576)</f>
        <v>11830644.42019299</v>
      </c>
    </row>
    <row r="4" spans="1:11" s="192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58</v>
      </c>
      <c r="H4" s="451" t="s">
        <v>11</v>
      </c>
      <c r="I4" s="452" t="s">
        <v>127</v>
      </c>
      <c r="J4" s="452" t="s">
        <v>13</v>
      </c>
      <c r="K4" s="453" t="s">
        <v>138</v>
      </c>
    </row>
    <row r="5" spans="1:11" ht="14.4" customHeight="1" x14ac:dyDescent="0.3">
      <c r="A5" s="456" t="s">
        <v>394</v>
      </c>
      <c r="B5" s="457" t="s">
        <v>395</v>
      </c>
      <c r="C5" s="458" t="s">
        <v>403</v>
      </c>
      <c r="D5" s="459" t="s">
        <v>404</v>
      </c>
      <c r="E5" s="458" t="s">
        <v>476</v>
      </c>
      <c r="F5" s="459" t="s">
        <v>477</v>
      </c>
      <c r="G5" s="458" t="s">
        <v>478</v>
      </c>
      <c r="H5" s="458" t="s">
        <v>479</v>
      </c>
      <c r="I5" s="461">
        <v>7358.9701171875004</v>
      </c>
      <c r="J5" s="461">
        <v>5</v>
      </c>
      <c r="K5" s="462">
        <v>36794.8505859375</v>
      </c>
    </row>
    <row r="6" spans="1:11" ht="14.4" customHeight="1" x14ac:dyDescent="0.3">
      <c r="A6" s="463" t="s">
        <v>394</v>
      </c>
      <c r="B6" s="464" t="s">
        <v>395</v>
      </c>
      <c r="C6" s="465" t="s">
        <v>403</v>
      </c>
      <c r="D6" s="466" t="s">
        <v>404</v>
      </c>
      <c r="E6" s="465" t="s">
        <v>476</v>
      </c>
      <c r="F6" s="466" t="s">
        <v>477</v>
      </c>
      <c r="G6" s="465" t="s">
        <v>480</v>
      </c>
      <c r="H6" s="465" t="s">
        <v>481</v>
      </c>
      <c r="I6" s="468">
        <v>375</v>
      </c>
      <c r="J6" s="468">
        <v>1</v>
      </c>
      <c r="K6" s="469">
        <v>375</v>
      </c>
    </row>
    <row r="7" spans="1:11" ht="14.4" customHeight="1" x14ac:dyDescent="0.3">
      <c r="A7" s="463" t="s">
        <v>394</v>
      </c>
      <c r="B7" s="464" t="s">
        <v>395</v>
      </c>
      <c r="C7" s="465" t="s">
        <v>403</v>
      </c>
      <c r="D7" s="466" t="s">
        <v>404</v>
      </c>
      <c r="E7" s="465" t="s">
        <v>476</v>
      </c>
      <c r="F7" s="466" t="s">
        <v>477</v>
      </c>
      <c r="G7" s="465" t="s">
        <v>482</v>
      </c>
      <c r="H7" s="465" t="s">
        <v>483</v>
      </c>
      <c r="I7" s="468">
        <v>87</v>
      </c>
      <c r="J7" s="468">
        <v>13</v>
      </c>
      <c r="K7" s="469">
        <v>1130.97998046875</v>
      </c>
    </row>
    <row r="8" spans="1:11" ht="14.4" customHeight="1" x14ac:dyDescent="0.3">
      <c r="A8" s="463" t="s">
        <v>394</v>
      </c>
      <c r="B8" s="464" t="s">
        <v>395</v>
      </c>
      <c r="C8" s="465" t="s">
        <v>403</v>
      </c>
      <c r="D8" s="466" t="s">
        <v>404</v>
      </c>
      <c r="E8" s="465" t="s">
        <v>476</v>
      </c>
      <c r="F8" s="466" t="s">
        <v>477</v>
      </c>
      <c r="G8" s="465" t="s">
        <v>484</v>
      </c>
      <c r="H8" s="465" t="s">
        <v>485</v>
      </c>
      <c r="I8" s="468">
        <v>32.392078399658203</v>
      </c>
      <c r="J8" s="468">
        <v>430</v>
      </c>
      <c r="K8" s="469">
        <v>13928.910308837891</v>
      </c>
    </row>
    <row r="9" spans="1:11" ht="14.4" customHeight="1" x14ac:dyDescent="0.3">
      <c r="A9" s="463" t="s">
        <v>394</v>
      </c>
      <c r="B9" s="464" t="s">
        <v>395</v>
      </c>
      <c r="C9" s="465" t="s">
        <v>403</v>
      </c>
      <c r="D9" s="466" t="s">
        <v>404</v>
      </c>
      <c r="E9" s="465" t="s">
        <v>476</v>
      </c>
      <c r="F9" s="466" t="s">
        <v>477</v>
      </c>
      <c r="G9" s="465" t="s">
        <v>486</v>
      </c>
      <c r="H9" s="465" t="s">
        <v>487</v>
      </c>
      <c r="I9" s="468">
        <v>984.94000244140625</v>
      </c>
      <c r="J9" s="468">
        <v>1</v>
      </c>
      <c r="K9" s="469">
        <v>984.94000244140625</v>
      </c>
    </row>
    <row r="10" spans="1:11" ht="14.4" customHeight="1" x14ac:dyDescent="0.3">
      <c r="A10" s="463" t="s">
        <v>394</v>
      </c>
      <c r="B10" s="464" t="s">
        <v>395</v>
      </c>
      <c r="C10" s="465" t="s">
        <v>403</v>
      </c>
      <c r="D10" s="466" t="s">
        <v>404</v>
      </c>
      <c r="E10" s="465" t="s">
        <v>476</v>
      </c>
      <c r="F10" s="466" t="s">
        <v>477</v>
      </c>
      <c r="G10" s="465" t="s">
        <v>488</v>
      </c>
      <c r="H10" s="465" t="s">
        <v>489</v>
      </c>
      <c r="I10" s="468">
        <v>5537.0157645089284</v>
      </c>
      <c r="J10" s="468">
        <v>13</v>
      </c>
      <c r="K10" s="469">
        <v>71981.220703125</v>
      </c>
    </row>
    <row r="11" spans="1:11" ht="14.4" customHeight="1" x14ac:dyDescent="0.3">
      <c r="A11" s="463" t="s">
        <v>394</v>
      </c>
      <c r="B11" s="464" t="s">
        <v>395</v>
      </c>
      <c r="C11" s="465" t="s">
        <v>403</v>
      </c>
      <c r="D11" s="466" t="s">
        <v>404</v>
      </c>
      <c r="E11" s="465" t="s">
        <v>476</v>
      </c>
      <c r="F11" s="466" t="s">
        <v>477</v>
      </c>
      <c r="G11" s="465" t="s">
        <v>490</v>
      </c>
      <c r="H11" s="465" t="s">
        <v>491</v>
      </c>
      <c r="I11" s="468">
        <v>22391.494140625</v>
      </c>
      <c r="J11" s="468">
        <v>18</v>
      </c>
      <c r="K11" s="469">
        <v>401931.91796875</v>
      </c>
    </row>
    <row r="12" spans="1:11" ht="14.4" customHeight="1" x14ac:dyDescent="0.3">
      <c r="A12" s="463" t="s">
        <v>394</v>
      </c>
      <c r="B12" s="464" t="s">
        <v>395</v>
      </c>
      <c r="C12" s="465" t="s">
        <v>403</v>
      </c>
      <c r="D12" s="466" t="s">
        <v>404</v>
      </c>
      <c r="E12" s="465" t="s">
        <v>476</v>
      </c>
      <c r="F12" s="466" t="s">
        <v>477</v>
      </c>
      <c r="G12" s="465" t="s">
        <v>492</v>
      </c>
      <c r="H12" s="465" t="s">
        <v>493</v>
      </c>
      <c r="I12" s="468">
        <v>274.66694335937501</v>
      </c>
      <c r="J12" s="468">
        <v>50</v>
      </c>
      <c r="K12" s="469">
        <v>13733.429626464844</v>
      </c>
    </row>
    <row r="13" spans="1:11" ht="14.4" customHeight="1" x14ac:dyDescent="0.3">
      <c r="A13" s="463" t="s">
        <v>394</v>
      </c>
      <c r="B13" s="464" t="s">
        <v>395</v>
      </c>
      <c r="C13" s="465" t="s">
        <v>403</v>
      </c>
      <c r="D13" s="466" t="s">
        <v>404</v>
      </c>
      <c r="E13" s="465" t="s">
        <v>476</v>
      </c>
      <c r="F13" s="466" t="s">
        <v>477</v>
      </c>
      <c r="G13" s="465" t="s">
        <v>494</v>
      </c>
      <c r="H13" s="465" t="s">
        <v>495</v>
      </c>
      <c r="I13" s="468">
        <v>274.66767374674481</v>
      </c>
      <c r="J13" s="468">
        <v>9</v>
      </c>
      <c r="K13" s="469">
        <v>2472.010009765625</v>
      </c>
    </row>
    <row r="14" spans="1:11" ht="14.4" customHeight="1" x14ac:dyDescent="0.3">
      <c r="A14" s="463" t="s">
        <v>394</v>
      </c>
      <c r="B14" s="464" t="s">
        <v>395</v>
      </c>
      <c r="C14" s="465" t="s">
        <v>403</v>
      </c>
      <c r="D14" s="466" t="s">
        <v>404</v>
      </c>
      <c r="E14" s="465" t="s">
        <v>476</v>
      </c>
      <c r="F14" s="466" t="s">
        <v>477</v>
      </c>
      <c r="G14" s="465" t="s">
        <v>496</v>
      </c>
      <c r="H14" s="465" t="s">
        <v>497</v>
      </c>
      <c r="I14" s="468">
        <v>2766.4000244140625</v>
      </c>
      <c r="J14" s="468">
        <v>2</v>
      </c>
      <c r="K14" s="469">
        <v>5532.800048828125</v>
      </c>
    </row>
    <row r="15" spans="1:11" ht="14.4" customHeight="1" x14ac:dyDescent="0.3">
      <c r="A15" s="463" t="s">
        <v>394</v>
      </c>
      <c r="B15" s="464" t="s">
        <v>395</v>
      </c>
      <c r="C15" s="465" t="s">
        <v>403</v>
      </c>
      <c r="D15" s="466" t="s">
        <v>404</v>
      </c>
      <c r="E15" s="465" t="s">
        <v>476</v>
      </c>
      <c r="F15" s="466" t="s">
        <v>477</v>
      </c>
      <c r="G15" s="465" t="s">
        <v>498</v>
      </c>
      <c r="H15" s="465" t="s">
        <v>499</v>
      </c>
      <c r="I15" s="468">
        <v>274.67001342773437</v>
      </c>
      <c r="J15" s="468">
        <v>2</v>
      </c>
      <c r="K15" s="469">
        <v>549.34002685546875</v>
      </c>
    </row>
    <row r="16" spans="1:11" ht="14.4" customHeight="1" x14ac:dyDescent="0.3">
      <c r="A16" s="463" t="s">
        <v>394</v>
      </c>
      <c r="B16" s="464" t="s">
        <v>395</v>
      </c>
      <c r="C16" s="465" t="s">
        <v>403</v>
      </c>
      <c r="D16" s="466" t="s">
        <v>404</v>
      </c>
      <c r="E16" s="465" t="s">
        <v>476</v>
      </c>
      <c r="F16" s="466" t="s">
        <v>477</v>
      </c>
      <c r="G16" s="465" t="s">
        <v>500</v>
      </c>
      <c r="H16" s="465" t="s">
        <v>501</v>
      </c>
      <c r="I16" s="468">
        <v>274.67001342773437</v>
      </c>
      <c r="J16" s="468">
        <v>5</v>
      </c>
      <c r="K16" s="469">
        <v>1373.3500671386719</v>
      </c>
    </row>
    <row r="17" spans="1:11" ht="14.4" customHeight="1" x14ac:dyDescent="0.3">
      <c r="A17" s="463" t="s">
        <v>394</v>
      </c>
      <c r="B17" s="464" t="s">
        <v>395</v>
      </c>
      <c r="C17" s="465" t="s">
        <v>403</v>
      </c>
      <c r="D17" s="466" t="s">
        <v>404</v>
      </c>
      <c r="E17" s="465" t="s">
        <v>476</v>
      </c>
      <c r="F17" s="466" t="s">
        <v>477</v>
      </c>
      <c r="G17" s="465" t="s">
        <v>502</v>
      </c>
      <c r="H17" s="465" t="s">
        <v>503</v>
      </c>
      <c r="I17" s="468">
        <v>26517.258138020832</v>
      </c>
      <c r="J17" s="468">
        <v>6</v>
      </c>
      <c r="K17" s="469">
        <v>159103.548828125</v>
      </c>
    </row>
    <row r="18" spans="1:11" ht="14.4" customHeight="1" x14ac:dyDescent="0.3">
      <c r="A18" s="463" t="s">
        <v>394</v>
      </c>
      <c r="B18" s="464" t="s">
        <v>395</v>
      </c>
      <c r="C18" s="465" t="s">
        <v>403</v>
      </c>
      <c r="D18" s="466" t="s">
        <v>404</v>
      </c>
      <c r="E18" s="465" t="s">
        <v>476</v>
      </c>
      <c r="F18" s="466" t="s">
        <v>477</v>
      </c>
      <c r="G18" s="465" t="s">
        <v>504</v>
      </c>
      <c r="H18" s="465" t="s">
        <v>505</v>
      </c>
      <c r="I18" s="468">
        <v>20.082500457763672</v>
      </c>
      <c r="J18" s="468">
        <v>60</v>
      </c>
      <c r="K18" s="469">
        <v>1204.7200012207031</v>
      </c>
    </row>
    <row r="19" spans="1:11" ht="14.4" customHeight="1" x14ac:dyDescent="0.3">
      <c r="A19" s="463" t="s">
        <v>394</v>
      </c>
      <c r="B19" s="464" t="s">
        <v>395</v>
      </c>
      <c r="C19" s="465" t="s">
        <v>403</v>
      </c>
      <c r="D19" s="466" t="s">
        <v>404</v>
      </c>
      <c r="E19" s="465" t="s">
        <v>476</v>
      </c>
      <c r="F19" s="466" t="s">
        <v>477</v>
      </c>
      <c r="G19" s="465" t="s">
        <v>506</v>
      </c>
      <c r="H19" s="465" t="s">
        <v>507</v>
      </c>
      <c r="I19" s="468">
        <v>25.918439450471297</v>
      </c>
      <c r="J19" s="468">
        <v>3720</v>
      </c>
      <c r="K19" s="469">
        <v>96415.71923828125</v>
      </c>
    </row>
    <row r="20" spans="1:11" ht="14.4" customHeight="1" x14ac:dyDescent="0.3">
      <c r="A20" s="463" t="s">
        <v>394</v>
      </c>
      <c r="B20" s="464" t="s">
        <v>395</v>
      </c>
      <c r="C20" s="465" t="s">
        <v>403</v>
      </c>
      <c r="D20" s="466" t="s">
        <v>404</v>
      </c>
      <c r="E20" s="465" t="s">
        <v>476</v>
      </c>
      <c r="F20" s="466" t="s">
        <v>477</v>
      </c>
      <c r="G20" s="465" t="s">
        <v>508</v>
      </c>
      <c r="H20" s="465" t="s">
        <v>509</v>
      </c>
      <c r="I20" s="468">
        <v>4260.56982421875</v>
      </c>
      <c r="J20" s="468">
        <v>1</v>
      </c>
      <c r="K20" s="469">
        <v>4260.56982421875</v>
      </c>
    </row>
    <row r="21" spans="1:11" ht="14.4" customHeight="1" x14ac:dyDescent="0.3">
      <c r="A21" s="463" t="s">
        <v>394</v>
      </c>
      <c r="B21" s="464" t="s">
        <v>395</v>
      </c>
      <c r="C21" s="465" t="s">
        <v>403</v>
      </c>
      <c r="D21" s="466" t="s">
        <v>404</v>
      </c>
      <c r="E21" s="465" t="s">
        <v>476</v>
      </c>
      <c r="F21" s="466" t="s">
        <v>477</v>
      </c>
      <c r="G21" s="465" t="s">
        <v>510</v>
      </c>
      <c r="H21" s="465" t="s">
        <v>511</v>
      </c>
      <c r="I21" s="468">
        <v>98.722497940063477</v>
      </c>
      <c r="J21" s="468">
        <v>4</v>
      </c>
      <c r="K21" s="469">
        <v>394.88999176025391</v>
      </c>
    </row>
    <row r="22" spans="1:11" ht="14.4" customHeight="1" x14ac:dyDescent="0.3">
      <c r="A22" s="463" t="s">
        <v>394</v>
      </c>
      <c r="B22" s="464" t="s">
        <v>395</v>
      </c>
      <c r="C22" s="465" t="s">
        <v>403</v>
      </c>
      <c r="D22" s="466" t="s">
        <v>404</v>
      </c>
      <c r="E22" s="465" t="s">
        <v>476</v>
      </c>
      <c r="F22" s="466" t="s">
        <v>477</v>
      </c>
      <c r="G22" s="465" t="s">
        <v>512</v>
      </c>
      <c r="H22" s="465" t="s">
        <v>513</v>
      </c>
      <c r="I22" s="468">
        <v>692.07000732421875</v>
      </c>
      <c r="J22" s="468">
        <v>1</v>
      </c>
      <c r="K22" s="469">
        <v>692.07000732421875</v>
      </c>
    </row>
    <row r="23" spans="1:11" ht="14.4" customHeight="1" x14ac:dyDescent="0.3">
      <c r="A23" s="463" t="s">
        <v>394</v>
      </c>
      <c r="B23" s="464" t="s">
        <v>395</v>
      </c>
      <c r="C23" s="465" t="s">
        <v>403</v>
      </c>
      <c r="D23" s="466" t="s">
        <v>404</v>
      </c>
      <c r="E23" s="465" t="s">
        <v>476</v>
      </c>
      <c r="F23" s="466" t="s">
        <v>477</v>
      </c>
      <c r="G23" s="465" t="s">
        <v>514</v>
      </c>
      <c r="H23" s="465" t="s">
        <v>515</v>
      </c>
      <c r="I23" s="468">
        <v>4239.8599243164062</v>
      </c>
      <c r="J23" s="468">
        <v>4</v>
      </c>
      <c r="K23" s="469">
        <v>16959.439697265625</v>
      </c>
    </row>
    <row r="24" spans="1:11" ht="14.4" customHeight="1" x14ac:dyDescent="0.3">
      <c r="A24" s="463" t="s">
        <v>394</v>
      </c>
      <c r="B24" s="464" t="s">
        <v>395</v>
      </c>
      <c r="C24" s="465" t="s">
        <v>403</v>
      </c>
      <c r="D24" s="466" t="s">
        <v>404</v>
      </c>
      <c r="E24" s="465" t="s">
        <v>476</v>
      </c>
      <c r="F24" s="466" t="s">
        <v>477</v>
      </c>
      <c r="G24" s="465" t="s">
        <v>516</v>
      </c>
      <c r="H24" s="465" t="s">
        <v>517</v>
      </c>
      <c r="I24" s="468">
        <v>4234.87255859375</v>
      </c>
      <c r="J24" s="468">
        <v>4</v>
      </c>
      <c r="K24" s="469">
        <v>16939.490234375</v>
      </c>
    </row>
    <row r="25" spans="1:11" ht="14.4" customHeight="1" x14ac:dyDescent="0.3">
      <c r="A25" s="463" t="s">
        <v>394</v>
      </c>
      <c r="B25" s="464" t="s">
        <v>395</v>
      </c>
      <c r="C25" s="465" t="s">
        <v>403</v>
      </c>
      <c r="D25" s="466" t="s">
        <v>404</v>
      </c>
      <c r="E25" s="465" t="s">
        <v>476</v>
      </c>
      <c r="F25" s="466" t="s">
        <v>477</v>
      </c>
      <c r="G25" s="465" t="s">
        <v>518</v>
      </c>
      <c r="H25" s="465" t="s">
        <v>519</v>
      </c>
      <c r="I25" s="468">
        <v>32.388600921630861</v>
      </c>
      <c r="J25" s="468">
        <v>60</v>
      </c>
      <c r="K25" s="469">
        <v>1943.2400207519531</v>
      </c>
    </row>
    <row r="26" spans="1:11" ht="14.4" customHeight="1" x14ac:dyDescent="0.3">
      <c r="A26" s="463" t="s">
        <v>394</v>
      </c>
      <c r="B26" s="464" t="s">
        <v>395</v>
      </c>
      <c r="C26" s="465" t="s">
        <v>403</v>
      </c>
      <c r="D26" s="466" t="s">
        <v>404</v>
      </c>
      <c r="E26" s="465" t="s">
        <v>476</v>
      </c>
      <c r="F26" s="466" t="s">
        <v>477</v>
      </c>
      <c r="G26" s="465" t="s">
        <v>520</v>
      </c>
      <c r="H26" s="465" t="s">
        <v>521</v>
      </c>
      <c r="I26" s="468">
        <v>692.07000732421875</v>
      </c>
      <c r="J26" s="468">
        <v>1</v>
      </c>
      <c r="K26" s="469">
        <v>692.07000732421875</v>
      </c>
    </row>
    <row r="27" spans="1:11" ht="14.4" customHeight="1" x14ac:dyDescent="0.3">
      <c r="A27" s="463" t="s">
        <v>394</v>
      </c>
      <c r="B27" s="464" t="s">
        <v>395</v>
      </c>
      <c r="C27" s="465" t="s">
        <v>403</v>
      </c>
      <c r="D27" s="466" t="s">
        <v>404</v>
      </c>
      <c r="E27" s="465" t="s">
        <v>476</v>
      </c>
      <c r="F27" s="466" t="s">
        <v>477</v>
      </c>
      <c r="G27" s="465" t="s">
        <v>522</v>
      </c>
      <c r="H27" s="465" t="s">
        <v>523</v>
      </c>
      <c r="I27" s="468">
        <v>718.6400146484375</v>
      </c>
      <c r="J27" s="468">
        <v>1</v>
      </c>
      <c r="K27" s="469">
        <v>718.6400146484375</v>
      </c>
    </row>
    <row r="28" spans="1:11" ht="14.4" customHeight="1" x14ac:dyDescent="0.3">
      <c r="A28" s="463" t="s">
        <v>394</v>
      </c>
      <c r="B28" s="464" t="s">
        <v>395</v>
      </c>
      <c r="C28" s="465" t="s">
        <v>403</v>
      </c>
      <c r="D28" s="466" t="s">
        <v>404</v>
      </c>
      <c r="E28" s="465" t="s">
        <v>476</v>
      </c>
      <c r="F28" s="466" t="s">
        <v>477</v>
      </c>
      <c r="G28" s="465" t="s">
        <v>524</v>
      </c>
      <c r="H28" s="465" t="s">
        <v>525</v>
      </c>
      <c r="I28" s="468">
        <v>52272</v>
      </c>
      <c r="J28" s="468">
        <v>2</v>
      </c>
      <c r="K28" s="469">
        <v>104544</v>
      </c>
    </row>
    <row r="29" spans="1:11" ht="14.4" customHeight="1" x14ac:dyDescent="0.3">
      <c r="A29" s="463" t="s">
        <v>394</v>
      </c>
      <c r="B29" s="464" t="s">
        <v>395</v>
      </c>
      <c r="C29" s="465" t="s">
        <v>403</v>
      </c>
      <c r="D29" s="466" t="s">
        <v>404</v>
      </c>
      <c r="E29" s="465" t="s">
        <v>476</v>
      </c>
      <c r="F29" s="466" t="s">
        <v>477</v>
      </c>
      <c r="G29" s="465" t="s">
        <v>526</v>
      </c>
      <c r="H29" s="465" t="s">
        <v>527</v>
      </c>
      <c r="I29" s="468">
        <v>20908.810546875</v>
      </c>
      <c r="J29" s="468">
        <v>2</v>
      </c>
      <c r="K29" s="469">
        <v>41817.62109375</v>
      </c>
    </row>
    <row r="30" spans="1:11" ht="14.4" customHeight="1" x14ac:dyDescent="0.3">
      <c r="A30" s="463" t="s">
        <v>394</v>
      </c>
      <c r="B30" s="464" t="s">
        <v>395</v>
      </c>
      <c r="C30" s="465" t="s">
        <v>403</v>
      </c>
      <c r="D30" s="466" t="s">
        <v>404</v>
      </c>
      <c r="E30" s="465" t="s">
        <v>476</v>
      </c>
      <c r="F30" s="466" t="s">
        <v>477</v>
      </c>
      <c r="G30" s="465" t="s">
        <v>528</v>
      </c>
      <c r="H30" s="465" t="s">
        <v>529</v>
      </c>
      <c r="I30" s="468">
        <v>27078.081612723214</v>
      </c>
      <c r="J30" s="468">
        <v>18</v>
      </c>
      <c r="K30" s="469">
        <v>490776.158203125</v>
      </c>
    </row>
    <row r="31" spans="1:11" ht="14.4" customHeight="1" x14ac:dyDescent="0.3">
      <c r="A31" s="463" t="s">
        <v>394</v>
      </c>
      <c r="B31" s="464" t="s">
        <v>395</v>
      </c>
      <c r="C31" s="465" t="s">
        <v>403</v>
      </c>
      <c r="D31" s="466" t="s">
        <v>404</v>
      </c>
      <c r="E31" s="465" t="s">
        <v>476</v>
      </c>
      <c r="F31" s="466" t="s">
        <v>477</v>
      </c>
      <c r="G31" s="465" t="s">
        <v>530</v>
      </c>
      <c r="H31" s="465" t="s">
        <v>531</v>
      </c>
      <c r="I31" s="468">
        <v>4549.259765625</v>
      </c>
      <c r="J31" s="468">
        <v>2</v>
      </c>
      <c r="K31" s="469">
        <v>9098.51953125</v>
      </c>
    </row>
    <row r="32" spans="1:11" ht="14.4" customHeight="1" x14ac:dyDescent="0.3">
      <c r="A32" s="463" t="s">
        <v>394</v>
      </c>
      <c r="B32" s="464" t="s">
        <v>395</v>
      </c>
      <c r="C32" s="465" t="s">
        <v>403</v>
      </c>
      <c r="D32" s="466" t="s">
        <v>404</v>
      </c>
      <c r="E32" s="465" t="s">
        <v>476</v>
      </c>
      <c r="F32" s="466" t="s">
        <v>477</v>
      </c>
      <c r="G32" s="465" t="s">
        <v>532</v>
      </c>
      <c r="H32" s="465" t="s">
        <v>533</v>
      </c>
      <c r="I32" s="468">
        <v>274.67001342773437</v>
      </c>
      <c r="J32" s="468">
        <v>2</v>
      </c>
      <c r="K32" s="469">
        <v>549.34002685546875</v>
      </c>
    </row>
    <row r="33" spans="1:11" ht="14.4" customHeight="1" x14ac:dyDescent="0.3">
      <c r="A33" s="463" t="s">
        <v>394</v>
      </c>
      <c r="B33" s="464" t="s">
        <v>395</v>
      </c>
      <c r="C33" s="465" t="s">
        <v>403</v>
      </c>
      <c r="D33" s="466" t="s">
        <v>404</v>
      </c>
      <c r="E33" s="465" t="s">
        <v>476</v>
      </c>
      <c r="F33" s="466" t="s">
        <v>477</v>
      </c>
      <c r="G33" s="465" t="s">
        <v>534</v>
      </c>
      <c r="H33" s="465" t="s">
        <v>535</v>
      </c>
      <c r="I33" s="468">
        <v>5998.205078125</v>
      </c>
      <c r="J33" s="468">
        <v>2</v>
      </c>
      <c r="K33" s="469">
        <v>11996.41015625</v>
      </c>
    </row>
    <row r="34" spans="1:11" ht="14.4" customHeight="1" x14ac:dyDescent="0.3">
      <c r="A34" s="463" t="s">
        <v>394</v>
      </c>
      <c r="B34" s="464" t="s">
        <v>395</v>
      </c>
      <c r="C34" s="465" t="s">
        <v>403</v>
      </c>
      <c r="D34" s="466" t="s">
        <v>404</v>
      </c>
      <c r="E34" s="465" t="s">
        <v>476</v>
      </c>
      <c r="F34" s="466" t="s">
        <v>477</v>
      </c>
      <c r="G34" s="465" t="s">
        <v>536</v>
      </c>
      <c r="H34" s="465" t="s">
        <v>537</v>
      </c>
      <c r="I34" s="468">
        <v>10097.289411272321</v>
      </c>
      <c r="J34" s="468">
        <v>14</v>
      </c>
      <c r="K34" s="469">
        <v>141362.0517578125</v>
      </c>
    </row>
    <row r="35" spans="1:11" ht="14.4" customHeight="1" x14ac:dyDescent="0.3">
      <c r="A35" s="463" t="s">
        <v>394</v>
      </c>
      <c r="B35" s="464" t="s">
        <v>395</v>
      </c>
      <c r="C35" s="465" t="s">
        <v>403</v>
      </c>
      <c r="D35" s="466" t="s">
        <v>404</v>
      </c>
      <c r="E35" s="465" t="s">
        <v>476</v>
      </c>
      <c r="F35" s="466" t="s">
        <v>477</v>
      </c>
      <c r="G35" s="465" t="s">
        <v>538</v>
      </c>
      <c r="H35" s="465" t="s">
        <v>539</v>
      </c>
      <c r="I35" s="468">
        <v>34618.940569196428</v>
      </c>
      <c r="J35" s="468">
        <v>14</v>
      </c>
      <c r="K35" s="469">
        <v>484665.16796875</v>
      </c>
    </row>
    <row r="36" spans="1:11" ht="14.4" customHeight="1" x14ac:dyDescent="0.3">
      <c r="A36" s="463" t="s">
        <v>394</v>
      </c>
      <c r="B36" s="464" t="s">
        <v>395</v>
      </c>
      <c r="C36" s="465" t="s">
        <v>403</v>
      </c>
      <c r="D36" s="466" t="s">
        <v>404</v>
      </c>
      <c r="E36" s="465" t="s">
        <v>476</v>
      </c>
      <c r="F36" s="466" t="s">
        <v>477</v>
      </c>
      <c r="G36" s="465" t="s">
        <v>540</v>
      </c>
      <c r="H36" s="465" t="s">
        <v>541</v>
      </c>
      <c r="I36" s="468">
        <v>2622.925048828125</v>
      </c>
      <c r="J36" s="468">
        <v>5</v>
      </c>
      <c r="K36" s="469">
        <v>13145.730224609375</v>
      </c>
    </row>
    <row r="37" spans="1:11" ht="14.4" customHeight="1" x14ac:dyDescent="0.3">
      <c r="A37" s="463" t="s">
        <v>394</v>
      </c>
      <c r="B37" s="464" t="s">
        <v>395</v>
      </c>
      <c r="C37" s="465" t="s">
        <v>403</v>
      </c>
      <c r="D37" s="466" t="s">
        <v>404</v>
      </c>
      <c r="E37" s="465" t="s">
        <v>476</v>
      </c>
      <c r="F37" s="466" t="s">
        <v>477</v>
      </c>
      <c r="G37" s="465" t="s">
        <v>542</v>
      </c>
      <c r="H37" s="465" t="s">
        <v>543</v>
      </c>
      <c r="I37" s="468">
        <v>6199.945068359375</v>
      </c>
      <c r="J37" s="468">
        <v>4</v>
      </c>
      <c r="K37" s="469">
        <v>24799.7802734375</v>
      </c>
    </row>
    <row r="38" spans="1:11" ht="14.4" customHeight="1" x14ac:dyDescent="0.3">
      <c r="A38" s="463" t="s">
        <v>394</v>
      </c>
      <c r="B38" s="464" t="s">
        <v>395</v>
      </c>
      <c r="C38" s="465" t="s">
        <v>403</v>
      </c>
      <c r="D38" s="466" t="s">
        <v>404</v>
      </c>
      <c r="E38" s="465" t="s">
        <v>476</v>
      </c>
      <c r="F38" s="466" t="s">
        <v>477</v>
      </c>
      <c r="G38" s="465" t="s">
        <v>544</v>
      </c>
      <c r="H38" s="465" t="s">
        <v>545</v>
      </c>
      <c r="I38" s="468">
        <v>5989.5</v>
      </c>
      <c r="J38" s="468">
        <v>1</v>
      </c>
      <c r="K38" s="469">
        <v>5989.5</v>
      </c>
    </row>
    <row r="39" spans="1:11" ht="14.4" customHeight="1" x14ac:dyDescent="0.3">
      <c r="A39" s="463" t="s">
        <v>394</v>
      </c>
      <c r="B39" s="464" t="s">
        <v>395</v>
      </c>
      <c r="C39" s="465" t="s">
        <v>403</v>
      </c>
      <c r="D39" s="466" t="s">
        <v>404</v>
      </c>
      <c r="E39" s="465" t="s">
        <v>476</v>
      </c>
      <c r="F39" s="466" t="s">
        <v>477</v>
      </c>
      <c r="G39" s="465" t="s">
        <v>546</v>
      </c>
      <c r="H39" s="465" t="s">
        <v>547</v>
      </c>
      <c r="I39" s="468">
        <v>5735.39990234375</v>
      </c>
      <c r="J39" s="468">
        <v>1</v>
      </c>
      <c r="K39" s="469">
        <v>5735.39990234375</v>
      </c>
    </row>
    <row r="40" spans="1:11" ht="14.4" customHeight="1" x14ac:dyDescent="0.3">
      <c r="A40" s="463" t="s">
        <v>394</v>
      </c>
      <c r="B40" s="464" t="s">
        <v>395</v>
      </c>
      <c r="C40" s="465" t="s">
        <v>403</v>
      </c>
      <c r="D40" s="466" t="s">
        <v>404</v>
      </c>
      <c r="E40" s="465" t="s">
        <v>476</v>
      </c>
      <c r="F40" s="466" t="s">
        <v>477</v>
      </c>
      <c r="G40" s="465" t="s">
        <v>548</v>
      </c>
      <c r="H40" s="465" t="s">
        <v>549</v>
      </c>
      <c r="I40" s="468">
        <v>5627.376627604167</v>
      </c>
      <c r="J40" s="468">
        <v>3</v>
      </c>
      <c r="K40" s="469">
        <v>16882.1298828125</v>
      </c>
    </row>
    <row r="41" spans="1:11" ht="14.4" customHeight="1" x14ac:dyDescent="0.3">
      <c r="A41" s="463" t="s">
        <v>394</v>
      </c>
      <c r="B41" s="464" t="s">
        <v>395</v>
      </c>
      <c r="C41" s="465" t="s">
        <v>403</v>
      </c>
      <c r="D41" s="466" t="s">
        <v>404</v>
      </c>
      <c r="E41" s="465" t="s">
        <v>476</v>
      </c>
      <c r="F41" s="466" t="s">
        <v>477</v>
      </c>
      <c r="G41" s="465" t="s">
        <v>550</v>
      </c>
      <c r="H41" s="465" t="s">
        <v>551</v>
      </c>
      <c r="I41" s="468">
        <v>5627.376627604167</v>
      </c>
      <c r="J41" s="468">
        <v>3</v>
      </c>
      <c r="K41" s="469">
        <v>16882.1298828125</v>
      </c>
    </row>
    <row r="42" spans="1:11" ht="14.4" customHeight="1" x14ac:dyDescent="0.3">
      <c r="A42" s="463" t="s">
        <v>394</v>
      </c>
      <c r="B42" s="464" t="s">
        <v>395</v>
      </c>
      <c r="C42" s="465" t="s">
        <v>403</v>
      </c>
      <c r="D42" s="466" t="s">
        <v>404</v>
      </c>
      <c r="E42" s="465" t="s">
        <v>476</v>
      </c>
      <c r="F42" s="466" t="s">
        <v>477</v>
      </c>
      <c r="G42" s="465" t="s">
        <v>552</v>
      </c>
      <c r="H42" s="465" t="s">
        <v>553</v>
      </c>
      <c r="I42" s="468">
        <v>9663.8133680555547</v>
      </c>
      <c r="J42" s="468">
        <v>25</v>
      </c>
      <c r="K42" s="469">
        <v>241595.451171875</v>
      </c>
    </row>
    <row r="43" spans="1:11" ht="14.4" customHeight="1" x14ac:dyDescent="0.3">
      <c r="A43" s="463" t="s">
        <v>394</v>
      </c>
      <c r="B43" s="464" t="s">
        <v>395</v>
      </c>
      <c r="C43" s="465" t="s">
        <v>403</v>
      </c>
      <c r="D43" s="466" t="s">
        <v>404</v>
      </c>
      <c r="E43" s="465" t="s">
        <v>476</v>
      </c>
      <c r="F43" s="466" t="s">
        <v>477</v>
      </c>
      <c r="G43" s="465" t="s">
        <v>554</v>
      </c>
      <c r="H43" s="465" t="s">
        <v>555</v>
      </c>
      <c r="I43" s="468">
        <v>9663.8165147569453</v>
      </c>
      <c r="J43" s="468">
        <v>25</v>
      </c>
      <c r="K43" s="469">
        <v>241595.548828125</v>
      </c>
    </row>
    <row r="44" spans="1:11" ht="14.4" customHeight="1" x14ac:dyDescent="0.3">
      <c r="A44" s="463" t="s">
        <v>394</v>
      </c>
      <c r="B44" s="464" t="s">
        <v>395</v>
      </c>
      <c r="C44" s="465" t="s">
        <v>403</v>
      </c>
      <c r="D44" s="466" t="s">
        <v>404</v>
      </c>
      <c r="E44" s="465" t="s">
        <v>476</v>
      </c>
      <c r="F44" s="466" t="s">
        <v>477</v>
      </c>
      <c r="G44" s="465" t="s">
        <v>556</v>
      </c>
      <c r="H44" s="465" t="s">
        <v>557</v>
      </c>
      <c r="I44" s="468">
        <v>1341.8900146484375</v>
      </c>
      <c r="J44" s="468">
        <v>18</v>
      </c>
      <c r="K44" s="469">
        <v>24154.019897460938</v>
      </c>
    </row>
    <row r="45" spans="1:11" ht="14.4" customHeight="1" x14ac:dyDescent="0.3">
      <c r="A45" s="463" t="s">
        <v>394</v>
      </c>
      <c r="B45" s="464" t="s">
        <v>395</v>
      </c>
      <c r="C45" s="465" t="s">
        <v>403</v>
      </c>
      <c r="D45" s="466" t="s">
        <v>404</v>
      </c>
      <c r="E45" s="465" t="s">
        <v>476</v>
      </c>
      <c r="F45" s="466" t="s">
        <v>477</v>
      </c>
      <c r="G45" s="465" t="s">
        <v>558</v>
      </c>
      <c r="H45" s="465" t="s">
        <v>559</v>
      </c>
      <c r="I45" s="468">
        <v>406.31816406249999</v>
      </c>
      <c r="J45" s="468">
        <v>55</v>
      </c>
      <c r="K45" s="469">
        <v>22311.200317382813</v>
      </c>
    </row>
    <row r="46" spans="1:11" ht="14.4" customHeight="1" x14ac:dyDescent="0.3">
      <c r="A46" s="463" t="s">
        <v>394</v>
      </c>
      <c r="B46" s="464" t="s">
        <v>395</v>
      </c>
      <c r="C46" s="465" t="s">
        <v>403</v>
      </c>
      <c r="D46" s="466" t="s">
        <v>404</v>
      </c>
      <c r="E46" s="465" t="s">
        <v>476</v>
      </c>
      <c r="F46" s="466" t="s">
        <v>477</v>
      </c>
      <c r="G46" s="465" t="s">
        <v>560</v>
      </c>
      <c r="H46" s="465" t="s">
        <v>561</v>
      </c>
      <c r="I46" s="468">
        <v>274.67078857421876</v>
      </c>
      <c r="J46" s="468">
        <v>55</v>
      </c>
      <c r="K46" s="469">
        <v>15155.259765625</v>
      </c>
    </row>
    <row r="47" spans="1:11" ht="14.4" customHeight="1" x14ac:dyDescent="0.3">
      <c r="A47" s="463" t="s">
        <v>394</v>
      </c>
      <c r="B47" s="464" t="s">
        <v>395</v>
      </c>
      <c r="C47" s="465" t="s">
        <v>403</v>
      </c>
      <c r="D47" s="466" t="s">
        <v>404</v>
      </c>
      <c r="E47" s="465" t="s">
        <v>476</v>
      </c>
      <c r="F47" s="466" t="s">
        <v>477</v>
      </c>
      <c r="G47" s="465" t="s">
        <v>562</v>
      </c>
      <c r="H47" s="465" t="s">
        <v>563</v>
      </c>
      <c r="I47" s="468">
        <v>490.45299377441404</v>
      </c>
      <c r="J47" s="468">
        <v>17</v>
      </c>
      <c r="K47" s="469">
        <v>8315.1199340820312</v>
      </c>
    </row>
    <row r="48" spans="1:11" ht="14.4" customHeight="1" x14ac:dyDescent="0.3">
      <c r="A48" s="463" t="s">
        <v>394</v>
      </c>
      <c r="B48" s="464" t="s">
        <v>395</v>
      </c>
      <c r="C48" s="465" t="s">
        <v>403</v>
      </c>
      <c r="D48" s="466" t="s">
        <v>404</v>
      </c>
      <c r="E48" s="465" t="s">
        <v>476</v>
      </c>
      <c r="F48" s="466" t="s">
        <v>477</v>
      </c>
      <c r="G48" s="465" t="s">
        <v>564</v>
      </c>
      <c r="H48" s="465" t="s">
        <v>565</v>
      </c>
      <c r="I48" s="468">
        <v>2565.2369210379466</v>
      </c>
      <c r="J48" s="468">
        <v>32</v>
      </c>
      <c r="K48" s="469">
        <v>82087.4609375</v>
      </c>
    </row>
    <row r="49" spans="1:11" ht="14.4" customHeight="1" x14ac:dyDescent="0.3">
      <c r="A49" s="463" t="s">
        <v>394</v>
      </c>
      <c r="B49" s="464" t="s">
        <v>395</v>
      </c>
      <c r="C49" s="465" t="s">
        <v>403</v>
      </c>
      <c r="D49" s="466" t="s">
        <v>404</v>
      </c>
      <c r="E49" s="465" t="s">
        <v>476</v>
      </c>
      <c r="F49" s="466" t="s">
        <v>477</v>
      </c>
      <c r="G49" s="465" t="s">
        <v>566</v>
      </c>
      <c r="H49" s="465" t="s">
        <v>567</v>
      </c>
      <c r="I49" s="468">
        <v>3049.28271484375</v>
      </c>
      <c r="J49" s="468">
        <v>9</v>
      </c>
      <c r="K49" s="469">
        <v>27443.53955078125</v>
      </c>
    </row>
    <row r="50" spans="1:11" ht="14.4" customHeight="1" x14ac:dyDescent="0.3">
      <c r="A50" s="463" t="s">
        <v>394</v>
      </c>
      <c r="B50" s="464" t="s">
        <v>395</v>
      </c>
      <c r="C50" s="465" t="s">
        <v>403</v>
      </c>
      <c r="D50" s="466" t="s">
        <v>404</v>
      </c>
      <c r="E50" s="465" t="s">
        <v>476</v>
      </c>
      <c r="F50" s="466" t="s">
        <v>477</v>
      </c>
      <c r="G50" s="465" t="s">
        <v>568</v>
      </c>
      <c r="H50" s="465" t="s">
        <v>569</v>
      </c>
      <c r="I50" s="468">
        <v>180.90066528320312</v>
      </c>
      <c r="J50" s="468">
        <v>25</v>
      </c>
      <c r="K50" s="469">
        <v>4522.5800170898437</v>
      </c>
    </row>
    <row r="51" spans="1:11" ht="14.4" customHeight="1" x14ac:dyDescent="0.3">
      <c r="A51" s="463" t="s">
        <v>394</v>
      </c>
      <c r="B51" s="464" t="s">
        <v>395</v>
      </c>
      <c r="C51" s="465" t="s">
        <v>403</v>
      </c>
      <c r="D51" s="466" t="s">
        <v>404</v>
      </c>
      <c r="E51" s="465" t="s">
        <v>476</v>
      </c>
      <c r="F51" s="466" t="s">
        <v>477</v>
      </c>
      <c r="G51" s="465" t="s">
        <v>570</v>
      </c>
      <c r="H51" s="465" t="s">
        <v>571</v>
      </c>
      <c r="I51" s="468">
        <v>274.67001342773437</v>
      </c>
      <c r="J51" s="468">
        <v>3</v>
      </c>
      <c r="K51" s="469">
        <v>824.01004028320312</v>
      </c>
    </row>
    <row r="52" spans="1:11" ht="14.4" customHeight="1" x14ac:dyDescent="0.3">
      <c r="A52" s="463" t="s">
        <v>394</v>
      </c>
      <c r="B52" s="464" t="s">
        <v>395</v>
      </c>
      <c r="C52" s="465" t="s">
        <v>403</v>
      </c>
      <c r="D52" s="466" t="s">
        <v>404</v>
      </c>
      <c r="E52" s="465" t="s">
        <v>476</v>
      </c>
      <c r="F52" s="466" t="s">
        <v>477</v>
      </c>
      <c r="G52" s="465" t="s">
        <v>572</v>
      </c>
      <c r="H52" s="465" t="s">
        <v>573</v>
      </c>
      <c r="I52" s="468">
        <v>274.67749786376953</v>
      </c>
      <c r="J52" s="468">
        <v>16</v>
      </c>
      <c r="K52" s="469">
        <v>4394.8700561523437</v>
      </c>
    </row>
    <row r="53" spans="1:11" ht="14.4" customHeight="1" x14ac:dyDescent="0.3">
      <c r="A53" s="463" t="s">
        <v>394</v>
      </c>
      <c r="B53" s="464" t="s">
        <v>395</v>
      </c>
      <c r="C53" s="465" t="s">
        <v>403</v>
      </c>
      <c r="D53" s="466" t="s">
        <v>404</v>
      </c>
      <c r="E53" s="465" t="s">
        <v>476</v>
      </c>
      <c r="F53" s="466" t="s">
        <v>477</v>
      </c>
      <c r="G53" s="465" t="s">
        <v>574</v>
      </c>
      <c r="H53" s="465" t="s">
        <v>575</v>
      </c>
      <c r="I53" s="468">
        <v>2615.1500244140625</v>
      </c>
      <c r="J53" s="468">
        <v>4</v>
      </c>
      <c r="K53" s="469">
        <v>10460.60009765625</v>
      </c>
    </row>
    <row r="54" spans="1:11" ht="14.4" customHeight="1" x14ac:dyDescent="0.3">
      <c r="A54" s="463" t="s">
        <v>394</v>
      </c>
      <c r="B54" s="464" t="s">
        <v>395</v>
      </c>
      <c r="C54" s="465" t="s">
        <v>403</v>
      </c>
      <c r="D54" s="466" t="s">
        <v>404</v>
      </c>
      <c r="E54" s="465" t="s">
        <v>476</v>
      </c>
      <c r="F54" s="466" t="s">
        <v>477</v>
      </c>
      <c r="G54" s="465" t="s">
        <v>576</v>
      </c>
      <c r="H54" s="465" t="s">
        <v>577</v>
      </c>
      <c r="I54" s="468">
        <v>274.67001342773437</v>
      </c>
      <c r="J54" s="468">
        <v>2</v>
      </c>
      <c r="K54" s="469">
        <v>549.34002685546875</v>
      </c>
    </row>
    <row r="55" spans="1:11" ht="14.4" customHeight="1" x14ac:dyDescent="0.3">
      <c r="A55" s="463" t="s">
        <v>394</v>
      </c>
      <c r="B55" s="464" t="s">
        <v>395</v>
      </c>
      <c r="C55" s="465" t="s">
        <v>403</v>
      </c>
      <c r="D55" s="466" t="s">
        <v>404</v>
      </c>
      <c r="E55" s="465" t="s">
        <v>476</v>
      </c>
      <c r="F55" s="466" t="s">
        <v>477</v>
      </c>
      <c r="G55" s="465" t="s">
        <v>578</v>
      </c>
      <c r="H55" s="465" t="s">
        <v>579</v>
      </c>
      <c r="I55" s="468">
        <v>274.66500854492187</v>
      </c>
      <c r="J55" s="468">
        <v>2</v>
      </c>
      <c r="K55" s="469">
        <v>549.33001708984375</v>
      </c>
    </row>
    <row r="56" spans="1:11" ht="14.4" customHeight="1" x14ac:dyDescent="0.3">
      <c r="A56" s="463" t="s">
        <v>394</v>
      </c>
      <c r="B56" s="464" t="s">
        <v>395</v>
      </c>
      <c r="C56" s="465" t="s">
        <v>403</v>
      </c>
      <c r="D56" s="466" t="s">
        <v>404</v>
      </c>
      <c r="E56" s="465" t="s">
        <v>476</v>
      </c>
      <c r="F56" s="466" t="s">
        <v>477</v>
      </c>
      <c r="G56" s="465" t="s">
        <v>580</v>
      </c>
      <c r="H56" s="465" t="s">
        <v>581</v>
      </c>
      <c r="I56" s="468">
        <v>119.78950119018555</v>
      </c>
      <c r="J56" s="468">
        <v>15</v>
      </c>
      <c r="K56" s="469">
        <v>1796.8400268554687</v>
      </c>
    </row>
    <row r="57" spans="1:11" ht="14.4" customHeight="1" x14ac:dyDescent="0.3">
      <c r="A57" s="463" t="s">
        <v>394</v>
      </c>
      <c r="B57" s="464" t="s">
        <v>395</v>
      </c>
      <c r="C57" s="465" t="s">
        <v>403</v>
      </c>
      <c r="D57" s="466" t="s">
        <v>404</v>
      </c>
      <c r="E57" s="465" t="s">
        <v>476</v>
      </c>
      <c r="F57" s="466" t="s">
        <v>477</v>
      </c>
      <c r="G57" s="465" t="s">
        <v>582</v>
      </c>
      <c r="H57" s="465" t="s">
        <v>583</v>
      </c>
      <c r="I57" s="468">
        <v>274.677490234375</v>
      </c>
      <c r="J57" s="468">
        <v>4</v>
      </c>
      <c r="K57" s="469">
        <v>1098.7099609375</v>
      </c>
    </row>
    <row r="58" spans="1:11" ht="14.4" customHeight="1" x14ac:dyDescent="0.3">
      <c r="A58" s="463" t="s">
        <v>394</v>
      </c>
      <c r="B58" s="464" t="s">
        <v>395</v>
      </c>
      <c r="C58" s="465" t="s">
        <v>403</v>
      </c>
      <c r="D58" s="466" t="s">
        <v>404</v>
      </c>
      <c r="E58" s="465" t="s">
        <v>476</v>
      </c>
      <c r="F58" s="466" t="s">
        <v>477</v>
      </c>
      <c r="G58" s="465" t="s">
        <v>584</v>
      </c>
      <c r="H58" s="465" t="s">
        <v>585</v>
      </c>
      <c r="I58" s="468">
        <v>3018.56005859375</v>
      </c>
      <c r="J58" s="468">
        <v>1</v>
      </c>
      <c r="K58" s="469">
        <v>3018.56005859375</v>
      </c>
    </row>
    <row r="59" spans="1:11" ht="14.4" customHeight="1" x14ac:dyDescent="0.3">
      <c r="A59" s="463" t="s">
        <v>394</v>
      </c>
      <c r="B59" s="464" t="s">
        <v>395</v>
      </c>
      <c r="C59" s="465" t="s">
        <v>403</v>
      </c>
      <c r="D59" s="466" t="s">
        <v>404</v>
      </c>
      <c r="E59" s="465" t="s">
        <v>476</v>
      </c>
      <c r="F59" s="466" t="s">
        <v>477</v>
      </c>
      <c r="G59" s="465" t="s">
        <v>586</v>
      </c>
      <c r="H59" s="465" t="s">
        <v>587</v>
      </c>
      <c r="I59" s="468">
        <v>274.66734313964844</v>
      </c>
      <c r="J59" s="468">
        <v>8</v>
      </c>
      <c r="K59" s="469">
        <v>2197.3399658203125</v>
      </c>
    </row>
    <row r="60" spans="1:11" ht="14.4" customHeight="1" x14ac:dyDescent="0.3">
      <c r="A60" s="463" t="s">
        <v>394</v>
      </c>
      <c r="B60" s="464" t="s">
        <v>395</v>
      </c>
      <c r="C60" s="465" t="s">
        <v>403</v>
      </c>
      <c r="D60" s="466" t="s">
        <v>404</v>
      </c>
      <c r="E60" s="465" t="s">
        <v>476</v>
      </c>
      <c r="F60" s="466" t="s">
        <v>477</v>
      </c>
      <c r="G60" s="465" t="s">
        <v>588</v>
      </c>
      <c r="H60" s="465" t="s">
        <v>589</v>
      </c>
      <c r="I60" s="468">
        <v>20.74571418762207</v>
      </c>
      <c r="J60" s="468">
        <v>310</v>
      </c>
      <c r="K60" s="469">
        <v>6431.1200256347656</v>
      </c>
    </row>
    <row r="61" spans="1:11" ht="14.4" customHeight="1" x14ac:dyDescent="0.3">
      <c r="A61" s="463" t="s">
        <v>394</v>
      </c>
      <c r="B61" s="464" t="s">
        <v>395</v>
      </c>
      <c r="C61" s="465" t="s">
        <v>403</v>
      </c>
      <c r="D61" s="466" t="s">
        <v>404</v>
      </c>
      <c r="E61" s="465" t="s">
        <v>476</v>
      </c>
      <c r="F61" s="466" t="s">
        <v>477</v>
      </c>
      <c r="G61" s="465" t="s">
        <v>590</v>
      </c>
      <c r="H61" s="465" t="s">
        <v>591</v>
      </c>
      <c r="I61" s="468">
        <v>274.67874145507812</v>
      </c>
      <c r="J61" s="468">
        <v>9</v>
      </c>
      <c r="K61" s="469">
        <v>2472.1099243164062</v>
      </c>
    </row>
    <row r="62" spans="1:11" ht="14.4" customHeight="1" x14ac:dyDescent="0.3">
      <c r="A62" s="463" t="s">
        <v>394</v>
      </c>
      <c r="B62" s="464" t="s">
        <v>395</v>
      </c>
      <c r="C62" s="465" t="s">
        <v>403</v>
      </c>
      <c r="D62" s="466" t="s">
        <v>404</v>
      </c>
      <c r="E62" s="465" t="s">
        <v>476</v>
      </c>
      <c r="F62" s="466" t="s">
        <v>477</v>
      </c>
      <c r="G62" s="465" t="s">
        <v>592</v>
      </c>
      <c r="H62" s="465" t="s">
        <v>593</v>
      </c>
      <c r="I62" s="468">
        <v>3196.820068359375</v>
      </c>
      <c r="J62" s="468">
        <v>1</v>
      </c>
      <c r="K62" s="469">
        <v>3196.820068359375</v>
      </c>
    </row>
    <row r="63" spans="1:11" ht="14.4" customHeight="1" x14ac:dyDescent="0.3">
      <c r="A63" s="463" t="s">
        <v>394</v>
      </c>
      <c r="B63" s="464" t="s">
        <v>395</v>
      </c>
      <c r="C63" s="465" t="s">
        <v>403</v>
      </c>
      <c r="D63" s="466" t="s">
        <v>404</v>
      </c>
      <c r="E63" s="465" t="s">
        <v>476</v>
      </c>
      <c r="F63" s="466" t="s">
        <v>477</v>
      </c>
      <c r="G63" s="465" t="s">
        <v>594</v>
      </c>
      <c r="H63" s="465" t="s">
        <v>595</v>
      </c>
      <c r="I63" s="468">
        <v>274.67674255371094</v>
      </c>
      <c r="J63" s="468">
        <v>12</v>
      </c>
      <c r="K63" s="469">
        <v>3296.1099243164062</v>
      </c>
    </row>
    <row r="64" spans="1:11" ht="14.4" customHeight="1" x14ac:dyDescent="0.3">
      <c r="A64" s="463" t="s">
        <v>394</v>
      </c>
      <c r="B64" s="464" t="s">
        <v>395</v>
      </c>
      <c r="C64" s="465" t="s">
        <v>403</v>
      </c>
      <c r="D64" s="466" t="s">
        <v>404</v>
      </c>
      <c r="E64" s="465" t="s">
        <v>476</v>
      </c>
      <c r="F64" s="466" t="s">
        <v>477</v>
      </c>
      <c r="G64" s="465" t="s">
        <v>596</v>
      </c>
      <c r="H64" s="465" t="s">
        <v>597</v>
      </c>
      <c r="I64" s="468">
        <v>2850.228759765625</v>
      </c>
      <c r="J64" s="468">
        <v>7</v>
      </c>
      <c r="K64" s="469">
        <v>19800.35009765625</v>
      </c>
    </row>
    <row r="65" spans="1:11" ht="14.4" customHeight="1" x14ac:dyDescent="0.3">
      <c r="A65" s="463" t="s">
        <v>394</v>
      </c>
      <c r="B65" s="464" t="s">
        <v>395</v>
      </c>
      <c r="C65" s="465" t="s">
        <v>403</v>
      </c>
      <c r="D65" s="466" t="s">
        <v>404</v>
      </c>
      <c r="E65" s="465" t="s">
        <v>476</v>
      </c>
      <c r="F65" s="466" t="s">
        <v>477</v>
      </c>
      <c r="G65" s="465" t="s">
        <v>598</v>
      </c>
      <c r="H65" s="465" t="s">
        <v>599</v>
      </c>
      <c r="I65" s="468">
        <v>411.40000152587891</v>
      </c>
      <c r="J65" s="468">
        <v>13</v>
      </c>
      <c r="K65" s="469">
        <v>5336.1000366210937</v>
      </c>
    </row>
    <row r="66" spans="1:11" ht="14.4" customHeight="1" x14ac:dyDescent="0.3">
      <c r="A66" s="463" t="s">
        <v>394</v>
      </c>
      <c r="B66" s="464" t="s">
        <v>395</v>
      </c>
      <c r="C66" s="465" t="s">
        <v>403</v>
      </c>
      <c r="D66" s="466" t="s">
        <v>404</v>
      </c>
      <c r="E66" s="465" t="s">
        <v>476</v>
      </c>
      <c r="F66" s="466" t="s">
        <v>477</v>
      </c>
      <c r="G66" s="465" t="s">
        <v>600</v>
      </c>
      <c r="H66" s="465" t="s">
        <v>601</v>
      </c>
      <c r="I66" s="468">
        <v>17.635299301147462</v>
      </c>
      <c r="J66" s="468">
        <v>90</v>
      </c>
      <c r="K66" s="469">
        <v>1587.2100067138672</v>
      </c>
    </row>
    <row r="67" spans="1:11" ht="14.4" customHeight="1" x14ac:dyDescent="0.3">
      <c r="A67" s="463" t="s">
        <v>394</v>
      </c>
      <c r="B67" s="464" t="s">
        <v>395</v>
      </c>
      <c r="C67" s="465" t="s">
        <v>403</v>
      </c>
      <c r="D67" s="466" t="s">
        <v>404</v>
      </c>
      <c r="E67" s="465" t="s">
        <v>476</v>
      </c>
      <c r="F67" s="466" t="s">
        <v>477</v>
      </c>
      <c r="G67" s="465" t="s">
        <v>602</v>
      </c>
      <c r="H67" s="465" t="s">
        <v>603</v>
      </c>
      <c r="I67" s="468">
        <v>33.661715850830078</v>
      </c>
      <c r="J67" s="468">
        <v>4440</v>
      </c>
      <c r="K67" s="469">
        <v>149459.90014648437</v>
      </c>
    </row>
    <row r="68" spans="1:11" ht="14.4" customHeight="1" x14ac:dyDescent="0.3">
      <c r="A68" s="463" t="s">
        <v>394</v>
      </c>
      <c r="B68" s="464" t="s">
        <v>395</v>
      </c>
      <c r="C68" s="465" t="s">
        <v>403</v>
      </c>
      <c r="D68" s="466" t="s">
        <v>404</v>
      </c>
      <c r="E68" s="465" t="s">
        <v>476</v>
      </c>
      <c r="F68" s="466" t="s">
        <v>477</v>
      </c>
      <c r="G68" s="465" t="s">
        <v>604</v>
      </c>
      <c r="H68" s="465" t="s">
        <v>605</v>
      </c>
      <c r="I68" s="468">
        <v>33.659999847412109</v>
      </c>
      <c r="J68" s="468">
        <v>200</v>
      </c>
      <c r="K68" s="469">
        <v>6732.39990234375</v>
      </c>
    </row>
    <row r="69" spans="1:11" ht="14.4" customHeight="1" x14ac:dyDescent="0.3">
      <c r="A69" s="463" t="s">
        <v>394</v>
      </c>
      <c r="B69" s="464" t="s">
        <v>395</v>
      </c>
      <c r="C69" s="465" t="s">
        <v>403</v>
      </c>
      <c r="D69" s="466" t="s">
        <v>404</v>
      </c>
      <c r="E69" s="465" t="s">
        <v>476</v>
      </c>
      <c r="F69" s="466" t="s">
        <v>477</v>
      </c>
      <c r="G69" s="465" t="s">
        <v>606</v>
      </c>
      <c r="H69" s="465" t="s">
        <v>607</v>
      </c>
      <c r="I69" s="468">
        <v>46.450000762939453</v>
      </c>
      <c r="J69" s="468">
        <v>20</v>
      </c>
      <c r="K69" s="469">
        <v>929</v>
      </c>
    </row>
    <row r="70" spans="1:11" ht="14.4" customHeight="1" x14ac:dyDescent="0.3">
      <c r="A70" s="463" t="s">
        <v>394</v>
      </c>
      <c r="B70" s="464" t="s">
        <v>395</v>
      </c>
      <c r="C70" s="465" t="s">
        <v>403</v>
      </c>
      <c r="D70" s="466" t="s">
        <v>404</v>
      </c>
      <c r="E70" s="465" t="s">
        <v>476</v>
      </c>
      <c r="F70" s="466" t="s">
        <v>477</v>
      </c>
      <c r="G70" s="465" t="s">
        <v>608</v>
      </c>
      <c r="H70" s="465" t="s">
        <v>609</v>
      </c>
      <c r="I70" s="468">
        <v>16.528626955472507</v>
      </c>
      <c r="J70" s="468">
        <v>40500</v>
      </c>
      <c r="K70" s="469">
        <v>669409.212890625</v>
      </c>
    </row>
    <row r="71" spans="1:11" ht="14.4" customHeight="1" x14ac:dyDescent="0.3">
      <c r="A71" s="463" t="s">
        <v>394</v>
      </c>
      <c r="B71" s="464" t="s">
        <v>395</v>
      </c>
      <c r="C71" s="465" t="s">
        <v>403</v>
      </c>
      <c r="D71" s="466" t="s">
        <v>404</v>
      </c>
      <c r="E71" s="465" t="s">
        <v>476</v>
      </c>
      <c r="F71" s="466" t="s">
        <v>477</v>
      </c>
      <c r="G71" s="465" t="s">
        <v>610</v>
      </c>
      <c r="H71" s="465" t="s">
        <v>611</v>
      </c>
      <c r="I71" s="468">
        <v>12.305627562782981</v>
      </c>
      <c r="J71" s="468">
        <v>10150</v>
      </c>
      <c r="K71" s="469">
        <v>124902.44921875</v>
      </c>
    </row>
    <row r="72" spans="1:11" ht="14.4" customHeight="1" x14ac:dyDescent="0.3">
      <c r="A72" s="463" t="s">
        <v>394</v>
      </c>
      <c r="B72" s="464" t="s">
        <v>395</v>
      </c>
      <c r="C72" s="465" t="s">
        <v>403</v>
      </c>
      <c r="D72" s="466" t="s">
        <v>404</v>
      </c>
      <c r="E72" s="465" t="s">
        <v>476</v>
      </c>
      <c r="F72" s="466" t="s">
        <v>477</v>
      </c>
      <c r="G72" s="465" t="s">
        <v>612</v>
      </c>
      <c r="H72" s="465" t="s">
        <v>613</v>
      </c>
      <c r="I72" s="468">
        <v>13939.043033854166</v>
      </c>
      <c r="J72" s="468">
        <v>27</v>
      </c>
      <c r="K72" s="469">
        <v>376354.4921875</v>
      </c>
    </row>
    <row r="73" spans="1:11" ht="14.4" customHeight="1" x14ac:dyDescent="0.3">
      <c r="A73" s="463" t="s">
        <v>394</v>
      </c>
      <c r="B73" s="464" t="s">
        <v>395</v>
      </c>
      <c r="C73" s="465" t="s">
        <v>403</v>
      </c>
      <c r="D73" s="466" t="s">
        <v>404</v>
      </c>
      <c r="E73" s="465" t="s">
        <v>476</v>
      </c>
      <c r="F73" s="466" t="s">
        <v>477</v>
      </c>
      <c r="G73" s="465" t="s">
        <v>614</v>
      </c>
      <c r="H73" s="465" t="s">
        <v>615</v>
      </c>
      <c r="I73" s="468">
        <v>1655.0799560546875</v>
      </c>
      <c r="J73" s="468">
        <v>1</v>
      </c>
      <c r="K73" s="469">
        <v>1655.0799560546875</v>
      </c>
    </row>
    <row r="74" spans="1:11" ht="14.4" customHeight="1" x14ac:dyDescent="0.3">
      <c r="A74" s="463" t="s">
        <v>394</v>
      </c>
      <c r="B74" s="464" t="s">
        <v>395</v>
      </c>
      <c r="C74" s="465" t="s">
        <v>403</v>
      </c>
      <c r="D74" s="466" t="s">
        <v>404</v>
      </c>
      <c r="E74" s="465" t="s">
        <v>476</v>
      </c>
      <c r="F74" s="466" t="s">
        <v>477</v>
      </c>
      <c r="G74" s="465" t="s">
        <v>616</v>
      </c>
      <c r="H74" s="465" t="s">
        <v>617</v>
      </c>
      <c r="I74" s="468">
        <v>18.790820693969728</v>
      </c>
      <c r="J74" s="468">
        <v>1200</v>
      </c>
      <c r="K74" s="469">
        <v>22549.6396484375</v>
      </c>
    </row>
    <row r="75" spans="1:11" ht="14.4" customHeight="1" x14ac:dyDescent="0.3">
      <c r="A75" s="463" t="s">
        <v>394</v>
      </c>
      <c r="B75" s="464" t="s">
        <v>395</v>
      </c>
      <c r="C75" s="465" t="s">
        <v>403</v>
      </c>
      <c r="D75" s="466" t="s">
        <v>404</v>
      </c>
      <c r="E75" s="465" t="s">
        <v>476</v>
      </c>
      <c r="F75" s="466" t="s">
        <v>477</v>
      </c>
      <c r="G75" s="465" t="s">
        <v>618</v>
      </c>
      <c r="H75" s="465" t="s">
        <v>619</v>
      </c>
      <c r="I75" s="468">
        <v>70.204166412353516</v>
      </c>
      <c r="J75" s="468">
        <v>26</v>
      </c>
      <c r="K75" s="469">
        <v>1825.2799987792969</v>
      </c>
    </row>
    <row r="76" spans="1:11" ht="14.4" customHeight="1" x14ac:dyDescent="0.3">
      <c r="A76" s="463" t="s">
        <v>394</v>
      </c>
      <c r="B76" s="464" t="s">
        <v>395</v>
      </c>
      <c r="C76" s="465" t="s">
        <v>403</v>
      </c>
      <c r="D76" s="466" t="s">
        <v>404</v>
      </c>
      <c r="E76" s="465" t="s">
        <v>476</v>
      </c>
      <c r="F76" s="466" t="s">
        <v>477</v>
      </c>
      <c r="G76" s="465" t="s">
        <v>620</v>
      </c>
      <c r="H76" s="465" t="s">
        <v>621</v>
      </c>
      <c r="I76" s="468">
        <v>1476.3499755859375</v>
      </c>
      <c r="J76" s="468">
        <v>2</v>
      </c>
      <c r="K76" s="469">
        <v>2952.699951171875</v>
      </c>
    </row>
    <row r="77" spans="1:11" ht="14.4" customHeight="1" x14ac:dyDescent="0.3">
      <c r="A77" s="463" t="s">
        <v>394</v>
      </c>
      <c r="B77" s="464" t="s">
        <v>395</v>
      </c>
      <c r="C77" s="465" t="s">
        <v>403</v>
      </c>
      <c r="D77" s="466" t="s">
        <v>404</v>
      </c>
      <c r="E77" s="465" t="s">
        <v>476</v>
      </c>
      <c r="F77" s="466" t="s">
        <v>477</v>
      </c>
      <c r="G77" s="465" t="s">
        <v>622</v>
      </c>
      <c r="H77" s="465" t="s">
        <v>623</v>
      </c>
      <c r="I77" s="468">
        <v>230.2976195624644</v>
      </c>
      <c r="J77" s="468">
        <v>6</v>
      </c>
      <c r="K77" s="469">
        <v>1381.7857173747864</v>
      </c>
    </row>
    <row r="78" spans="1:11" ht="14.4" customHeight="1" x14ac:dyDescent="0.3">
      <c r="A78" s="463" t="s">
        <v>394</v>
      </c>
      <c r="B78" s="464" t="s">
        <v>395</v>
      </c>
      <c r="C78" s="465" t="s">
        <v>403</v>
      </c>
      <c r="D78" s="466" t="s">
        <v>404</v>
      </c>
      <c r="E78" s="465" t="s">
        <v>476</v>
      </c>
      <c r="F78" s="466" t="s">
        <v>477</v>
      </c>
      <c r="G78" s="465" t="s">
        <v>624</v>
      </c>
      <c r="H78" s="465" t="s">
        <v>625</v>
      </c>
      <c r="I78" s="468">
        <v>266.1199951171875</v>
      </c>
      <c r="J78" s="468">
        <v>2</v>
      </c>
      <c r="K78" s="469">
        <v>532.22998046875</v>
      </c>
    </row>
    <row r="79" spans="1:11" ht="14.4" customHeight="1" x14ac:dyDescent="0.3">
      <c r="A79" s="463" t="s">
        <v>394</v>
      </c>
      <c r="B79" s="464" t="s">
        <v>395</v>
      </c>
      <c r="C79" s="465" t="s">
        <v>403</v>
      </c>
      <c r="D79" s="466" t="s">
        <v>404</v>
      </c>
      <c r="E79" s="465" t="s">
        <v>476</v>
      </c>
      <c r="F79" s="466" t="s">
        <v>477</v>
      </c>
      <c r="G79" s="465" t="s">
        <v>626</v>
      </c>
      <c r="H79" s="465" t="s">
        <v>627</v>
      </c>
      <c r="I79" s="468">
        <v>893</v>
      </c>
      <c r="J79" s="468">
        <v>1</v>
      </c>
      <c r="K79" s="469">
        <v>893</v>
      </c>
    </row>
    <row r="80" spans="1:11" ht="14.4" customHeight="1" x14ac:dyDescent="0.3">
      <c r="A80" s="463" t="s">
        <v>394</v>
      </c>
      <c r="B80" s="464" t="s">
        <v>395</v>
      </c>
      <c r="C80" s="465" t="s">
        <v>403</v>
      </c>
      <c r="D80" s="466" t="s">
        <v>404</v>
      </c>
      <c r="E80" s="465" t="s">
        <v>476</v>
      </c>
      <c r="F80" s="466" t="s">
        <v>477</v>
      </c>
      <c r="G80" s="465" t="s">
        <v>628</v>
      </c>
      <c r="H80" s="465" t="s">
        <v>629</v>
      </c>
      <c r="I80" s="468">
        <v>144.39772727272728</v>
      </c>
      <c r="J80" s="468">
        <v>31</v>
      </c>
      <c r="K80" s="469">
        <v>3578.9199905395508</v>
      </c>
    </row>
    <row r="81" spans="1:11" ht="14.4" customHeight="1" x14ac:dyDescent="0.3">
      <c r="A81" s="463" t="s">
        <v>394</v>
      </c>
      <c r="B81" s="464" t="s">
        <v>395</v>
      </c>
      <c r="C81" s="465" t="s">
        <v>403</v>
      </c>
      <c r="D81" s="466" t="s">
        <v>404</v>
      </c>
      <c r="E81" s="465" t="s">
        <v>476</v>
      </c>
      <c r="F81" s="466" t="s">
        <v>477</v>
      </c>
      <c r="G81" s="465" t="s">
        <v>630</v>
      </c>
      <c r="H81" s="465" t="s">
        <v>631</v>
      </c>
      <c r="I81" s="468">
        <v>510.6199951171875</v>
      </c>
      <c r="J81" s="468">
        <v>1</v>
      </c>
      <c r="K81" s="469">
        <v>510.6199951171875</v>
      </c>
    </row>
    <row r="82" spans="1:11" ht="14.4" customHeight="1" x14ac:dyDescent="0.3">
      <c r="A82" s="463" t="s">
        <v>394</v>
      </c>
      <c r="B82" s="464" t="s">
        <v>395</v>
      </c>
      <c r="C82" s="465" t="s">
        <v>403</v>
      </c>
      <c r="D82" s="466" t="s">
        <v>404</v>
      </c>
      <c r="E82" s="465" t="s">
        <v>476</v>
      </c>
      <c r="F82" s="466" t="s">
        <v>477</v>
      </c>
      <c r="G82" s="465" t="s">
        <v>632</v>
      </c>
      <c r="H82" s="465" t="s">
        <v>633</v>
      </c>
      <c r="I82" s="468">
        <v>903.8699951171875</v>
      </c>
      <c r="J82" s="468">
        <v>1</v>
      </c>
      <c r="K82" s="469">
        <v>903.8699951171875</v>
      </c>
    </row>
    <row r="83" spans="1:11" ht="14.4" customHeight="1" x14ac:dyDescent="0.3">
      <c r="A83" s="463" t="s">
        <v>394</v>
      </c>
      <c r="B83" s="464" t="s">
        <v>395</v>
      </c>
      <c r="C83" s="465" t="s">
        <v>403</v>
      </c>
      <c r="D83" s="466" t="s">
        <v>404</v>
      </c>
      <c r="E83" s="465" t="s">
        <v>476</v>
      </c>
      <c r="F83" s="466" t="s">
        <v>477</v>
      </c>
      <c r="G83" s="465" t="s">
        <v>634</v>
      </c>
      <c r="H83" s="465" t="s">
        <v>635</v>
      </c>
      <c r="I83" s="468">
        <v>510.6199951171875</v>
      </c>
      <c r="J83" s="468">
        <v>1</v>
      </c>
      <c r="K83" s="469">
        <v>510.6199951171875</v>
      </c>
    </row>
    <row r="84" spans="1:11" ht="14.4" customHeight="1" x14ac:dyDescent="0.3">
      <c r="A84" s="463" t="s">
        <v>394</v>
      </c>
      <c r="B84" s="464" t="s">
        <v>395</v>
      </c>
      <c r="C84" s="465" t="s">
        <v>403</v>
      </c>
      <c r="D84" s="466" t="s">
        <v>404</v>
      </c>
      <c r="E84" s="465" t="s">
        <v>476</v>
      </c>
      <c r="F84" s="466" t="s">
        <v>477</v>
      </c>
      <c r="G84" s="465" t="s">
        <v>636</v>
      </c>
      <c r="H84" s="465" t="s">
        <v>637</v>
      </c>
      <c r="I84" s="468">
        <v>934.1199951171875</v>
      </c>
      <c r="J84" s="468">
        <v>1</v>
      </c>
      <c r="K84" s="469">
        <v>934.1199951171875</v>
      </c>
    </row>
    <row r="85" spans="1:11" ht="14.4" customHeight="1" x14ac:dyDescent="0.3">
      <c r="A85" s="463" t="s">
        <v>394</v>
      </c>
      <c r="B85" s="464" t="s">
        <v>395</v>
      </c>
      <c r="C85" s="465" t="s">
        <v>403</v>
      </c>
      <c r="D85" s="466" t="s">
        <v>404</v>
      </c>
      <c r="E85" s="465" t="s">
        <v>476</v>
      </c>
      <c r="F85" s="466" t="s">
        <v>477</v>
      </c>
      <c r="G85" s="465" t="s">
        <v>638</v>
      </c>
      <c r="H85" s="465" t="s">
        <v>639</v>
      </c>
      <c r="I85" s="468">
        <v>510.6199951171875</v>
      </c>
      <c r="J85" s="468">
        <v>1</v>
      </c>
      <c r="K85" s="469">
        <v>510.6199951171875</v>
      </c>
    </row>
    <row r="86" spans="1:11" ht="14.4" customHeight="1" x14ac:dyDescent="0.3">
      <c r="A86" s="463" t="s">
        <v>394</v>
      </c>
      <c r="B86" s="464" t="s">
        <v>395</v>
      </c>
      <c r="C86" s="465" t="s">
        <v>403</v>
      </c>
      <c r="D86" s="466" t="s">
        <v>404</v>
      </c>
      <c r="E86" s="465" t="s">
        <v>476</v>
      </c>
      <c r="F86" s="466" t="s">
        <v>477</v>
      </c>
      <c r="G86" s="465" t="s">
        <v>640</v>
      </c>
      <c r="H86" s="465" t="s">
        <v>641</v>
      </c>
      <c r="I86" s="468">
        <v>510.60000610351562</v>
      </c>
      <c r="J86" s="468">
        <v>1</v>
      </c>
      <c r="K86" s="469">
        <v>510.60000610351562</v>
      </c>
    </row>
    <row r="87" spans="1:11" ht="14.4" customHeight="1" x14ac:dyDescent="0.3">
      <c r="A87" s="463" t="s">
        <v>394</v>
      </c>
      <c r="B87" s="464" t="s">
        <v>395</v>
      </c>
      <c r="C87" s="465" t="s">
        <v>403</v>
      </c>
      <c r="D87" s="466" t="s">
        <v>404</v>
      </c>
      <c r="E87" s="465" t="s">
        <v>476</v>
      </c>
      <c r="F87" s="466" t="s">
        <v>477</v>
      </c>
      <c r="G87" s="465" t="s">
        <v>642</v>
      </c>
      <c r="H87" s="465" t="s">
        <v>643</v>
      </c>
      <c r="I87" s="468">
        <v>4979.564127604167</v>
      </c>
      <c r="J87" s="468">
        <v>7</v>
      </c>
      <c r="K87" s="469">
        <v>34982.26953125</v>
      </c>
    </row>
    <row r="88" spans="1:11" ht="14.4" customHeight="1" x14ac:dyDescent="0.3">
      <c r="A88" s="463" t="s">
        <v>394</v>
      </c>
      <c r="B88" s="464" t="s">
        <v>395</v>
      </c>
      <c r="C88" s="465" t="s">
        <v>403</v>
      </c>
      <c r="D88" s="466" t="s">
        <v>404</v>
      </c>
      <c r="E88" s="465" t="s">
        <v>476</v>
      </c>
      <c r="F88" s="466" t="s">
        <v>477</v>
      </c>
      <c r="G88" s="465" t="s">
        <v>644</v>
      </c>
      <c r="H88" s="465" t="s">
        <v>645</v>
      </c>
      <c r="I88" s="468">
        <v>5056.5640624999996</v>
      </c>
      <c r="J88" s="468">
        <v>7</v>
      </c>
      <c r="K88" s="469">
        <v>34982.20068359375</v>
      </c>
    </row>
    <row r="89" spans="1:11" ht="14.4" customHeight="1" x14ac:dyDescent="0.3">
      <c r="A89" s="463" t="s">
        <v>394</v>
      </c>
      <c r="B89" s="464" t="s">
        <v>395</v>
      </c>
      <c r="C89" s="465" t="s">
        <v>403</v>
      </c>
      <c r="D89" s="466" t="s">
        <v>404</v>
      </c>
      <c r="E89" s="465" t="s">
        <v>476</v>
      </c>
      <c r="F89" s="466" t="s">
        <v>477</v>
      </c>
      <c r="G89" s="465" t="s">
        <v>646</v>
      </c>
      <c r="H89" s="465" t="s">
        <v>647</v>
      </c>
      <c r="I89" s="468">
        <v>5109.394938151042</v>
      </c>
      <c r="J89" s="468">
        <v>7</v>
      </c>
      <c r="K89" s="469">
        <v>34713.7392578125</v>
      </c>
    </row>
    <row r="90" spans="1:11" ht="14.4" customHeight="1" x14ac:dyDescent="0.3">
      <c r="A90" s="463" t="s">
        <v>394</v>
      </c>
      <c r="B90" s="464" t="s">
        <v>395</v>
      </c>
      <c r="C90" s="465" t="s">
        <v>403</v>
      </c>
      <c r="D90" s="466" t="s">
        <v>404</v>
      </c>
      <c r="E90" s="465" t="s">
        <v>476</v>
      </c>
      <c r="F90" s="466" t="s">
        <v>477</v>
      </c>
      <c r="G90" s="465" t="s">
        <v>648</v>
      </c>
      <c r="H90" s="465" t="s">
        <v>649</v>
      </c>
      <c r="I90" s="468">
        <v>4954.4639648437496</v>
      </c>
      <c r="J90" s="468">
        <v>7</v>
      </c>
      <c r="K90" s="469">
        <v>34982.2099609375</v>
      </c>
    </row>
    <row r="91" spans="1:11" ht="14.4" customHeight="1" x14ac:dyDescent="0.3">
      <c r="A91" s="463" t="s">
        <v>394</v>
      </c>
      <c r="B91" s="464" t="s">
        <v>395</v>
      </c>
      <c r="C91" s="465" t="s">
        <v>403</v>
      </c>
      <c r="D91" s="466" t="s">
        <v>404</v>
      </c>
      <c r="E91" s="465" t="s">
        <v>476</v>
      </c>
      <c r="F91" s="466" t="s">
        <v>477</v>
      </c>
      <c r="G91" s="465" t="s">
        <v>650</v>
      </c>
      <c r="H91" s="465" t="s">
        <v>651</v>
      </c>
      <c r="I91" s="468">
        <v>4997.4314313616069</v>
      </c>
      <c r="J91" s="468">
        <v>7</v>
      </c>
      <c r="K91" s="469">
        <v>34982.02001953125</v>
      </c>
    </row>
    <row r="92" spans="1:11" ht="14.4" customHeight="1" x14ac:dyDescent="0.3">
      <c r="A92" s="463" t="s">
        <v>394</v>
      </c>
      <c r="B92" s="464" t="s">
        <v>395</v>
      </c>
      <c r="C92" s="465" t="s">
        <v>403</v>
      </c>
      <c r="D92" s="466" t="s">
        <v>404</v>
      </c>
      <c r="E92" s="465" t="s">
        <v>476</v>
      </c>
      <c r="F92" s="466" t="s">
        <v>477</v>
      </c>
      <c r="G92" s="465" t="s">
        <v>652</v>
      </c>
      <c r="H92" s="465" t="s">
        <v>653</v>
      </c>
      <c r="I92" s="468">
        <v>5044.4862060546875</v>
      </c>
      <c r="J92" s="468">
        <v>7</v>
      </c>
      <c r="K92" s="469">
        <v>34982.31982421875</v>
      </c>
    </row>
    <row r="93" spans="1:11" ht="14.4" customHeight="1" x14ac:dyDescent="0.3">
      <c r="A93" s="463" t="s">
        <v>394</v>
      </c>
      <c r="B93" s="464" t="s">
        <v>395</v>
      </c>
      <c r="C93" s="465" t="s">
        <v>403</v>
      </c>
      <c r="D93" s="466" t="s">
        <v>404</v>
      </c>
      <c r="E93" s="465" t="s">
        <v>476</v>
      </c>
      <c r="F93" s="466" t="s">
        <v>477</v>
      </c>
      <c r="G93" s="465" t="s">
        <v>654</v>
      </c>
      <c r="H93" s="465" t="s">
        <v>655</v>
      </c>
      <c r="I93" s="468">
        <v>4968.5607722355771</v>
      </c>
      <c r="J93" s="468">
        <v>16</v>
      </c>
      <c r="K93" s="469">
        <v>79395.7900390625</v>
      </c>
    </row>
    <row r="94" spans="1:11" ht="14.4" customHeight="1" x14ac:dyDescent="0.3">
      <c r="A94" s="463" t="s">
        <v>394</v>
      </c>
      <c r="B94" s="464" t="s">
        <v>395</v>
      </c>
      <c r="C94" s="465" t="s">
        <v>403</v>
      </c>
      <c r="D94" s="466" t="s">
        <v>404</v>
      </c>
      <c r="E94" s="465" t="s">
        <v>476</v>
      </c>
      <c r="F94" s="466" t="s">
        <v>477</v>
      </c>
      <c r="G94" s="465" t="s">
        <v>656</v>
      </c>
      <c r="H94" s="465" t="s">
        <v>657</v>
      </c>
      <c r="I94" s="468">
        <v>5929</v>
      </c>
      <c r="J94" s="468">
        <v>8</v>
      </c>
      <c r="K94" s="469">
        <v>47432</v>
      </c>
    </row>
    <row r="95" spans="1:11" ht="14.4" customHeight="1" x14ac:dyDescent="0.3">
      <c r="A95" s="463" t="s">
        <v>394</v>
      </c>
      <c r="B95" s="464" t="s">
        <v>395</v>
      </c>
      <c r="C95" s="465" t="s">
        <v>403</v>
      </c>
      <c r="D95" s="466" t="s">
        <v>404</v>
      </c>
      <c r="E95" s="465" t="s">
        <v>476</v>
      </c>
      <c r="F95" s="466" t="s">
        <v>477</v>
      </c>
      <c r="G95" s="465" t="s">
        <v>658</v>
      </c>
      <c r="H95" s="465" t="s">
        <v>659</v>
      </c>
      <c r="I95" s="468">
        <v>6594.5</v>
      </c>
      <c r="J95" s="468">
        <v>8</v>
      </c>
      <c r="K95" s="469">
        <v>52756</v>
      </c>
    </row>
    <row r="96" spans="1:11" ht="14.4" customHeight="1" x14ac:dyDescent="0.3">
      <c r="A96" s="463" t="s">
        <v>394</v>
      </c>
      <c r="B96" s="464" t="s">
        <v>395</v>
      </c>
      <c r="C96" s="465" t="s">
        <v>403</v>
      </c>
      <c r="D96" s="466" t="s">
        <v>404</v>
      </c>
      <c r="E96" s="465" t="s">
        <v>476</v>
      </c>
      <c r="F96" s="466" t="s">
        <v>477</v>
      </c>
      <c r="G96" s="465" t="s">
        <v>660</v>
      </c>
      <c r="H96" s="465" t="s">
        <v>661</v>
      </c>
      <c r="I96" s="468">
        <v>5989.5</v>
      </c>
      <c r="J96" s="468">
        <v>4</v>
      </c>
      <c r="K96" s="469">
        <v>23958</v>
      </c>
    </row>
    <row r="97" spans="1:11" ht="14.4" customHeight="1" x14ac:dyDescent="0.3">
      <c r="A97" s="463" t="s">
        <v>394</v>
      </c>
      <c r="B97" s="464" t="s">
        <v>395</v>
      </c>
      <c r="C97" s="465" t="s">
        <v>403</v>
      </c>
      <c r="D97" s="466" t="s">
        <v>404</v>
      </c>
      <c r="E97" s="465" t="s">
        <v>476</v>
      </c>
      <c r="F97" s="466" t="s">
        <v>477</v>
      </c>
      <c r="G97" s="465" t="s">
        <v>662</v>
      </c>
      <c r="H97" s="465" t="s">
        <v>663</v>
      </c>
      <c r="I97" s="468">
        <v>4961</v>
      </c>
      <c r="J97" s="468">
        <v>5</v>
      </c>
      <c r="K97" s="469">
        <v>24805</v>
      </c>
    </row>
    <row r="98" spans="1:11" ht="14.4" customHeight="1" x14ac:dyDescent="0.3">
      <c r="A98" s="463" t="s">
        <v>394</v>
      </c>
      <c r="B98" s="464" t="s">
        <v>395</v>
      </c>
      <c r="C98" s="465" t="s">
        <v>403</v>
      </c>
      <c r="D98" s="466" t="s">
        <v>404</v>
      </c>
      <c r="E98" s="465" t="s">
        <v>476</v>
      </c>
      <c r="F98" s="466" t="s">
        <v>477</v>
      </c>
      <c r="G98" s="465" t="s">
        <v>664</v>
      </c>
      <c r="H98" s="465" t="s">
        <v>665</v>
      </c>
      <c r="I98" s="468">
        <v>4719</v>
      </c>
      <c r="J98" s="468">
        <v>5</v>
      </c>
      <c r="K98" s="469">
        <v>23595</v>
      </c>
    </row>
    <row r="99" spans="1:11" ht="14.4" customHeight="1" x14ac:dyDescent="0.3">
      <c r="A99" s="463" t="s">
        <v>394</v>
      </c>
      <c r="B99" s="464" t="s">
        <v>395</v>
      </c>
      <c r="C99" s="465" t="s">
        <v>403</v>
      </c>
      <c r="D99" s="466" t="s">
        <v>404</v>
      </c>
      <c r="E99" s="465" t="s">
        <v>476</v>
      </c>
      <c r="F99" s="466" t="s">
        <v>477</v>
      </c>
      <c r="G99" s="465" t="s">
        <v>666</v>
      </c>
      <c r="H99" s="465" t="s">
        <v>667</v>
      </c>
      <c r="I99" s="468">
        <v>4719</v>
      </c>
      <c r="J99" s="468">
        <v>5</v>
      </c>
      <c r="K99" s="469">
        <v>23595</v>
      </c>
    </row>
    <row r="100" spans="1:11" ht="14.4" customHeight="1" x14ac:dyDescent="0.3">
      <c r="A100" s="463" t="s">
        <v>394</v>
      </c>
      <c r="B100" s="464" t="s">
        <v>395</v>
      </c>
      <c r="C100" s="465" t="s">
        <v>403</v>
      </c>
      <c r="D100" s="466" t="s">
        <v>404</v>
      </c>
      <c r="E100" s="465" t="s">
        <v>476</v>
      </c>
      <c r="F100" s="466" t="s">
        <v>477</v>
      </c>
      <c r="G100" s="465" t="s">
        <v>668</v>
      </c>
      <c r="H100" s="465" t="s">
        <v>669</v>
      </c>
      <c r="I100" s="468">
        <v>17514</v>
      </c>
      <c r="J100" s="468">
        <v>3</v>
      </c>
      <c r="K100" s="469">
        <v>52542</v>
      </c>
    </row>
    <row r="101" spans="1:11" ht="14.4" customHeight="1" x14ac:dyDescent="0.3">
      <c r="A101" s="463" t="s">
        <v>394</v>
      </c>
      <c r="B101" s="464" t="s">
        <v>395</v>
      </c>
      <c r="C101" s="465" t="s">
        <v>403</v>
      </c>
      <c r="D101" s="466" t="s">
        <v>404</v>
      </c>
      <c r="E101" s="465" t="s">
        <v>476</v>
      </c>
      <c r="F101" s="466" t="s">
        <v>477</v>
      </c>
      <c r="G101" s="465" t="s">
        <v>670</v>
      </c>
      <c r="H101" s="465" t="s">
        <v>671</v>
      </c>
      <c r="I101" s="468">
        <v>6644</v>
      </c>
      <c r="J101" s="468">
        <v>1</v>
      </c>
      <c r="K101" s="469">
        <v>6644</v>
      </c>
    </row>
    <row r="102" spans="1:11" ht="14.4" customHeight="1" x14ac:dyDescent="0.3">
      <c r="A102" s="463" t="s">
        <v>394</v>
      </c>
      <c r="B102" s="464" t="s">
        <v>395</v>
      </c>
      <c r="C102" s="465" t="s">
        <v>403</v>
      </c>
      <c r="D102" s="466" t="s">
        <v>404</v>
      </c>
      <c r="E102" s="465" t="s">
        <v>476</v>
      </c>
      <c r="F102" s="466" t="s">
        <v>477</v>
      </c>
      <c r="G102" s="465" t="s">
        <v>672</v>
      </c>
      <c r="H102" s="465" t="s">
        <v>673</v>
      </c>
      <c r="I102" s="468">
        <v>274.67889404296875</v>
      </c>
      <c r="J102" s="468">
        <v>9</v>
      </c>
      <c r="K102" s="469">
        <v>2472.1099853515625</v>
      </c>
    </row>
    <row r="103" spans="1:11" ht="14.4" customHeight="1" x14ac:dyDescent="0.3">
      <c r="A103" s="463" t="s">
        <v>394</v>
      </c>
      <c r="B103" s="464" t="s">
        <v>395</v>
      </c>
      <c r="C103" s="465" t="s">
        <v>403</v>
      </c>
      <c r="D103" s="466" t="s">
        <v>404</v>
      </c>
      <c r="E103" s="465" t="s">
        <v>476</v>
      </c>
      <c r="F103" s="466" t="s">
        <v>477</v>
      </c>
      <c r="G103" s="465" t="s">
        <v>674</v>
      </c>
      <c r="H103" s="465" t="s">
        <v>675</v>
      </c>
      <c r="I103" s="468">
        <v>478</v>
      </c>
      <c r="J103" s="468">
        <v>3</v>
      </c>
      <c r="K103" s="469">
        <v>1434</v>
      </c>
    </row>
    <row r="104" spans="1:11" ht="14.4" customHeight="1" x14ac:dyDescent="0.3">
      <c r="A104" s="463" t="s">
        <v>394</v>
      </c>
      <c r="B104" s="464" t="s">
        <v>395</v>
      </c>
      <c r="C104" s="465" t="s">
        <v>403</v>
      </c>
      <c r="D104" s="466" t="s">
        <v>404</v>
      </c>
      <c r="E104" s="465" t="s">
        <v>476</v>
      </c>
      <c r="F104" s="466" t="s">
        <v>477</v>
      </c>
      <c r="G104" s="465" t="s">
        <v>676</v>
      </c>
      <c r="H104" s="465" t="s">
        <v>677</v>
      </c>
      <c r="I104" s="468">
        <v>344.826166788737</v>
      </c>
      <c r="J104" s="468">
        <v>24</v>
      </c>
      <c r="K104" s="469">
        <v>8275.8398132324219</v>
      </c>
    </row>
    <row r="105" spans="1:11" ht="14.4" customHeight="1" x14ac:dyDescent="0.3">
      <c r="A105" s="463" t="s">
        <v>394</v>
      </c>
      <c r="B105" s="464" t="s">
        <v>395</v>
      </c>
      <c r="C105" s="465" t="s">
        <v>403</v>
      </c>
      <c r="D105" s="466" t="s">
        <v>404</v>
      </c>
      <c r="E105" s="465" t="s">
        <v>476</v>
      </c>
      <c r="F105" s="466" t="s">
        <v>477</v>
      </c>
      <c r="G105" s="465" t="s">
        <v>678</v>
      </c>
      <c r="H105" s="465" t="s">
        <v>679</v>
      </c>
      <c r="I105" s="468">
        <v>4277.02001953125</v>
      </c>
      <c r="J105" s="468">
        <v>2</v>
      </c>
      <c r="K105" s="469">
        <v>8554.0400390625</v>
      </c>
    </row>
    <row r="106" spans="1:11" ht="14.4" customHeight="1" x14ac:dyDescent="0.3">
      <c r="A106" s="463" t="s">
        <v>394</v>
      </c>
      <c r="B106" s="464" t="s">
        <v>395</v>
      </c>
      <c r="C106" s="465" t="s">
        <v>403</v>
      </c>
      <c r="D106" s="466" t="s">
        <v>404</v>
      </c>
      <c r="E106" s="465" t="s">
        <v>476</v>
      </c>
      <c r="F106" s="466" t="s">
        <v>477</v>
      </c>
      <c r="G106" s="465" t="s">
        <v>680</v>
      </c>
      <c r="H106" s="465" t="s">
        <v>681</v>
      </c>
      <c r="I106" s="468">
        <v>1903</v>
      </c>
      <c r="J106" s="468">
        <v>2</v>
      </c>
      <c r="K106" s="469">
        <v>3806</v>
      </c>
    </row>
    <row r="107" spans="1:11" ht="14.4" customHeight="1" x14ac:dyDescent="0.3">
      <c r="A107" s="463" t="s">
        <v>394</v>
      </c>
      <c r="B107" s="464" t="s">
        <v>395</v>
      </c>
      <c r="C107" s="465" t="s">
        <v>403</v>
      </c>
      <c r="D107" s="466" t="s">
        <v>404</v>
      </c>
      <c r="E107" s="465" t="s">
        <v>476</v>
      </c>
      <c r="F107" s="466" t="s">
        <v>477</v>
      </c>
      <c r="G107" s="465" t="s">
        <v>682</v>
      </c>
      <c r="H107" s="465" t="s">
        <v>683</v>
      </c>
      <c r="I107" s="468">
        <v>274.67001342773437</v>
      </c>
      <c r="J107" s="468">
        <v>2</v>
      </c>
      <c r="K107" s="469">
        <v>549.34002685546875</v>
      </c>
    </row>
    <row r="108" spans="1:11" ht="14.4" customHeight="1" x14ac:dyDescent="0.3">
      <c r="A108" s="463" t="s">
        <v>394</v>
      </c>
      <c r="B108" s="464" t="s">
        <v>395</v>
      </c>
      <c r="C108" s="465" t="s">
        <v>403</v>
      </c>
      <c r="D108" s="466" t="s">
        <v>404</v>
      </c>
      <c r="E108" s="465" t="s">
        <v>476</v>
      </c>
      <c r="F108" s="466" t="s">
        <v>477</v>
      </c>
      <c r="G108" s="465" t="s">
        <v>684</v>
      </c>
      <c r="H108" s="465" t="s">
        <v>685</v>
      </c>
      <c r="I108" s="468">
        <v>2161.9600032543144</v>
      </c>
      <c r="J108" s="468">
        <v>5</v>
      </c>
      <c r="K108" s="469">
        <v>12971.400273434818</v>
      </c>
    </row>
    <row r="109" spans="1:11" ht="14.4" customHeight="1" x14ac:dyDescent="0.3">
      <c r="A109" s="463" t="s">
        <v>394</v>
      </c>
      <c r="B109" s="464" t="s">
        <v>395</v>
      </c>
      <c r="C109" s="465" t="s">
        <v>403</v>
      </c>
      <c r="D109" s="466" t="s">
        <v>404</v>
      </c>
      <c r="E109" s="465" t="s">
        <v>476</v>
      </c>
      <c r="F109" s="466" t="s">
        <v>477</v>
      </c>
      <c r="G109" s="465" t="s">
        <v>686</v>
      </c>
      <c r="H109" s="465" t="s">
        <v>687</v>
      </c>
      <c r="I109" s="468">
        <v>2891.9300537109375</v>
      </c>
      <c r="J109" s="468">
        <v>3</v>
      </c>
      <c r="K109" s="469">
        <v>8675.72021484375</v>
      </c>
    </row>
    <row r="110" spans="1:11" ht="14.4" customHeight="1" x14ac:dyDescent="0.3">
      <c r="A110" s="463" t="s">
        <v>394</v>
      </c>
      <c r="B110" s="464" t="s">
        <v>395</v>
      </c>
      <c r="C110" s="465" t="s">
        <v>403</v>
      </c>
      <c r="D110" s="466" t="s">
        <v>404</v>
      </c>
      <c r="E110" s="465" t="s">
        <v>476</v>
      </c>
      <c r="F110" s="466" t="s">
        <v>477</v>
      </c>
      <c r="G110" s="465" t="s">
        <v>688</v>
      </c>
      <c r="H110" s="465" t="s">
        <v>689</v>
      </c>
      <c r="I110" s="468">
        <v>363</v>
      </c>
      <c r="J110" s="468">
        <v>11</v>
      </c>
      <c r="K110" s="469">
        <v>3993</v>
      </c>
    </row>
    <row r="111" spans="1:11" ht="14.4" customHeight="1" x14ac:dyDescent="0.3">
      <c r="A111" s="463" t="s">
        <v>394</v>
      </c>
      <c r="B111" s="464" t="s">
        <v>395</v>
      </c>
      <c r="C111" s="465" t="s">
        <v>403</v>
      </c>
      <c r="D111" s="466" t="s">
        <v>404</v>
      </c>
      <c r="E111" s="465" t="s">
        <v>476</v>
      </c>
      <c r="F111" s="466" t="s">
        <v>477</v>
      </c>
      <c r="G111" s="465" t="s">
        <v>690</v>
      </c>
      <c r="H111" s="465" t="s">
        <v>691</v>
      </c>
      <c r="I111" s="468">
        <v>20448.953125</v>
      </c>
      <c r="J111" s="468">
        <v>3</v>
      </c>
      <c r="K111" s="469">
        <v>61346.859375</v>
      </c>
    </row>
    <row r="112" spans="1:11" ht="14.4" customHeight="1" x14ac:dyDescent="0.3">
      <c r="A112" s="463" t="s">
        <v>394</v>
      </c>
      <c r="B112" s="464" t="s">
        <v>395</v>
      </c>
      <c r="C112" s="465" t="s">
        <v>403</v>
      </c>
      <c r="D112" s="466" t="s">
        <v>404</v>
      </c>
      <c r="E112" s="465" t="s">
        <v>476</v>
      </c>
      <c r="F112" s="466" t="s">
        <v>477</v>
      </c>
      <c r="G112" s="465" t="s">
        <v>692</v>
      </c>
      <c r="H112" s="465" t="s">
        <v>693</v>
      </c>
      <c r="I112" s="468">
        <v>36178.967075892855</v>
      </c>
      <c r="J112" s="468">
        <v>7</v>
      </c>
      <c r="K112" s="469">
        <v>253252.76953125</v>
      </c>
    </row>
    <row r="113" spans="1:11" ht="14.4" customHeight="1" x14ac:dyDescent="0.3">
      <c r="A113" s="463" t="s">
        <v>394</v>
      </c>
      <c r="B113" s="464" t="s">
        <v>395</v>
      </c>
      <c r="C113" s="465" t="s">
        <v>403</v>
      </c>
      <c r="D113" s="466" t="s">
        <v>404</v>
      </c>
      <c r="E113" s="465" t="s">
        <v>476</v>
      </c>
      <c r="F113" s="466" t="s">
        <v>477</v>
      </c>
      <c r="G113" s="465" t="s">
        <v>694</v>
      </c>
      <c r="H113" s="465" t="s">
        <v>695</v>
      </c>
      <c r="I113" s="468">
        <v>10889.989990234375</v>
      </c>
      <c r="J113" s="468">
        <v>8</v>
      </c>
      <c r="K113" s="469">
        <v>87119.919921875</v>
      </c>
    </row>
    <row r="114" spans="1:11" ht="14.4" customHeight="1" x14ac:dyDescent="0.3">
      <c r="A114" s="463" t="s">
        <v>394</v>
      </c>
      <c r="B114" s="464" t="s">
        <v>395</v>
      </c>
      <c r="C114" s="465" t="s">
        <v>403</v>
      </c>
      <c r="D114" s="466" t="s">
        <v>404</v>
      </c>
      <c r="E114" s="465" t="s">
        <v>476</v>
      </c>
      <c r="F114" s="466" t="s">
        <v>477</v>
      </c>
      <c r="G114" s="465" t="s">
        <v>696</v>
      </c>
      <c r="H114" s="465" t="s">
        <v>697</v>
      </c>
      <c r="I114" s="468">
        <v>2662</v>
      </c>
      <c r="J114" s="468">
        <v>8</v>
      </c>
      <c r="K114" s="469">
        <v>21296</v>
      </c>
    </row>
    <row r="115" spans="1:11" ht="14.4" customHeight="1" x14ac:dyDescent="0.3">
      <c r="A115" s="463" t="s">
        <v>394</v>
      </c>
      <c r="B115" s="464" t="s">
        <v>395</v>
      </c>
      <c r="C115" s="465" t="s">
        <v>403</v>
      </c>
      <c r="D115" s="466" t="s">
        <v>404</v>
      </c>
      <c r="E115" s="465" t="s">
        <v>476</v>
      </c>
      <c r="F115" s="466" t="s">
        <v>477</v>
      </c>
      <c r="G115" s="465" t="s">
        <v>698</v>
      </c>
      <c r="H115" s="465" t="s">
        <v>699</v>
      </c>
      <c r="I115" s="468">
        <v>2782.989990234375</v>
      </c>
      <c r="J115" s="468">
        <v>6</v>
      </c>
      <c r="K115" s="469">
        <v>16697.9599609375</v>
      </c>
    </row>
    <row r="116" spans="1:11" ht="14.4" customHeight="1" x14ac:dyDescent="0.3">
      <c r="A116" s="463" t="s">
        <v>394</v>
      </c>
      <c r="B116" s="464" t="s">
        <v>395</v>
      </c>
      <c r="C116" s="465" t="s">
        <v>403</v>
      </c>
      <c r="D116" s="466" t="s">
        <v>404</v>
      </c>
      <c r="E116" s="465" t="s">
        <v>476</v>
      </c>
      <c r="F116" s="466" t="s">
        <v>477</v>
      </c>
      <c r="G116" s="465" t="s">
        <v>700</v>
      </c>
      <c r="H116" s="465" t="s">
        <v>701</v>
      </c>
      <c r="I116" s="468">
        <v>274.66751098632812</v>
      </c>
      <c r="J116" s="468">
        <v>3</v>
      </c>
      <c r="K116" s="469">
        <v>824.00003051757812</v>
      </c>
    </row>
    <row r="117" spans="1:11" ht="14.4" customHeight="1" x14ac:dyDescent="0.3">
      <c r="A117" s="463" t="s">
        <v>394</v>
      </c>
      <c r="B117" s="464" t="s">
        <v>395</v>
      </c>
      <c r="C117" s="465" t="s">
        <v>403</v>
      </c>
      <c r="D117" s="466" t="s">
        <v>404</v>
      </c>
      <c r="E117" s="465" t="s">
        <v>476</v>
      </c>
      <c r="F117" s="466" t="s">
        <v>477</v>
      </c>
      <c r="G117" s="465" t="s">
        <v>702</v>
      </c>
      <c r="H117" s="465" t="s">
        <v>703</v>
      </c>
      <c r="I117" s="468">
        <v>274.67001342773437</v>
      </c>
      <c r="J117" s="468">
        <v>1</v>
      </c>
      <c r="K117" s="469">
        <v>274.67001342773437</v>
      </c>
    </row>
    <row r="118" spans="1:11" ht="14.4" customHeight="1" x14ac:dyDescent="0.3">
      <c r="A118" s="463" t="s">
        <v>394</v>
      </c>
      <c r="B118" s="464" t="s">
        <v>395</v>
      </c>
      <c r="C118" s="465" t="s">
        <v>403</v>
      </c>
      <c r="D118" s="466" t="s">
        <v>404</v>
      </c>
      <c r="E118" s="465" t="s">
        <v>476</v>
      </c>
      <c r="F118" s="466" t="s">
        <v>477</v>
      </c>
      <c r="G118" s="465" t="s">
        <v>704</v>
      </c>
      <c r="H118" s="465" t="s">
        <v>705</v>
      </c>
      <c r="I118" s="468">
        <v>646.16998291015625</v>
      </c>
      <c r="J118" s="468">
        <v>1</v>
      </c>
      <c r="K118" s="469">
        <v>646.16998291015625</v>
      </c>
    </row>
    <row r="119" spans="1:11" ht="14.4" customHeight="1" x14ac:dyDescent="0.3">
      <c r="A119" s="463" t="s">
        <v>394</v>
      </c>
      <c r="B119" s="464" t="s">
        <v>395</v>
      </c>
      <c r="C119" s="465" t="s">
        <v>403</v>
      </c>
      <c r="D119" s="466" t="s">
        <v>404</v>
      </c>
      <c r="E119" s="465" t="s">
        <v>476</v>
      </c>
      <c r="F119" s="466" t="s">
        <v>477</v>
      </c>
      <c r="G119" s="465" t="s">
        <v>706</v>
      </c>
      <c r="H119" s="465" t="s">
        <v>707</v>
      </c>
      <c r="I119" s="468">
        <v>19.430000305175781</v>
      </c>
      <c r="J119" s="468">
        <v>260</v>
      </c>
      <c r="K119" s="469">
        <v>5052.4699401855469</v>
      </c>
    </row>
    <row r="120" spans="1:11" ht="14.4" customHeight="1" x14ac:dyDescent="0.3">
      <c r="A120" s="463" t="s">
        <v>394</v>
      </c>
      <c r="B120" s="464" t="s">
        <v>395</v>
      </c>
      <c r="C120" s="465" t="s">
        <v>403</v>
      </c>
      <c r="D120" s="466" t="s">
        <v>404</v>
      </c>
      <c r="E120" s="465" t="s">
        <v>476</v>
      </c>
      <c r="F120" s="466" t="s">
        <v>477</v>
      </c>
      <c r="G120" s="465" t="s">
        <v>708</v>
      </c>
      <c r="H120" s="465" t="s">
        <v>709</v>
      </c>
      <c r="I120" s="468">
        <v>21.052899633135116</v>
      </c>
      <c r="J120" s="468">
        <v>1464</v>
      </c>
      <c r="K120" s="469">
        <v>30823.0810546875</v>
      </c>
    </row>
    <row r="121" spans="1:11" ht="14.4" customHeight="1" x14ac:dyDescent="0.3">
      <c r="A121" s="463" t="s">
        <v>394</v>
      </c>
      <c r="B121" s="464" t="s">
        <v>395</v>
      </c>
      <c r="C121" s="465" t="s">
        <v>403</v>
      </c>
      <c r="D121" s="466" t="s">
        <v>404</v>
      </c>
      <c r="E121" s="465" t="s">
        <v>476</v>
      </c>
      <c r="F121" s="466" t="s">
        <v>477</v>
      </c>
      <c r="G121" s="465" t="s">
        <v>710</v>
      </c>
      <c r="H121" s="465" t="s">
        <v>711</v>
      </c>
      <c r="I121" s="468">
        <v>2377.050048828125</v>
      </c>
      <c r="J121" s="468">
        <v>1</v>
      </c>
      <c r="K121" s="469">
        <v>2377.050048828125</v>
      </c>
    </row>
    <row r="122" spans="1:11" ht="14.4" customHeight="1" x14ac:dyDescent="0.3">
      <c r="A122" s="463" t="s">
        <v>394</v>
      </c>
      <c r="B122" s="464" t="s">
        <v>395</v>
      </c>
      <c r="C122" s="465" t="s">
        <v>403</v>
      </c>
      <c r="D122" s="466" t="s">
        <v>404</v>
      </c>
      <c r="E122" s="465" t="s">
        <v>476</v>
      </c>
      <c r="F122" s="466" t="s">
        <v>477</v>
      </c>
      <c r="G122" s="465" t="s">
        <v>712</v>
      </c>
      <c r="H122" s="465" t="s">
        <v>713</v>
      </c>
      <c r="I122" s="468">
        <v>468.26999918619794</v>
      </c>
      <c r="J122" s="468">
        <v>3</v>
      </c>
      <c r="K122" s="469">
        <v>1404.8099975585937</v>
      </c>
    </row>
    <row r="123" spans="1:11" ht="14.4" customHeight="1" x14ac:dyDescent="0.3">
      <c r="A123" s="463" t="s">
        <v>394</v>
      </c>
      <c r="B123" s="464" t="s">
        <v>395</v>
      </c>
      <c r="C123" s="465" t="s">
        <v>403</v>
      </c>
      <c r="D123" s="466" t="s">
        <v>404</v>
      </c>
      <c r="E123" s="465" t="s">
        <v>476</v>
      </c>
      <c r="F123" s="466" t="s">
        <v>477</v>
      </c>
      <c r="G123" s="465" t="s">
        <v>714</v>
      </c>
      <c r="H123" s="465" t="s">
        <v>715</v>
      </c>
      <c r="I123" s="468">
        <v>239.58000183105469</v>
      </c>
      <c r="J123" s="468">
        <v>14</v>
      </c>
      <c r="K123" s="469">
        <v>3354.1200408935547</v>
      </c>
    </row>
    <row r="124" spans="1:11" ht="14.4" customHeight="1" x14ac:dyDescent="0.3">
      <c r="A124" s="463" t="s">
        <v>394</v>
      </c>
      <c r="B124" s="464" t="s">
        <v>395</v>
      </c>
      <c r="C124" s="465" t="s">
        <v>403</v>
      </c>
      <c r="D124" s="466" t="s">
        <v>404</v>
      </c>
      <c r="E124" s="465" t="s">
        <v>476</v>
      </c>
      <c r="F124" s="466" t="s">
        <v>477</v>
      </c>
      <c r="G124" s="465" t="s">
        <v>716</v>
      </c>
      <c r="H124" s="465" t="s">
        <v>717</v>
      </c>
      <c r="I124" s="468">
        <v>9.0600004196166992</v>
      </c>
      <c r="J124" s="468">
        <v>80</v>
      </c>
      <c r="K124" s="469">
        <v>725.03997802734375</v>
      </c>
    </row>
    <row r="125" spans="1:11" ht="14.4" customHeight="1" x14ac:dyDescent="0.3">
      <c r="A125" s="463" t="s">
        <v>394</v>
      </c>
      <c r="B125" s="464" t="s">
        <v>395</v>
      </c>
      <c r="C125" s="465" t="s">
        <v>403</v>
      </c>
      <c r="D125" s="466" t="s">
        <v>404</v>
      </c>
      <c r="E125" s="465" t="s">
        <v>476</v>
      </c>
      <c r="F125" s="466" t="s">
        <v>477</v>
      </c>
      <c r="G125" s="465" t="s">
        <v>718</v>
      </c>
      <c r="H125" s="465" t="s">
        <v>719</v>
      </c>
      <c r="I125" s="468">
        <v>96.56500244140625</v>
      </c>
      <c r="J125" s="468">
        <v>2</v>
      </c>
      <c r="K125" s="469">
        <v>193.1300048828125</v>
      </c>
    </row>
    <row r="126" spans="1:11" ht="14.4" customHeight="1" x14ac:dyDescent="0.3">
      <c r="A126" s="463" t="s">
        <v>394</v>
      </c>
      <c r="B126" s="464" t="s">
        <v>395</v>
      </c>
      <c r="C126" s="465" t="s">
        <v>403</v>
      </c>
      <c r="D126" s="466" t="s">
        <v>404</v>
      </c>
      <c r="E126" s="465" t="s">
        <v>476</v>
      </c>
      <c r="F126" s="466" t="s">
        <v>477</v>
      </c>
      <c r="G126" s="465" t="s">
        <v>720</v>
      </c>
      <c r="H126" s="465" t="s">
        <v>721</v>
      </c>
      <c r="I126" s="468">
        <v>4356</v>
      </c>
      <c r="J126" s="468">
        <v>42</v>
      </c>
      <c r="K126" s="469">
        <v>182952</v>
      </c>
    </row>
    <row r="127" spans="1:11" ht="14.4" customHeight="1" x14ac:dyDescent="0.3">
      <c r="A127" s="463" t="s">
        <v>394</v>
      </c>
      <c r="B127" s="464" t="s">
        <v>395</v>
      </c>
      <c r="C127" s="465" t="s">
        <v>403</v>
      </c>
      <c r="D127" s="466" t="s">
        <v>404</v>
      </c>
      <c r="E127" s="465" t="s">
        <v>476</v>
      </c>
      <c r="F127" s="466" t="s">
        <v>477</v>
      </c>
      <c r="G127" s="465" t="s">
        <v>722</v>
      </c>
      <c r="H127" s="465" t="s">
        <v>723</v>
      </c>
      <c r="I127" s="468">
        <v>4356</v>
      </c>
      <c r="J127" s="468">
        <v>42</v>
      </c>
      <c r="K127" s="469">
        <v>182952</v>
      </c>
    </row>
    <row r="128" spans="1:11" ht="14.4" customHeight="1" x14ac:dyDescent="0.3">
      <c r="A128" s="463" t="s">
        <v>394</v>
      </c>
      <c r="B128" s="464" t="s">
        <v>395</v>
      </c>
      <c r="C128" s="465" t="s">
        <v>403</v>
      </c>
      <c r="D128" s="466" t="s">
        <v>404</v>
      </c>
      <c r="E128" s="465" t="s">
        <v>476</v>
      </c>
      <c r="F128" s="466" t="s">
        <v>477</v>
      </c>
      <c r="G128" s="465" t="s">
        <v>724</v>
      </c>
      <c r="H128" s="465" t="s">
        <v>725</v>
      </c>
      <c r="I128" s="468">
        <v>4356</v>
      </c>
      <c r="J128" s="468">
        <v>42</v>
      </c>
      <c r="K128" s="469">
        <v>182952</v>
      </c>
    </row>
    <row r="129" spans="1:11" ht="14.4" customHeight="1" x14ac:dyDescent="0.3">
      <c r="A129" s="463" t="s">
        <v>394</v>
      </c>
      <c r="B129" s="464" t="s">
        <v>395</v>
      </c>
      <c r="C129" s="465" t="s">
        <v>403</v>
      </c>
      <c r="D129" s="466" t="s">
        <v>404</v>
      </c>
      <c r="E129" s="465" t="s">
        <v>476</v>
      </c>
      <c r="F129" s="466" t="s">
        <v>477</v>
      </c>
      <c r="G129" s="465" t="s">
        <v>726</v>
      </c>
      <c r="H129" s="465" t="s">
        <v>727</v>
      </c>
      <c r="I129" s="468">
        <v>71.879997253417969</v>
      </c>
      <c r="J129" s="468">
        <v>1</v>
      </c>
      <c r="K129" s="469">
        <v>71.879997253417969</v>
      </c>
    </row>
    <row r="130" spans="1:11" ht="14.4" customHeight="1" x14ac:dyDescent="0.3">
      <c r="A130" s="463" t="s">
        <v>394</v>
      </c>
      <c r="B130" s="464" t="s">
        <v>395</v>
      </c>
      <c r="C130" s="465" t="s">
        <v>403</v>
      </c>
      <c r="D130" s="466" t="s">
        <v>404</v>
      </c>
      <c r="E130" s="465" t="s">
        <v>476</v>
      </c>
      <c r="F130" s="466" t="s">
        <v>477</v>
      </c>
      <c r="G130" s="465" t="s">
        <v>728</v>
      </c>
      <c r="H130" s="465" t="s">
        <v>729</v>
      </c>
      <c r="I130" s="468">
        <v>9297</v>
      </c>
      <c r="J130" s="468">
        <v>1</v>
      </c>
      <c r="K130" s="469">
        <v>9297</v>
      </c>
    </row>
    <row r="131" spans="1:11" ht="14.4" customHeight="1" x14ac:dyDescent="0.3">
      <c r="A131" s="463" t="s">
        <v>394</v>
      </c>
      <c r="B131" s="464" t="s">
        <v>395</v>
      </c>
      <c r="C131" s="465" t="s">
        <v>403</v>
      </c>
      <c r="D131" s="466" t="s">
        <v>404</v>
      </c>
      <c r="E131" s="465" t="s">
        <v>476</v>
      </c>
      <c r="F131" s="466" t="s">
        <v>477</v>
      </c>
      <c r="G131" s="465" t="s">
        <v>730</v>
      </c>
      <c r="H131" s="465" t="s">
        <v>731</v>
      </c>
      <c r="I131" s="468">
        <v>6897.0040893554688</v>
      </c>
      <c r="J131" s="468">
        <v>27</v>
      </c>
      <c r="K131" s="469">
        <v>186219.130859375</v>
      </c>
    </row>
    <row r="132" spans="1:11" ht="14.4" customHeight="1" x14ac:dyDescent="0.3">
      <c r="A132" s="463" t="s">
        <v>394</v>
      </c>
      <c r="B132" s="464" t="s">
        <v>395</v>
      </c>
      <c r="C132" s="465" t="s">
        <v>403</v>
      </c>
      <c r="D132" s="466" t="s">
        <v>404</v>
      </c>
      <c r="E132" s="465" t="s">
        <v>476</v>
      </c>
      <c r="F132" s="466" t="s">
        <v>477</v>
      </c>
      <c r="G132" s="465" t="s">
        <v>732</v>
      </c>
      <c r="H132" s="465" t="s">
        <v>733</v>
      </c>
      <c r="I132" s="468">
        <v>4235.0438232421875</v>
      </c>
      <c r="J132" s="468">
        <v>8</v>
      </c>
      <c r="K132" s="469">
        <v>33880.3505859375</v>
      </c>
    </row>
    <row r="133" spans="1:11" ht="14.4" customHeight="1" x14ac:dyDescent="0.3">
      <c r="A133" s="463" t="s">
        <v>394</v>
      </c>
      <c r="B133" s="464" t="s">
        <v>395</v>
      </c>
      <c r="C133" s="465" t="s">
        <v>403</v>
      </c>
      <c r="D133" s="466" t="s">
        <v>404</v>
      </c>
      <c r="E133" s="465" t="s">
        <v>476</v>
      </c>
      <c r="F133" s="466" t="s">
        <v>477</v>
      </c>
      <c r="G133" s="465" t="s">
        <v>734</v>
      </c>
      <c r="H133" s="465" t="s">
        <v>735</v>
      </c>
      <c r="I133" s="468">
        <v>2589.39990234375</v>
      </c>
      <c r="J133" s="468">
        <v>4</v>
      </c>
      <c r="K133" s="469">
        <v>10357.599609375</v>
      </c>
    </row>
    <row r="134" spans="1:11" ht="14.4" customHeight="1" x14ac:dyDescent="0.3">
      <c r="A134" s="463" t="s">
        <v>394</v>
      </c>
      <c r="B134" s="464" t="s">
        <v>395</v>
      </c>
      <c r="C134" s="465" t="s">
        <v>403</v>
      </c>
      <c r="D134" s="466" t="s">
        <v>404</v>
      </c>
      <c r="E134" s="465" t="s">
        <v>476</v>
      </c>
      <c r="F134" s="466" t="s">
        <v>477</v>
      </c>
      <c r="G134" s="465" t="s">
        <v>736</v>
      </c>
      <c r="H134" s="465" t="s">
        <v>737</v>
      </c>
      <c r="I134" s="468">
        <v>468.87500762939453</v>
      </c>
      <c r="J134" s="468">
        <v>11</v>
      </c>
      <c r="K134" s="469">
        <v>5184.8499145507812</v>
      </c>
    </row>
    <row r="135" spans="1:11" ht="14.4" customHeight="1" x14ac:dyDescent="0.3">
      <c r="A135" s="463" t="s">
        <v>394</v>
      </c>
      <c r="B135" s="464" t="s">
        <v>395</v>
      </c>
      <c r="C135" s="465" t="s">
        <v>403</v>
      </c>
      <c r="D135" s="466" t="s">
        <v>404</v>
      </c>
      <c r="E135" s="465" t="s">
        <v>476</v>
      </c>
      <c r="F135" s="466" t="s">
        <v>477</v>
      </c>
      <c r="G135" s="465" t="s">
        <v>738</v>
      </c>
      <c r="H135" s="465" t="s">
        <v>739</v>
      </c>
      <c r="I135" s="468">
        <v>1187.4532877604167</v>
      </c>
      <c r="J135" s="468">
        <v>11</v>
      </c>
      <c r="K135" s="469">
        <v>12981.47998046875</v>
      </c>
    </row>
    <row r="136" spans="1:11" ht="14.4" customHeight="1" x14ac:dyDescent="0.3">
      <c r="A136" s="463" t="s">
        <v>394</v>
      </c>
      <c r="B136" s="464" t="s">
        <v>395</v>
      </c>
      <c r="C136" s="465" t="s">
        <v>403</v>
      </c>
      <c r="D136" s="466" t="s">
        <v>404</v>
      </c>
      <c r="E136" s="465" t="s">
        <v>476</v>
      </c>
      <c r="F136" s="466" t="s">
        <v>477</v>
      </c>
      <c r="G136" s="465" t="s">
        <v>740</v>
      </c>
      <c r="H136" s="465" t="s">
        <v>741</v>
      </c>
      <c r="I136" s="468">
        <v>167.18333435058594</v>
      </c>
      <c r="J136" s="468">
        <v>6</v>
      </c>
      <c r="K136" s="469">
        <v>1003.0900268554687</v>
      </c>
    </row>
    <row r="137" spans="1:11" ht="14.4" customHeight="1" x14ac:dyDescent="0.3">
      <c r="A137" s="463" t="s">
        <v>394</v>
      </c>
      <c r="B137" s="464" t="s">
        <v>395</v>
      </c>
      <c r="C137" s="465" t="s">
        <v>403</v>
      </c>
      <c r="D137" s="466" t="s">
        <v>404</v>
      </c>
      <c r="E137" s="465" t="s">
        <v>476</v>
      </c>
      <c r="F137" s="466" t="s">
        <v>477</v>
      </c>
      <c r="G137" s="465" t="s">
        <v>742</v>
      </c>
      <c r="H137" s="465" t="s">
        <v>743</v>
      </c>
      <c r="I137" s="468">
        <v>242</v>
      </c>
      <c r="J137" s="468">
        <v>1</v>
      </c>
      <c r="K137" s="469">
        <v>242</v>
      </c>
    </row>
    <row r="138" spans="1:11" ht="14.4" customHeight="1" x14ac:dyDescent="0.3">
      <c r="A138" s="463" t="s">
        <v>394</v>
      </c>
      <c r="B138" s="464" t="s">
        <v>395</v>
      </c>
      <c r="C138" s="465" t="s">
        <v>403</v>
      </c>
      <c r="D138" s="466" t="s">
        <v>404</v>
      </c>
      <c r="E138" s="465" t="s">
        <v>476</v>
      </c>
      <c r="F138" s="466" t="s">
        <v>477</v>
      </c>
      <c r="G138" s="465" t="s">
        <v>744</v>
      </c>
      <c r="H138" s="465" t="s">
        <v>745</v>
      </c>
      <c r="I138" s="468">
        <v>157</v>
      </c>
      <c r="J138" s="468">
        <v>4</v>
      </c>
      <c r="K138" s="469">
        <v>627.99000549316406</v>
      </c>
    </row>
    <row r="139" spans="1:11" ht="14.4" customHeight="1" x14ac:dyDescent="0.3">
      <c r="A139" s="463" t="s">
        <v>394</v>
      </c>
      <c r="B139" s="464" t="s">
        <v>395</v>
      </c>
      <c r="C139" s="465" t="s">
        <v>403</v>
      </c>
      <c r="D139" s="466" t="s">
        <v>404</v>
      </c>
      <c r="E139" s="465" t="s">
        <v>476</v>
      </c>
      <c r="F139" s="466" t="s">
        <v>477</v>
      </c>
      <c r="G139" s="465" t="s">
        <v>746</v>
      </c>
      <c r="H139" s="465" t="s">
        <v>747</v>
      </c>
      <c r="I139" s="468">
        <v>1187.4532877604167</v>
      </c>
      <c r="J139" s="468">
        <v>13</v>
      </c>
      <c r="K139" s="469">
        <v>15396.639892578125</v>
      </c>
    </row>
    <row r="140" spans="1:11" ht="14.4" customHeight="1" x14ac:dyDescent="0.3">
      <c r="A140" s="463" t="s">
        <v>394</v>
      </c>
      <c r="B140" s="464" t="s">
        <v>395</v>
      </c>
      <c r="C140" s="465" t="s">
        <v>403</v>
      </c>
      <c r="D140" s="466" t="s">
        <v>404</v>
      </c>
      <c r="E140" s="465" t="s">
        <v>476</v>
      </c>
      <c r="F140" s="466" t="s">
        <v>477</v>
      </c>
      <c r="G140" s="465" t="s">
        <v>748</v>
      </c>
      <c r="H140" s="465" t="s">
        <v>749</v>
      </c>
      <c r="I140" s="468">
        <v>11.650334644317628</v>
      </c>
      <c r="J140" s="468">
        <v>400</v>
      </c>
      <c r="K140" s="469">
        <v>4661.0999755859375</v>
      </c>
    </row>
    <row r="141" spans="1:11" ht="14.4" customHeight="1" x14ac:dyDescent="0.3">
      <c r="A141" s="463" t="s">
        <v>394</v>
      </c>
      <c r="B141" s="464" t="s">
        <v>395</v>
      </c>
      <c r="C141" s="465" t="s">
        <v>403</v>
      </c>
      <c r="D141" s="466" t="s">
        <v>404</v>
      </c>
      <c r="E141" s="465" t="s">
        <v>476</v>
      </c>
      <c r="F141" s="466" t="s">
        <v>477</v>
      </c>
      <c r="G141" s="465" t="s">
        <v>750</v>
      </c>
      <c r="H141" s="465" t="s">
        <v>751</v>
      </c>
      <c r="I141" s="468">
        <v>10.36989156405131</v>
      </c>
      <c r="J141" s="468">
        <v>2630</v>
      </c>
      <c r="K141" s="469">
        <v>27272.379638671875</v>
      </c>
    </row>
    <row r="142" spans="1:11" ht="14.4" customHeight="1" x14ac:dyDescent="0.3">
      <c r="A142" s="463" t="s">
        <v>394</v>
      </c>
      <c r="B142" s="464" t="s">
        <v>395</v>
      </c>
      <c r="C142" s="465" t="s">
        <v>403</v>
      </c>
      <c r="D142" s="466" t="s">
        <v>404</v>
      </c>
      <c r="E142" s="465" t="s">
        <v>476</v>
      </c>
      <c r="F142" s="466" t="s">
        <v>477</v>
      </c>
      <c r="G142" s="465" t="s">
        <v>752</v>
      </c>
      <c r="H142" s="465" t="s">
        <v>753</v>
      </c>
      <c r="I142" s="468">
        <v>9.6800040139092332</v>
      </c>
      <c r="J142" s="468">
        <v>8180</v>
      </c>
      <c r="K142" s="469">
        <v>79182.450042724609</v>
      </c>
    </row>
    <row r="143" spans="1:11" ht="14.4" customHeight="1" x14ac:dyDescent="0.3">
      <c r="A143" s="463" t="s">
        <v>394</v>
      </c>
      <c r="B143" s="464" t="s">
        <v>395</v>
      </c>
      <c r="C143" s="465" t="s">
        <v>403</v>
      </c>
      <c r="D143" s="466" t="s">
        <v>404</v>
      </c>
      <c r="E143" s="465" t="s">
        <v>476</v>
      </c>
      <c r="F143" s="466" t="s">
        <v>477</v>
      </c>
      <c r="G143" s="465" t="s">
        <v>754</v>
      </c>
      <c r="H143" s="465" t="s">
        <v>755</v>
      </c>
      <c r="I143" s="468">
        <v>3627.580078125</v>
      </c>
      <c r="J143" s="468">
        <v>1</v>
      </c>
      <c r="K143" s="469">
        <v>3627.580078125</v>
      </c>
    </row>
    <row r="144" spans="1:11" ht="14.4" customHeight="1" x14ac:dyDescent="0.3">
      <c r="A144" s="463" t="s">
        <v>394</v>
      </c>
      <c r="B144" s="464" t="s">
        <v>395</v>
      </c>
      <c r="C144" s="465" t="s">
        <v>403</v>
      </c>
      <c r="D144" s="466" t="s">
        <v>404</v>
      </c>
      <c r="E144" s="465" t="s">
        <v>476</v>
      </c>
      <c r="F144" s="466" t="s">
        <v>477</v>
      </c>
      <c r="G144" s="465" t="s">
        <v>756</v>
      </c>
      <c r="H144" s="465" t="s">
        <v>757</v>
      </c>
      <c r="I144" s="468">
        <v>55.654998779296875</v>
      </c>
      <c r="J144" s="468">
        <v>2</v>
      </c>
      <c r="K144" s="469">
        <v>111.30999755859375</v>
      </c>
    </row>
    <row r="145" spans="1:11" ht="14.4" customHeight="1" x14ac:dyDescent="0.3">
      <c r="A145" s="463" t="s">
        <v>394</v>
      </c>
      <c r="B145" s="464" t="s">
        <v>395</v>
      </c>
      <c r="C145" s="465" t="s">
        <v>403</v>
      </c>
      <c r="D145" s="466" t="s">
        <v>404</v>
      </c>
      <c r="E145" s="465" t="s">
        <v>476</v>
      </c>
      <c r="F145" s="466" t="s">
        <v>477</v>
      </c>
      <c r="G145" s="465" t="s">
        <v>758</v>
      </c>
      <c r="H145" s="465" t="s">
        <v>759</v>
      </c>
      <c r="I145" s="468">
        <v>47.241428375244141</v>
      </c>
      <c r="J145" s="468">
        <v>14</v>
      </c>
      <c r="K145" s="469">
        <v>661.3699951171875</v>
      </c>
    </row>
    <row r="146" spans="1:11" ht="14.4" customHeight="1" x14ac:dyDescent="0.3">
      <c r="A146" s="463" t="s">
        <v>394</v>
      </c>
      <c r="B146" s="464" t="s">
        <v>395</v>
      </c>
      <c r="C146" s="465" t="s">
        <v>403</v>
      </c>
      <c r="D146" s="466" t="s">
        <v>404</v>
      </c>
      <c r="E146" s="465" t="s">
        <v>476</v>
      </c>
      <c r="F146" s="466" t="s">
        <v>477</v>
      </c>
      <c r="G146" s="465" t="s">
        <v>760</v>
      </c>
      <c r="H146" s="465" t="s">
        <v>761</v>
      </c>
      <c r="I146" s="468">
        <v>121.36000061035156</v>
      </c>
      <c r="J146" s="468">
        <v>1</v>
      </c>
      <c r="K146" s="469">
        <v>121.36000061035156</v>
      </c>
    </row>
    <row r="147" spans="1:11" ht="14.4" customHeight="1" x14ac:dyDescent="0.3">
      <c r="A147" s="463" t="s">
        <v>394</v>
      </c>
      <c r="B147" s="464" t="s">
        <v>395</v>
      </c>
      <c r="C147" s="465" t="s">
        <v>403</v>
      </c>
      <c r="D147" s="466" t="s">
        <v>404</v>
      </c>
      <c r="E147" s="465" t="s">
        <v>476</v>
      </c>
      <c r="F147" s="466" t="s">
        <v>477</v>
      </c>
      <c r="G147" s="465" t="s">
        <v>762</v>
      </c>
      <c r="H147" s="465" t="s">
        <v>763</v>
      </c>
      <c r="I147" s="468">
        <v>15253.259765625</v>
      </c>
      <c r="J147" s="468">
        <v>5</v>
      </c>
      <c r="K147" s="469">
        <v>76266.298828125</v>
      </c>
    </row>
    <row r="148" spans="1:11" ht="14.4" customHeight="1" x14ac:dyDescent="0.3">
      <c r="A148" s="463" t="s">
        <v>394</v>
      </c>
      <c r="B148" s="464" t="s">
        <v>395</v>
      </c>
      <c r="C148" s="465" t="s">
        <v>403</v>
      </c>
      <c r="D148" s="466" t="s">
        <v>404</v>
      </c>
      <c r="E148" s="465" t="s">
        <v>476</v>
      </c>
      <c r="F148" s="466" t="s">
        <v>477</v>
      </c>
      <c r="G148" s="465" t="s">
        <v>764</v>
      </c>
      <c r="H148" s="465" t="s">
        <v>765</v>
      </c>
      <c r="I148" s="468">
        <v>3346.860107421875</v>
      </c>
      <c r="J148" s="468">
        <v>1</v>
      </c>
      <c r="K148" s="469">
        <v>3346.860107421875</v>
      </c>
    </row>
    <row r="149" spans="1:11" ht="14.4" customHeight="1" x14ac:dyDescent="0.3">
      <c r="A149" s="463" t="s">
        <v>394</v>
      </c>
      <c r="B149" s="464" t="s">
        <v>395</v>
      </c>
      <c r="C149" s="465" t="s">
        <v>403</v>
      </c>
      <c r="D149" s="466" t="s">
        <v>404</v>
      </c>
      <c r="E149" s="465" t="s">
        <v>476</v>
      </c>
      <c r="F149" s="466" t="s">
        <v>477</v>
      </c>
      <c r="G149" s="465" t="s">
        <v>766</v>
      </c>
      <c r="H149" s="465" t="s">
        <v>767</v>
      </c>
      <c r="I149" s="468">
        <v>447.70001220703125</v>
      </c>
      <c r="J149" s="468">
        <v>1</v>
      </c>
      <c r="K149" s="469">
        <v>447.70001220703125</v>
      </c>
    </row>
    <row r="150" spans="1:11" ht="14.4" customHeight="1" x14ac:dyDescent="0.3">
      <c r="A150" s="463" t="s">
        <v>394</v>
      </c>
      <c r="B150" s="464" t="s">
        <v>395</v>
      </c>
      <c r="C150" s="465" t="s">
        <v>403</v>
      </c>
      <c r="D150" s="466" t="s">
        <v>404</v>
      </c>
      <c r="E150" s="465" t="s">
        <v>476</v>
      </c>
      <c r="F150" s="466" t="s">
        <v>477</v>
      </c>
      <c r="G150" s="465" t="s">
        <v>768</v>
      </c>
      <c r="H150" s="465" t="s">
        <v>769</v>
      </c>
      <c r="I150" s="468">
        <v>51.790000915527344</v>
      </c>
      <c r="J150" s="468">
        <v>20</v>
      </c>
      <c r="K150" s="469">
        <v>1035.760009765625</v>
      </c>
    </row>
    <row r="151" spans="1:11" ht="14.4" customHeight="1" x14ac:dyDescent="0.3">
      <c r="A151" s="463" t="s">
        <v>394</v>
      </c>
      <c r="B151" s="464" t="s">
        <v>395</v>
      </c>
      <c r="C151" s="465" t="s">
        <v>403</v>
      </c>
      <c r="D151" s="466" t="s">
        <v>404</v>
      </c>
      <c r="E151" s="465" t="s">
        <v>476</v>
      </c>
      <c r="F151" s="466" t="s">
        <v>477</v>
      </c>
      <c r="G151" s="465" t="s">
        <v>770</v>
      </c>
      <c r="H151" s="465" t="s">
        <v>771</v>
      </c>
      <c r="I151" s="468">
        <v>43.560001373291016</v>
      </c>
      <c r="J151" s="468">
        <v>20</v>
      </c>
      <c r="K151" s="469">
        <v>871.20001220703125</v>
      </c>
    </row>
    <row r="152" spans="1:11" ht="14.4" customHeight="1" x14ac:dyDescent="0.3">
      <c r="A152" s="463" t="s">
        <v>394</v>
      </c>
      <c r="B152" s="464" t="s">
        <v>395</v>
      </c>
      <c r="C152" s="465" t="s">
        <v>403</v>
      </c>
      <c r="D152" s="466" t="s">
        <v>404</v>
      </c>
      <c r="E152" s="465" t="s">
        <v>476</v>
      </c>
      <c r="F152" s="466" t="s">
        <v>477</v>
      </c>
      <c r="G152" s="465" t="s">
        <v>772</v>
      </c>
      <c r="H152" s="465" t="s">
        <v>773</v>
      </c>
      <c r="I152" s="468">
        <v>274.67001342773437</v>
      </c>
      <c r="J152" s="468">
        <v>1</v>
      </c>
      <c r="K152" s="469">
        <v>274.67001342773437</v>
      </c>
    </row>
    <row r="153" spans="1:11" ht="14.4" customHeight="1" x14ac:dyDescent="0.3">
      <c r="A153" s="463" t="s">
        <v>394</v>
      </c>
      <c r="B153" s="464" t="s">
        <v>395</v>
      </c>
      <c r="C153" s="465" t="s">
        <v>403</v>
      </c>
      <c r="D153" s="466" t="s">
        <v>404</v>
      </c>
      <c r="E153" s="465" t="s">
        <v>476</v>
      </c>
      <c r="F153" s="466" t="s">
        <v>477</v>
      </c>
      <c r="G153" s="465" t="s">
        <v>774</v>
      </c>
      <c r="H153" s="465" t="s">
        <v>775</v>
      </c>
      <c r="I153" s="468">
        <v>7872.259765625</v>
      </c>
      <c r="J153" s="468">
        <v>25</v>
      </c>
      <c r="K153" s="469">
        <v>196806.494140625</v>
      </c>
    </row>
    <row r="154" spans="1:11" ht="14.4" customHeight="1" x14ac:dyDescent="0.3">
      <c r="A154" s="463" t="s">
        <v>394</v>
      </c>
      <c r="B154" s="464" t="s">
        <v>395</v>
      </c>
      <c r="C154" s="465" t="s">
        <v>403</v>
      </c>
      <c r="D154" s="466" t="s">
        <v>404</v>
      </c>
      <c r="E154" s="465" t="s">
        <v>476</v>
      </c>
      <c r="F154" s="466" t="s">
        <v>477</v>
      </c>
      <c r="G154" s="465" t="s">
        <v>776</v>
      </c>
      <c r="H154" s="465" t="s">
        <v>777</v>
      </c>
      <c r="I154" s="468">
        <v>3346.860107421875</v>
      </c>
      <c r="J154" s="468">
        <v>1</v>
      </c>
      <c r="K154" s="469">
        <v>3346.860107421875</v>
      </c>
    </row>
    <row r="155" spans="1:11" ht="14.4" customHeight="1" x14ac:dyDescent="0.3">
      <c r="A155" s="463" t="s">
        <v>394</v>
      </c>
      <c r="B155" s="464" t="s">
        <v>395</v>
      </c>
      <c r="C155" s="465" t="s">
        <v>403</v>
      </c>
      <c r="D155" s="466" t="s">
        <v>404</v>
      </c>
      <c r="E155" s="465" t="s">
        <v>476</v>
      </c>
      <c r="F155" s="466" t="s">
        <v>477</v>
      </c>
      <c r="G155" s="465" t="s">
        <v>778</v>
      </c>
      <c r="H155" s="465" t="s">
        <v>779</v>
      </c>
      <c r="I155" s="468">
        <v>8569.2197265625</v>
      </c>
      <c r="J155" s="468">
        <v>1</v>
      </c>
      <c r="K155" s="469">
        <v>8569.2197265625</v>
      </c>
    </row>
    <row r="156" spans="1:11" ht="14.4" customHeight="1" x14ac:dyDescent="0.3">
      <c r="A156" s="463" t="s">
        <v>394</v>
      </c>
      <c r="B156" s="464" t="s">
        <v>395</v>
      </c>
      <c r="C156" s="465" t="s">
        <v>403</v>
      </c>
      <c r="D156" s="466" t="s">
        <v>404</v>
      </c>
      <c r="E156" s="465" t="s">
        <v>476</v>
      </c>
      <c r="F156" s="466" t="s">
        <v>477</v>
      </c>
      <c r="G156" s="465" t="s">
        <v>780</v>
      </c>
      <c r="H156" s="465" t="s">
        <v>781</v>
      </c>
      <c r="I156" s="468">
        <v>7871.0498046875</v>
      </c>
      <c r="J156" s="468">
        <v>24</v>
      </c>
      <c r="K156" s="469">
        <v>188905.1962890625</v>
      </c>
    </row>
    <row r="157" spans="1:11" ht="14.4" customHeight="1" x14ac:dyDescent="0.3">
      <c r="A157" s="463" t="s">
        <v>394</v>
      </c>
      <c r="B157" s="464" t="s">
        <v>395</v>
      </c>
      <c r="C157" s="465" t="s">
        <v>403</v>
      </c>
      <c r="D157" s="466" t="s">
        <v>404</v>
      </c>
      <c r="E157" s="465" t="s">
        <v>476</v>
      </c>
      <c r="F157" s="466" t="s">
        <v>477</v>
      </c>
      <c r="G157" s="465" t="s">
        <v>782</v>
      </c>
      <c r="H157" s="465" t="s">
        <v>783</v>
      </c>
      <c r="I157" s="468">
        <v>3346.860107421875</v>
      </c>
      <c r="J157" s="468">
        <v>1</v>
      </c>
      <c r="K157" s="469">
        <v>3346.860107421875</v>
      </c>
    </row>
    <row r="158" spans="1:11" ht="14.4" customHeight="1" x14ac:dyDescent="0.3">
      <c r="A158" s="463" t="s">
        <v>394</v>
      </c>
      <c r="B158" s="464" t="s">
        <v>395</v>
      </c>
      <c r="C158" s="465" t="s">
        <v>403</v>
      </c>
      <c r="D158" s="466" t="s">
        <v>404</v>
      </c>
      <c r="E158" s="465" t="s">
        <v>476</v>
      </c>
      <c r="F158" s="466" t="s">
        <v>477</v>
      </c>
      <c r="G158" s="465" t="s">
        <v>784</v>
      </c>
      <c r="H158" s="465" t="s">
        <v>785</v>
      </c>
      <c r="I158" s="468">
        <v>3346.860107421875</v>
      </c>
      <c r="J158" s="468">
        <v>1</v>
      </c>
      <c r="K158" s="469">
        <v>3346.860107421875</v>
      </c>
    </row>
    <row r="159" spans="1:11" ht="14.4" customHeight="1" x14ac:dyDescent="0.3">
      <c r="A159" s="463" t="s">
        <v>394</v>
      </c>
      <c r="B159" s="464" t="s">
        <v>395</v>
      </c>
      <c r="C159" s="465" t="s">
        <v>403</v>
      </c>
      <c r="D159" s="466" t="s">
        <v>404</v>
      </c>
      <c r="E159" s="465" t="s">
        <v>476</v>
      </c>
      <c r="F159" s="466" t="s">
        <v>477</v>
      </c>
      <c r="G159" s="465" t="s">
        <v>786</v>
      </c>
      <c r="H159" s="465" t="s">
        <v>787</v>
      </c>
      <c r="I159" s="468">
        <v>3346.860107421875</v>
      </c>
      <c r="J159" s="468">
        <v>1</v>
      </c>
      <c r="K159" s="469">
        <v>3346.860107421875</v>
      </c>
    </row>
    <row r="160" spans="1:11" ht="14.4" customHeight="1" x14ac:dyDescent="0.3">
      <c r="A160" s="463" t="s">
        <v>394</v>
      </c>
      <c r="B160" s="464" t="s">
        <v>395</v>
      </c>
      <c r="C160" s="465" t="s">
        <v>403</v>
      </c>
      <c r="D160" s="466" t="s">
        <v>404</v>
      </c>
      <c r="E160" s="465" t="s">
        <v>476</v>
      </c>
      <c r="F160" s="466" t="s">
        <v>477</v>
      </c>
      <c r="G160" s="465" t="s">
        <v>788</v>
      </c>
      <c r="H160" s="465" t="s">
        <v>789</v>
      </c>
      <c r="I160" s="468">
        <v>3414.6201171875</v>
      </c>
      <c r="J160" s="468">
        <v>1</v>
      </c>
      <c r="K160" s="469">
        <v>3414.6201171875</v>
      </c>
    </row>
    <row r="161" spans="1:11" ht="14.4" customHeight="1" x14ac:dyDescent="0.3">
      <c r="A161" s="463" t="s">
        <v>394</v>
      </c>
      <c r="B161" s="464" t="s">
        <v>395</v>
      </c>
      <c r="C161" s="465" t="s">
        <v>403</v>
      </c>
      <c r="D161" s="466" t="s">
        <v>404</v>
      </c>
      <c r="E161" s="465" t="s">
        <v>476</v>
      </c>
      <c r="F161" s="466" t="s">
        <v>477</v>
      </c>
      <c r="G161" s="465" t="s">
        <v>790</v>
      </c>
      <c r="H161" s="465" t="s">
        <v>791</v>
      </c>
      <c r="I161" s="468">
        <v>3414.6201171875</v>
      </c>
      <c r="J161" s="468">
        <v>1</v>
      </c>
      <c r="K161" s="469">
        <v>3414.6201171875</v>
      </c>
    </row>
    <row r="162" spans="1:11" ht="14.4" customHeight="1" x14ac:dyDescent="0.3">
      <c r="A162" s="463" t="s">
        <v>394</v>
      </c>
      <c r="B162" s="464" t="s">
        <v>395</v>
      </c>
      <c r="C162" s="465" t="s">
        <v>403</v>
      </c>
      <c r="D162" s="466" t="s">
        <v>404</v>
      </c>
      <c r="E162" s="465" t="s">
        <v>476</v>
      </c>
      <c r="F162" s="466" t="s">
        <v>477</v>
      </c>
      <c r="G162" s="465" t="s">
        <v>792</v>
      </c>
      <c r="H162" s="465" t="s">
        <v>793</v>
      </c>
      <c r="I162" s="468">
        <v>2117.5</v>
      </c>
      <c r="J162" s="468">
        <v>1</v>
      </c>
      <c r="K162" s="469">
        <v>2117.5</v>
      </c>
    </row>
    <row r="163" spans="1:11" ht="14.4" customHeight="1" x14ac:dyDescent="0.3">
      <c r="A163" s="463" t="s">
        <v>394</v>
      </c>
      <c r="B163" s="464" t="s">
        <v>395</v>
      </c>
      <c r="C163" s="465" t="s">
        <v>403</v>
      </c>
      <c r="D163" s="466" t="s">
        <v>404</v>
      </c>
      <c r="E163" s="465" t="s">
        <v>476</v>
      </c>
      <c r="F163" s="466" t="s">
        <v>477</v>
      </c>
      <c r="G163" s="465" t="s">
        <v>794</v>
      </c>
      <c r="H163" s="465" t="s">
        <v>795</v>
      </c>
      <c r="I163" s="468">
        <v>2117.5</v>
      </c>
      <c r="J163" s="468">
        <v>1</v>
      </c>
      <c r="K163" s="469">
        <v>2117.5</v>
      </c>
    </row>
    <row r="164" spans="1:11" ht="14.4" customHeight="1" x14ac:dyDescent="0.3">
      <c r="A164" s="463" t="s">
        <v>394</v>
      </c>
      <c r="B164" s="464" t="s">
        <v>395</v>
      </c>
      <c r="C164" s="465" t="s">
        <v>403</v>
      </c>
      <c r="D164" s="466" t="s">
        <v>404</v>
      </c>
      <c r="E164" s="465" t="s">
        <v>476</v>
      </c>
      <c r="F164" s="466" t="s">
        <v>477</v>
      </c>
      <c r="G164" s="465" t="s">
        <v>796</v>
      </c>
      <c r="H164" s="465" t="s">
        <v>797</v>
      </c>
      <c r="I164" s="468">
        <v>2752.75</v>
      </c>
      <c r="J164" s="468">
        <v>1</v>
      </c>
      <c r="K164" s="469">
        <v>2752.75</v>
      </c>
    </row>
    <row r="165" spans="1:11" ht="14.4" customHeight="1" x14ac:dyDescent="0.3">
      <c r="A165" s="463" t="s">
        <v>394</v>
      </c>
      <c r="B165" s="464" t="s">
        <v>395</v>
      </c>
      <c r="C165" s="465" t="s">
        <v>403</v>
      </c>
      <c r="D165" s="466" t="s">
        <v>404</v>
      </c>
      <c r="E165" s="465" t="s">
        <v>476</v>
      </c>
      <c r="F165" s="466" t="s">
        <v>477</v>
      </c>
      <c r="G165" s="465" t="s">
        <v>798</v>
      </c>
      <c r="H165" s="465" t="s">
        <v>799</v>
      </c>
      <c r="I165" s="468">
        <v>3567.080078125</v>
      </c>
      <c r="J165" s="468">
        <v>1</v>
      </c>
      <c r="K165" s="469">
        <v>3567.080078125</v>
      </c>
    </row>
    <row r="166" spans="1:11" ht="14.4" customHeight="1" x14ac:dyDescent="0.3">
      <c r="A166" s="463" t="s">
        <v>394</v>
      </c>
      <c r="B166" s="464" t="s">
        <v>395</v>
      </c>
      <c r="C166" s="465" t="s">
        <v>403</v>
      </c>
      <c r="D166" s="466" t="s">
        <v>404</v>
      </c>
      <c r="E166" s="465" t="s">
        <v>476</v>
      </c>
      <c r="F166" s="466" t="s">
        <v>477</v>
      </c>
      <c r="G166" s="465" t="s">
        <v>800</v>
      </c>
      <c r="H166" s="465" t="s">
        <v>801</v>
      </c>
      <c r="I166" s="468">
        <v>8985.4599609375</v>
      </c>
      <c r="J166" s="468">
        <v>11</v>
      </c>
      <c r="K166" s="469">
        <v>98840.0595703125</v>
      </c>
    </row>
    <row r="167" spans="1:11" ht="14.4" customHeight="1" x14ac:dyDescent="0.3">
      <c r="A167" s="463" t="s">
        <v>394</v>
      </c>
      <c r="B167" s="464" t="s">
        <v>395</v>
      </c>
      <c r="C167" s="465" t="s">
        <v>403</v>
      </c>
      <c r="D167" s="466" t="s">
        <v>404</v>
      </c>
      <c r="E167" s="465" t="s">
        <v>476</v>
      </c>
      <c r="F167" s="466" t="s">
        <v>477</v>
      </c>
      <c r="G167" s="465" t="s">
        <v>802</v>
      </c>
      <c r="H167" s="465" t="s">
        <v>803</v>
      </c>
      <c r="I167" s="468">
        <v>8985.4599609375</v>
      </c>
      <c r="J167" s="468">
        <v>10</v>
      </c>
      <c r="K167" s="469">
        <v>89854.599609375</v>
      </c>
    </row>
    <row r="168" spans="1:11" ht="14.4" customHeight="1" x14ac:dyDescent="0.3">
      <c r="A168" s="463" t="s">
        <v>394</v>
      </c>
      <c r="B168" s="464" t="s">
        <v>395</v>
      </c>
      <c r="C168" s="465" t="s">
        <v>403</v>
      </c>
      <c r="D168" s="466" t="s">
        <v>404</v>
      </c>
      <c r="E168" s="465" t="s">
        <v>476</v>
      </c>
      <c r="F168" s="466" t="s">
        <v>477</v>
      </c>
      <c r="G168" s="465" t="s">
        <v>804</v>
      </c>
      <c r="H168" s="465" t="s">
        <v>805</v>
      </c>
      <c r="I168" s="468">
        <v>4840</v>
      </c>
      <c r="J168" s="468">
        <v>8</v>
      </c>
      <c r="K168" s="469">
        <v>38720</v>
      </c>
    </row>
    <row r="169" spans="1:11" ht="14.4" customHeight="1" x14ac:dyDescent="0.3">
      <c r="A169" s="463" t="s">
        <v>394</v>
      </c>
      <c r="B169" s="464" t="s">
        <v>395</v>
      </c>
      <c r="C169" s="465" t="s">
        <v>403</v>
      </c>
      <c r="D169" s="466" t="s">
        <v>404</v>
      </c>
      <c r="E169" s="465" t="s">
        <v>476</v>
      </c>
      <c r="F169" s="466" t="s">
        <v>477</v>
      </c>
      <c r="G169" s="465" t="s">
        <v>806</v>
      </c>
      <c r="H169" s="465" t="s">
        <v>807</v>
      </c>
      <c r="I169" s="468">
        <v>4840</v>
      </c>
      <c r="J169" s="468">
        <v>8</v>
      </c>
      <c r="K169" s="469">
        <v>38720</v>
      </c>
    </row>
    <row r="170" spans="1:11" ht="14.4" customHeight="1" x14ac:dyDescent="0.3">
      <c r="A170" s="463" t="s">
        <v>394</v>
      </c>
      <c r="B170" s="464" t="s">
        <v>395</v>
      </c>
      <c r="C170" s="465" t="s">
        <v>403</v>
      </c>
      <c r="D170" s="466" t="s">
        <v>404</v>
      </c>
      <c r="E170" s="465" t="s">
        <v>476</v>
      </c>
      <c r="F170" s="466" t="s">
        <v>477</v>
      </c>
      <c r="G170" s="465" t="s">
        <v>808</v>
      </c>
      <c r="H170" s="465" t="s">
        <v>809</v>
      </c>
      <c r="I170" s="468">
        <v>7235.7998046875</v>
      </c>
      <c r="J170" s="468">
        <v>70</v>
      </c>
      <c r="K170" s="469">
        <v>506506</v>
      </c>
    </row>
    <row r="171" spans="1:11" ht="14.4" customHeight="1" x14ac:dyDescent="0.3">
      <c r="A171" s="463" t="s">
        <v>394</v>
      </c>
      <c r="B171" s="464" t="s">
        <v>395</v>
      </c>
      <c r="C171" s="465" t="s">
        <v>403</v>
      </c>
      <c r="D171" s="466" t="s">
        <v>404</v>
      </c>
      <c r="E171" s="465" t="s">
        <v>476</v>
      </c>
      <c r="F171" s="466" t="s">
        <v>477</v>
      </c>
      <c r="G171" s="465" t="s">
        <v>810</v>
      </c>
      <c r="H171" s="465" t="s">
        <v>811</v>
      </c>
      <c r="I171" s="468">
        <v>7235.7998046875</v>
      </c>
      <c r="J171" s="468">
        <v>70</v>
      </c>
      <c r="K171" s="469">
        <v>506506</v>
      </c>
    </row>
    <row r="172" spans="1:11" ht="14.4" customHeight="1" x14ac:dyDescent="0.3">
      <c r="A172" s="463" t="s">
        <v>394</v>
      </c>
      <c r="B172" s="464" t="s">
        <v>395</v>
      </c>
      <c r="C172" s="465" t="s">
        <v>403</v>
      </c>
      <c r="D172" s="466" t="s">
        <v>404</v>
      </c>
      <c r="E172" s="465" t="s">
        <v>476</v>
      </c>
      <c r="F172" s="466" t="s">
        <v>477</v>
      </c>
      <c r="G172" s="465" t="s">
        <v>812</v>
      </c>
      <c r="H172" s="465" t="s">
        <v>813</v>
      </c>
      <c r="I172" s="468">
        <v>5355.4599609375</v>
      </c>
      <c r="J172" s="468">
        <v>5</v>
      </c>
      <c r="K172" s="469">
        <v>26777.2998046875</v>
      </c>
    </row>
    <row r="173" spans="1:11" ht="14.4" customHeight="1" x14ac:dyDescent="0.3">
      <c r="A173" s="463" t="s">
        <v>394</v>
      </c>
      <c r="B173" s="464" t="s">
        <v>395</v>
      </c>
      <c r="C173" s="465" t="s">
        <v>403</v>
      </c>
      <c r="D173" s="466" t="s">
        <v>404</v>
      </c>
      <c r="E173" s="465" t="s">
        <v>476</v>
      </c>
      <c r="F173" s="466" t="s">
        <v>477</v>
      </c>
      <c r="G173" s="465" t="s">
        <v>814</v>
      </c>
      <c r="H173" s="465" t="s">
        <v>815</v>
      </c>
      <c r="I173" s="468">
        <v>1076.9000244140625</v>
      </c>
      <c r="J173" s="468">
        <v>7</v>
      </c>
      <c r="K173" s="469">
        <v>7538.3001708984375</v>
      </c>
    </row>
    <row r="174" spans="1:11" ht="14.4" customHeight="1" x14ac:dyDescent="0.3">
      <c r="A174" s="463" t="s">
        <v>394</v>
      </c>
      <c r="B174" s="464" t="s">
        <v>395</v>
      </c>
      <c r="C174" s="465" t="s">
        <v>403</v>
      </c>
      <c r="D174" s="466" t="s">
        <v>404</v>
      </c>
      <c r="E174" s="465" t="s">
        <v>476</v>
      </c>
      <c r="F174" s="466" t="s">
        <v>477</v>
      </c>
      <c r="G174" s="465" t="s">
        <v>816</v>
      </c>
      <c r="H174" s="465" t="s">
        <v>817</v>
      </c>
      <c r="I174" s="468">
        <v>7839.58984375</v>
      </c>
      <c r="J174" s="468">
        <v>9</v>
      </c>
      <c r="K174" s="469">
        <v>70556.30859375</v>
      </c>
    </row>
    <row r="175" spans="1:11" ht="14.4" customHeight="1" x14ac:dyDescent="0.3">
      <c r="A175" s="463" t="s">
        <v>394</v>
      </c>
      <c r="B175" s="464" t="s">
        <v>395</v>
      </c>
      <c r="C175" s="465" t="s">
        <v>403</v>
      </c>
      <c r="D175" s="466" t="s">
        <v>404</v>
      </c>
      <c r="E175" s="465" t="s">
        <v>476</v>
      </c>
      <c r="F175" s="466" t="s">
        <v>477</v>
      </c>
      <c r="G175" s="465" t="s">
        <v>818</v>
      </c>
      <c r="H175" s="465" t="s">
        <v>819</v>
      </c>
      <c r="I175" s="468">
        <v>13124.8701171875</v>
      </c>
      <c r="J175" s="468">
        <v>7</v>
      </c>
      <c r="K175" s="469">
        <v>91874.08984375</v>
      </c>
    </row>
    <row r="176" spans="1:11" ht="14.4" customHeight="1" x14ac:dyDescent="0.3">
      <c r="A176" s="463" t="s">
        <v>394</v>
      </c>
      <c r="B176" s="464" t="s">
        <v>395</v>
      </c>
      <c r="C176" s="465" t="s">
        <v>403</v>
      </c>
      <c r="D176" s="466" t="s">
        <v>404</v>
      </c>
      <c r="E176" s="465" t="s">
        <v>476</v>
      </c>
      <c r="F176" s="466" t="s">
        <v>477</v>
      </c>
      <c r="G176" s="465" t="s">
        <v>820</v>
      </c>
      <c r="H176" s="465" t="s">
        <v>821</v>
      </c>
      <c r="I176" s="468">
        <v>9196</v>
      </c>
      <c r="J176" s="468">
        <v>9</v>
      </c>
      <c r="K176" s="469">
        <v>82764</v>
      </c>
    </row>
    <row r="177" spans="1:11" ht="14.4" customHeight="1" x14ac:dyDescent="0.3">
      <c r="A177" s="463" t="s">
        <v>394</v>
      </c>
      <c r="B177" s="464" t="s">
        <v>395</v>
      </c>
      <c r="C177" s="465" t="s">
        <v>403</v>
      </c>
      <c r="D177" s="466" t="s">
        <v>404</v>
      </c>
      <c r="E177" s="465" t="s">
        <v>476</v>
      </c>
      <c r="F177" s="466" t="s">
        <v>477</v>
      </c>
      <c r="G177" s="465" t="s">
        <v>822</v>
      </c>
      <c r="H177" s="465" t="s">
        <v>823</v>
      </c>
      <c r="I177" s="468">
        <v>7008.31982421875</v>
      </c>
      <c r="J177" s="468">
        <v>15</v>
      </c>
      <c r="K177" s="469">
        <v>105124.798828125</v>
      </c>
    </row>
    <row r="178" spans="1:11" ht="14.4" customHeight="1" x14ac:dyDescent="0.3">
      <c r="A178" s="463" t="s">
        <v>394</v>
      </c>
      <c r="B178" s="464" t="s">
        <v>395</v>
      </c>
      <c r="C178" s="465" t="s">
        <v>403</v>
      </c>
      <c r="D178" s="466" t="s">
        <v>404</v>
      </c>
      <c r="E178" s="465" t="s">
        <v>476</v>
      </c>
      <c r="F178" s="466" t="s">
        <v>477</v>
      </c>
      <c r="G178" s="465" t="s">
        <v>824</v>
      </c>
      <c r="H178" s="465" t="s">
        <v>825</v>
      </c>
      <c r="I178" s="468">
        <v>8569.2197265625</v>
      </c>
      <c r="J178" s="468">
        <v>6</v>
      </c>
      <c r="K178" s="469">
        <v>51415.318359375</v>
      </c>
    </row>
    <row r="179" spans="1:11" ht="14.4" customHeight="1" x14ac:dyDescent="0.3">
      <c r="A179" s="463" t="s">
        <v>394</v>
      </c>
      <c r="B179" s="464" t="s">
        <v>395</v>
      </c>
      <c r="C179" s="465" t="s">
        <v>403</v>
      </c>
      <c r="D179" s="466" t="s">
        <v>404</v>
      </c>
      <c r="E179" s="465" t="s">
        <v>476</v>
      </c>
      <c r="F179" s="466" t="s">
        <v>477</v>
      </c>
      <c r="G179" s="465" t="s">
        <v>826</v>
      </c>
      <c r="H179" s="465" t="s">
        <v>827</v>
      </c>
      <c r="I179" s="468">
        <v>6976.85986328125</v>
      </c>
      <c r="J179" s="468">
        <v>23</v>
      </c>
      <c r="K179" s="469">
        <v>160467.77734375</v>
      </c>
    </row>
    <row r="180" spans="1:11" ht="14.4" customHeight="1" x14ac:dyDescent="0.3">
      <c r="A180" s="463" t="s">
        <v>394</v>
      </c>
      <c r="B180" s="464" t="s">
        <v>395</v>
      </c>
      <c r="C180" s="465" t="s">
        <v>403</v>
      </c>
      <c r="D180" s="466" t="s">
        <v>404</v>
      </c>
      <c r="E180" s="465" t="s">
        <v>476</v>
      </c>
      <c r="F180" s="466" t="s">
        <v>477</v>
      </c>
      <c r="G180" s="465" t="s">
        <v>828</v>
      </c>
      <c r="H180" s="465" t="s">
        <v>829</v>
      </c>
      <c r="I180" s="468">
        <v>7364.06005859375</v>
      </c>
      <c r="J180" s="468">
        <v>22</v>
      </c>
      <c r="K180" s="469">
        <v>162009.32080078125</v>
      </c>
    </row>
    <row r="181" spans="1:11" ht="14.4" customHeight="1" x14ac:dyDescent="0.3">
      <c r="A181" s="463" t="s">
        <v>394</v>
      </c>
      <c r="B181" s="464" t="s">
        <v>395</v>
      </c>
      <c r="C181" s="465" t="s">
        <v>403</v>
      </c>
      <c r="D181" s="466" t="s">
        <v>404</v>
      </c>
      <c r="E181" s="465" t="s">
        <v>476</v>
      </c>
      <c r="F181" s="466" t="s">
        <v>477</v>
      </c>
      <c r="G181" s="465" t="s">
        <v>830</v>
      </c>
      <c r="H181" s="465" t="s">
        <v>831</v>
      </c>
      <c r="I181" s="468">
        <v>3346.860107421875</v>
      </c>
      <c r="J181" s="468">
        <v>5</v>
      </c>
      <c r="K181" s="469">
        <v>16734.300537109375</v>
      </c>
    </row>
    <row r="182" spans="1:11" ht="14.4" customHeight="1" x14ac:dyDescent="0.3">
      <c r="A182" s="463" t="s">
        <v>394</v>
      </c>
      <c r="B182" s="464" t="s">
        <v>395</v>
      </c>
      <c r="C182" s="465" t="s">
        <v>403</v>
      </c>
      <c r="D182" s="466" t="s">
        <v>404</v>
      </c>
      <c r="E182" s="465" t="s">
        <v>476</v>
      </c>
      <c r="F182" s="466" t="s">
        <v>477</v>
      </c>
      <c r="G182" s="465" t="s">
        <v>832</v>
      </c>
      <c r="H182" s="465" t="s">
        <v>833</v>
      </c>
      <c r="I182" s="468">
        <v>3414.6201171875</v>
      </c>
      <c r="J182" s="468">
        <v>1</v>
      </c>
      <c r="K182" s="469">
        <v>3414.6201171875</v>
      </c>
    </row>
    <row r="183" spans="1:11" ht="14.4" customHeight="1" x14ac:dyDescent="0.3">
      <c r="A183" s="463" t="s">
        <v>394</v>
      </c>
      <c r="B183" s="464" t="s">
        <v>395</v>
      </c>
      <c r="C183" s="465" t="s">
        <v>403</v>
      </c>
      <c r="D183" s="466" t="s">
        <v>404</v>
      </c>
      <c r="E183" s="465" t="s">
        <v>476</v>
      </c>
      <c r="F183" s="466" t="s">
        <v>477</v>
      </c>
      <c r="G183" s="465" t="s">
        <v>834</v>
      </c>
      <c r="H183" s="465" t="s">
        <v>835</v>
      </c>
      <c r="I183" s="468">
        <v>3414.6201171875</v>
      </c>
      <c r="J183" s="468">
        <v>1</v>
      </c>
      <c r="K183" s="469">
        <v>3414.6201171875</v>
      </c>
    </row>
    <row r="184" spans="1:11" ht="14.4" customHeight="1" x14ac:dyDescent="0.3">
      <c r="A184" s="463" t="s">
        <v>394</v>
      </c>
      <c r="B184" s="464" t="s">
        <v>395</v>
      </c>
      <c r="C184" s="465" t="s">
        <v>403</v>
      </c>
      <c r="D184" s="466" t="s">
        <v>404</v>
      </c>
      <c r="E184" s="465" t="s">
        <v>476</v>
      </c>
      <c r="F184" s="466" t="s">
        <v>477</v>
      </c>
      <c r="G184" s="465" t="s">
        <v>836</v>
      </c>
      <c r="H184" s="465" t="s">
        <v>837</v>
      </c>
      <c r="I184" s="468">
        <v>3414.6201171875</v>
      </c>
      <c r="J184" s="468">
        <v>2</v>
      </c>
      <c r="K184" s="469">
        <v>6829.240234375</v>
      </c>
    </row>
    <row r="185" spans="1:11" ht="14.4" customHeight="1" x14ac:dyDescent="0.3">
      <c r="A185" s="463" t="s">
        <v>394</v>
      </c>
      <c r="B185" s="464" t="s">
        <v>395</v>
      </c>
      <c r="C185" s="465" t="s">
        <v>403</v>
      </c>
      <c r="D185" s="466" t="s">
        <v>404</v>
      </c>
      <c r="E185" s="465" t="s">
        <v>476</v>
      </c>
      <c r="F185" s="466" t="s">
        <v>477</v>
      </c>
      <c r="G185" s="465" t="s">
        <v>838</v>
      </c>
      <c r="H185" s="465" t="s">
        <v>839</v>
      </c>
      <c r="I185" s="468">
        <v>3414.6201171875</v>
      </c>
      <c r="J185" s="468">
        <v>1</v>
      </c>
      <c r="K185" s="469">
        <v>3414.6201171875</v>
      </c>
    </row>
    <row r="186" spans="1:11" ht="14.4" customHeight="1" x14ac:dyDescent="0.3">
      <c r="A186" s="463" t="s">
        <v>394</v>
      </c>
      <c r="B186" s="464" t="s">
        <v>395</v>
      </c>
      <c r="C186" s="465" t="s">
        <v>403</v>
      </c>
      <c r="D186" s="466" t="s">
        <v>404</v>
      </c>
      <c r="E186" s="465" t="s">
        <v>476</v>
      </c>
      <c r="F186" s="466" t="s">
        <v>477</v>
      </c>
      <c r="G186" s="465" t="s">
        <v>840</v>
      </c>
      <c r="H186" s="465" t="s">
        <v>841</v>
      </c>
      <c r="I186" s="468">
        <v>3414.6201171875</v>
      </c>
      <c r="J186" s="468">
        <v>2</v>
      </c>
      <c r="K186" s="469">
        <v>6829.240234375</v>
      </c>
    </row>
    <row r="187" spans="1:11" ht="14.4" customHeight="1" x14ac:dyDescent="0.3">
      <c r="A187" s="463" t="s">
        <v>394</v>
      </c>
      <c r="B187" s="464" t="s">
        <v>395</v>
      </c>
      <c r="C187" s="465" t="s">
        <v>403</v>
      </c>
      <c r="D187" s="466" t="s">
        <v>404</v>
      </c>
      <c r="E187" s="465" t="s">
        <v>476</v>
      </c>
      <c r="F187" s="466" t="s">
        <v>477</v>
      </c>
      <c r="G187" s="465" t="s">
        <v>842</v>
      </c>
      <c r="H187" s="465" t="s">
        <v>843</v>
      </c>
      <c r="I187" s="468">
        <v>3346.860107421875</v>
      </c>
      <c r="J187" s="468">
        <v>3</v>
      </c>
      <c r="K187" s="469">
        <v>10040.580322265625</v>
      </c>
    </row>
    <row r="188" spans="1:11" ht="14.4" customHeight="1" x14ac:dyDescent="0.3">
      <c r="A188" s="463" t="s">
        <v>394</v>
      </c>
      <c r="B188" s="464" t="s">
        <v>395</v>
      </c>
      <c r="C188" s="465" t="s">
        <v>403</v>
      </c>
      <c r="D188" s="466" t="s">
        <v>404</v>
      </c>
      <c r="E188" s="465" t="s">
        <v>476</v>
      </c>
      <c r="F188" s="466" t="s">
        <v>477</v>
      </c>
      <c r="G188" s="465" t="s">
        <v>844</v>
      </c>
      <c r="H188" s="465" t="s">
        <v>845</v>
      </c>
      <c r="I188" s="468">
        <v>3523.52001953125</v>
      </c>
      <c r="J188" s="468">
        <v>3</v>
      </c>
      <c r="K188" s="469">
        <v>10570.56005859375</v>
      </c>
    </row>
    <row r="189" spans="1:11" ht="14.4" customHeight="1" x14ac:dyDescent="0.3">
      <c r="A189" s="463" t="s">
        <v>394</v>
      </c>
      <c r="B189" s="464" t="s">
        <v>395</v>
      </c>
      <c r="C189" s="465" t="s">
        <v>403</v>
      </c>
      <c r="D189" s="466" t="s">
        <v>404</v>
      </c>
      <c r="E189" s="465" t="s">
        <v>476</v>
      </c>
      <c r="F189" s="466" t="s">
        <v>477</v>
      </c>
      <c r="G189" s="465" t="s">
        <v>846</v>
      </c>
      <c r="H189" s="465" t="s">
        <v>847</v>
      </c>
      <c r="I189" s="468">
        <v>3633.6298828125</v>
      </c>
      <c r="J189" s="468">
        <v>4</v>
      </c>
      <c r="K189" s="469">
        <v>14534.51953125</v>
      </c>
    </row>
    <row r="190" spans="1:11" ht="14.4" customHeight="1" x14ac:dyDescent="0.3">
      <c r="A190" s="463" t="s">
        <v>394</v>
      </c>
      <c r="B190" s="464" t="s">
        <v>395</v>
      </c>
      <c r="C190" s="465" t="s">
        <v>403</v>
      </c>
      <c r="D190" s="466" t="s">
        <v>404</v>
      </c>
      <c r="E190" s="465" t="s">
        <v>476</v>
      </c>
      <c r="F190" s="466" t="s">
        <v>477</v>
      </c>
      <c r="G190" s="465" t="s">
        <v>848</v>
      </c>
      <c r="H190" s="465" t="s">
        <v>849</v>
      </c>
      <c r="I190" s="468">
        <v>3633.6298828125</v>
      </c>
      <c r="J190" s="468">
        <v>7</v>
      </c>
      <c r="K190" s="469">
        <v>25435.4091796875</v>
      </c>
    </row>
    <row r="191" spans="1:11" ht="14.4" customHeight="1" x14ac:dyDescent="0.3">
      <c r="A191" s="463" t="s">
        <v>394</v>
      </c>
      <c r="B191" s="464" t="s">
        <v>395</v>
      </c>
      <c r="C191" s="465" t="s">
        <v>403</v>
      </c>
      <c r="D191" s="466" t="s">
        <v>404</v>
      </c>
      <c r="E191" s="465" t="s">
        <v>476</v>
      </c>
      <c r="F191" s="466" t="s">
        <v>477</v>
      </c>
      <c r="G191" s="465" t="s">
        <v>850</v>
      </c>
      <c r="H191" s="465" t="s">
        <v>851</v>
      </c>
      <c r="I191" s="468">
        <v>2752.75</v>
      </c>
      <c r="J191" s="468">
        <v>1</v>
      </c>
      <c r="K191" s="469">
        <v>2752.75</v>
      </c>
    </row>
    <row r="192" spans="1:11" ht="14.4" customHeight="1" x14ac:dyDescent="0.3">
      <c r="A192" s="463" t="s">
        <v>394</v>
      </c>
      <c r="B192" s="464" t="s">
        <v>395</v>
      </c>
      <c r="C192" s="465" t="s">
        <v>403</v>
      </c>
      <c r="D192" s="466" t="s">
        <v>404</v>
      </c>
      <c r="E192" s="465" t="s">
        <v>476</v>
      </c>
      <c r="F192" s="466" t="s">
        <v>477</v>
      </c>
      <c r="G192" s="465" t="s">
        <v>852</v>
      </c>
      <c r="H192" s="465" t="s">
        <v>853</v>
      </c>
      <c r="I192" s="468">
        <v>3414.6201171875</v>
      </c>
      <c r="J192" s="468">
        <v>1</v>
      </c>
      <c r="K192" s="469">
        <v>3414.6201171875</v>
      </c>
    </row>
    <row r="193" spans="1:11" ht="14.4" customHeight="1" x14ac:dyDescent="0.3">
      <c r="A193" s="463" t="s">
        <v>394</v>
      </c>
      <c r="B193" s="464" t="s">
        <v>395</v>
      </c>
      <c r="C193" s="465" t="s">
        <v>403</v>
      </c>
      <c r="D193" s="466" t="s">
        <v>404</v>
      </c>
      <c r="E193" s="465" t="s">
        <v>476</v>
      </c>
      <c r="F193" s="466" t="s">
        <v>477</v>
      </c>
      <c r="G193" s="465" t="s">
        <v>854</v>
      </c>
      <c r="H193" s="465" t="s">
        <v>855</v>
      </c>
      <c r="I193" s="468">
        <v>3414.6201171875</v>
      </c>
      <c r="J193" s="468">
        <v>1</v>
      </c>
      <c r="K193" s="469">
        <v>3414.6201171875</v>
      </c>
    </row>
    <row r="194" spans="1:11" ht="14.4" customHeight="1" x14ac:dyDescent="0.3">
      <c r="A194" s="463" t="s">
        <v>394</v>
      </c>
      <c r="B194" s="464" t="s">
        <v>395</v>
      </c>
      <c r="C194" s="465" t="s">
        <v>403</v>
      </c>
      <c r="D194" s="466" t="s">
        <v>404</v>
      </c>
      <c r="E194" s="465" t="s">
        <v>476</v>
      </c>
      <c r="F194" s="466" t="s">
        <v>477</v>
      </c>
      <c r="G194" s="465" t="s">
        <v>856</v>
      </c>
      <c r="H194" s="465" t="s">
        <v>857</v>
      </c>
      <c r="I194" s="468">
        <v>3414.6201171875</v>
      </c>
      <c r="J194" s="468">
        <v>1</v>
      </c>
      <c r="K194" s="469">
        <v>3414.6201171875</v>
      </c>
    </row>
    <row r="195" spans="1:11" ht="14.4" customHeight="1" x14ac:dyDescent="0.3">
      <c r="A195" s="463" t="s">
        <v>394</v>
      </c>
      <c r="B195" s="464" t="s">
        <v>395</v>
      </c>
      <c r="C195" s="465" t="s">
        <v>403</v>
      </c>
      <c r="D195" s="466" t="s">
        <v>404</v>
      </c>
      <c r="E195" s="465" t="s">
        <v>476</v>
      </c>
      <c r="F195" s="466" t="s">
        <v>477</v>
      </c>
      <c r="G195" s="465" t="s">
        <v>858</v>
      </c>
      <c r="H195" s="465" t="s">
        <v>859</v>
      </c>
      <c r="I195" s="468">
        <v>9110.08984375</v>
      </c>
      <c r="J195" s="468">
        <v>5</v>
      </c>
      <c r="K195" s="469">
        <v>45550.44921875</v>
      </c>
    </row>
    <row r="196" spans="1:11" ht="14.4" customHeight="1" x14ac:dyDescent="0.3">
      <c r="A196" s="463" t="s">
        <v>394</v>
      </c>
      <c r="B196" s="464" t="s">
        <v>395</v>
      </c>
      <c r="C196" s="465" t="s">
        <v>403</v>
      </c>
      <c r="D196" s="466" t="s">
        <v>404</v>
      </c>
      <c r="E196" s="465" t="s">
        <v>476</v>
      </c>
      <c r="F196" s="466" t="s">
        <v>477</v>
      </c>
      <c r="G196" s="465" t="s">
        <v>860</v>
      </c>
      <c r="H196" s="465" t="s">
        <v>861</v>
      </c>
      <c r="I196" s="468">
        <v>9110.08984375</v>
      </c>
      <c r="J196" s="468">
        <v>20</v>
      </c>
      <c r="K196" s="469">
        <v>182201.796875</v>
      </c>
    </row>
    <row r="197" spans="1:11" ht="14.4" customHeight="1" x14ac:dyDescent="0.3">
      <c r="A197" s="463" t="s">
        <v>394</v>
      </c>
      <c r="B197" s="464" t="s">
        <v>395</v>
      </c>
      <c r="C197" s="465" t="s">
        <v>403</v>
      </c>
      <c r="D197" s="466" t="s">
        <v>404</v>
      </c>
      <c r="E197" s="465" t="s">
        <v>476</v>
      </c>
      <c r="F197" s="466" t="s">
        <v>477</v>
      </c>
      <c r="G197" s="465" t="s">
        <v>862</v>
      </c>
      <c r="H197" s="465" t="s">
        <v>863</v>
      </c>
      <c r="I197" s="468">
        <v>9110.08984375</v>
      </c>
      <c r="J197" s="468">
        <v>22</v>
      </c>
      <c r="K197" s="469">
        <v>200421.9765625</v>
      </c>
    </row>
    <row r="198" spans="1:11" ht="14.4" customHeight="1" x14ac:dyDescent="0.3">
      <c r="A198" s="463" t="s">
        <v>394</v>
      </c>
      <c r="B198" s="464" t="s">
        <v>395</v>
      </c>
      <c r="C198" s="465" t="s">
        <v>403</v>
      </c>
      <c r="D198" s="466" t="s">
        <v>404</v>
      </c>
      <c r="E198" s="465" t="s">
        <v>476</v>
      </c>
      <c r="F198" s="466" t="s">
        <v>477</v>
      </c>
      <c r="G198" s="465" t="s">
        <v>864</v>
      </c>
      <c r="H198" s="465" t="s">
        <v>865</v>
      </c>
      <c r="I198" s="468">
        <v>9196</v>
      </c>
      <c r="J198" s="468">
        <v>4</v>
      </c>
      <c r="K198" s="469">
        <v>36784</v>
      </c>
    </row>
    <row r="199" spans="1:11" ht="14.4" customHeight="1" x14ac:dyDescent="0.3">
      <c r="A199" s="463" t="s">
        <v>394</v>
      </c>
      <c r="B199" s="464" t="s">
        <v>395</v>
      </c>
      <c r="C199" s="465" t="s">
        <v>403</v>
      </c>
      <c r="D199" s="466" t="s">
        <v>404</v>
      </c>
      <c r="E199" s="465" t="s">
        <v>476</v>
      </c>
      <c r="F199" s="466" t="s">
        <v>477</v>
      </c>
      <c r="G199" s="465" t="s">
        <v>866</v>
      </c>
      <c r="H199" s="465" t="s">
        <v>867</v>
      </c>
      <c r="I199" s="468">
        <v>4686.330078125</v>
      </c>
      <c r="J199" s="468">
        <v>6</v>
      </c>
      <c r="K199" s="469">
        <v>28117.98046875</v>
      </c>
    </row>
    <row r="200" spans="1:11" ht="14.4" customHeight="1" x14ac:dyDescent="0.3">
      <c r="A200" s="463" t="s">
        <v>394</v>
      </c>
      <c r="B200" s="464" t="s">
        <v>395</v>
      </c>
      <c r="C200" s="465" t="s">
        <v>403</v>
      </c>
      <c r="D200" s="466" t="s">
        <v>404</v>
      </c>
      <c r="E200" s="465" t="s">
        <v>476</v>
      </c>
      <c r="F200" s="466" t="s">
        <v>477</v>
      </c>
      <c r="G200" s="465" t="s">
        <v>868</v>
      </c>
      <c r="H200" s="465" t="s">
        <v>869</v>
      </c>
      <c r="I200" s="468">
        <v>8569.2197265625</v>
      </c>
      <c r="J200" s="468">
        <v>7</v>
      </c>
      <c r="K200" s="469">
        <v>59984.5380859375</v>
      </c>
    </row>
    <row r="201" spans="1:11" ht="14.4" customHeight="1" x14ac:dyDescent="0.3">
      <c r="A201" s="463" t="s">
        <v>394</v>
      </c>
      <c r="B201" s="464" t="s">
        <v>395</v>
      </c>
      <c r="C201" s="465" t="s">
        <v>403</v>
      </c>
      <c r="D201" s="466" t="s">
        <v>404</v>
      </c>
      <c r="E201" s="465" t="s">
        <v>476</v>
      </c>
      <c r="F201" s="466" t="s">
        <v>477</v>
      </c>
      <c r="G201" s="465" t="s">
        <v>870</v>
      </c>
      <c r="H201" s="465" t="s">
        <v>871</v>
      </c>
      <c r="I201" s="468">
        <v>3259.739990234375</v>
      </c>
      <c r="J201" s="468">
        <v>2</v>
      </c>
      <c r="K201" s="469">
        <v>6519.47998046875</v>
      </c>
    </row>
    <row r="202" spans="1:11" ht="14.4" customHeight="1" x14ac:dyDescent="0.3">
      <c r="A202" s="463" t="s">
        <v>394</v>
      </c>
      <c r="B202" s="464" t="s">
        <v>395</v>
      </c>
      <c r="C202" s="465" t="s">
        <v>403</v>
      </c>
      <c r="D202" s="466" t="s">
        <v>404</v>
      </c>
      <c r="E202" s="465" t="s">
        <v>476</v>
      </c>
      <c r="F202" s="466" t="s">
        <v>477</v>
      </c>
      <c r="G202" s="465" t="s">
        <v>872</v>
      </c>
      <c r="H202" s="465" t="s">
        <v>873</v>
      </c>
      <c r="I202" s="468">
        <v>13103.08984375</v>
      </c>
      <c r="J202" s="468">
        <v>11</v>
      </c>
      <c r="K202" s="469">
        <v>144133.98828125</v>
      </c>
    </row>
    <row r="203" spans="1:11" ht="14.4" customHeight="1" x14ac:dyDescent="0.3">
      <c r="A203" s="463" t="s">
        <v>394</v>
      </c>
      <c r="B203" s="464" t="s">
        <v>395</v>
      </c>
      <c r="C203" s="465" t="s">
        <v>403</v>
      </c>
      <c r="D203" s="466" t="s">
        <v>404</v>
      </c>
      <c r="E203" s="465" t="s">
        <v>476</v>
      </c>
      <c r="F203" s="466" t="s">
        <v>477</v>
      </c>
      <c r="G203" s="465" t="s">
        <v>874</v>
      </c>
      <c r="H203" s="465" t="s">
        <v>875</v>
      </c>
      <c r="I203" s="468">
        <v>13706.8798828125</v>
      </c>
      <c r="J203" s="468">
        <v>22</v>
      </c>
      <c r="K203" s="469">
        <v>301551.3583984375</v>
      </c>
    </row>
    <row r="204" spans="1:11" ht="14.4" customHeight="1" x14ac:dyDescent="0.3">
      <c r="A204" s="463" t="s">
        <v>394</v>
      </c>
      <c r="B204" s="464" t="s">
        <v>395</v>
      </c>
      <c r="C204" s="465" t="s">
        <v>403</v>
      </c>
      <c r="D204" s="466" t="s">
        <v>404</v>
      </c>
      <c r="E204" s="465" t="s">
        <v>476</v>
      </c>
      <c r="F204" s="466" t="s">
        <v>477</v>
      </c>
      <c r="G204" s="465" t="s">
        <v>876</v>
      </c>
      <c r="H204" s="465" t="s">
        <v>877</v>
      </c>
      <c r="I204" s="468">
        <v>14534.51953125</v>
      </c>
      <c r="J204" s="468">
        <v>6</v>
      </c>
      <c r="K204" s="469">
        <v>87207.1171875</v>
      </c>
    </row>
    <row r="205" spans="1:11" ht="14.4" customHeight="1" x14ac:dyDescent="0.3">
      <c r="A205" s="463" t="s">
        <v>394</v>
      </c>
      <c r="B205" s="464" t="s">
        <v>395</v>
      </c>
      <c r="C205" s="465" t="s">
        <v>403</v>
      </c>
      <c r="D205" s="466" t="s">
        <v>404</v>
      </c>
      <c r="E205" s="465" t="s">
        <v>476</v>
      </c>
      <c r="F205" s="466" t="s">
        <v>477</v>
      </c>
      <c r="G205" s="465" t="s">
        <v>878</v>
      </c>
      <c r="H205" s="465" t="s">
        <v>879</v>
      </c>
      <c r="I205" s="468">
        <v>3346.860107421875</v>
      </c>
      <c r="J205" s="468">
        <v>29</v>
      </c>
      <c r="K205" s="469">
        <v>97058.9404296875</v>
      </c>
    </row>
    <row r="206" spans="1:11" ht="14.4" customHeight="1" x14ac:dyDescent="0.3">
      <c r="A206" s="463" t="s">
        <v>394</v>
      </c>
      <c r="B206" s="464" t="s">
        <v>395</v>
      </c>
      <c r="C206" s="465" t="s">
        <v>403</v>
      </c>
      <c r="D206" s="466" t="s">
        <v>404</v>
      </c>
      <c r="E206" s="465" t="s">
        <v>476</v>
      </c>
      <c r="F206" s="466" t="s">
        <v>477</v>
      </c>
      <c r="G206" s="465" t="s">
        <v>880</v>
      </c>
      <c r="H206" s="465" t="s">
        <v>881</v>
      </c>
      <c r="I206" s="468">
        <v>9110.08984375</v>
      </c>
      <c r="J206" s="468">
        <v>21</v>
      </c>
      <c r="K206" s="469">
        <v>191311.88671875</v>
      </c>
    </row>
    <row r="207" spans="1:11" ht="14.4" customHeight="1" x14ac:dyDescent="0.3">
      <c r="A207" s="463" t="s">
        <v>394</v>
      </c>
      <c r="B207" s="464" t="s">
        <v>395</v>
      </c>
      <c r="C207" s="465" t="s">
        <v>403</v>
      </c>
      <c r="D207" s="466" t="s">
        <v>404</v>
      </c>
      <c r="E207" s="465" t="s">
        <v>476</v>
      </c>
      <c r="F207" s="466" t="s">
        <v>477</v>
      </c>
      <c r="G207" s="465" t="s">
        <v>882</v>
      </c>
      <c r="H207" s="465" t="s">
        <v>883</v>
      </c>
      <c r="I207" s="468">
        <v>5355.4599609375</v>
      </c>
      <c r="J207" s="468">
        <v>6</v>
      </c>
      <c r="K207" s="469">
        <v>32132.759765625</v>
      </c>
    </row>
    <row r="208" spans="1:11" ht="14.4" customHeight="1" x14ac:dyDescent="0.3">
      <c r="A208" s="463" t="s">
        <v>394</v>
      </c>
      <c r="B208" s="464" t="s">
        <v>395</v>
      </c>
      <c r="C208" s="465" t="s">
        <v>403</v>
      </c>
      <c r="D208" s="466" t="s">
        <v>404</v>
      </c>
      <c r="E208" s="465" t="s">
        <v>476</v>
      </c>
      <c r="F208" s="466" t="s">
        <v>477</v>
      </c>
      <c r="G208" s="465" t="s">
        <v>884</v>
      </c>
      <c r="H208" s="465" t="s">
        <v>885</v>
      </c>
      <c r="I208" s="468">
        <v>1408.43994140625</v>
      </c>
      <c r="J208" s="468">
        <v>1</v>
      </c>
      <c r="K208" s="469">
        <v>1408.43994140625</v>
      </c>
    </row>
    <row r="209" spans="1:11" ht="14.4" customHeight="1" x14ac:dyDescent="0.3">
      <c r="A209" s="463" t="s">
        <v>394</v>
      </c>
      <c r="B209" s="464" t="s">
        <v>395</v>
      </c>
      <c r="C209" s="465" t="s">
        <v>403</v>
      </c>
      <c r="D209" s="466" t="s">
        <v>404</v>
      </c>
      <c r="E209" s="465" t="s">
        <v>476</v>
      </c>
      <c r="F209" s="466" t="s">
        <v>477</v>
      </c>
      <c r="G209" s="465" t="s">
        <v>886</v>
      </c>
      <c r="H209" s="465" t="s">
        <v>887</v>
      </c>
      <c r="I209" s="468">
        <v>274.67001342773437</v>
      </c>
      <c r="J209" s="468">
        <v>2</v>
      </c>
      <c r="K209" s="469">
        <v>549.34002685546875</v>
      </c>
    </row>
    <row r="210" spans="1:11" ht="14.4" customHeight="1" x14ac:dyDescent="0.3">
      <c r="A210" s="463" t="s">
        <v>394</v>
      </c>
      <c r="B210" s="464" t="s">
        <v>395</v>
      </c>
      <c r="C210" s="465" t="s">
        <v>403</v>
      </c>
      <c r="D210" s="466" t="s">
        <v>404</v>
      </c>
      <c r="E210" s="465" t="s">
        <v>476</v>
      </c>
      <c r="F210" s="466" t="s">
        <v>477</v>
      </c>
      <c r="G210" s="465" t="s">
        <v>888</v>
      </c>
      <c r="H210" s="465" t="s">
        <v>889</v>
      </c>
      <c r="I210" s="468">
        <v>2615.1500244140625</v>
      </c>
      <c r="J210" s="468">
        <v>3</v>
      </c>
      <c r="K210" s="469">
        <v>7868.780029296875</v>
      </c>
    </row>
    <row r="211" spans="1:11" ht="14.4" customHeight="1" x14ac:dyDescent="0.3">
      <c r="A211" s="463" t="s">
        <v>394</v>
      </c>
      <c r="B211" s="464" t="s">
        <v>395</v>
      </c>
      <c r="C211" s="465" t="s">
        <v>403</v>
      </c>
      <c r="D211" s="466" t="s">
        <v>404</v>
      </c>
      <c r="E211" s="465" t="s">
        <v>476</v>
      </c>
      <c r="F211" s="466" t="s">
        <v>477</v>
      </c>
      <c r="G211" s="465" t="s">
        <v>890</v>
      </c>
      <c r="H211" s="465" t="s">
        <v>891</v>
      </c>
      <c r="I211" s="468">
        <v>15.548875093460083</v>
      </c>
      <c r="J211" s="468">
        <v>960</v>
      </c>
      <c r="K211" s="469">
        <v>14926.559936523438</v>
      </c>
    </row>
    <row r="212" spans="1:11" ht="14.4" customHeight="1" x14ac:dyDescent="0.3">
      <c r="A212" s="463" t="s">
        <v>394</v>
      </c>
      <c r="B212" s="464" t="s">
        <v>395</v>
      </c>
      <c r="C212" s="465" t="s">
        <v>403</v>
      </c>
      <c r="D212" s="466" t="s">
        <v>404</v>
      </c>
      <c r="E212" s="465" t="s">
        <v>476</v>
      </c>
      <c r="F212" s="466" t="s">
        <v>477</v>
      </c>
      <c r="G212" s="465" t="s">
        <v>892</v>
      </c>
      <c r="H212" s="465" t="s">
        <v>893</v>
      </c>
      <c r="I212" s="468">
        <v>18.757077477195047</v>
      </c>
      <c r="J212" s="468">
        <v>2376</v>
      </c>
      <c r="K212" s="469">
        <v>44561.950927734375</v>
      </c>
    </row>
    <row r="213" spans="1:11" ht="14.4" customHeight="1" x14ac:dyDescent="0.3">
      <c r="A213" s="463" t="s">
        <v>394</v>
      </c>
      <c r="B213" s="464" t="s">
        <v>395</v>
      </c>
      <c r="C213" s="465" t="s">
        <v>403</v>
      </c>
      <c r="D213" s="466" t="s">
        <v>404</v>
      </c>
      <c r="E213" s="465" t="s">
        <v>476</v>
      </c>
      <c r="F213" s="466" t="s">
        <v>477</v>
      </c>
      <c r="G213" s="465" t="s">
        <v>894</v>
      </c>
      <c r="H213" s="465" t="s">
        <v>895</v>
      </c>
      <c r="I213" s="468">
        <v>129.44999694824219</v>
      </c>
      <c r="J213" s="468">
        <v>2</v>
      </c>
      <c r="K213" s="469">
        <v>258.89999389648437</v>
      </c>
    </row>
    <row r="214" spans="1:11" ht="14.4" customHeight="1" x14ac:dyDescent="0.3">
      <c r="A214" s="463" t="s">
        <v>394</v>
      </c>
      <c r="B214" s="464" t="s">
        <v>395</v>
      </c>
      <c r="C214" s="465" t="s">
        <v>403</v>
      </c>
      <c r="D214" s="466" t="s">
        <v>404</v>
      </c>
      <c r="E214" s="465" t="s">
        <v>476</v>
      </c>
      <c r="F214" s="466" t="s">
        <v>477</v>
      </c>
      <c r="G214" s="465" t="s">
        <v>896</v>
      </c>
      <c r="H214" s="465" t="s">
        <v>897</v>
      </c>
      <c r="I214" s="468">
        <v>274.66500854492187</v>
      </c>
      <c r="J214" s="468">
        <v>2</v>
      </c>
      <c r="K214" s="469">
        <v>549.33001708984375</v>
      </c>
    </row>
    <row r="215" spans="1:11" ht="14.4" customHeight="1" x14ac:dyDescent="0.3">
      <c r="A215" s="463" t="s">
        <v>394</v>
      </c>
      <c r="B215" s="464" t="s">
        <v>395</v>
      </c>
      <c r="C215" s="465" t="s">
        <v>403</v>
      </c>
      <c r="D215" s="466" t="s">
        <v>404</v>
      </c>
      <c r="E215" s="465" t="s">
        <v>476</v>
      </c>
      <c r="F215" s="466" t="s">
        <v>477</v>
      </c>
      <c r="G215" s="465" t="s">
        <v>898</v>
      </c>
      <c r="H215" s="465" t="s">
        <v>899</v>
      </c>
      <c r="I215" s="468">
        <v>79.5</v>
      </c>
      <c r="J215" s="468">
        <v>1</v>
      </c>
      <c r="K215" s="469">
        <v>79.5</v>
      </c>
    </row>
    <row r="216" spans="1:11" ht="14.4" customHeight="1" x14ac:dyDescent="0.3">
      <c r="A216" s="463" t="s">
        <v>394</v>
      </c>
      <c r="B216" s="464" t="s">
        <v>395</v>
      </c>
      <c r="C216" s="465" t="s">
        <v>403</v>
      </c>
      <c r="D216" s="466" t="s">
        <v>404</v>
      </c>
      <c r="E216" s="465" t="s">
        <v>476</v>
      </c>
      <c r="F216" s="466" t="s">
        <v>477</v>
      </c>
      <c r="G216" s="465" t="s">
        <v>900</v>
      </c>
      <c r="H216" s="465" t="s">
        <v>901</v>
      </c>
      <c r="I216" s="468">
        <v>2729.9806640625002</v>
      </c>
      <c r="J216" s="468">
        <v>12</v>
      </c>
      <c r="K216" s="469">
        <v>32522.579345703125</v>
      </c>
    </row>
    <row r="217" spans="1:11" ht="14.4" customHeight="1" x14ac:dyDescent="0.3">
      <c r="A217" s="463" t="s">
        <v>394</v>
      </c>
      <c r="B217" s="464" t="s">
        <v>395</v>
      </c>
      <c r="C217" s="465" t="s">
        <v>403</v>
      </c>
      <c r="D217" s="466" t="s">
        <v>404</v>
      </c>
      <c r="E217" s="465" t="s">
        <v>476</v>
      </c>
      <c r="F217" s="466" t="s">
        <v>477</v>
      </c>
      <c r="G217" s="465" t="s">
        <v>902</v>
      </c>
      <c r="H217" s="465" t="s">
        <v>903</v>
      </c>
      <c r="I217" s="468">
        <v>8470</v>
      </c>
      <c r="J217" s="468">
        <v>2</v>
      </c>
      <c r="K217" s="469">
        <v>16940</v>
      </c>
    </row>
    <row r="218" spans="1:11" ht="14.4" customHeight="1" x14ac:dyDescent="0.3">
      <c r="A218" s="463" t="s">
        <v>394</v>
      </c>
      <c r="B218" s="464" t="s">
        <v>395</v>
      </c>
      <c r="C218" s="465" t="s">
        <v>403</v>
      </c>
      <c r="D218" s="466" t="s">
        <v>404</v>
      </c>
      <c r="E218" s="465" t="s">
        <v>476</v>
      </c>
      <c r="F218" s="466" t="s">
        <v>477</v>
      </c>
      <c r="G218" s="465" t="s">
        <v>904</v>
      </c>
      <c r="H218" s="465" t="s">
        <v>905</v>
      </c>
      <c r="I218" s="468">
        <v>10.289999961853027</v>
      </c>
      <c r="J218" s="468">
        <v>420</v>
      </c>
      <c r="K218" s="469">
        <v>4319.6998901367187</v>
      </c>
    </row>
    <row r="219" spans="1:11" ht="14.4" customHeight="1" x14ac:dyDescent="0.3">
      <c r="A219" s="463" t="s">
        <v>394</v>
      </c>
      <c r="B219" s="464" t="s">
        <v>395</v>
      </c>
      <c r="C219" s="465" t="s">
        <v>403</v>
      </c>
      <c r="D219" s="466" t="s">
        <v>404</v>
      </c>
      <c r="E219" s="465" t="s">
        <v>476</v>
      </c>
      <c r="F219" s="466" t="s">
        <v>477</v>
      </c>
      <c r="G219" s="465" t="s">
        <v>906</v>
      </c>
      <c r="H219" s="465" t="s">
        <v>907</v>
      </c>
      <c r="I219" s="468">
        <v>510.6199951171875</v>
      </c>
      <c r="J219" s="468">
        <v>1</v>
      </c>
      <c r="K219" s="469">
        <v>510.6199951171875</v>
      </c>
    </row>
    <row r="220" spans="1:11" ht="14.4" customHeight="1" x14ac:dyDescent="0.3">
      <c r="A220" s="463" t="s">
        <v>394</v>
      </c>
      <c r="B220" s="464" t="s">
        <v>395</v>
      </c>
      <c r="C220" s="465" t="s">
        <v>403</v>
      </c>
      <c r="D220" s="466" t="s">
        <v>404</v>
      </c>
      <c r="E220" s="465" t="s">
        <v>476</v>
      </c>
      <c r="F220" s="466" t="s">
        <v>477</v>
      </c>
      <c r="G220" s="465" t="s">
        <v>908</v>
      </c>
      <c r="H220" s="465" t="s">
        <v>909</v>
      </c>
      <c r="I220" s="468">
        <v>510.6199951171875</v>
      </c>
      <c r="J220" s="468">
        <v>2</v>
      </c>
      <c r="K220" s="469">
        <v>1021.239990234375</v>
      </c>
    </row>
    <row r="221" spans="1:11" ht="14.4" customHeight="1" x14ac:dyDescent="0.3">
      <c r="A221" s="463" t="s">
        <v>394</v>
      </c>
      <c r="B221" s="464" t="s">
        <v>395</v>
      </c>
      <c r="C221" s="465" t="s">
        <v>403</v>
      </c>
      <c r="D221" s="466" t="s">
        <v>404</v>
      </c>
      <c r="E221" s="465" t="s">
        <v>476</v>
      </c>
      <c r="F221" s="466" t="s">
        <v>477</v>
      </c>
      <c r="G221" s="465" t="s">
        <v>910</v>
      </c>
      <c r="H221" s="465" t="s">
        <v>911</v>
      </c>
      <c r="I221" s="468">
        <v>510.6199951171875</v>
      </c>
      <c r="J221" s="468">
        <v>1</v>
      </c>
      <c r="K221" s="469">
        <v>510.6199951171875</v>
      </c>
    </row>
    <row r="222" spans="1:11" ht="14.4" customHeight="1" x14ac:dyDescent="0.3">
      <c r="A222" s="463" t="s">
        <v>394</v>
      </c>
      <c r="B222" s="464" t="s">
        <v>395</v>
      </c>
      <c r="C222" s="465" t="s">
        <v>403</v>
      </c>
      <c r="D222" s="466" t="s">
        <v>404</v>
      </c>
      <c r="E222" s="465" t="s">
        <v>476</v>
      </c>
      <c r="F222" s="466" t="s">
        <v>477</v>
      </c>
      <c r="G222" s="465" t="s">
        <v>912</v>
      </c>
      <c r="H222" s="465" t="s">
        <v>913</v>
      </c>
      <c r="I222" s="468">
        <v>13.611900043487548</v>
      </c>
      <c r="J222" s="468">
        <v>1360</v>
      </c>
      <c r="K222" s="469">
        <v>18513.340087890625</v>
      </c>
    </row>
    <row r="223" spans="1:11" ht="14.4" customHeight="1" x14ac:dyDescent="0.3">
      <c r="A223" s="463" t="s">
        <v>394</v>
      </c>
      <c r="B223" s="464" t="s">
        <v>395</v>
      </c>
      <c r="C223" s="465" t="s">
        <v>403</v>
      </c>
      <c r="D223" s="466" t="s">
        <v>404</v>
      </c>
      <c r="E223" s="465" t="s">
        <v>476</v>
      </c>
      <c r="F223" s="466" t="s">
        <v>477</v>
      </c>
      <c r="G223" s="465" t="s">
        <v>914</v>
      </c>
      <c r="H223" s="465" t="s">
        <v>915</v>
      </c>
      <c r="I223" s="468">
        <v>1744.8133544921875</v>
      </c>
      <c r="J223" s="468">
        <v>3</v>
      </c>
      <c r="K223" s="469">
        <v>5234.43994140625</v>
      </c>
    </row>
    <row r="224" spans="1:11" ht="14.4" customHeight="1" x14ac:dyDescent="0.3">
      <c r="A224" s="463" t="s">
        <v>394</v>
      </c>
      <c r="B224" s="464" t="s">
        <v>395</v>
      </c>
      <c r="C224" s="465" t="s">
        <v>403</v>
      </c>
      <c r="D224" s="466" t="s">
        <v>404</v>
      </c>
      <c r="E224" s="465" t="s">
        <v>476</v>
      </c>
      <c r="F224" s="466" t="s">
        <v>477</v>
      </c>
      <c r="G224" s="465" t="s">
        <v>916</v>
      </c>
      <c r="H224" s="465" t="s">
        <v>917</v>
      </c>
      <c r="I224" s="468">
        <v>1137.4000244140625</v>
      </c>
      <c r="J224" s="468">
        <v>18</v>
      </c>
      <c r="K224" s="469">
        <v>20473.2001953125</v>
      </c>
    </row>
    <row r="225" spans="1:11" ht="14.4" customHeight="1" x14ac:dyDescent="0.3">
      <c r="A225" s="463" t="s">
        <v>394</v>
      </c>
      <c r="B225" s="464" t="s">
        <v>395</v>
      </c>
      <c r="C225" s="465" t="s">
        <v>403</v>
      </c>
      <c r="D225" s="466" t="s">
        <v>404</v>
      </c>
      <c r="E225" s="465" t="s">
        <v>476</v>
      </c>
      <c r="F225" s="466" t="s">
        <v>477</v>
      </c>
      <c r="G225" s="465" t="s">
        <v>918</v>
      </c>
      <c r="H225" s="465" t="s">
        <v>919</v>
      </c>
      <c r="I225" s="468">
        <v>16.201330698453464</v>
      </c>
      <c r="J225" s="468">
        <v>2660</v>
      </c>
      <c r="K225" s="469">
        <v>43096.979736328125</v>
      </c>
    </row>
    <row r="226" spans="1:11" ht="14.4" customHeight="1" x14ac:dyDescent="0.3">
      <c r="A226" s="463" t="s">
        <v>394</v>
      </c>
      <c r="B226" s="464" t="s">
        <v>395</v>
      </c>
      <c r="C226" s="465" t="s">
        <v>403</v>
      </c>
      <c r="D226" s="466" t="s">
        <v>404</v>
      </c>
      <c r="E226" s="465" t="s">
        <v>476</v>
      </c>
      <c r="F226" s="466" t="s">
        <v>477</v>
      </c>
      <c r="G226" s="465" t="s">
        <v>920</v>
      </c>
      <c r="H226" s="465" t="s">
        <v>921</v>
      </c>
      <c r="I226" s="468">
        <v>3751.4538269042969</v>
      </c>
      <c r="J226" s="468">
        <v>31</v>
      </c>
      <c r="K226" s="469">
        <v>115913.15771484375</v>
      </c>
    </row>
    <row r="227" spans="1:11" ht="14.4" customHeight="1" x14ac:dyDescent="0.3">
      <c r="A227" s="463" t="s">
        <v>394</v>
      </c>
      <c r="B227" s="464" t="s">
        <v>395</v>
      </c>
      <c r="C227" s="465" t="s">
        <v>403</v>
      </c>
      <c r="D227" s="466" t="s">
        <v>404</v>
      </c>
      <c r="E227" s="465" t="s">
        <v>476</v>
      </c>
      <c r="F227" s="466" t="s">
        <v>477</v>
      </c>
      <c r="G227" s="465" t="s">
        <v>922</v>
      </c>
      <c r="H227" s="465" t="s">
        <v>923</v>
      </c>
      <c r="I227" s="468">
        <v>431.97000122070313</v>
      </c>
      <c r="J227" s="468">
        <v>1</v>
      </c>
      <c r="K227" s="469">
        <v>431.97000122070313</v>
      </c>
    </row>
    <row r="228" spans="1:11" ht="14.4" customHeight="1" x14ac:dyDescent="0.3">
      <c r="A228" s="463" t="s">
        <v>394</v>
      </c>
      <c r="B228" s="464" t="s">
        <v>395</v>
      </c>
      <c r="C228" s="465" t="s">
        <v>403</v>
      </c>
      <c r="D228" s="466" t="s">
        <v>404</v>
      </c>
      <c r="E228" s="465" t="s">
        <v>476</v>
      </c>
      <c r="F228" s="466" t="s">
        <v>477</v>
      </c>
      <c r="G228" s="465" t="s">
        <v>924</v>
      </c>
      <c r="H228" s="465" t="s">
        <v>925</v>
      </c>
      <c r="I228" s="468">
        <v>2192.52001953125</v>
      </c>
      <c r="J228" s="468">
        <v>2</v>
      </c>
      <c r="K228" s="469">
        <v>4385.0400390625</v>
      </c>
    </row>
    <row r="229" spans="1:11" ht="14.4" customHeight="1" x14ac:dyDescent="0.3">
      <c r="A229" s="463" t="s">
        <v>394</v>
      </c>
      <c r="B229" s="464" t="s">
        <v>395</v>
      </c>
      <c r="C229" s="465" t="s">
        <v>403</v>
      </c>
      <c r="D229" s="466" t="s">
        <v>404</v>
      </c>
      <c r="E229" s="465" t="s">
        <v>476</v>
      </c>
      <c r="F229" s="466" t="s">
        <v>477</v>
      </c>
      <c r="G229" s="465" t="s">
        <v>926</v>
      </c>
      <c r="H229" s="465" t="s">
        <v>927</v>
      </c>
      <c r="I229" s="468">
        <v>333</v>
      </c>
      <c r="J229" s="468">
        <v>2</v>
      </c>
      <c r="K229" s="469">
        <v>666</v>
      </c>
    </row>
    <row r="230" spans="1:11" ht="14.4" customHeight="1" x14ac:dyDescent="0.3">
      <c r="A230" s="463" t="s">
        <v>394</v>
      </c>
      <c r="B230" s="464" t="s">
        <v>395</v>
      </c>
      <c r="C230" s="465" t="s">
        <v>403</v>
      </c>
      <c r="D230" s="466" t="s">
        <v>404</v>
      </c>
      <c r="E230" s="465" t="s">
        <v>476</v>
      </c>
      <c r="F230" s="466" t="s">
        <v>477</v>
      </c>
      <c r="G230" s="465" t="s">
        <v>928</v>
      </c>
      <c r="H230" s="465" t="s">
        <v>929</v>
      </c>
      <c r="I230" s="468">
        <v>1277.4100341796875</v>
      </c>
      <c r="J230" s="468">
        <v>1</v>
      </c>
      <c r="K230" s="469">
        <v>1277.4100341796875</v>
      </c>
    </row>
    <row r="231" spans="1:11" ht="14.4" customHeight="1" x14ac:dyDescent="0.3">
      <c r="A231" s="463" t="s">
        <v>394</v>
      </c>
      <c r="B231" s="464" t="s">
        <v>395</v>
      </c>
      <c r="C231" s="465" t="s">
        <v>403</v>
      </c>
      <c r="D231" s="466" t="s">
        <v>404</v>
      </c>
      <c r="E231" s="465" t="s">
        <v>476</v>
      </c>
      <c r="F231" s="466" t="s">
        <v>477</v>
      </c>
      <c r="G231" s="465" t="s">
        <v>930</v>
      </c>
      <c r="H231" s="465" t="s">
        <v>931</v>
      </c>
      <c r="I231" s="468">
        <v>274.67001342773437</v>
      </c>
      <c r="J231" s="468">
        <v>2</v>
      </c>
      <c r="K231" s="469">
        <v>549.34002685546875</v>
      </c>
    </row>
    <row r="232" spans="1:11" ht="14.4" customHeight="1" x14ac:dyDescent="0.3">
      <c r="A232" s="463" t="s">
        <v>394</v>
      </c>
      <c r="B232" s="464" t="s">
        <v>395</v>
      </c>
      <c r="C232" s="465" t="s">
        <v>403</v>
      </c>
      <c r="D232" s="466" t="s">
        <v>404</v>
      </c>
      <c r="E232" s="465" t="s">
        <v>476</v>
      </c>
      <c r="F232" s="466" t="s">
        <v>477</v>
      </c>
      <c r="G232" s="465" t="s">
        <v>932</v>
      </c>
      <c r="H232" s="465" t="s">
        <v>933</v>
      </c>
      <c r="I232" s="468">
        <v>162.08000183105469</v>
      </c>
      <c r="J232" s="468">
        <v>2</v>
      </c>
      <c r="K232" s="469">
        <v>324.16000366210937</v>
      </c>
    </row>
    <row r="233" spans="1:11" ht="14.4" customHeight="1" x14ac:dyDescent="0.3">
      <c r="A233" s="463" t="s">
        <v>394</v>
      </c>
      <c r="B233" s="464" t="s">
        <v>395</v>
      </c>
      <c r="C233" s="465" t="s">
        <v>403</v>
      </c>
      <c r="D233" s="466" t="s">
        <v>404</v>
      </c>
      <c r="E233" s="465" t="s">
        <v>476</v>
      </c>
      <c r="F233" s="466" t="s">
        <v>477</v>
      </c>
      <c r="G233" s="465" t="s">
        <v>934</v>
      </c>
      <c r="H233" s="465" t="s">
        <v>935</v>
      </c>
      <c r="I233" s="468">
        <v>274.67001342773437</v>
      </c>
      <c r="J233" s="468">
        <v>2</v>
      </c>
      <c r="K233" s="469">
        <v>549.34002685546875</v>
      </c>
    </row>
    <row r="234" spans="1:11" ht="14.4" customHeight="1" x14ac:dyDescent="0.3">
      <c r="A234" s="463" t="s">
        <v>394</v>
      </c>
      <c r="B234" s="464" t="s">
        <v>395</v>
      </c>
      <c r="C234" s="465" t="s">
        <v>403</v>
      </c>
      <c r="D234" s="466" t="s">
        <v>404</v>
      </c>
      <c r="E234" s="465" t="s">
        <v>476</v>
      </c>
      <c r="F234" s="466" t="s">
        <v>477</v>
      </c>
      <c r="G234" s="465" t="s">
        <v>936</v>
      </c>
      <c r="H234" s="465" t="s">
        <v>937</v>
      </c>
      <c r="I234" s="468">
        <v>151.25</v>
      </c>
      <c r="J234" s="468">
        <v>1</v>
      </c>
      <c r="K234" s="469">
        <v>151.25</v>
      </c>
    </row>
    <row r="235" spans="1:11" ht="14.4" customHeight="1" x14ac:dyDescent="0.3">
      <c r="A235" s="463" t="s">
        <v>394</v>
      </c>
      <c r="B235" s="464" t="s">
        <v>395</v>
      </c>
      <c r="C235" s="465" t="s">
        <v>403</v>
      </c>
      <c r="D235" s="466" t="s">
        <v>404</v>
      </c>
      <c r="E235" s="465" t="s">
        <v>476</v>
      </c>
      <c r="F235" s="466" t="s">
        <v>477</v>
      </c>
      <c r="G235" s="465" t="s">
        <v>938</v>
      </c>
      <c r="H235" s="465" t="s">
        <v>939</v>
      </c>
      <c r="I235" s="468">
        <v>5105.02001953125</v>
      </c>
      <c r="J235" s="468">
        <v>2</v>
      </c>
      <c r="K235" s="469">
        <v>10210.0400390625</v>
      </c>
    </row>
    <row r="236" spans="1:11" ht="14.4" customHeight="1" x14ac:dyDescent="0.3">
      <c r="A236" s="463" t="s">
        <v>394</v>
      </c>
      <c r="B236" s="464" t="s">
        <v>395</v>
      </c>
      <c r="C236" s="465" t="s">
        <v>403</v>
      </c>
      <c r="D236" s="466" t="s">
        <v>404</v>
      </c>
      <c r="E236" s="465" t="s">
        <v>476</v>
      </c>
      <c r="F236" s="466" t="s">
        <v>477</v>
      </c>
      <c r="G236" s="465" t="s">
        <v>940</v>
      </c>
      <c r="H236" s="465" t="s">
        <v>941</v>
      </c>
      <c r="I236" s="468">
        <v>5717.705078125</v>
      </c>
      <c r="J236" s="468">
        <v>2</v>
      </c>
      <c r="K236" s="469">
        <v>11435.41015625</v>
      </c>
    </row>
    <row r="237" spans="1:11" ht="14.4" customHeight="1" x14ac:dyDescent="0.3">
      <c r="A237" s="463" t="s">
        <v>394</v>
      </c>
      <c r="B237" s="464" t="s">
        <v>395</v>
      </c>
      <c r="C237" s="465" t="s">
        <v>403</v>
      </c>
      <c r="D237" s="466" t="s">
        <v>404</v>
      </c>
      <c r="E237" s="465" t="s">
        <v>476</v>
      </c>
      <c r="F237" s="466" t="s">
        <v>477</v>
      </c>
      <c r="G237" s="465" t="s">
        <v>942</v>
      </c>
      <c r="H237" s="465" t="s">
        <v>943</v>
      </c>
      <c r="I237" s="468">
        <v>5215.10986328125</v>
      </c>
      <c r="J237" s="468">
        <v>2</v>
      </c>
      <c r="K237" s="469">
        <v>10430.2197265625</v>
      </c>
    </row>
    <row r="238" spans="1:11" ht="14.4" customHeight="1" x14ac:dyDescent="0.3">
      <c r="A238" s="463" t="s">
        <v>394</v>
      </c>
      <c r="B238" s="464" t="s">
        <v>395</v>
      </c>
      <c r="C238" s="465" t="s">
        <v>403</v>
      </c>
      <c r="D238" s="466" t="s">
        <v>404</v>
      </c>
      <c r="E238" s="465" t="s">
        <v>476</v>
      </c>
      <c r="F238" s="466" t="s">
        <v>477</v>
      </c>
      <c r="G238" s="465" t="s">
        <v>944</v>
      </c>
      <c r="H238" s="465" t="s">
        <v>945</v>
      </c>
      <c r="I238" s="468">
        <v>274.66668701171875</v>
      </c>
      <c r="J238" s="468">
        <v>6</v>
      </c>
      <c r="K238" s="469">
        <v>1648</v>
      </c>
    </row>
    <row r="239" spans="1:11" ht="14.4" customHeight="1" x14ac:dyDescent="0.3">
      <c r="A239" s="463" t="s">
        <v>394</v>
      </c>
      <c r="B239" s="464" t="s">
        <v>395</v>
      </c>
      <c r="C239" s="465" t="s">
        <v>403</v>
      </c>
      <c r="D239" s="466" t="s">
        <v>404</v>
      </c>
      <c r="E239" s="465" t="s">
        <v>476</v>
      </c>
      <c r="F239" s="466" t="s">
        <v>477</v>
      </c>
      <c r="G239" s="465" t="s">
        <v>946</v>
      </c>
      <c r="H239" s="465" t="s">
        <v>947</v>
      </c>
      <c r="I239" s="468">
        <v>274.67001342773437</v>
      </c>
      <c r="J239" s="468">
        <v>1</v>
      </c>
      <c r="K239" s="469">
        <v>274.67001342773437</v>
      </c>
    </row>
    <row r="240" spans="1:11" ht="14.4" customHeight="1" x14ac:dyDescent="0.3">
      <c r="A240" s="463" t="s">
        <v>394</v>
      </c>
      <c r="B240" s="464" t="s">
        <v>395</v>
      </c>
      <c r="C240" s="465" t="s">
        <v>403</v>
      </c>
      <c r="D240" s="466" t="s">
        <v>404</v>
      </c>
      <c r="E240" s="465" t="s">
        <v>476</v>
      </c>
      <c r="F240" s="466" t="s">
        <v>477</v>
      </c>
      <c r="G240" s="465" t="s">
        <v>948</v>
      </c>
      <c r="H240" s="465" t="s">
        <v>949</v>
      </c>
      <c r="I240" s="468">
        <v>274.67001342773437</v>
      </c>
      <c r="J240" s="468">
        <v>2</v>
      </c>
      <c r="K240" s="469">
        <v>549.34002685546875</v>
      </c>
    </row>
    <row r="241" spans="1:11" ht="14.4" customHeight="1" x14ac:dyDescent="0.3">
      <c r="A241" s="463" t="s">
        <v>394</v>
      </c>
      <c r="B241" s="464" t="s">
        <v>395</v>
      </c>
      <c r="C241" s="465" t="s">
        <v>403</v>
      </c>
      <c r="D241" s="466" t="s">
        <v>404</v>
      </c>
      <c r="E241" s="465" t="s">
        <v>476</v>
      </c>
      <c r="F241" s="466" t="s">
        <v>477</v>
      </c>
      <c r="G241" s="465" t="s">
        <v>950</v>
      </c>
      <c r="H241" s="465" t="s">
        <v>951</v>
      </c>
      <c r="I241" s="468">
        <v>3860</v>
      </c>
      <c r="J241" s="468">
        <v>2</v>
      </c>
      <c r="K241" s="469">
        <v>7720</v>
      </c>
    </row>
    <row r="242" spans="1:11" ht="14.4" customHeight="1" x14ac:dyDescent="0.3">
      <c r="A242" s="463" t="s">
        <v>394</v>
      </c>
      <c r="B242" s="464" t="s">
        <v>395</v>
      </c>
      <c r="C242" s="465" t="s">
        <v>403</v>
      </c>
      <c r="D242" s="466" t="s">
        <v>404</v>
      </c>
      <c r="E242" s="465" t="s">
        <v>476</v>
      </c>
      <c r="F242" s="466" t="s">
        <v>477</v>
      </c>
      <c r="G242" s="465" t="s">
        <v>952</v>
      </c>
      <c r="H242" s="465" t="s">
        <v>953</v>
      </c>
      <c r="I242" s="468">
        <v>1229</v>
      </c>
      <c r="J242" s="468">
        <v>1</v>
      </c>
      <c r="K242" s="469">
        <v>1229</v>
      </c>
    </row>
    <row r="243" spans="1:11" ht="14.4" customHeight="1" x14ac:dyDescent="0.3">
      <c r="A243" s="463" t="s">
        <v>394</v>
      </c>
      <c r="B243" s="464" t="s">
        <v>395</v>
      </c>
      <c r="C243" s="465" t="s">
        <v>403</v>
      </c>
      <c r="D243" s="466" t="s">
        <v>404</v>
      </c>
      <c r="E243" s="465" t="s">
        <v>476</v>
      </c>
      <c r="F243" s="466" t="s">
        <v>477</v>
      </c>
      <c r="G243" s="465" t="s">
        <v>954</v>
      </c>
      <c r="H243" s="465" t="s">
        <v>955</v>
      </c>
      <c r="I243" s="468">
        <v>16089.325976562501</v>
      </c>
      <c r="J243" s="468">
        <v>5</v>
      </c>
      <c r="K243" s="469">
        <v>80446.6298828125</v>
      </c>
    </row>
    <row r="244" spans="1:11" ht="14.4" customHeight="1" x14ac:dyDescent="0.3">
      <c r="A244" s="463" t="s">
        <v>394</v>
      </c>
      <c r="B244" s="464" t="s">
        <v>395</v>
      </c>
      <c r="C244" s="465" t="s">
        <v>403</v>
      </c>
      <c r="D244" s="466" t="s">
        <v>404</v>
      </c>
      <c r="E244" s="465" t="s">
        <v>476</v>
      </c>
      <c r="F244" s="466" t="s">
        <v>477</v>
      </c>
      <c r="G244" s="465" t="s">
        <v>956</v>
      </c>
      <c r="H244" s="465" t="s">
        <v>957</v>
      </c>
      <c r="I244" s="468">
        <v>10051.5</v>
      </c>
      <c r="J244" s="468">
        <v>2</v>
      </c>
      <c r="K244" s="469">
        <v>20103</v>
      </c>
    </row>
    <row r="245" spans="1:11" ht="14.4" customHeight="1" x14ac:dyDescent="0.3">
      <c r="A245" s="463" t="s">
        <v>394</v>
      </c>
      <c r="B245" s="464" t="s">
        <v>395</v>
      </c>
      <c r="C245" s="465" t="s">
        <v>403</v>
      </c>
      <c r="D245" s="466" t="s">
        <v>404</v>
      </c>
      <c r="E245" s="465" t="s">
        <v>476</v>
      </c>
      <c r="F245" s="466" t="s">
        <v>477</v>
      </c>
      <c r="G245" s="465" t="s">
        <v>958</v>
      </c>
      <c r="H245" s="465" t="s">
        <v>959</v>
      </c>
      <c r="I245" s="468">
        <v>213.18206782850001</v>
      </c>
      <c r="J245" s="468">
        <v>1</v>
      </c>
      <c r="K245" s="469">
        <v>213.18206782850001</v>
      </c>
    </row>
    <row r="246" spans="1:11" ht="14.4" customHeight="1" x14ac:dyDescent="0.3">
      <c r="A246" s="463" t="s">
        <v>394</v>
      </c>
      <c r="B246" s="464" t="s">
        <v>395</v>
      </c>
      <c r="C246" s="465" t="s">
        <v>403</v>
      </c>
      <c r="D246" s="466" t="s">
        <v>404</v>
      </c>
      <c r="E246" s="465" t="s">
        <v>476</v>
      </c>
      <c r="F246" s="466" t="s">
        <v>477</v>
      </c>
      <c r="G246" s="465" t="s">
        <v>960</v>
      </c>
      <c r="H246" s="465" t="s">
        <v>961</v>
      </c>
      <c r="I246" s="468">
        <v>209.07519534813724</v>
      </c>
      <c r="J246" s="468">
        <v>1</v>
      </c>
      <c r="K246" s="469">
        <v>209.07519534813724</v>
      </c>
    </row>
    <row r="247" spans="1:11" ht="14.4" customHeight="1" x14ac:dyDescent="0.3">
      <c r="A247" s="463" t="s">
        <v>394</v>
      </c>
      <c r="B247" s="464" t="s">
        <v>395</v>
      </c>
      <c r="C247" s="465" t="s">
        <v>403</v>
      </c>
      <c r="D247" s="466" t="s">
        <v>404</v>
      </c>
      <c r="E247" s="465" t="s">
        <v>476</v>
      </c>
      <c r="F247" s="466" t="s">
        <v>477</v>
      </c>
      <c r="G247" s="465" t="s">
        <v>962</v>
      </c>
      <c r="H247" s="465" t="s">
        <v>963</v>
      </c>
      <c r="I247" s="468">
        <v>318.82194483188806</v>
      </c>
      <c r="J247" s="468">
        <v>27</v>
      </c>
      <c r="K247" s="469">
        <v>8610.0892937599765</v>
      </c>
    </row>
    <row r="248" spans="1:11" ht="14.4" customHeight="1" x14ac:dyDescent="0.3">
      <c r="A248" s="463" t="s">
        <v>394</v>
      </c>
      <c r="B248" s="464" t="s">
        <v>395</v>
      </c>
      <c r="C248" s="465" t="s">
        <v>403</v>
      </c>
      <c r="D248" s="466" t="s">
        <v>404</v>
      </c>
      <c r="E248" s="465" t="s">
        <v>476</v>
      </c>
      <c r="F248" s="466" t="s">
        <v>477</v>
      </c>
      <c r="G248" s="465" t="s">
        <v>964</v>
      </c>
      <c r="H248" s="465" t="s">
        <v>965</v>
      </c>
      <c r="I248" s="468">
        <v>8.3490782613339629</v>
      </c>
      <c r="J248" s="468">
        <v>17100</v>
      </c>
      <c r="K248" s="469">
        <v>142768.169921875</v>
      </c>
    </row>
    <row r="249" spans="1:11" ht="14.4" customHeight="1" x14ac:dyDescent="0.3">
      <c r="A249" s="463" t="s">
        <v>394</v>
      </c>
      <c r="B249" s="464" t="s">
        <v>395</v>
      </c>
      <c r="C249" s="465" t="s">
        <v>403</v>
      </c>
      <c r="D249" s="466" t="s">
        <v>404</v>
      </c>
      <c r="E249" s="465" t="s">
        <v>476</v>
      </c>
      <c r="F249" s="466" t="s">
        <v>477</v>
      </c>
      <c r="G249" s="465" t="s">
        <v>966</v>
      </c>
      <c r="H249" s="465" t="s">
        <v>967</v>
      </c>
      <c r="I249" s="468">
        <v>3639.679931640625</v>
      </c>
      <c r="J249" s="468">
        <v>5</v>
      </c>
      <c r="K249" s="469">
        <v>18198.39990234375</v>
      </c>
    </row>
    <row r="250" spans="1:11" ht="14.4" customHeight="1" x14ac:dyDescent="0.3">
      <c r="A250" s="463" t="s">
        <v>394</v>
      </c>
      <c r="B250" s="464" t="s">
        <v>395</v>
      </c>
      <c r="C250" s="465" t="s">
        <v>403</v>
      </c>
      <c r="D250" s="466" t="s">
        <v>404</v>
      </c>
      <c r="E250" s="465" t="s">
        <v>476</v>
      </c>
      <c r="F250" s="466" t="s">
        <v>477</v>
      </c>
      <c r="G250" s="465" t="s">
        <v>968</v>
      </c>
      <c r="H250" s="465" t="s">
        <v>969</v>
      </c>
      <c r="I250" s="468">
        <v>25.270000457763672</v>
      </c>
      <c r="J250" s="468">
        <v>160</v>
      </c>
      <c r="K250" s="469">
        <v>4042.39990234375</v>
      </c>
    </row>
    <row r="251" spans="1:11" ht="14.4" customHeight="1" x14ac:dyDescent="0.3">
      <c r="A251" s="463" t="s">
        <v>394</v>
      </c>
      <c r="B251" s="464" t="s">
        <v>395</v>
      </c>
      <c r="C251" s="465" t="s">
        <v>403</v>
      </c>
      <c r="D251" s="466" t="s">
        <v>404</v>
      </c>
      <c r="E251" s="465" t="s">
        <v>476</v>
      </c>
      <c r="F251" s="466" t="s">
        <v>477</v>
      </c>
      <c r="G251" s="465" t="s">
        <v>970</v>
      </c>
      <c r="H251" s="465" t="s">
        <v>971</v>
      </c>
      <c r="I251" s="468">
        <v>3643</v>
      </c>
      <c r="J251" s="468">
        <v>1</v>
      </c>
      <c r="K251" s="469">
        <v>3643</v>
      </c>
    </row>
    <row r="252" spans="1:11" ht="14.4" customHeight="1" x14ac:dyDescent="0.3">
      <c r="A252" s="463" t="s">
        <v>394</v>
      </c>
      <c r="B252" s="464" t="s">
        <v>395</v>
      </c>
      <c r="C252" s="465" t="s">
        <v>403</v>
      </c>
      <c r="D252" s="466" t="s">
        <v>404</v>
      </c>
      <c r="E252" s="465" t="s">
        <v>476</v>
      </c>
      <c r="F252" s="466" t="s">
        <v>477</v>
      </c>
      <c r="G252" s="465" t="s">
        <v>972</v>
      </c>
      <c r="H252" s="465" t="s">
        <v>973</v>
      </c>
      <c r="I252" s="468">
        <v>492.47000122070312</v>
      </c>
      <c r="J252" s="468">
        <v>6</v>
      </c>
      <c r="K252" s="469">
        <v>2954.8200073242187</v>
      </c>
    </row>
    <row r="253" spans="1:11" ht="14.4" customHeight="1" x14ac:dyDescent="0.3">
      <c r="A253" s="463" t="s">
        <v>394</v>
      </c>
      <c r="B253" s="464" t="s">
        <v>395</v>
      </c>
      <c r="C253" s="465" t="s">
        <v>403</v>
      </c>
      <c r="D253" s="466" t="s">
        <v>404</v>
      </c>
      <c r="E253" s="465" t="s">
        <v>476</v>
      </c>
      <c r="F253" s="466" t="s">
        <v>477</v>
      </c>
      <c r="G253" s="465" t="s">
        <v>974</v>
      </c>
      <c r="H253" s="465" t="s">
        <v>975</v>
      </c>
      <c r="I253" s="468">
        <v>492.47000122070312</v>
      </c>
      <c r="J253" s="468">
        <v>4</v>
      </c>
      <c r="K253" s="469">
        <v>1969.8800048828125</v>
      </c>
    </row>
    <row r="254" spans="1:11" ht="14.4" customHeight="1" x14ac:dyDescent="0.3">
      <c r="A254" s="463" t="s">
        <v>394</v>
      </c>
      <c r="B254" s="464" t="s">
        <v>395</v>
      </c>
      <c r="C254" s="465" t="s">
        <v>403</v>
      </c>
      <c r="D254" s="466" t="s">
        <v>404</v>
      </c>
      <c r="E254" s="465" t="s">
        <v>476</v>
      </c>
      <c r="F254" s="466" t="s">
        <v>477</v>
      </c>
      <c r="G254" s="465" t="s">
        <v>976</v>
      </c>
      <c r="H254" s="465" t="s">
        <v>977</v>
      </c>
      <c r="I254" s="468">
        <v>1608.0799560546875</v>
      </c>
      <c r="J254" s="468">
        <v>1</v>
      </c>
      <c r="K254" s="469">
        <v>1608.0799560546875</v>
      </c>
    </row>
    <row r="255" spans="1:11" ht="14.4" customHeight="1" x14ac:dyDescent="0.3">
      <c r="A255" s="463" t="s">
        <v>394</v>
      </c>
      <c r="B255" s="464" t="s">
        <v>395</v>
      </c>
      <c r="C255" s="465" t="s">
        <v>403</v>
      </c>
      <c r="D255" s="466" t="s">
        <v>404</v>
      </c>
      <c r="E255" s="465" t="s">
        <v>476</v>
      </c>
      <c r="F255" s="466" t="s">
        <v>477</v>
      </c>
      <c r="G255" s="465" t="s">
        <v>978</v>
      </c>
      <c r="H255" s="465" t="s">
        <v>979</v>
      </c>
      <c r="I255" s="468">
        <v>2540.9949951171875</v>
      </c>
      <c r="J255" s="468">
        <v>2</v>
      </c>
      <c r="K255" s="469">
        <v>5081.989990234375</v>
      </c>
    </row>
    <row r="256" spans="1:11" ht="14.4" customHeight="1" x14ac:dyDescent="0.3">
      <c r="A256" s="463" t="s">
        <v>394</v>
      </c>
      <c r="B256" s="464" t="s">
        <v>395</v>
      </c>
      <c r="C256" s="465" t="s">
        <v>403</v>
      </c>
      <c r="D256" s="466" t="s">
        <v>404</v>
      </c>
      <c r="E256" s="465" t="s">
        <v>476</v>
      </c>
      <c r="F256" s="466" t="s">
        <v>477</v>
      </c>
      <c r="G256" s="465" t="s">
        <v>980</v>
      </c>
      <c r="H256" s="465" t="s">
        <v>981</v>
      </c>
      <c r="I256" s="468">
        <v>984.94000244140625</v>
      </c>
      <c r="J256" s="468">
        <v>1</v>
      </c>
      <c r="K256" s="469">
        <v>984.94000244140625</v>
      </c>
    </row>
    <row r="257" spans="1:11" ht="14.4" customHeight="1" x14ac:dyDescent="0.3">
      <c r="A257" s="463" t="s">
        <v>394</v>
      </c>
      <c r="B257" s="464" t="s">
        <v>395</v>
      </c>
      <c r="C257" s="465" t="s">
        <v>403</v>
      </c>
      <c r="D257" s="466" t="s">
        <v>404</v>
      </c>
      <c r="E257" s="465" t="s">
        <v>476</v>
      </c>
      <c r="F257" s="466" t="s">
        <v>477</v>
      </c>
      <c r="G257" s="465" t="s">
        <v>982</v>
      </c>
      <c r="H257" s="465" t="s">
        <v>983</v>
      </c>
      <c r="I257" s="468">
        <v>492.47000122070312</v>
      </c>
      <c r="J257" s="468">
        <v>6</v>
      </c>
      <c r="K257" s="469">
        <v>2954.8200073242187</v>
      </c>
    </row>
    <row r="258" spans="1:11" ht="14.4" customHeight="1" x14ac:dyDescent="0.3">
      <c r="A258" s="463" t="s">
        <v>394</v>
      </c>
      <c r="B258" s="464" t="s">
        <v>395</v>
      </c>
      <c r="C258" s="465" t="s">
        <v>403</v>
      </c>
      <c r="D258" s="466" t="s">
        <v>404</v>
      </c>
      <c r="E258" s="465" t="s">
        <v>476</v>
      </c>
      <c r="F258" s="466" t="s">
        <v>477</v>
      </c>
      <c r="G258" s="465" t="s">
        <v>984</v>
      </c>
      <c r="H258" s="465" t="s">
        <v>985</v>
      </c>
      <c r="I258" s="468">
        <v>492.47000122070312</v>
      </c>
      <c r="J258" s="468">
        <v>6</v>
      </c>
      <c r="K258" s="469">
        <v>2954.8200073242187</v>
      </c>
    </row>
    <row r="259" spans="1:11" ht="14.4" customHeight="1" x14ac:dyDescent="0.3">
      <c r="A259" s="463" t="s">
        <v>394</v>
      </c>
      <c r="B259" s="464" t="s">
        <v>395</v>
      </c>
      <c r="C259" s="465" t="s">
        <v>403</v>
      </c>
      <c r="D259" s="466" t="s">
        <v>404</v>
      </c>
      <c r="E259" s="465" t="s">
        <v>476</v>
      </c>
      <c r="F259" s="466" t="s">
        <v>477</v>
      </c>
      <c r="G259" s="465" t="s">
        <v>986</v>
      </c>
      <c r="H259" s="465" t="s">
        <v>987</v>
      </c>
      <c r="I259" s="468">
        <v>492.47000122070312</v>
      </c>
      <c r="J259" s="468">
        <v>6</v>
      </c>
      <c r="K259" s="469">
        <v>2954.8200073242187</v>
      </c>
    </row>
    <row r="260" spans="1:11" ht="14.4" customHeight="1" x14ac:dyDescent="0.3">
      <c r="A260" s="463" t="s">
        <v>394</v>
      </c>
      <c r="B260" s="464" t="s">
        <v>395</v>
      </c>
      <c r="C260" s="465" t="s">
        <v>403</v>
      </c>
      <c r="D260" s="466" t="s">
        <v>404</v>
      </c>
      <c r="E260" s="465" t="s">
        <v>476</v>
      </c>
      <c r="F260" s="466" t="s">
        <v>477</v>
      </c>
      <c r="G260" s="465" t="s">
        <v>988</v>
      </c>
      <c r="H260" s="465" t="s">
        <v>989</v>
      </c>
      <c r="I260" s="468">
        <v>11.659999847412109</v>
      </c>
      <c r="J260" s="468">
        <v>650</v>
      </c>
      <c r="K260" s="469">
        <v>7581.8598480224609</v>
      </c>
    </row>
    <row r="261" spans="1:11" ht="14.4" customHeight="1" x14ac:dyDescent="0.3">
      <c r="A261" s="463" t="s">
        <v>394</v>
      </c>
      <c r="B261" s="464" t="s">
        <v>395</v>
      </c>
      <c r="C261" s="465" t="s">
        <v>403</v>
      </c>
      <c r="D261" s="466" t="s">
        <v>404</v>
      </c>
      <c r="E261" s="465" t="s">
        <v>476</v>
      </c>
      <c r="F261" s="466" t="s">
        <v>477</v>
      </c>
      <c r="G261" s="465" t="s">
        <v>990</v>
      </c>
      <c r="H261" s="465" t="s">
        <v>991</v>
      </c>
      <c r="I261" s="468">
        <v>18.138500040227715</v>
      </c>
      <c r="J261" s="468">
        <v>1320</v>
      </c>
      <c r="K261" s="469">
        <v>23942.08056640625</v>
      </c>
    </row>
    <row r="262" spans="1:11" ht="14.4" customHeight="1" x14ac:dyDescent="0.3">
      <c r="A262" s="463" t="s">
        <v>394</v>
      </c>
      <c r="B262" s="464" t="s">
        <v>395</v>
      </c>
      <c r="C262" s="465" t="s">
        <v>403</v>
      </c>
      <c r="D262" s="466" t="s">
        <v>404</v>
      </c>
      <c r="E262" s="465" t="s">
        <v>476</v>
      </c>
      <c r="F262" s="466" t="s">
        <v>477</v>
      </c>
      <c r="G262" s="465" t="s">
        <v>992</v>
      </c>
      <c r="H262" s="465" t="s">
        <v>993</v>
      </c>
      <c r="I262" s="468">
        <v>17.545975912184943</v>
      </c>
      <c r="J262" s="468">
        <v>4100</v>
      </c>
      <c r="K262" s="469">
        <v>71934.567962646484</v>
      </c>
    </row>
    <row r="263" spans="1:11" ht="14.4" customHeight="1" x14ac:dyDescent="0.3">
      <c r="A263" s="463" t="s">
        <v>394</v>
      </c>
      <c r="B263" s="464" t="s">
        <v>395</v>
      </c>
      <c r="C263" s="465" t="s">
        <v>403</v>
      </c>
      <c r="D263" s="466" t="s">
        <v>404</v>
      </c>
      <c r="E263" s="465" t="s">
        <v>476</v>
      </c>
      <c r="F263" s="466" t="s">
        <v>477</v>
      </c>
      <c r="G263" s="465" t="s">
        <v>994</v>
      </c>
      <c r="H263" s="465" t="s">
        <v>995</v>
      </c>
      <c r="I263" s="468">
        <v>11.371240043640137</v>
      </c>
      <c r="J263" s="468">
        <v>130</v>
      </c>
      <c r="K263" s="469">
        <v>1478.4500045776367</v>
      </c>
    </row>
    <row r="264" spans="1:11" ht="14.4" customHeight="1" x14ac:dyDescent="0.3">
      <c r="A264" s="463" t="s">
        <v>394</v>
      </c>
      <c r="B264" s="464" t="s">
        <v>395</v>
      </c>
      <c r="C264" s="465" t="s">
        <v>403</v>
      </c>
      <c r="D264" s="466" t="s">
        <v>404</v>
      </c>
      <c r="E264" s="465" t="s">
        <v>476</v>
      </c>
      <c r="F264" s="466" t="s">
        <v>477</v>
      </c>
      <c r="G264" s="465" t="s">
        <v>996</v>
      </c>
      <c r="H264" s="465" t="s">
        <v>997</v>
      </c>
      <c r="I264" s="468">
        <v>16.45674991607666</v>
      </c>
      <c r="J264" s="468">
        <v>50</v>
      </c>
      <c r="K264" s="469">
        <v>822.75</v>
      </c>
    </row>
    <row r="265" spans="1:11" ht="14.4" customHeight="1" x14ac:dyDescent="0.3">
      <c r="A265" s="463" t="s">
        <v>394</v>
      </c>
      <c r="B265" s="464" t="s">
        <v>395</v>
      </c>
      <c r="C265" s="465" t="s">
        <v>403</v>
      </c>
      <c r="D265" s="466" t="s">
        <v>404</v>
      </c>
      <c r="E265" s="465" t="s">
        <v>476</v>
      </c>
      <c r="F265" s="466" t="s">
        <v>477</v>
      </c>
      <c r="G265" s="465" t="s">
        <v>998</v>
      </c>
      <c r="H265" s="465" t="s">
        <v>999</v>
      </c>
      <c r="I265" s="468">
        <v>4646.6728515625</v>
      </c>
      <c r="J265" s="468">
        <v>9</v>
      </c>
      <c r="K265" s="469">
        <v>41819.580078125</v>
      </c>
    </row>
    <row r="266" spans="1:11" ht="14.4" customHeight="1" x14ac:dyDescent="0.3">
      <c r="A266" s="463" t="s">
        <v>394</v>
      </c>
      <c r="B266" s="464" t="s">
        <v>395</v>
      </c>
      <c r="C266" s="465" t="s">
        <v>403</v>
      </c>
      <c r="D266" s="466" t="s">
        <v>404</v>
      </c>
      <c r="E266" s="465" t="s">
        <v>476</v>
      </c>
      <c r="F266" s="466" t="s">
        <v>477</v>
      </c>
      <c r="G266" s="465" t="s">
        <v>1000</v>
      </c>
      <c r="H266" s="465" t="s">
        <v>1001</v>
      </c>
      <c r="I266" s="468">
        <v>5299.864990234375</v>
      </c>
      <c r="J266" s="468">
        <v>2</v>
      </c>
      <c r="K266" s="469">
        <v>10599.72998046875</v>
      </c>
    </row>
    <row r="267" spans="1:11" ht="14.4" customHeight="1" x14ac:dyDescent="0.3">
      <c r="A267" s="463" t="s">
        <v>394</v>
      </c>
      <c r="B267" s="464" t="s">
        <v>395</v>
      </c>
      <c r="C267" s="465" t="s">
        <v>403</v>
      </c>
      <c r="D267" s="466" t="s">
        <v>404</v>
      </c>
      <c r="E267" s="465" t="s">
        <v>476</v>
      </c>
      <c r="F267" s="466" t="s">
        <v>477</v>
      </c>
      <c r="G267" s="465" t="s">
        <v>1002</v>
      </c>
      <c r="H267" s="465" t="s">
        <v>1003</v>
      </c>
      <c r="I267" s="468">
        <v>2879.844970703125</v>
      </c>
      <c r="J267" s="468">
        <v>3</v>
      </c>
      <c r="K267" s="469">
        <v>8639.47998046875</v>
      </c>
    </row>
    <row r="268" spans="1:11" ht="14.4" customHeight="1" x14ac:dyDescent="0.3">
      <c r="A268" s="463" t="s">
        <v>394</v>
      </c>
      <c r="B268" s="464" t="s">
        <v>395</v>
      </c>
      <c r="C268" s="465" t="s">
        <v>403</v>
      </c>
      <c r="D268" s="466" t="s">
        <v>404</v>
      </c>
      <c r="E268" s="465" t="s">
        <v>476</v>
      </c>
      <c r="F268" s="466" t="s">
        <v>477</v>
      </c>
      <c r="G268" s="465" t="s">
        <v>1004</v>
      </c>
      <c r="H268" s="465" t="s">
        <v>1005</v>
      </c>
      <c r="I268" s="468">
        <v>5009.784912109375</v>
      </c>
      <c r="J268" s="468">
        <v>2</v>
      </c>
      <c r="K268" s="469">
        <v>10019.56982421875</v>
      </c>
    </row>
    <row r="269" spans="1:11" ht="14.4" customHeight="1" x14ac:dyDescent="0.3">
      <c r="A269" s="463" t="s">
        <v>394</v>
      </c>
      <c r="B269" s="464" t="s">
        <v>395</v>
      </c>
      <c r="C269" s="465" t="s">
        <v>403</v>
      </c>
      <c r="D269" s="466" t="s">
        <v>404</v>
      </c>
      <c r="E269" s="465" t="s">
        <v>476</v>
      </c>
      <c r="F269" s="466" t="s">
        <v>477</v>
      </c>
      <c r="G269" s="465" t="s">
        <v>1006</v>
      </c>
      <c r="H269" s="465" t="s">
        <v>1007</v>
      </c>
      <c r="I269" s="468">
        <v>8636.40478515625</v>
      </c>
      <c r="J269" s="468">
        <v>2</v>
      </c>
      <c r="K269" s="469">
        <v>17272.8095703125</v>
      </c>
    </row>
    <row r="270" spans="1:11" ht="14.4" customHeight="1" x14ac:dyDescent="0.3">
      <c r="A270" s="463" t="s">
        <v>394</v>
      </c>
      <c r="B270" s="464" t="s">
        <v>395</v>
      </c>
      <c r="C270" s="465" t="s">
        <v>403</v>
      </c>
      <c r="D270" s="466" t="s">
        <v>404</v>
      </c>
      <c r="E270" s="465" t="s">
        <v>476</v>
      </c>
      <c r="F270" s="466" t="s">
        <v>477</v>
      </c>
      <c r="G270" s="465" t="s">
        <v>1008</v>
      </c>
      <c r="H270" s="465" t="s">
        <v>1009</v>
      </c>
      <c r="I270" s="468">
        <v>492.47000122070312</v>
      </c>
      <c r="J270" s="468">
        <v>6</v>
      </c>
      <c r="K270" s="469">
        <v>2954.8200073242187</v>
      </c>
    </row>
    <row r="271" spans="1:11" ht="14.4" customHeight="1" x14ac:dyDescent="0.3">
      <c r="A271" s="463" t="s">
        <v>394</v>
      </c>
      <c r="B271" s="464" t="s">
        <v>395</v>
      </c>
      <c r="C271" s="465" t="s">
        <v>403</v>
      </c>
      <c r="D271" s="466" t="s">
        <v>404</v>
      </c>
      <c r="E271" s="465" t="s">
        <v>476</v>
      </c>
      <c r="F271" s="466" t="s">
        <v>477</v>
      </c>
      <c r="G271" s="465" t="s">
        <v>1010</v>
      </c>
      <c r="H271" s="465" t="s">
        <v>1011</v>
      </c>
      <c r="I271" s="468">
        <v>1234.199951171875</v>
      </c>
      <c r="J271" s="468">
        <v>1</v>
      </c>
      <c r="K271" s="469">
        <v>1234.199951171875</v>
      </c>
    </row>
    <row r="272" spans="1:11" ht="14.4" customHeight="1" x14ac:dyDescent="0.3">
      <c r="A272" s="463" t="s">
        <v>394</v>
      </c>
      <c r="B272" s="464" t="s">
        <v>395</v>
      </c>
      <c r="C272" s="465" t="s">
        <v>403</v>
      </c>
      <c r="D272" s="466" t="s">
        <v>404</v>
      </c>
      <c r="E272" s="465" t="s">
        <v>476</v>
      </c>
      <c r="F272" s="466" t="s">
        <v>477</v>
      </c>
      <c r="G272" s="465" t="s">
        <v>1012</v>
      </c>
      <c r="H272" s="465" t="s">
        <v>1013</v>
      </c>
      <c r="I272" s="468">
        <v>984.94000244140625</v>
      </c>
      <c r="J272" s="468">
        <v>2</v>
      </c>
      <c r="K272" s="469">
        <v>1969.8800048828125</v>
      </c>
    </row>
    <row r="273" spans="1:11" ht="14.4" customHeight="1" x14ac:dyDescent="0.3">
      <c r="A273" s="463" t="s">
        <v>394</v>
      </c>
      <c r="B273" s="464" t="s">
        <v>395</v>
      </c>
      <c r="C273" s="465" t="s">
        <v>403</v>
      </c>
      <c r="D273" s="466" t="s">
        <v>404</v>
      </c>
      <c r="E273" s="465" t="s">
        <v>476</v>
      </c>
      <c r="F273" s="466" t="s">
        <v>477</v>
      </c>
      <c r="G273" s="465" t="s">
        <v>1014</v>
      </c>
      <c r="H273" s="465" t="s">
        <v>1015</v>
      </c>
      <c r="I273" s="468">
        <v>984.94000244140625</v>
      </c>
      <c r="J273" s="468">
        <v>1</v>
      </c>
      <c r="K273" s="469">
        <v>984.94000244140625</v>
      </c>
    </row>
    <row r="274" spans="1:11" ht="14.4" customHeight="1" x14ac:dyDescent="0.3">
      <c r="A274" s="463" t="s">
        <v>394</v>
      </c>
      <c r="B274" s="464" t="s">
        <v>395</v>
      </c>
      <c r="C274" s="465" t="s">
        <v>403</v>
      </c>
      <c r="D274" s="466" t="s">
        <v>404</v>
      </c>
      <c r="E274" s="465" t="s">
        <v>476</v>
      </c>
      <c r="F274" s="466" t="s">
        <v>477</v>
      </c>
      <c r="G274" s="465" t="s">
        <v>1016</v>
      </c>
      <c r="H274" s="465" t="s">
        <v>1017</v>
      </c>
      <c r="I274" s="468">
        <v>10.369999885559082</v>
      </c>
      <c r="J274" s="468">
        <v>110</v>
      </c>
      <c r="K274" s="469">
        <v>1140.6599884033203</v>
      </c>
    </row>
    <row r="275" spans="1:11" ht="14.4" customHeight="1" x14ac:dyDescent="0.3">
      <c r="A275" s="463" t="s">
        <v>394</v>
      </c>
      <c r="B275" s="464" t="s">
        <v>395</v>
      </c>
      <c r="C275" s="465" t="s">
        <v>403</v>
      </c>
      <c r="D275" s="466" t="s">
        <v>404</v>
      </c>
      <c r="E275" s="465" t="s">
        <v>476</v>
      </c>
      <c r="F275" s="466" t="s">
        <v>477</v>
      </c>
      <c r="G275" s="465" t="s">
        <v>1018</v>
      </c>
      <c r="H275" s="465" t="s">
        <v>1019</v>
      </c>
      <c r="I275" s="468">
        <v>9.6799936294555664</v>
      </c>
      <c r="J275" s="468">
        <v>2300</v>
      </c>
      <c r="K275" s="469">
        <v>22264.02001953125</v>
      </c>
    </row>
    <row r="276" spans="1:11" ht="14.4" customHeight="1" x14ac:dyDescent="0.3">
      <c r="A276" s="463" t="s">
        <v>394</v>
      </c>
      <c r="B276" s="464" t="s">
        <v>395</v>
      </c>
      <c r="C276" s="465" t="s">
        <v>403</v>
      </c>
      <c r="D276" s="466" t="s">
        <v>404</v>
      </c>
      <c r="E276" s="465" t="s">
        <v>476</v>
      </c>
      <c r="F276" s="466" t="s">
        <v>477</v>
      </c>
      <c r="G276" s="465" t="s">
        <v>1020</v>
      </c>
      <c r="H276" s="465" t="s">
        <v>1021</v>
      </c>
      <c r="I276" s="468">
        <v>3223.7886090959823</v>
      </c>
      <c r="J276" s="468">
        <v>7</v>
      </c>
      <c r="K276" s="469">
        <v>22566.520263671875</v>
      </c>
    </row>
    <row r="277" spans="1:11" ht="14.4" customHeight="1" x14ac:dyDescent="0.3">
      <c r="A277" s="463" t="s">
        <v>394</v>
      </c>
      <c r="B277" s="464" t="s">
        <v>395</v>
      </c>
      <c r="C277" s="465" t="s">
        <v>403</v>
      </c>
      <c r="D277" s="466" t="s">
        <v>404</v>
      </c>
      <c r="E277" s="465" t="s">
        <v>476</v>
      </c>
      <c r="F277" s="466" t="s">
        <v>477</v>
      </c>
      <c r="G277" s="465" t="s">
        <v>1022</v>
      </c>
      <c r="H277" s="465" t="s">
        <v>1023</v>
      </c>
      <c r="I277" s="468">
        <v>51.423000335693359</v>
      </c>
      <c r="J277" s="468">
        <v>810</v>
      </c>
      <c r="K277" s="469">
        <v>41652.62841796875</v>
      </c>
    </row>
    <row r="278" spans="1:11" ht="14.4" customHeight="1" x14ac:dyDescent="0.3">
      <c r="A278" s="463" t="s">
        <v>394</v>
      </c>
      <c r="B278" s="464" t="s">
        <v>395</v>
      </c>
      <c r="C278" s="465" t="s">
        <v>403</v>
      </c>
      <c r="D278" s="466" t="s">
        <v>404</v>
      </c>
      <c r="E278" s="465" t="s">
        <v>476</v>
      </c>
      <c r="F278" s="466" t="s">
        <v>477</v>
      </c>
      <c r="G278" s="465" t="s">
        <v>1024</v>
      </c>
      <c r="H278" s="465" t="s">
        <v>1025</v>
      </c>
      <c r="I278" s="468">
        <v>51.422298431396484</v>
      </c>
      <c r="J278" s="468">
        <v>810</v>
      </c>
      <c r="K278" s="469">
        <v>41652.091186523438</v>
      </c>
    </row>
    <row r="279" spans="1:11" ht="14.4" customHeight="1" x14ac:dyDescent="0.3">
      <c r="A279" s="463" t="s">
        <v>394</v>
      </c>
      <c r="B279" s="464" t="s">
        <v>395</v>
      </c>
      <c r="C279" s="465" t="s">
        <v>403</v>
      </c>
      <c r="D279" s="466" t="s">
        <v>404</v>
      </c>
      <c r="E279" s="465" t="s">
        <v>476</v>
      </c>
      <c r="F279" s="466" t="s">
        <v>477</v>
      </c>
      <c r="G279" s="465" t="s">
        <v>1026</v>
      </c>
      <c r="H279" s="465" t="s">
        <v>1027</v>
      </c>
      <c r="I279" s="468">
        <v>51.409999847412109</v>
      </c>
      <c r="J279" s="468">
        <v>270</v>
      </c>
      <c r="K279" s="469">
        <v>13880.699340820313</v>
      </c>
    </row>
    <row r="280" spans="1:11" ht="14.4" customHeight="1" x14ac:dyDescent="0.3">
      <c r="A280" s="463" t="s">
        <v>394</v>
      </c>
      <c r="B280" s="464" t="s">
        <v>395</v>
      </c>
      <c r="C280" s="465" t="s">
        <v>403</v>
      </c>
      <c r="D280" s="466" t="s">
        <v>404</v>
      </c>
      <c r="E280" s="465" t="s">
        <v>476</v>
      </c>
      <c r="F280" s="466" t="s">
        <v>477</v>
      </c>
      <c r="G280" s="465" t="s">
        <v>1028</v>
      </c>
      <c r="H280" s="465" t="s">
        <v>1029</v>
      </c>
      <c r="I280" s="468">
        <v>51.409999847412109</v>
      </c>
      <c r="J280" s="468">
        <v>270</v>
      </c>
      <c r="K280" s="469">
        <v>13880.699340820313</v>
      </c>
    </row>
    <row r="281" spans="1:11" ht="14.4" customHeight="1" x14ac:dyDescent="0.3">
      <c r="A281" s="463" t="s">
        <v>394</v>
      </c>
      <c r="B281" s="464" t="s">
        <v>395</v>
      </c>
      <c r="C281" s="465" t="s">
        <v>403</v>
      </c>
      <c r="D281" s="466" t="s">
        <v>404</v>
      </c>
      <c r="E281" s="465" t="s">
        <v>476</v>
      </c>
      <c r="F281" s="466" t="s">
        <v>477</v>
      </c>
      <c r="G281" s="465" t="s">
        <v>1030</v>
      </c>
      <c r="H281" s="465" t="s">
        <v>1031</v>
      </c>
      <c r="I281" s="468">
        <v>51.422000885009766</v>
      </c>
      <c r="J281" s="468">
        <v>270</v>
      </c>
      <c r="K281" s="469">
        <v>13883.939208984375</v>
      </c>
    </row>
    <row r="282" spans="1:11" ht="14.4" customHeight="1" x14ac:dyDescent="0.3">
      <c r="A282" s="463" t="s">
        <v>394</v>
      </c>
      <c r="B282" s="464" t="s">
        <v>395</v>
      </c>
      <c r="C282" s="465" t="s">
        <v>403</v>
      </c>
      <c r="D282" s="466" t="s">
        <v>404</v>
      </c>
      <c r="E282" s="465" t="s">
        <v>476</v>
      </c>
      <c r="F282" s="466" t="s">
        <v>477</v>
      </c>
      <c r="G282" s="465" t="s">
        <v>1032</v>
      </c>
      <c r="H282" s="465" t="s">
        <v>1033</v>
      </c>
      <c r="I282" s="468">
        <v>51.422000885009766</v>
      </c>
      <c r="J282" s="468">
        <v>270</v>
      </c>
      <c r="K282" s="469">
        <v>13883.939208984375</v>
      </c>
    </row>
    <row r="283" spans="1:11" ht="14.4" customHeight="1" x14ac:dyDescent="0.3">
      <c r="A283" s="463" t="s">
        <v>394</v>
      </c>
      <c r="B283" s="464" t="s">
        <v>395</v>
      </c>
      <c r="C283" s="465" t="s">
        <v>403</v>
      </c>
      <c r="D283" s="466" t="s">
        <v>404</v>
      </c>
      <c r="E283" s="465" t="s">
        <v>476</v>
      </c>
      <c r="F283" s="466" t="s">
        <v>477</v>
      </c>
      <c r="G283" s="465" t="s">
        <v>1034</v>
      </c>
      <c r="H283" s="465" t="s">
        <v>1035</v>
      </c>
      <c r="I283" s="468">
        <v>9.7200002670288086</v>
      </c>
      <c r="J283" s="468">
        <v>140</v>
      </c>
      <c r="K283" s="469">
        <v>1360.2999877929687</v>
      </c>
    </row>
    <row r="284" spans="1:11" ht="14.4" customHeight="1" x14ac:dyDescent="0.3">
      <c r="A284" s="463" t="s">
        <v>394</v>
      </c>
      <c r="B284" s="464" t="s">
        <v>395</v>
      </c>
      <c r="C284" s="465" t="s">
        <v>403</v>
      </c>
      <c r="D284" s="466" t="s">
        <v>404</v>
      </c>
      <c r="E284" s="465" t="s">
        <v>476</v>
      </c>
      <c r="F284" s="466" t="s">
        <v>477</v>
      </c>
      <c r="G284" s="465" t="s">
        <v>1036</v>
      </c>
      <c r="H284" s="465" t="s">
        <v>1037</v>
      </c>
      <c r="I284" s="468">
        <v>320.64999389648437</v>
      </c>
      <c r="J284" s="468">
        <v>1</v>
      </c>
      <c r="K284" s="469">
        <v>320.64999389648437</v>
      </c>
    </row>
    <row r="285" spans="1:11" ht="14.4" customHeight="1" x14ac:dyDescent="0.3">
      <c r="A285" s="463" t="s">
        <v>394</v>
      </c>
      <c r="B285" s="464" t="s">
        <v>395</v>
      </c>
      <c r="C285" s="465" t="s">
        <v>403</v>
      </c>
      <c r="D285" s="466" t="s">
        <v>404</v>
      </c>
      <c r="E285" s="465" t="s">
        <v>476</v>
      </c>
      <c r="F285" s="466" t="s">
        <v>477</v>
      </c>
      <c r="G285" s="465" t="s">
        <v>1038</v>
      </c>
      <c r="H285" s="465" t="s">
        <v>1039</v>
      </c>
      <c r="I285" s="468">
        <v>3853.300048828125</v>
      </c>
      <c r="J285" s="468">
        <v>2</v>
      </c>
      <c r="K285" s="469">
        <v>7706.60009765625</v>
      </c>
    </row>
    <row r="286" spans="1:11" ht="14.4" customHeight="1" x14ac:dyDescent="0.3">
      <c r="A286" s="463" t="s">
        <v>394</v>
      </c>
      <c r="B286" s="464" t="s">
        <v>395</v>
      </c>
      <c r="C286" s="465" t="s">
        <v>403</v>
      </c>
      <c r="D286" s="466" t="s">
        <v>404</v>
      </c>
      <c r="E286" s="465" t="s">
        <v>476</v>
      </c>
      <c r="F286" s="466" t="s">
        <v>477</v>
      </c>
      <c r="G286" s="465" t="s">
        <v>1040</v>
      </c>
      <c r="H286" s="465" t="s">
        <v>1041</v>
      </c>
      <c r="I286" s="468">
        <v>3208.52001953125</v>
      </c>
      <c r="J286" s="468">
        <v>1</v>
      </c>
      <c r="K286" s="469">
        <v>3208.52001953125</v>
      </c>
    </row>
    <row r="287" spans="1:11" ht="14.4" customHeight="1" x14ac:dyDescent="0.3">
      <c r="A287" s="463" t="s">
        <v>394</v>
      </c>
      <c r="B287" s="464" t="s">
        <v>395</v>
      </c>
      <c r="C287" s="465" t="s">
        <v>403</v>
      </c>
      <c r="D287" s="466" t="s">
        <v>404</v>
      </c>
      <c r="E287" s="465" t="s">
        <v>476</v>
      </c>
      <c r="F287" s="466" t="s">
        <v>477</v>
      </c>
      <c r="G287" s="465" t="s">
        <v>1042</v>
      </c>
      <c r="H287" s="465" t="s">
        <v>1043</v>
      </c>
      <c r="I287" s="468">
        <v>597.739990234375</v>
      </c>
      <c r="J287" s="468">
        <v>1</v>
      </c>
      <c r="K287" s="469">
        <v>597.739990234375</v>
      </c>
    </row>
    <row r="288" spans="1:11" ht="14.4" customHeight="1" x14ac:dyDescent="0.3">
      <c r="A288" s="463" t="s">
        <v>394</v>
      </c>
      <c r="B288" s="464" t="s">
        <v>395</v>
      </c>
      <c r="C288" s="465" t="s">
        <v>403</v>
      </c>
      <c r="D288" s="466" t="s">
        <v>404</v>
      </c>
      <c r="E288" s="465" t="s">
        <v>476</v>
      </c>
      <c r="F288" s="466" t="s">
        <v>477</v>
      </c>
      <c r="G288" s="465" t="s">
        <v>1044</v>
      </c>
      <c r="H288" s="465" t="s">
        <v>1045</v>
      </c>
      <c r="I288" s="468">
        <v>2674.10009765625</v>
      </c>
      <c r="J288" s="468">
        <v>1</v>
      </c>
      <c r="K288" s="469">
        <v>2674.10009765625</v>
      </c>
    </row>
    <row r="289" spans="1:11" ht="14.4" customHeight="1" x14ac:dyDescent="0.3">
      <c r="A289" s="463" t="s">
        <v>394</v>
      </c>
      <c r="B289" s="464" t="s">
        <v>395</v>
      </c>
      <c r="C289" s="465" t="s">
        <v>403</v>
      </c>
      <c r="D289" s="466" t="s">
        <v>404</v>
      </c>
      <c r="E289" s="465" t="s">
        <v>476</v>
      </c>
      <c r="F289" s="466" t="s">
        <v>477</v>
      </c>
      <c r="G289" s="465" t="s">
        <v>1046</v>
      </c>
      <c r="H289" s="465" t="s">
        <v>1047</v>
      </c>
      <c r="I289" s="468">
        <v>274.66668701171875</v>
      </c>
      <c r="J289" s="468">
        <v>6</v>
      </c>
      <c r="K289" s="469">
        <v>1648</v>
      </c>
    </row>
    <row r="290" spans="1:11" ht="14.4" customHeight="1" x14ac:dyDescent="0.3">
      <c r="A290" s="463" t="s">
        <v>394</v>
      </c>
      <c r="B290" s="464" t="s">
        <v>395</v>
      </c>
      <c r="C290" s="465" t="s">
        <v>403</v>
      </c>
      <c r="D290" s="466" t="s">
        <v>404</v>
      </c>
      <c r="E290" s="465" t="s">
        <v>476</v>
      </c>
      <c r="F290" s="466" t="s">
        <v>477</v>
      </c>
      <c r="G290" s="465" t="s">
        <v>1048</v>
      </c>
      <c r="H290" s="465" t="s">
        <v>1049</v>
      </c>
      <c r="I290" s="468">
        <v>11.659999847412109</v>
      </c>
      <c r="J290" s="468">
        <v>1050</v>
      </c>
      <c r="K290" s="469">
        <v>12247.599746704102</v>
      </c>
    </row>
    <row r="291" spans="1:11" ht="14.4" customHeight="1" x14ac:dyDescent="0.3">
      <c r="A291" s="463" t="s">
        <v>394</v>
      </c>
      <c r="B291" s="464" t="s">
        <v>395</v>
      </c>
      <c r="C291" s="465" t="s">
        <v>403</v>
      </c>
      <c r="D291" s="466" t="s">
        <v>404</v>
      </c>
      <c r="E291" s="465" t="s">
        <v>476</v>
      </c>
      <c r="F291" s="466" t="s">
        <v>477</v>
      </c>
      <c r="G291" s="465" t="s">
        <v>1050</v>
      </c>
      <c r="H291" s="465" t="s">
        <v>1051</v>
      </c>
      <c r="I291" s="468">
        <v>274.67001342773437</v>
      </c>
      <c r="J291" s="468">
        <v>2</v>
      </c>
      <c r="K291" s="469">
        <v>549.34002685546875</v>
      </c>
    </row>
    <row r="292" spans="1:11" ht="14.4" customHeight="1" x14ac:dyDescent="0.3">
      <c r="A292" s="463" t="s">
        <v>394</v>
      </c>
      <c r="B292" s="464" t="s">
        <v>395</v>
      </c>
      <c r="C292" s="465" t="s">
        <v>403</v>
      </c>
      <c r="D292" s="466" t="s">
        <v>404</v>
      </c>
      <c r="E292" s="465" t="s">
        <v>476</v>
      </c>
      <c r="F292" s="466" t="s">
        <v>477</v>
      </c>
      <c r="G292" s="465" t="s">
        <v>1052</v>
      </c>
      <c r="H292" s="465" t="s">
        <v>1053</v>
      </c>
      <c r="I292" s="468">
        <v>10233.10546875</v>
      </c>
      <c r="J292" s="468">
        <v>2</v>
      </c>
      <c r="K292" s="469">
        <v>20466.2109375</v>
      </c>
    </row>
    <row r="293" spans="1:11" ht="14.4" customHeight="1" x14ac:dyDescent="0.3">
      <c r="A293" s="463" t="s">
        <v>394</v>
      </c>
      <c r="B293" s="464" t="s">
        <v>395</v>
      </c>
      <c r="C293" s="465" t="s">
        <v>403</v>
      </c>
      <c r="D293" s="466" t="s">
        <v>404</v>
      </c>
      <c r="E293" s="465" t="s">
        <v>476</v>
      </c>
      <c r="F293" s="466" t="s">
        <v>477</v>
      </c>
      <c r="G293" s="465" t="s">
        <v>1054</v>
      </c>
      <c r="H293" s="465" t="s">
        <v>1055</v>
      </c>
      <c r="I293" s="468">
        <v>215.70999908447266</v>
      </c>
      <c r="J293" s="468">
        <v>2</v>
      </c>
      <c r="K293" s="469">
        <v>431.41999816894531</v>
      </c>
    </row>
    <row r="294" spans="1:11" ht="14.4" customHeight="1" x14ac:dyDescent="0.3">
      <c r="A294" s="463" t="s">
        <v>394</v>
      </c>
      <c r="B294" s="464" t="s">
        <v>395</v>
      </c>
      <c r="C294" s="465" t="s">
        <v>403</v>
      </c>
      <c r="D294" s="466" t="s">
        <v>404</v>
      </c>
      <c r="E294" s="465" t="s">
        <v>476</v>
      </c>
      <c r="F294" s="466" t="s">
        <v>477</v>
      </c>
      <c r="G294" s="465" t="s">
        <v>1056</v>
      </c>
      <c r="H294" s="465" t="s">
        <v>1057</v>
      </c>
      <c r="I294" s="468">
        <v>274.66668701171875</v>
      </c>
      <c r="J294" s="468">
        <v>3</v>
      </c>
      <c r="K294" s="469">
        <v>824</v>
      </c>
    </row>
    <row r="295" spans="1:11" ht="14.4" customHeight="1" x14ac:dyDescent="0.3">
      <c r="A295" s="463" t="s">
        <v>394</v>
      </c>
      <c r="B295" s="464" t="s">
        <v>395</v>
      </c>
      <c r="C295" s="465" t="s">
        <v>403</v>
      </c>
      <c r="D295" s="466" t="s">
        <v>404</v>
      </c>
      <c r="E295" s="465" t="s">
        <v>476</v>
      </c>
      <c r="F295" s="466" t="s">
        <v>477</v>
      </c>
      <c r="G295" s="465" t="s">
        <v>1058</v>
      </c>
      <c r="H295" s="465" t="s">
        <v>1059</v>
      </c>
      <c r="I295" s="468">
        <v>0.49000000953674316</v>
      </c>
      <c r="J295" s="468">
        <v>500</v>
      </c>
      <c r="K295" s="469">
        <v>243.21000671386719</v>
      </c>
    </row>
    <row r="296" spans="1:11" ht="14.4" customHeight="1" x14ac:dyDescent="0.3">
      <c r="A296" s="463" t="s">
        <v>394</v>
      </c>
      <c r="B296" s="464" t="s">
        <v>395</v>
      </c>
      <c r="C296" s="465" t="s">
        <v>403</v>
      </c>
      <c r="D296" s="466" t="s">
        <v>404</v>
      </c>
      <c r="E296" s="465" t="s">
        <v>476</v>
      </c>
      <c r="F296" s="466" t="s">
        <v>477</v>
      </c>
      <c r="G296" s="465" t="s">
        <v>1060</v>
      </c>
      <c r="H296" s="465" t="s">
        <v>1061</v>
      </c>
      <c r="I296" s="468">
        <v>12.959944038391113</v>
      </c>
      <c r="J296" s="468">
        <v>1350</v>
      </c>
      <c r="K296" s="469">
        <v>17494.869842529297</v>
      </c>
    </row>
    <row r="297" spans="1:11" ht="14.4" customHeight="1" x14ac:dyDescent="0.3">
      <c r="A297" s="463" t="s">
        <v>394</v>
      </c>
      <c r="B297" s="464" t="s">
        <v>395</v>
      </c>
      <c r="C297" s="465" t="s">
        <v>403</v>
      </c>
      <c r="D297" s="466" t="s">
        <v>404</v>
      </c>
      <c r="E297" s="465" t="s">
        <v>476</v>
      </c>
      <c r="F297" s="466" t="s">
        <v>477</v>
      </c>
      <c r="G297" s="465" t="s">
        <v>1062</v>
      </c>
      <c r="H297" s="465" t="s">
        <v>1063</v>
      </c>
      <c r="I297" s="468">
        <v>12.959944038391113</v>
      </c>
      <c r="J297" s="468">
        <v>1350</v>
      </c>
      <c r="K297" s="469">
        <v>17494.869842529297</v>
      </c>
    </row>
    <row r="298" spans="1:11" ht="14.4" customHeight="1" x14ac:dyDescent="0.3">
      <c r="A298" s="463" t="s">
        <v>394</v>
      </c>
      <c r="B298" s="464" t="s">
        <v>395</v>
      </c>
      <c r="C298" s="465" t="s">
        <v>403</v>
      </c>
      <c r="D298" s="466" t="s">
        <v>404</v>
      </c>
      <c r="E298" s="465" t="s">
        <v>476</v>
      </c>
      <c r="F298" s="466" t="s">
        <v>477</v>
      </c>
      <c r="G298" s="465" t="s">
        <v>1064</v>
      </c>
      <c r="H298" s="465" t="s">
        <v>1065</v>
      </c>
      <c r="I298" s="468">
        <v>2735.280029296875</v>
      </c>
      <c r="J298" s="468">
        <v>8</v>
      </c>
      <c r="K298" s="469">
        <v>21833.8193359375</v>
      </c>
    </row>
    <row r="299" spans="1:11" ht="14.4" customHeight="1" x14ac:dyDescent="0.3">
      <c r="A299" s="463" t="s">
        <v>394</v>
      </c>
      <c r="B299" s="464" t="s">
        <v>395</v>
      </c>
      <c r="C299" s="465" t="s">
        <v>403</v>
      </c>
      <c r="D299" s="466" t="s">
        <v>404</v>
      </c>
      <c r="E299" s="465" t="s">
        <v>476</v>
      </c>
      <c r="F299" s="466" t="s">
        <v>477</v>
      </c>
      <c r="G299" s="465" t="s">
        <v>1066</v>
      </c>
      <c r="H299" s="465" t="s">
        <v>1067</v>
      </c>
      <c r="I299" s="468">
        <v>274.67916870117187</v>
      </c>
      <c r="J299" s="468">
        <v>8</v>
      </c>
      <c r="K299" s="469">
        <v>2197.4299926757812</v>
      </c>
    </row>
    <row r="300" spans="1:11" ht="14.4" customHeight="1" x14ac:dyDescent="0.3">
      <c r="A300" s="463" t="s">
        <v>394</v>
      </c>
      <c r="B300" s="464" t="s">
        <v>395</v>
      </c>
      <c r="C300" s="465" t="s">
        <v>403</v>
      </c>
      <c r="D300" s="466" t="s">
        <v>404</v>
      </c>
      <c r="E300" s="465" t="s">
        <v>476</v>
      </c>
      <c r="F300" s="466" t="s">
        <v>477</v>
      </c>
      <c r="G300" s="465" t="s">
        <v>1068</v>
      </c>
      <c r="H300" s="465" t="s">
        <v>1069</v>
      </c>
      <c r="I300" s="468">
        <v>4849.635009765625</v>
      </c>
      <c r="J300" s="468">
        <v>8</v>
      </c>
      <c r="K300" s="469">
        <v>38797.31005859375</v>
      </c>
    </row>
    <row r="301" spans="1:11" ht="14.4" customHeight="1" x14ac:dyDescent="0.3">
      <c r="A301" s="463" t="s">
        <v>394</v>
      </c>
      <c r="B301" s="464" t="s">
        <v>395</v>
      </c>
      <c r="C301" s="465" t="s">
        <v>403</v>
      </c>
      <c r="D301" s="466" t="s">
        <v>404</v>
      </c>
      <c r="E301" s="465" t="s">
        <v>476</v>
      </c>
      <c r="F301" s="466" t="s">
        <v>477</v>
      </c>
      <c r="G301" s="465" t="s">
        <v>1070</v>
      </c>
      <c r="H301" s="465" t="s">
        <v>1071</v>
      </c>
      <c r="I301" s="468">
        <v>15.550000190734863</v>
      </c>
      <c r="J301" s="468">
        <v>70</v>
      </c>
      <c r="K301" s="469">
        <v>1088.4300384521484</v>
      </c>
    </row>
    <row r="302" spans="1:11" ht="14.4" customHeight="1" x14ac:dyDescent="0.3">
      <c r="A302" s="463" t="s">
        <v>394</v>
      </c>
      <c r="B302" s="464" t="s">
        <v>395</v>
      </c>
      <c r="C302" s="465" t="s">
        <v>403</v>
      </c>
      <c r="D302" s="466" t="s">
        <v>404</v>
      </c>
      <c r="E302" s="465" t="s">
        <v>476</v>
      </c>
      <c r="F302" s="466" t="s">
        <v>477</v>
      </c>
      <c r="G302" s="465" t="s">
        <v>1072</v>
      </c>
      <c r="H302" s="465" t="s">
        <v>1073</v>
      </c>
      <c r="I302" s="468">
        <v>3793.02001953125</v>
      </c>
      <c r="J302" s="468">
        <v>1</v>
      </c>
      <c r="K302" s="469">
        <v>3793.02001953125</v>
      </c>
    </row>
    <row r="303" spans="1:11" ht="14.4" customHeight="1" x14ac:dyDescent="0.3">
      <c r="A303" s="463" t="s">
        <v>394</v>
      </c>
      <c r="B303" s="464" t="s">
        <v>395</v>
      </c>
      <c r="C303" s="465" t="s">
        <v>403</v>
      </c>
      <c r="D303" s="466" t="s">
        <v>404</v>
      </c>
      <c r="E303" s="465" t="s">
        <v>476</v>
      </c>
      <c r="F303" s="466" t="s">
        <v>477</v>
      </c>
      <c r="G303" s="465" t="s">
        <v>1074</v>
      </c>
      <c r="H303" s="465" t="s">
        <v>1075</v>
      </c>
      <c r="I303" s="468">
        <v>315.20999145507812</v>
      </c>
      <c r="J303" s="468">
        <v>1</v>
      </c>
      <c r="K303" s="469">
        <v>315.20999145507812</v>
      </c>
    </row>
    <row r="304" spans="1:11" ht="14.4" customHeight="1" x14ac:dyDescent="0.3">
      <c r="A304" s="463" t="s">
        <v>394</v>
      </c>
      <c r="B304" s="464" t="s">
        <v>395</v>
      </c>
      <c r="C304" s="465" t="s">
        <v>403</v>
      </c>
      <c r="D304" s="466" t="s">
        <v>404</v>
      </c>
      <c r="E304" s="465" t="s">
        <v>476</v>
      </c>
      <c r="F304" s="466" t="s">
        <v>477</v>
      </c>
      <c r="G304" s="465" t="s">
        <v>1076</v>
      </c>
      <c r="H304" s="465" t="s">
        <v>1077</v>
      </c>
      <c r="I304" s="468">
        <v>1833.1600341796875</v>
      </c>
      <c r="J304" s="468">
        <v>2</v>
      </c>
      <c r="K304" s="469">
        <v>3666.320068359375</v>
      </c>
    </row>
    <row r="305" spans="1:11" ht="14.4" customHeight="1" x14ac:dyDescent="0.3">
      <c r="A305" s="463" t="s">
        <v>394</v>
      </c>
      <c r="B305" s="464" t="s">
        <v>395</v>
      </c>
      <c r="C305" s="465" t="s">
        <v>403</v>
      </c>
      <c r="D305" s="466" t="s">
        <v>404</v>
      </c>
      <c r="E305" s="465" t="s">
        <v>476</v>
      </c>
      <c r="F305" s="466" t="s">
        <v>477</v>
      </c>
      <c r="G305" s="465" t="s">
        <v>1078</v>
      </c>
      <c r="H305" s="465" t="s">
        <v>1079</v>
      </c>
      <c r="I305" s="468">
        <v>8677.51953125</v>
      </c>
      <c r="J305" s="468">
        <v>1</v>
      </c>
      <c r="K305" s="469">
        <v>8677.51953125</v>
      </c>
    </row>
    <row r="306" spans="1:11" ht="14.4" customHeight="1" x14ac:dyDescent="0.3">
      <c r="A306" s="463" t="s">
        <v>394</v>
      </c>
      <c r="B306" s="464" t="s">
        <v>395</v>
      </c>
      <c r="C306" s="465" t="s">
        <v>403</v>
      </c>
      <c r="D306" s="466" t="s">
        <v>404</v>
      </c>
      <c r="E306" s="465" t="s">
        <v>476</v>
      </c>
      <c r="F306" s="466" t="s">
        <v>477</v>
      </c>
      <c r="G306" s="465" t="s">
        <v>1080</v>
      </c>
      <c r="H306" s="465" t="s">
        <v>1081</v>
      </c>
      <c r="I306" s="468">
        <v>97.045001983642578</v>
      </c>
      <c r="J306" s="468">
        <v>8</v>
      </c>
      <c r="K306" s="469">
        <v>776.33999633789062</v>
      </c>
    </row>
    <row r="307" spans="1:11" ht="14.4" customHeight="1" x14ac:dyDescent="0.3">
      <c r="A307" s="463" t="s">
        <v>394</v>
      </c>
      <c r="B307" s="464" t="s">
        <v>395</v>
      </c>
      <c r="C307" s="465" t="s">
        <v>403</v>
      </c>
      <c r="D307" s="466" t="s">
        <v>404</v>
      </c>
      <c r="E307" s="465" t="s">
        <v>476</v>
      </c>
      <c r="F307" s="466" t="s">
        <v>477</v>
      </c>
      <c r="G307" s="465" t="s">
        <v>1082</v>
      </c>
      <c r="H307" s="465" t="s">
        <v>1083</v>
      </c>
      <c r="I307" s="468">
        <v>1419</v>
      </c>
      <c r="J307" s="468">
        <v>1</v>
      </c>
      <c r="K307" s="469">
        <v>1419</v>
      </c>
    </row>
    <row r="308" spans="1:11" ht="14.4" customHeight="1" x14ac:dyDescent="0.3">
      <c r="A308" s="463" t="s">
        <v>394</v>
      </c>
      <c r="B308" s="464" t="s">
        <v>395</v>
      </c>
      <c r="C308" s="465" t="s">
        <v>403</v>
      </c>
      <c r="D308" s="466" t="s">
        <v>404</v>
      </c>
      <c r="E308" s="465" t="s">
        <v>476</v>
      </c>
      <c r="F308" s="466" t="s">
        <v>477</v>
      </c>
      <c r="G308" s="465" t="s">
        <v>1084</v>
      </c>
      <c r="H308" s="465" t="s">
        <v>1085</v>
      </c>
      <c r="I308" s="468">
        <v>20.74524974822998</v>
      </c>
      <c r="J308" s="468">
        <v>100</v>
      </c>
      <c r="K308" s="469">
        <v>2074.3599853515625</v>
      </c>
    </row>
    <row r="309" spans="1:11" ht="14.4" customHeight="1" x14ac:dyDescent="0.3">
      <c r="A309" s="463" t="s">
        <v>394</v>
      </c>
      <c r="B309" s="464" t="s">
        <v>395</v>
      </c>
      <c r="C309" s="465" t="s">
        <v>403</v>
      </c>
      <c r="D309" s="466" t="s">
        <v>404</v>
      </c>
      <c r="E309" s="465" t="s">
        <v>476</v>
      </c>
      <c r="F309" s="466" t="s">
        <v>477</v>
      </c>
      <c r="G309" s="465" t="s">
        <v>1086</v>
      </c>
      <c r="H309" s="465" t="s">
        <v>1087</v>
      </c>
      <c r="I309" s="468">
        <v>2178</v>
      </c>
      <c r="J309" s="468">
        <v>5</v>
      </c>
      <c r="K309" s="469">
        <v>10890</v>
      </c>
    </row>
    <row r="310" spans="1:11" ht="14.4" customHeight="1" x14ac:dyDescent="0.3">
      <c r="A310" s="463" t="s">
        <v>394</v>
      </c>
      <c r="B310" s="464" t="s">
        <v>395</v>
      </c>
      <c r="C310" s="465" t="s">
        <v>403</v>
      </c>
      <c r="D310" s="466" t="s">
        <v>404</v>
      </c>
      <c r="E310" s="465" t="s">
        <v>476</v>
      </c>
      <c r="F310" s="466" t="s">
        <v>477</v>
      </c>
      <c r="G310" s="465" t="s">
        <v>1088</v>
      </c>
      <c r="H310" s="465" t="s">
        <v>1089</v>
      </c>
      <c r="I310" s="468">
        <v>1694</v>
      </c>
      <c r="J310" s="468">
        <v>1</v>
      </c>
      <c r="K310" s="469">
        <v>1694</v>
      </c>
    </row>
    <row r="311" spans="1:11" ht="14.4" customHeight="1" x14ac:dyDescent="0.3">
      <c r="A311" s="463" t="s">
        <v>394</v>
      </c>
      <c r="B311" s="464" t="s">
        <v>395</v>
      </c>
      <c r="C311" s="465" t="s">
        <v>403</v>
      </c>
      <c r="D311" s="466" t="s">
        <v>404</v>
      </c>
      <c r="E311" s="465" t="s">
        <v>1090</v>
      </c>
      <c r="F311" s="466" t="s">
        <v>1091</v>
      </c>
      <c r="G311" s="465" t="s">
        <v>1092</v>
      </c>
      <c r="H311" s="465" t="s">
        <v>1093</v>
      </c>
      <c r="I311" s="468">
        <v>9.3599996566772461</v>
      </c>
      <c r="J311" s="468">
        <v>50</v>
      </c>
      <c r="K311" s="469">
        <v>468</v>
      </c>
    </row>
    <row r="312" spans="1:11" ht="14.4" customHeight="1" x14ac:dyDescent="0.3">
      <c r="A312" s="463" t="s">
        <v>394</v>
      </c>
      <c r="B312" s="464" t="s">
        <v>395</v>
      </c>
      <c r="C312" s="465" t="s">
        <v>403</v>
      </c>
      <c r="D312" s="466" t="s">
        <v>404</v>
      </c>
      <c r="E312" s="465" t="s">
        <v>1090</v>
      </c>
      <c r="F312" s="466" t="s">
        <v>1091</v>
      </c>
      <c r="G312" s="465" t="s">
        <v>1094</v>
      </c>
      <c r="H312" s="465" t="s">
        <v>1095</v>
      </c>
      <c r="I312" s="468">
        <v>9.6000001430511475</v>
      </c>
      <c r="J312" s="468">
        <v>400</v>
      </c>
      <c r="K312" s="469">
        <v>3840</v>
      </c>
    </row>
    <row r="313" spans="1:11" ht="14.4" customHeight="1" x14ac:dyDescent="0.3">
      <c r="A313" s="463" t="s">
        <v>394</v>
      </c>
      <c r="B313" s="464" t="s">
        <v>395</v>
      </c>
      <c r="C313" s="465" t="s">
        <v>403</v>
      </c>
      <c r="D313" s="466" t="s">
        <v>404</v>
      </c>
      <c r="E313" s="465" t="s">
        <v>1090</v>
      </c>
      <c r="F313" s="466" t="s">
        <v>1091</v>
      </c>
      <c r="G313" s="465" t="s">
        <v>1096</v>
      </c>
      <c r="H313" s="465" t="s">
        <v>1097</v>
      </c>
      <c r="I313" s="468">
        <v>188.75999450683594</v>
      </c>
      <c r="J313" s="468">
        <v>2</v>
      </c>
      <c r="K313" s="469">
        <v>377.51998901367187</v>
      </c>
    </row>
    <row r="314" spans="1:11" ht="14.4" customHeight="1" x14ac:dyDescent="0.3">
      <c r="A314" s="463" t="s">
        <v>394</v>
      </c>
      <c r="B314" s="464" t="s">
        <v>395</v>
      </c>
      <c r="C314" s="465" t="s">
        <v>403</v>
      </c>
      <c r="D314" s="466" t="s">
        <v>404</v>
      </c>
      <c r="E314" s="465" t="s">
        <v>1090</v>
      </c>
      <c r="F314" s="466" t="s">
        <v>1091</v>
      </c>
      <c r="G314" s="465" t="s">
        <v>1098</v>
      </c>
      <c r="H314" s="465" t="s">
        <v>1099</v>
      </c>
      <c r="I314" s="468">
        <v>0.43000000715255737</v>
      </c>
      <c r="J314" s="468">
        <v>1000</v>
      </c>
      <c r="K314" s="469">
        <v>429.54998779296875</v>
      </c>
    </row>
    <row r="315" spans="1:11" ht="14.4" customHeight="1" x14ac:dyDescent="0.3">
      <c r="A315" s="463" t="s">
        <v>394</v>
      </c>
      <c r="B315" s="464" t="s">
        <v>395</v>
      </c>
      <c r="C315" s="465" t="s">
        <v>403</v>
      </c>
      <c r="D315" s="466" t="s">
        <v>404</v>
      </c>
      <c r="E315" s="465" t="s">
        <v>1090</v>
      </c>
      <c r="F315" s="466" t="s">
        <v>1091</v>
      </c>
      <c r="G315" s="465" t="s">
        <v>1100</v>
      </c>
      <c r="H315" s="465" t="s">
        <v>1101</v>
      </c>
      <c r="I315" s="468">
        <v>0.25</v>
      </c>
      <c r="J315" s="468">
        <v>8000</v>
      </c>
      <c r="K315" s="469">
        <v>1994.0900115966797</v>
      </c>
    </row>
    <row r="316" spans="1:11" ht="14.4" customHeight="1" x14ac:dyDescent="0.3">
      <c r="A316" s="463" t="s">
        <v>394</v>
      </c>
      <c r="B316" s="464" t="s">
        <v>395</v>
      </c>
      <c r="C316" s="465" t="s">
        <v>403</v>
      </c>
      <c r="D316" s="466" t="s">
        <v>404</v>
      </c>
      <c r="E316" s="465" t="s">
        <v>1090</v>
      </c>
      <c r="F316" s="466" t="s">
        <v>1091</v>
      </c>
      <c r="G316" s="465" t="s">
        <v>1102</v>
      </c>
      <c r="H316" s="465" t="s">
        <v>1103</v>
      </c>
      <c r="I316" s="468">
        <v>24.649999618530273</v>
      </c>
      <c r="J316" s="468">
        <v>250</v>
      </c>
      <c r="K316" s="469">
        <v>6163.06982421875</v>
      </c>
    </row>
    <row r="317" spans="1:11" ht="14.4" customHeight="1" x14ac:dyDescent="0.3">
      <c r="A317" s="463" t="s">
        <v>394</v>
      </c>
      <c r="B317" s="464" t="s">
        <v>395</v>
      </c>
      <c r="C317" s="465" t="s">
        <v>403</v>
      </c>
      <c r="D317" s="466" t="s">
        <v>404</v>
      </c>
      <c r="E317" s="465" t="s">
        <v>1090</v>
      </c>
      <c r="F317" s="466" t="s">
        <v>1091</v>
      </c>
      <c r="G317" s="465" t="s">
        <v>1104</v>
      </c>
      <c r="H317" s="465" t="s">
        <v>1105</v>
      </c>
      <c r="I317" s="468">
        <v>1.1399999856948853</v>
      </c>
      <c r="J317" s="468">
        <v>1000</v>
      </c>
      <c r="K317" s="469">
        <v>1137</v>
      </c>
    </row>
    <row r="318" spans="1:11" ht="14.4" customHeight="1" x14ac:dyDescent="0.3">
      <c r="A318" s="463" t="s">
        <v>394</v>
      </c>
      <c r="B318" s="464" t="s">
        <v>395</v>
      </c>
      <c r="C318" s="465" t="s">
        <v>403</v>
      </c>
      <c r="D318" s="466" t="s">
        <v>404</v>
      </c>
      <c r="E318" s="465" t="s">
        <v>1090</v>
      </c>
      <c r="F318" s="466" t="s">
        <v>1091</v>
      </c>
      <c r="G318" s="465" t="s">
        <v>1106</v>
      </c>
      <c r="H318" s="465" t="s">
        <v>1107</v>
      </c>
      <c r="I318" s="468">
        <v>2.1500000953674316</v>
      </c>
      <c r="J318" s="468">
        <v>1000</v>
      </c>
      <c r="K318" s="469">
        <v>2153.800048828125</v>
      </c>
    </row>
    <row r="319" spans="1:11" ht="14.4" customHeight="1" x14ac:dyDescent="0.3">
      <c r="A319" s="463" t="s">
        <v>394</v>
      </c>
      <c r="B319" s="464" t="s">
        <v>395</v>
      </c>
      <c r="C319" s="465" t="s">
        <v>403</v>
      </c>
      <c r="D319" s="466" t="s">
        <v>404</v>
      </c>
      <c r="E319" s="465" t="s">
        <v>1090</v>
      </c>
      <c r="F319" s="466" t="s">
        <v>1091</v>
      </c>
      <c r="G319" s="465" t="s">
        <v>1108</v>
      </c>
      <c r="H319" s="465" t="s">
        <v>1109</v>
      </c>
      <c r="I319" s="468">
        <v>0.20000000298023224</v>
      </c>
      <c r="J319" s="468">
        <v>1000</v>
      </c>
      <c r="K319" s="469">
        <v>203.27999877929687</v>
      </c>
    </row>
    <row r="320" spans="1:11" ht="14.4" customHeight="1" x14ac:dyDescent="0.3">
      <c r="A320" s="463" t="s">
        <v>394</v>
      </c>
      <c r="B320" s="464" t="s">
        <v>395</v>
      </c>
      <c r="C320" s="465" t="s">
        <v>403</v>
      </c>
      <c r="D320" s="466" t="s">
        <v>404</v>
      </c>
      <c r="E320" s="465" t="s">
        <v>1090</v>
      </c>
      <c r="F320" s="466" t="s">
        <v>1091</v>
      </c>
      <c r="G320" s="465" t="s">
        <v>1110</v>
      </c>
      <c r="H320" s="465" t="s">
        <v>1111</v>
      </c>
      <c r="I320" s="468">
        <v>1.5550000071525574</v>
      </c>
      <c r="J320" s="468">
        <v>500</v>
      </c>
      <c r="K320" s="469">
        <v>777.07000732421875</v>
      </c>
    </row>
    <row r="321" spans="1:11" ht="14.4" customHeight="1" x14ac:dyDescent="0.3">
      <c r="A321" s="463" t="s">
        <v>394</v>
      </c>
      <c r="B321" s="464" t="s">
        <v>395</v>
      </c>
      <c r="C321" s="465" t="s">
        <v>403</v>
      </c>
      <c r="D321" s="466" t="s">
        <v>404</v>
      </c>
      <c r="E321" s="465" t="s">
        <v>1090</v>
      </c>
      <c r="F321" s="466" t="s">
        <v>1091</v>
      </c>
      <c r="G321" s="465" t="s">
        <v>1112</v>
      </c>
      <c r="H321" s="465" t="s">
        <v>1113</v>
      </c>
      <c r="I321" s="468">
        <v>0.43000000715255737</v>
      </c>
      <c r="J321" s="468">
        <v>1500</v>
      </c>
      <c r="K321" s="469">
        <v>643.00999450683594</v>
      </c>
    </row>
    <row r="322" spans="1:11" ht="14.4" customHeight="1" x14ac:dyDescent="0.3">
      <c r="A322" s="463" t="s">
        <v>394</v>
      </c>
      <c r="B322" s="464" t="s">
        <v>395</v>
      </c>
      <c r="C322" s="465" t="s">
        <v>403</v>
      </c>
      <c r="D322" s="466" t="s">
        <v>404</v>
      </c>
      <c r="E322" s="465" t="s">
        <v>1090</v>
      </c>
      <c r="F322" s="466" t="s">
        <v>1091</v>
      </c>
      <c r="G322" s="465" t="s">
        <v>1114</v>
      </c>
      <c r="H322" s="465" t="s">
        <v>1115</v>
      </c>
      <c r="I322" s="468">
        <v>0.40000000596046448</v>
      </c>
      <c r="J322" s="468">
        <v>2000</v>
      </c>
      <c r="K322" s="469">
        <v>798.5999755859375</v>
      </c>
    </row>
    <row r="323" spans="1:11" ht="14.4" customHeight="1" x14ac:dyDescent="0.3">
      <c r="A323" s="463" t="s">
        <v>394</v>
      </c>
      <c r="B323" s="464" t="s">
        <v>395</v>
      </c>
      <c r="C323" s="465" t="s">
        <v>403</v>
      </c>
      <c r="D323" s="466" t="s">
        <v>404</v>
      </c>
      <c r="E323" s="465" t="s">
        <v>1090</v>
      </c>
      <c r="F323" s="466" t="s">
        <v>1091</v>
      </c>
      <c r="G323" s="465" t="s">
        <v>1116</v>
      </c>
      <c r="H323" s="465" t="s">
        <v>1117</v>
      </c>
      <c r="I323" s="468">
        <v>0.46833332379659015</v>
      </c>
      <c r="J323" s="468">
        <v>26000</v>
      </c>
      <c r="K323" s="469">
        <v>11986.7001953125</v>
      </c>
    </row>
    <row r="324" spans="1:11" ht="14.4" customHeight="1" x14ac:dyDescent="0.3">
      <c r="A324" s="463" t="s">
        <v>394</v>
      </c>
      <c r="B324" s="464" t="s">
        <v>395</v>
      </c>
      <c r="C324" s="465" t="s">
        <v>403</v>
      </c>
      <c r="D324" s="466" t="s">
        <v>404</v>
      </c>
      <c r="E324" s="465" t="s">
        <v>1090</v>
      </c>
      <c r="F324" s="466" t="s">
        <v>1091</v>
      </c>
      <c r="G324" s="465" t="s">
        <v>1118</v>
      </c>
      <c r="H324" s="465" t="s">
        <v>1119</v>
      </c>
      <c r="I324" s="468">
        <v>6.679999828338623</v>
      </c>
      <c r="J324" s="468">
        <v>50</v>
      </c>
      <c r="K324" s="469">
        <v>333.95999145507812</v>
      </c>
    </row>
    <row r="325" spans="1:11" ht="14.4" customHeight="1" x14ac:dyDescent="0.3">
      <c r="A325" s="463" t="s">
        <v>394</v>
      </c>
      <c r="B325" s="464" t="s">
        <v>395</v>
      </c>
      <c r="C325" s="465" t="s">
        <v>403</v>
      </c>
      <c r="D325" s="466" t="s">
        <v>404</v>
      </c>
      <c r="E325" s="465" t="s">
        <v>1090</v>
      </c>
      <c r="F325" s="466" t="s">
        <v>1091</v>
      </c>
      <c r="G325" s="465" t="s">
        <v>1120</v>
      </c>
      <c r="H325" s="465" t="s">
        <v>1121</v>
      </c>
      <c r="I325" s="468">
        <v>2.2100000381469727</v>
      </c>
      <c r="J325" s="468">
        <v>5760</v>
      </c>
      <c r="K325" s="469">
        <v>12717.099609375</v>
      </c>
    </row>
    <row r="326" spans="1:11" ht="14.4" customHeight="1" x14ac:dyDescent="0.3">
      <c r="A326" s="463" t="s">
        <v>394</v>
      </c>
      <c r="B326" s="464" t="s">
        <v>395</v>
      </c>
      <c r="C326" s="465" t="s">
        <v>403</v>
      </c>
      <c r="D326" s="466" t="s">
        <v>404</v>
      </c>
      <c r="E326" s="465" t="s">
        <v>1090</v>
      </c>
      <c r="F326" s="466" t="s">
        <v>1091</v>
      </c>
      <c r="G326" s="465" t="s">
        <v>1122</v>
      </c>
      <c r="H326" s="465" t="s">
        <v>1123</v>
      </c>
      <c r="I326" s="468">
        <v>1.4299999475479126</v>
      </c>
      <c r="J326" s="468">
        <v>2880</v>
      </c>
      <c r="K326" s="469">
        <v>4112.7901611328125</v>
      </c>
    </row>
    <row r="327" spans="1:11" ht="14.4" customHeight="1" x14ac:dyDescent="0.3">
      <c r="A327" s="463" t="s">
        <v>394</v>
      </c>
      <c r="B327" s="464" t="s">
        <v>395</v>
      </c>
      <c r="C327" s="465" t="s">
        <v>403</v>
      </c>
      <c r="D327" s="466" t="s">
        <v>404</v>
      </c>
      <c r="E327" s="465" t="s">
        <v>1090</v>
      </c>
      <c r="F327" s="466" t="s">
        <v>1091</v>
      </c>
      <c r="G327" s="465" t="s">
        <v>1124</v>
      </c>
      <c r="H327" s="465" t="s">
        <v>1125</v>
      </c>
      <c r="I327" s="468">
        <v>0.15999999642372131</v>
      </c>
      <c r="J327" s="468">
        <v>6000</v>
      </c>
      <c r="K327" s="469">
        <v>936.53997802734375</v>
      </c>
    </row>
    <row r="328" spans="1:11" ht="14.4" customHeight="1" x14ac:dyDescent="0.3">
      <c r="A328" s="463" t="s">
        <v>394</v>
      </c>
      <c r="B328" s="464" t="s">
        <v>395</v>
      </c>
      <c r="C328" s="465" t="s">
        <v>403</v>
      </c>
      <c r="D328" s="466" t="s">
        <v>404</v>
      </c>
      <c r="E328" s="465" t="s">
        <v>1090</v>
      </c>
      <c r="F328" s="466" t="s">
        <v>1091</v>
      </c>
      <c r="G328" s="465" t="s">
        <v>1126</v>
      </c>
      <c r="H328" s="465" t="s">
        <v>1127</v>
      </c>
      <c r="I328" s="468">
        <v>2.706666668256124</v>
      </c>
      <c r="J328" s="468">
        <v>7680</v>
      </c>
      <c r="K328" s="469">
        <v>20570</v>
      </c>
    </row>
    <row r="329" spans="1:11" ht="14.4" customHeight="1" x14ac:dyDescent="0.3">
      <c r="A329" s="463" t="s">
        <v>394</v>
      </c>
      <c r="B329" s="464" t="s">
        <v>395</v>
      </c>
      <c r="C329" s="465" t="s">
        <v>403</v>
      </c>
      <c r="D329" s="466" t="s">
        <v>404</v>
      </c>
      <c r="E329" s="465" t="s">
        <v>1090</v>
      </c>
      <c r="F329" s="466" t="s">
        <v>1091</v>
      </c>
      <c r="G329" s="465" t="s">
        <v>1124</v>
      </c>
      <c r="H329" s="465" t="s">
        <v>1128</v>
      </c>
      <c r="I329" s="468">
        <v>0.15999999642372131</v>
      </c>
      <c r="J329" s="468">
        <v>36500</v>
      </c>
      <c r="K329" s="469">
        <v>5697.2899780273437</v>
      </c>
    </row>
    <row r="330" spans="1:11" ht="14.4" customHeight="1" x14ac:dyDescent="0.3">
      <c r="A330" s="463" t="s">
        <v>394</v>
      </c>
      <c r="B330" s="464" t="s">
        <v>395</v>
      </c>
      <c r="C330" s="465" t="s">
        <v>403</v>
      </c>
      <c r="D330" s="466" t="s">
        <v>404</v>
      </c>
      <c r="E330" s="465" t="s">
        <v>1090</v>
      </c>
      <c r="F330" s="466" t="s">
        <v>1091</v>
      </c>
      <c r="G330" s="465" t="s">
        <v>1129</v>
      </c>
      <c r="H330" s="465" t="s">
        <v>1130</v>
      </c>
      <c r="I330" s="468">
        <v>2.9900000095367432</v>
      </c>
      <c r="J330" s="468">
        <v>10000</v>
      </c>
      <c r="K330" s="469">
        <v>29947.5</v>
      </c>
    </row>
    <row r="331" spans="1:11" ht="14.4" customHeight="1" x14ac:dyDescent="0.3">
      <c r="A331" s="463" t="s">
        <v>394</v>
      </c>
      <c r="B331" s="464" t="s">
        <v>395</v>
      </c>
      <c r="C331" s="465" t="s">
        <v>403</v>
      </c>
      <c r="D331" s="466" t="s">
        <v>404</v>
      </c>
      <c r="E331" s="465" t="s">
        <v>1131</v>
      </c>
      <c r="F331" s="466" t="s">
        <v>1132</v>
      </c>
      <c r="G331" s="465" t="s">
        <v>1133</v>
      </c>
      <c r="H331" s="465" t="s">
        <v>1134</v>
      </c>
      <c r="I331" s="468">
        <v>13.020000457763672</v>
      </c>
      <c r="J331" s="468">
        <v>1</v>
      </c>
      <c r="K331" s="469">
        <v>13.020000457763672</v>
      </c>
    </row>
    <row r="332" spans="1:11" ht="14.4" customHeight="1" x14ac:dyDescent="0.3">
      <c r="A332" s="463" t="s">
        <v>394</v>
      </c>
      <c r="B332" s="464" t="s">
        <v>395</v>
      </c>
      <c r="C332" s="465" t="s">
        <v>403</v>
      </c>
      <c r="D332" s="466" t="s">
        <v>404</v>
      </c>
      <c r="E332" s="465" t="s">
        <v>1131</v>
      </c>
      <c r="F332" s="466" t="s">
        <v>1132</v>
      </c>
      <c r="G332" s="465" t="s">
        <v>1135</v>
      </c>
      <c r="H332" s="465" t="s">
        <v>1136</v>
      </c>
      <c r="I332" s="468">
        <v>0.37999999523162842</v>
      </c>
      <c r="J332" s="468">
        <v>50</v>
      </c>
      <c r="K332" s="469">
        <v>19</v>
      </c>
    </row>
    <row r="333" spans="1:11" ht="14.4" customHeight="1" x14ac:dyDescent="0.3">
      <c r="A333" s="463" t="s">
        <v>394</v>
      </c>
      <c r="B333" s="464" t="s">
        <v>395</v>
      </c>
      <c r="C333" s="465" t="s">
        <v>403</v>
      </c>
      <c r="D333" s="466" t="s">
        <v>404</v>
      </c>
      <c r="E333" s="465" t="s">
        <v>1131</v>
      </c>
      <c r="F333" s="466" t="s">
        <v>1132</v>
      </c>
      <c r="G333" s="465" t="s">
        <v>1137</v>
      </c>
      <c r="H333" s="465" t="s">
        <v>1138</v>
      </c>
      <c r="I333" s="468">
        <v>6.929999828338623</v>
      </c>
      <c r="J333" s="468">
        <v>1</v>
      </c>
      <c r="K333" s="469">
        <v>6.929999828338623</v>
      </c>
    </row>
    <row r="334" spans="1:11" ht="14.4" customHeight="1" x14ac:dyDescent="0.3">
      <c r="A334" s="463" t="s">
        <v>394</v>
      </c>
      <c r="B334" s="464" t="s">
        <v>395</v>
      </c>
      <c r="C334" s="465" t="s">
        <v>403</v>
      </c>
      <c r="D334" s="466" t="s">
        <v>404</v>
      </c>
      <c r="E334" s="465" t="s">
        <v>1131</v>
      </c>
      <c r="F334" s="466" t="s">
        <v>1132</v>
      </c>
      <c r="G334" s="465" t="s">
        <v>1139</v>
      </c>
      <c r="H334" s="465" t="s">
        <v>1140</v>
      </c>
      <c r="I334" s="468">
        <v>2.7050000429153442</v>
      </c>
      <c r="J334" s="468">
        <v>20</v>
      </c>
      <c r="K334" s="469">
        <v>54.350000381469727</v>
      </c>
    </row>
    <row r="335" spans="1:11" ht="14.4" customHeight="1" x14ac:dyDescent="0.3">
      <c r="A335" s="463" t="s">
        <v>394</v>
      </c>
      <c r="B335" s="464" t="s">
        <v>395</v>
      </c>
      <c r="C335" s="465" t="s">
        <v>403</v>
      </c>
      <c r="D335" s="466" t="s">
        <v>404</v>
      </c>
      <c r="E335" s="465" t="s">
        <v>1131</v>
      </c>
      <c r="F335" s="466" t="s">
        <v>1132</v>
      </c>
      <c r="G335" s="465" t="s">
        <v>1141</v>
      </c>
      <c r="H335" s="465" t="s">
        <v>1142</v>
      </c>
      <c r="I335" s="468">
        <v>0.18999999761581421</v>
      </c>
      <c r="J335" s="468">
        <v>1800</v>
      </c>
      <c r="K335" s="469">
        <v>335.5</v>
      </c>
    </row>
    <row r="336" spans="1:11" ht="14.4" customHeight="1" x14ac:dyDescent="0.3">
      <c r="A336" s="463" t="s">
        <v>394</v>
      </c>
      <c r="B336" s="464" t="s">
        <v>395</v>
      </c>
      <c r="C336" s="465" t="s">
        <v>403</v>
      </c>
      <c r="D336" s="466" t="s">
        <v>404</v>
      </c>
      <c r="E336" s="465" t="s">
        <v>1131</v>
      </c>
      <c r="F336" s="466" t="s">
        <v>1132</v>
      </c>
      <c r="G336" s="465" t="s">
        <v>1143</v>
      </c>
      <c r="H336" s="465" t="s">
        <v>1144</v>
      </c>
      <c r="I336" s="468">
        <v>0.25999999046325684</v>
      </c>
      <c r="J336" s="468">
        <v>1296</v>
      </c>
      <c r="K336" s="469">
        <v>343.29998779296875</v>
      </c>
    </row>
    <row r="337" spans="1:11" ht="14.4" customHeight="1" x14ac:dyDescent="0.3">
      <c r="A337" s="463" t="s">
        <v>394</v>
      </c>
      <c r="B337" s="464" t="s">
        <v>395</v>
      </c>
      <c r="C337" s="465" t="s">
        <v>403</v>
      </c>
      <c r="D337" s="466" t="s">
        <v>404</v>
      </c>
      <c r="E337" s="465" t="s">
        <v>1131</v>
      </c>
      <c r="F337" s="466" t="s">
        <v>1132</v>
      </c>
      <c r="G337" s="465" t="s">
        <v>1145</v>
      </c>
      <c r="H337" s="465" t="s">
        <v>1146</v>
      </c>
      <c r="I337" s="468">
        <v>27.870000839233398</v>
      </c>
      <c r="J337" s="468">
        <v>15</v>
      </c>
      <c r="K337" s="469">
        <v>418.05001831054687</v>
      </c>
    </row>
    <row r="338" spans="1:11" ht="14.4" customHeight="1" x14ac:dyDescent="0.3">
      <c r="A338" s="463" t="s">
        <v>394</v>
      </c>
      <c r="B338" s="464" t="s">
        <v>395</v>
      </c>
      <c r="C338" s="465" t="s">
        <v>403</v>
      </c>
      <c r="D338" s="466" t="s">
        <v>404</v>
      </c>
      <c r="E338" s="465" t="s">
        <v>1131</v>
      </c>
      <c r="F338" s="466" t="s">
        <v>1132</v>
      </c>
      <c r="G338" s="465" t="s">
        <v>1147</v>
      </c>
      <c r="H338" s="465" t="s">
        <v>1148</v>
      </c>
      <c r="I338" s="468">
        <v>28.736666361490887</v>
      </c>
      <c r="J338" s="468">
        <v>210</v>
      </c>
      <c r="K338" s="469">
        <v>6034.5998229980469</v>
      </c>
    </row>
    <row r="339" spans="1:11" ht="14.4" customHeight="1" x14ac:dyDescent="0.3">
      <c r="A339" s="463" t="s">
        <v>394</v>
      </c>
      <c r="B339" s="464" t="s">
        <v>395</v>
      </c>
      <c r="C339" s="465" t="s">
        <v>403</v>
      </c>
      <c r="D339" s="466" t="s">
        <v>404</v>
      </c>
      <c r="E339" s="465" t="s">
        <v>1131</v>
      </c>
      <c r="F339" s="466" t="s">
        <v>1132</v>
      </c>
      <c r="G339" s="465" t="s">
        <v>1149</v>
      </c>
      <c r="H339" s="465" t="s">
        <v>1150</v>
      </c>
      <c r="I339" s="468">
        <v>9.3299999237060547</v>
      </c>
      <c r="J339" s="468">
        <v>1</v>
      </c>
      <c r="K339" s="469">
        <v>9.3299999237060547</v>
      </c>
    </row>
    <row r="340" spans="1:11" ht="14.4" customHeight="1" x14ac:dyDescent="0.3">
      <c r="A340" s="463" t="s">
        <v>394</v>
      </c>
      <c r="B340" s="464" t="s">
        <v>395</v>
      </c>
      <c r="C340" s="465" t="s">
        <v>403</v>
      </c>
      <c r="D340" s="466" t="s">
        <v>404</v>
      </c>
      <c r="E340" s="465" t="s">
        <v>1151</v>
      </c>
      <c r="F340" s="466" t="s">
        <v>1152</v>
      </c>
      <c r="G340" s="465" t="s">
        <v>1153</v>
      </c>
      <c r="H340" s="465" t="s">
        <v>1154</v>
      </c>
      <c r="I340" s="468">
        <v>8.9600000381469727</v>
      </c>
      <c r="J340" s="468">
        <v>2400</v>
      </c>
      <c r="K340" s="469">
        <v>21512.830078125</v>
      </c>
    </row>
    <row r="341" spans="1:11" ht="14.4" customHeight="1" x14ac:dyDescent="0.3">
      <c r="A341" s="463" t="s">
        <v>394</v>
      </c>
      <c r="B341" s="464" t="s">
        <v>395</v>
      </c>
      <c r="C341" s="465" t="s">
        <v>403</v>
      </c>
      <c r="D341" s="466" t="s">
        <v>404</v>
      </c>
      <c r="E341" s="465" t="s">
        <v>1151</v>
      </c>
      <c r="F341" s="466" t="s">
        <v>1152</v>
      </c>
      <c r="G341" s="465" t="s">
        <v>1155</v>
      </c>
      <c r="H341" s="465" t="s">
        <v>1156</v>
      </c>
      <c r="I341" s="468">
        <v>1.0199999809265137</v>
      </c>
      <c r="J341" s="468">
        <v>5000</v>
      </c>
      <c r="K341" s="469">
        <v>5082</v>
      </c>
    </row>
    <row r="342" spans="1:11" ht="14.4" customHeight="1" x14ac:dyDescent="0.3">
      <c r="A342" s="463" t="s">
        <v>394</v>
      </c>
      <c r="B342" s="464" t="s">
        <v>395</v>
      </c>
      <c r="C342" s="465" t="s">
        <v>403</v>
      </c>
      <c r="D342" s="466" t="s">
        <v>404</v>
      </c>
      <c r="E342" s="465" t="s">
        <v>1151</v>
      </c>
      <c r="F342" s="466" t="s">
        <v>1152</v>
      </c>
      <c r="G342" s="465" t="s">
        <v>1157</v>
      </c>
      <c r="H342" s="465" t="s">
        <v>1158</v>
      </c>
      <c r="I342" s="468">
        <v>0.73000001907348633</v>
      </c>
      <c r="J342" s="468">
        <v>2000</v>
      </c>
      <c r="K342" s="469">
        <v>1452</v>
      </c>
    </row>
    <row r="343" spans="1:11" ht="14.4" customHeight="1" x14ac:dyDescent="0.3">
      <c r="A343" s="463" t="s">
        <v>394</v>
      </c>
      <c r="B343" s="464" t="s">
        <v>395</v>
      </c>
      <c r="C343" s="465" t="s">
        <v>403</v>
      </c>
      <c r="D343" s="466" t="s">
        <v>404</v>
      </c>
      <c r="E343" s="465" t="s">
        <v>1151</v>
      </c>
      <c r="F343" s="466" t="s">
        <v>1152</v>
      </c>
      <c r="G343" s="465" t="s">
        <v>1159</v>
      </c>
      <c r="H343" s="465" t="s">
        <v>1160</v>
      </c>
      <c r="I343" s="468">
        <v>1.7400000095367432</v>
      </c>
      <c r="J343" s="468">
        <v>200</v>
      </c>
      <c r="K343" s="469">
        <v>347.51998901367187</v>
      </c>
    </row>
    <row r="344" spans="1:11" ht="14.4" customHeight="1" x14ac:dyDescent="0.3">
      <c r="A344" s="463" t="s">
        <v>394</v>
      </c>
      <c r="B344" s="464" t="s">
        <v>395</v>
      </c>
      <c r="C344" s="465" t="s">
        <v>403</v>
      </c>
      <c r="D344" s="466" t="s">
        <v>404</v>
      </c>
      <c r="E344" s="465" t="s">
        <v>1151</v>
      </c>
      <c r="F344" s="466" t="s">
        <v>1152</v>
      </c>
      <c r="G344" s="465" t="s">
        <v>1161</v>
      </c>
      <c r="H344" s="465" t="s">
        <v>1162</v>
      </c>
      <c r="I344" s="468">
        <v>11.729999542236328</v>
      </c>
      <c r="J344" s="468">
        <v>12</v>
      </c>
      <c r="K344" s="469">
        <v>140.76000213623047</v>
      </c>
    </row>
    <row r="345" spans="1:11" ht="14.4" customHeight="1" x14ac:dyDescent="0.3">
      <c r="A345" s="463" t="s">
        <v>394</v>
      </c>
      <c r="B345" s="464" t="s">
        <v>395</v>
      </c>
      <c r="C345" s="465" t="s">
        <v>403</v>
      </c>
      <c r="D345" s="466" t="s">
        <v>404</v>
      </c>
      <c r="E345" s="465" t="s">
        <v>1151</v>
      </c>
      <c r="F345" s="466" t="s">
        <v>1152</v>
      </c>
      <c r="G345" s="465" t="s">
        <v>1163</v>
      </c>
      <c r="H345" s="465" t="s">
        <v>1164</v>
      </c>
      <c r="I345" s="468">
        <v>13.310000419616699</v>
      </c>
      <c r="J345" s="468">
        <v>8</v>
      </c>
      <c r="K345" s="469">
        <v>106.48000335693359</v>
      </c>
    </row>
    <row r="346" spans="1:11" ht="14.4" customHeight="1" x14ac:dyDescent="0.3">
      <c r="A346" s="463" t="s">
        <v>394</v>
      </c>
      <c r="B346" s="464" t="s">
        <v>395</v>
      </c>
      <c r="C346" s="465" t="s">
        <v>403</v>
      </c>
      <c r="D346" s="466" t="s">
        <v>404</v>
      </c>
      <c r="E346" s="465" t="s">
        <v>1151</v>
      </c>
      <c r="F346" s="466" t="s">
        <v>1152</v>
      </c>
      <c r="G346" s="465" t="s">
        <v>1165</v>
      </c>
      <c r="H346" s="465" t="s">
        <v>1166</v>
      </c>
      <c r="I346" s="468">
        <v>62.779998779296875</v>
      </c>
      <c r="J346" s="468">
        <v>10</v>
      </c>
      <c r="K346" s="469">
        <v>627.79998779296875</v>
      </c>
    </row>
    <row r="347" spans="1:11" ht="14.4" customHeight="1" x14ac:dyDescent="0.3">
      <c r="A347" s="463" t="s">
        <v>394</v>
      </c>
      <c r="B347" s="464" t="s">
        <v>395</v>
      </c>
      <c r="C347" s="465" t="s">
        <v>403</v>
      </c>
      <c r="D347" s="466" t="s">
        <v>404</v>
      </c>
      <c r="E347" s="465" t="s">
        <v>1151</v>
      </c>
      <c r="F347" s="466" t="s">
        <v>1152</v>
      </c>
      <c r="G347" s="465" t="s">
        <v>1167</v>
      </c>
      <c r="H347" s="465" t="s">
        <v>1168</v>
      </c>
      <c r="I347" s="468">
        <v>0.5916666487852732</v>
      </c>
      <c r="J347" s="468">
        <v>8500</v>
      </c>
      <c r="K347" s="469">
        <v>5045.6000366210937</v>
      </c>
    </row>
    <row r="348" spans="1:11" ht="14.4" customHeight="1" x14ac:dyDescent="0.3">
      <c r="A348" s="463" t="s">
        <v>394</v>
      </c>
      <c r="B348" s="464" t="s">
        <v>395</v>
      </c>
      <c r="C348" s="465" t="s">
        <v>403</v>
      </c>
      <c r="D348" s="466" t="s">
        <v>404</v>
      </c>
      <c r="E348" s="465" t="s">
        <v>1151</v>
      </c>
      <c r="F348" s="466" t="s">
        <v>1152</v>
      </c>
      <c r="G348" s="465" t="s">
        <v>1169</v>
      </c>
      <c r="H348" s="465" t="s">
        <v>1170</v>
      </c>
      <c r="I348" s="468">
        <v>1.2100000381469727</v>
      </c>
      <c r="J348" s="468">
        <v>2000</v>
      </c>
      <c r="K348" s="469">
        <v>2420</v>
      </c>
    </row>
    <row r="349" spans="1:11" ht="14.4" customHeight="1" x14ac:dyDescent="0.3">
      <c r="A349" s="463" t="s">
        <v>394</v>
      </c>
      <c r="B349" s="464" t="s">
        <v>395</v>
      </c>
      <c r="C349" s="465" t="s">
        <v>403</v>
      </c>
      <c r="D349" s="466" t="s">
        <v>404</v>
      </c>
      <c r="E349" s="465" t="s">
        <v>1151</v>
      </c>
      <c r="F349" s="466" t="s">
        <v>1152</v>
      </c>
      <c r="G349" s="465" t="s">
        <v>1171</v>
      </c>
      <c r="H349" s="465" t="s">
        <v>1172</v>
      </c>
      <c r="I349" s="468">
        <v>0.47833332419395447</v>
      </c>
      <c r="J349" s="468">
        <v>800</v>
      </c>
      <c r="K349" s="469">
        <v>383</v>
      </c>
    </row>
    <row r="350" spans="1:11" ht="14.4" customHeight="1" x14ac:dyDescent="0.3">
      <c r="A350" s="463" t="s">
        <v>394</v>
      </c>
      <c r="B350" s="464" t="s">
        <v>395</v>
      </c>
      <c r="C350" s="465" t="s">
        <v>403</v>
      </c>
      <c r="D350" s="466" t="s">
        <v>404</v>
      </c>
      <c r="E350" s="465" t="s">
        <v>1151</v>
      </c>
      <c r="F350" s="466" t="s">
        <v>1152</v>
      </c>
      <c r="G350" s="465" t="s">
        <v>1173</v>
      </c>
      <c r="H350" s="465" t="s">
        <v>1174</v>
      </c>
      <c r="I350" s="468">
        <v>0.67000001668930054</v>
      </c>
      <c r="J350" s="468">
        <v>400</v>
      </c>
      <c r="K350" s="469">
        <v>268</v>
      </c>
    </row>
    <row r="351" spans="1:11" ht="14.4" customHeight="1" x14ac:dyDescent="0.3">
      <c r="A351" s="463" t="s">
        <v>394</v>
      </c>
      <c r="B351" s="464" t="s">
        <v>395</v>
      </c>
      <c r="C351" s="465" t="s">
        <v>403</v>
      </c>
      <c r="D351" s="466" t="s">
        <v>404</v>
      </c>
      <c r="E351" s="465" t="s">
        <v>1151</v>
      </c>
      <c r="F351" s="466" t="s">
        <v>1152</v>
      </c>
      <c r="G351" s="465" t="s">
        <v>1175</v>
      </c>
      <c r="H351" s="465" t="s">
        <v>1176</v>
      </c>
      <c r="I351" s="468">
        <v>202.57500457763672</v>
      </c>
      <c r="J351" s="468">
        <v>30</v>
      </c>
      <c r="K351" s="469">
        <v>6077</v>
      </c>
    </row>
    <row r="352" spans="1:11" ht="14.4" customHeight="1" x14ac:dyDescent="0.3">
      <c r="A352" s="463" t="s">
        <v>394</v>
      </c>
      <c r="B352" s="464" t="s">
        <v>395</v>
      </c>
      <c r="C352" s="465" t="s">
        <v>403</v>
      </c>
      <c r="D352" s="466" t="s">
        <v>404</v>
      </c>
      <c r="E352" s="465" t="s">
        <v>1151</v>
      </c>
      <c r="F352" s="466" t="s">
        <v>1152</v>
      </c>
      <c r="G352" s="465" t="s">
        <v>1177</v>
      </c>
      <c r="H352" s="465" t="s">
        <v>1178</v>
      </c>
      <c r="I352" s="468">
        <v>0.61000001430511475</v>
      </c>
      <c r="J352" s="468">
        <v>1000</v>
      </c>
      <c r="K352" s="469">
        <v>607.17999267578125</v>
      </c>
    </row>
    <row r="353" spans="1:11" ht="14.4" customHeight="1" x14ac:dyDescent="0.3">
      <c r="A353" s="463" t="s">
        <v>394</v>
      </c>
      <c r="B353" s="464" t="s">
        <v>395</v>
      </c>
      <c r="C353" s="465" t="s">
        <v>403</v>
      </c>
      <c r="D353" s="466" t="s">
        <v>404</v>
      </c>
      <c r="E353" s="465" t="s">
        <v>1179</v>
      </c>
      <c r="F353" s="466" t="s">
        <v>1180</v>
      </c>
      <c r="G353" s="465" t="s">
        <v>1181</v>
      </c>
      <c r="H353" s="465" t="s">
        <v>1182</v>
      </c>
      <c r="I353" s="468">
        <v>0.30500000715255737</v>
      </c>
      <c r="J353" s="468">
        <v>600</v>
      </c>
      <c r="K353" s="469">
        <v>183</v>
      </c>
    </row>
    <row r="354" spans="1:11" ht="14.4" customHeight="1" x14ac:dyDescent="0.3">
      <c r="A354" s="463" t="s">
        <v>394</v>
      </c>
      <c r="B354" s="464" t="s">
        <v>395</v>
      </c>
      <c r="C354" s="465" t="s">
        <v>403</v>
      </c>
      <c r="D354" s="466" t="s">
        <v>404</v>
      </c>
      <c r="E354" s="465" t="s">
        <v>1179</v>
      </c>
      <c r="F354" s="466" t="s">
        <v>1180</v>
      </c>
      <c r="G354" s="465" t="s">
        <v>1183</v>
      </c>
      <c r="H354" s="465" t="s">
        <v>1184</v>
      </c>
      <c r="I354" s="468">
        <v>0.52000001072883606</v>
      </c>
      <c r="J354" s="468">
        <v>700</v>
      </c>
      <c r="K354" s="469">
        <v>357</v>
      </c>
    </row>
    <row r="355" spans="1:11" ht="14.4" customHeight="1" x14ac:dyDescent="0.3">
      <c r="A355" s="463" t="s">
        <v>394</v>
      </c>
      <c r="B355" s="464" t="s">
        <v>395</v>
      </c>
      <c r="C355" s="465" t="s">
        <v>403</v>
      </c>
      <c r="D355" s="466" t="s">
        <v>404</v>
      </c>
      <c r="E355" s="465" t="s">
        <v>1185</v>
      </c>
      <c r="F355" s="466" t="s">
        <v>1186</v>
      </c>
      <c r="G355" s="465" t="s">
        <v>1187</v>
      </c>
      <c r="H355" s="465" t="s">
        <v>1188</v>
      </c>
      <c r="I355" s="468">
        <v>0.68000000715255737</v>
      </c>
      <c r="J355" s="468">
        <v>200</v>
      </c>
      <c r="K355" s="469">
        <v>136</v>
      </c>
    </row>
    <row r="356" spans="1:11" ht="14.4" customHeight="1" x14ac:dyDescent="0.3">
      <c r="A356" s="463" t="s">
        <v>394</v>
      </c>
      <c r="B356" s="464" t="s">
        <v>395</v>
      </c>
      <c r="C356" s="465" t="s">
        <v>403</v>
      </c>
      <c r="D356" s="466" t="s">
        <v>404</v>
      </c>
      <c r="E356" s="465" t="s">
        <v>1185</v>
      </c>
      <c r="F356" s="466" t="s">
        <v>1186</v>
      </c>
      <c r="G356" s="465" t="s">
        <v>1189</v>
      </c>
      <c r="H356" s="465" t="s">
        <v>1190</v>
      </c>
      <c r="I356" s="468">
        <v>0.68999999761581421</v>
      </c>
      <c r="J356" s="468">
        <v>7600</v>
      </c>
      <c r="K356" s="469">
        <v>5244</v>
      </c>
    </row>
    <row r="357" spans="1:11" ht="14.4" customHeight="1" thickBot="1" x14ac:dyDescent="0.35">
      <c r="A357" s="470" t="s">
        <v>394</v>
      </c>
      <c r="B357" s="471" t="s">
        <v>395</v>
      </c>
      <c r="C357" s="472" t="s">
        <v>403</v>
      </c>
      <c r="D357" s="473" t="s">
        <v>404</v>
      </c>
      <c r="E357" s="472" t="s">
        <v>1185</v>
      </c>
      <c r="F357" s="473" t="s">
        <v>1186</v>
      </c>
      <c r="G357" s="472" t="s">
        <v>1191</v>
      </c>
      <c r="H357" s="472" t="s">
        <v>1192</v>
      </c>
      <c r="I357" s="475">
        <v>0.68999999761581421</v>
      </c>
      <c r="J357" s="475">
        <v>7000</v>
      </c>
      <c r="K357" s="476">
        <v>4830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393" t="s">
        <v>93</v>
      </c>
      <c r="B1" s="393"/>
      <c r="C1" s="326"/>
      <c r="D1" s="326"/>
      <c r="E1" s="326"/>
      <c r="F1" s="326"/>
      <c r="G1" s="326"/>
      <c r="H1" s="326"/>
      <c r="I1" s="326"/>
      <c r="J1" s="303"/>
    </row>
    <row r="2" spans="1:10" ht="15" thickBot="1" x14ac:dyDescent="0.35">
      <c r="A2" s="215" t="s">
        <v>237</v>
      </c>
      <c r="B2" s="216"/>
      <c r="C2" s="216"/>
      <c r="D2" s="216"/>
      <c r="E2" s="216"/>
      <c r="F2" s="216"/>
      <c r="G2" s="216"/>
      <c r="J2" s="303"/>
    </row>
    <row r="3" spans="1:10" x14ac:dyDescent="0.3">
      <c r="A3" s="234" t="s">
        <v>175</v>
      </c>
      <c r="B3" s="391" t="s">
        <v>158</v>
      </c>
      <c r="C3" s="217">
        <v>30</v>
      </c>
      <c r="D3" s="217">
        <v>99</v>
      </c>
      <c r="E3" s="237">
        <v>101</v>
      </c>
      <c r="F3" s="237">
        <v>409</v>
      </c>
      <c r="G3" s="237">
        <v>526</v>
      </c>
      <c r="H3" s="217">
        <v>642</v>
      </c>
      <c r="I3" s="218">
        <v>746</v>
      </c>
      <c r="J3" s="303"/>
    </row>
    <row r="4" spans="1:10" ht="36.6" outlineLevel="1" thickBot="1" x14ac:dyDescent="0.35">
      <c r="A4" s="235">
        <v>2017</v>
      </c>
      <c r="B4" s="392"/>
      <c r="C4" s="219" t="s">
        <v>177</v>
      </c>
      <c r="D4" s="219" t="s">
        <v>159</v>
      </c>
      <c r="E4" s="238" t="s">
        <v>202</v>
      </c>
      <c r="F4" s="238" t="s">
        <v>182</v>
      </c>
      <c r="G4" s="238" t="s">
        <v>183</v>
      </c>
      <c r="H4" s="219" t="s">
        <v>184</v>
      </c>
      <c r="I4" s="220" t="s">
        <v>185</v>
      </c>
      <c r="J4" s="303"/>
    </row>
    <row r="5" spans="1:10" x14ac:dyDescent="0.3">
      <c r="A5" s="221" t="s">
        <v>160</v>
      </c>
      <c r="B5" s="254"/>
      <c r="C5" s="255"/>
      <c r="D5" s="255"/>
      <c r="E5" s="255"/>
      <c r="F5" s="255"/>
      <c r="G5" s="255"/>
      <c r="H5" s="255"/>
      <c r="I5" s="256"/>
      <c r="J5" s="303"/>
    </row>
    <row r="6" spans="1:10" ht="15" collapsed="1" thickBot="1" x14ac:dyDescent="0.35">
      <c r="A6" s="222" t="s">
        <v>60</v>
      </c>
      <c r="B6" s="257">
        <f xml:space="preserve">
TRUNC(IF($A$4&lt;=12,SUMIFS('ON Data'!F:F,'ON Data'!$D:$D,$A$4,'ON Data'!$E:$E,1),SUMIFS('ON Data'!F:F,'ON Data'!$E:$E,1)/'ON Data'!$D$3),1)</f>
        <v>28</v>
      </c>
      <c r="C6" s="258">
        <f xml:space="preserve">
TRUNC(IF($A$4&lt;=12,SUMIFS('ON Data'!I:I,'ON Data'!$D:$D,$A$4,'ON Data'!$E:$E,1),SUMIFS('ON Data'!I:I,'ON Data'!$E:$E,1)/'ON Data'!$D$3),1)</f>
        <v>0.8</v>
      </c>
      <c r="D6" s="258">
        <f xml:space="preserve">
TRUNC(IF($A$4&lt;=12,SUMIFS('ON Data'!J:J,'ON Data'!$D:$D,$A$4,'ON Data'!$E:$E,1),SUMIFS('ON Data'!J:J,'ON Data'!$E:$E,1)/'ON Data'!$D$3),1)</f>
        <v>0.1</v>
      </c>
      <c r="E6" s="258">
        <f xml:space="preserve">
TRUNC(IF($A$4&lt;=12,SUMIFS('ON Data'!L:L,'ON Data'!$D:$D,$A$4,'ON Data'!$E:$E,1),SUMIFS('ON Data'!L:L,'ON Data'!$E:$E,1)/'ON Data'!$D$3),1)</f>
        <v>3.2</v>
      </c>
      <c r="F6" s="258">
        <f xml:space="preserve">
TRUNC(IF($A$4&lt;=12,SUMIFS('ON Data'!W:W,'ON Data'!$D:$D,$A$4,'ON Data'!$E:$E,1),SUMIFS('ON Data'!W:W,'ON Data'!$E:$E,1)/'ON Data'!$D$3),1)</f>
        <v>16.7</v>
      </c>
      <c r="G6" s="258">
        <f xml:space="preserve">
TRUNC(IF($A$4&lt;=12,SUMIFS('ON Data'!AL:AL,'ON Data'!$D:$D,$A$4,'ON Data'!$E:$E,1),SUMIFS('ON Data'!AL:AL,'ON Data'!$E:$E,1)/'ON Data'!$D$3),1)</f>
        <v>2.5</v>
      </c>
      <c r="H6" s="258">
        <f xml:space="preserve">
TRUNC(IF($A$4&lt;=12,SUMIFS('ON Data'!AT:AT,'ON Data'!$D:$D,$A$4,'ON Data'!$E:$E,1),SUMIFS('ON Data'!AT:AT,'ON Data'!$E:$E,1)/'ON Data'!$D$3),1)</f>
        <v>2.6</v>
      </c>
      <c r="I6" s="259">
        <f xml:space="preserve">
TRUNC(IF($A$4&lt;=12,SUMIFS('ON Data'!AW:AW,'ON Data'!$D:$D,$A$4,'ON Data'!$E:$E,1),SUMIFS('ON Data'!AW:AW,'ON Data'!$E:$E,1)/'ON Data'!$D$3),1)</f>
        <v>1.8</v>
      </c>
      <c r="J6" s="303"/>
    </row>
    <row r="7" spans="1:10" ht="15" hidden="1" outlineLevel="1" thickBot="1" x14ac:dyDescent="0.35">
      <c r="A7" s="222" t="s">
        <v>94</v>
      </c>
      <c r="B7" s="257"/>
      <c r="C7" s="258"/>
      <c r="D7" s="258"/>
      <c r="E7" s="258"/>
      <c r="F7" s="258"/>
      <c r="G7" s="258"/>
      <c r="H7" s="258"/>
      <c r="I7" s="259"/>
      <c r="J7" s="303"/>
    </row>
    <row r="8" spans="1:10" ht="15" hidden="1" outlineLevel="1" thickBot="1" x14ac:dyDescent="0.35">
      <c r="A8" s="222" t="s">
        <v>62</v>
      </c>
      <c r="B8" s="257"/>
      <c r="C8" s="258"/>
      <c r="D8" s="258"/>
      <c r="E8" s="258"/>
      <c r="F8" s="258"/>
      <c r="G8" s="258"/>
      <c r="H8" s="258"/>
      <c r="I8" s="259"/>
      <c r="J8" s="303"/>
    </row>
    <row r="9" spans="1:10" ht="15" hidden="1" outlineLevel="1" thickBot="1" x14ac:dyDescent="0.35">
      <c r="A9" s="223" t="s">
        <v>55</v>
      </c>
      <c r="B9" s="260"/>
      <c r="C9" s="261"/>
      <c r="D9" s="261"/>
      <c r="E9" s="261"/>
      <c r="F9" s="261"/>
      <c r="G9" s="261"/>
      <c r="H9" s="261"/>
      <c r="I9" s="262"/>
      <c r="J9" s="303"/>
    </row>
    <row r="10" spans="1:10" x14ac:dyDescent="0.3">
      <c r="A10" s="224" t="s">
        <v>161</v>
      </c>
      <c r="B10" s="239"/>
      <c r="C10" s="240"/>
      <c r="D10" s="240"/>
      <c r="E10" s="240"/>
      <c r="F10" s="240"/>
      <c r="G10" s="240"/>
      <c r="H10" s="240"/>
      <c r="I10" s="241"/>
      <c r="J10" s="303"/>
    </row>
    <row r="11" spans="1:10" x14ac:dyDescent="0.3">
      <c r="A11" s="225" t="s">
        <v>162</v>
      </c>
      <c r="B11" s="242">
        <f xml:space="preserve">
IF($A$4&lt;=12,SUMIFS('ON Data'!F:F,'ON Data'!$D:$D,$A$4,'ON Data'!$E:$E,2),SUMIFS('ON Data'!F:F,'ON Data'!$E:$E,2))</f>
        <v>34328.800000000003</v>
      </c>
      <c r="C11" s="243">
        <f xml:space="preserve">
IF($A$4&lt;=12,SUMIFS('ON Data'!I:I,'ON Data'!$D:$D,$A$4,'ON Data'!$E:$E,2),SUMIFS('ON Data'!I:I,'ON Data'!$E:$E,2))</f>
        <v>1072</v>
      </c>
      <c r="D11" s="243">
        <f xml:space="preserve">
IF($A$4&lt;=12,SUMIFS('ON Data'!J:J,'ON Data'!$D:$D,$A$4,'ON Data'!$E:$E,2),SUMIFS('ON Data'!J:J,'ON Data'!$E:$E,2))</f>
        <v>236.80000000000004</v>
      </c>
      <c r="E11" s="243">
        <f xml:space="preserve">
IF($A$4&lt;=12,SUMIFS('ON Data'!L:L,'ON Data'!$D:$D,$A$4,'ON Data'!$E:$E,2),SUMIFS('ON Data'!L:L,'ON Data'!$E:$E,2))</f>
        <v>3980</v>
      </c>
      <c r="F11" s="243">
        <f xml:space="preserve">
IF($A$4&lt;=12,SUMIFS('ON Data'!W:W,'ON Data'!$D:$D,$A$4,'ON Data'!$E:$E,2),SUMIFS('ON Data'!W:W,'ON Data'!$E:$E,2))</f>
        <v>20372</v>
      </c>
      <c r="G11" s="243">
        <f xml:space="preserve">
IF($A$4&lt;=12,SUMIFS('ON Data'!AL:AL,'ON Data'!$D:$D,$A$4,'ON Data'!$E:$E,2),SUMIFS('ON Data'!AL:AL,'ON Data'!$E:$E,2))</f>
        <v>3124</v>
      </c>
      <c r="H11" s="243">
        <f xml:space="preserve">
IF($A$4&lt;=12,SUMIFS('ON Data'!AT:AT,'ON Data'!$D:$D,$A$4,'ON Data'!$E:$E,2),SUMIFS('ON Data'!AT:AT,'ON Data'!$E:$E,2))</f>
        <v>3216</v>
      </c>
      <c r="I11" s="244">
        <f xml:space="preserve">
IF($A$4&lt;=12,SUMIFS('ON Data'!AW:AW,'ON Data'!$D:$D,$A$4,'ON Data'!$E:$E,2),SUMIFS('ON Data'!AW:AW,'ON Data'!$E:$E,2))</f>
        <v>2328</v>
      </c>
      <c r="J11" s="303"/>
    </row>
    <row r="12" spans="1:10" x14ac:dyDescent="0.3">
      <c r="A12" s="225" t="s">
        <v>163</v>
      </c>
      <c r="B12" s="242">
        <f xml:space="preserve">
IF($A$4&lt;=12,SUMIFS('ON Data'!F:F,'ON Data'!$D:$D,$A$4,'ON Data'!$E:$E,3),SUMIFS('ON Data'!F:F,'ON Data'!$E:$E,3))</f>
        <v>243.39999999999998</v>
      </c>
      <c r="C12" s="243">
        <f xml:space="preserve">
IF($A$4&lt;=12,SUMIFS('ON Data'!I:I,'ON Data'!$D:$D,$A$4,'ON Data'!$E:$E,3),SUMIFS('ON Data'!I:I,'ON Data'!$E:$E,3))</f>
        <v>0</v>
      </c>
      <c r="D12" s="243">
        <f xml:space="preserve">
IF($A$4&lt;=12,SUMIFS('ON Data'!J:J,'ON Data'!$D:$D,$A$4,'ON Data'!$E:$E,3),SUMIFS('ON Data'!J:J,'ON Data'!$E:$E,3))</f>
        <v>62</v>
      </c>
      <c r="E12" s="243">
        <f xml:space="preserve">
IF($A$4&lt;=12,SUMIFS('ON Data'!L:L,'ON Data'!$D:$D,$A$4,'ON Data'!$E:$E,3),SUMIFS('ON Data'!L:L,'ON Data'!$E:$E,3))</f>
        <v>181.39999999999998</v>
      </c>
      <c r="F12" s="243">
        <f xml:space="preserve">
IF($A$4&lt;=12,SUMIFS('ON Data'!W:W,'ON Data'!$D:$D,$A$4,'ON Data'!$E:$E,3),SUMIFS('ON Data'!W:W,'ON Data'!$E:$E,3))</f>
        <v>0</v>
      </c>
      <c r="G12" s="243">
        <f xml:space="preserve">
IF($A$4&lt;=12,SUMIFS('ON Data'!AL:AL,'ON Data'!$D:$D,$A$4,'ON Data'!$E:$E,3),SUMIFS('ON Data'!AL:AL,'ON Data'!$E:$E,3))</f>
        <v>0</v>
      </c>
      <c r="H12" s="243">
        <f xml:space="preserve">
IF($A$4&lt;=12,SUMIFS('ON Data'!AT:AT,'ON Data'!$D:$D,$A$4,'ON Data'!$E:$E,3),SUMIFS('ON Data'!AT:AT,'ON Data'!$E:$E,3))</f>
        <v>0</v>
      </c>
      <c r="I12" s="244">
        <f xml:space="preserve">
IF($A$4&lt;=12,SUMIFS('ON Data'!AW:AW,'ON Data'!$D:$D,$A$4,'ON Data'!$E:$E,3),SUMIFS('ON Data'!AW:AW,'ON Data'!$E:$E,3))</f>
        <v>0</v>
      </c>
      <c r="J12" s="303"/>
    </row>
    <row r="13" spans="1:10" x14ac:dyDescent="0.3">
      <c r="A13" s="225" t="s">
        <v>170</v>
      </c>
      <c r="B13" s="242">
        <f xml:space="preserve">
IF($A$4&lt;=12,SUMIFS('ON Data'!F:F,'ON Data'!$D:$D,$A$4,'ON Data'!$E:$E,4),SUMIFS('ON Data'!F:F,'ON Data'!$E:$E,4))</f>
        <v>1248.5</v>
      </c>
      <c r="C13" s="243">
        <f xml:space="preserve">
IF($A$4&lt;=12,SUMIFS('ON Data'!I:I,'ON Data'!$D:$D,$A$4,'ON Data'!$E:$E,4),SUMIFS('ON Data'!I:I,'ON Data'!$E:$E,4))</f>
        <v>0</v>
      </c>
      <c r="D13" s="243">
        <f xml:space="preserve">
IF($A$4&lt;=12,SUMIFS('ON Data'!J:J,'ON Data'!$D:$D,$A$4,'ON Data'!$E:$E,4),SUMIFS('ON Data'!J:J,'ON Data'!$E:$E,4))</f>
        <v>0</v>
      </c>
      <c r="E13" s="243">
        <f xml:space="preserve">
IF($A$4&lt;=12,SUMIFS('ON Data'!L:L,'ON Data'!$D:$D,$A$4,'ON Data'!$E:$E,4),SUMIFS('ON Data'!L:L,'ON Data'!$E:$E,4))</f>
        <v>56</v>
      </c>
      <c r="F13" s="243">
        <f xml:space="preserve">
IF($A$4&lt;=12,SUMIFS('ON Data'!W:W,'ON Data'!$D:$D,$A$4,'ON Data'!$E:$E,4),SUMIFS('ON Data'!W:W,'ON Data'!$E:$E,4))</f>
        <v>883.5</v>
      </c>
      <c r="G13" s="243">
        <f xml:space="preserve">
IF($A$4&lt;=12,SUMIFS('ON Data'!AL:AL,'ON Data'!$D:$D,$A$4,'ON Data'!$E:$E,4),SUMIFS('ON Data'!AL:AL,'ON Data'!$E:$E,4))</f>
        <v>180</v>
      </c>
      <c r="H13" s="243">
        <f xml:space="preserve">
IF($A$4&lt;=12,SUMIFS('ON Data'!AT:AT,'ON Data'!$D:$D,$A$4,'ON Data'!$E:$E,4),SUMIFS('ON Data'!AT:AT,'ON Data'!$E:$E,4))</f>
        <v>0</v>
      </c>
      <c r="I13" s="244">
        <f xml:space="preserve">
IF($A$4&lt;=12,SUMIFS('ON Data'!AW:AW,'ON Data'!$D:$D,$A$4,'ON Data'!$E:$E,4),SUMIFS('ON Data'!AW:AW,'ON Data'!$E:$E,4))</f>
        <v>129</v>
      </c>
      <c r="J13" s="303"/>
    </row>
    <row r="14" spans="1:10" ht="15" thickBot="1" x14ac:dyDescent="0.35">
      <c r="A14" s="226" t="s">
        <v>164</v>
      </c>
      <c r="B14" s="245">
        <f xml:space="preserve">
IF($A$4&lt;=12,SUMIFS('ON Data'!F:F,'ON Data'!$D:$D,$A$4,'ON Data'!$E:$E,5),SUMIFS('ON Data'!F:F,'ON Data'!$E:$E,5))</f>
        <v>0</v>
      </c>
      <c r="C14" s="246">
        <f xml:space="preserve">
IF($A$4&lt;=12,SUMIFS('ON Data'!I:I,'ON Data'!$D:$D,$A$4,'ON Data'!$E:$E,5),SUMIFS('ON Data'!I:I,'ON Data'!$E:$E,5))</f>
        <v>0</v>
      </c>
      <c r="D14" s="246">
        <f xml:space="preserve">
IF($A$4&lt;=12,SUMIFS('ON Data'!J:J,'ON Data'!$D:$D,$A$4,'ON Data'!$E:$E,5),SUMIFS('ON Data'!J:J,'ON Data'!$E:$E,5))</f>
        <v>0</v>
      </c>
      <c r="E14" s="246">
        <f xml:space="preserve">
IF($A$4&lt;=12,SUMIFS('ON Data'!L:L,'ON Data'!$D:$D,$A$4,'ON Data'!$E:$E,5),SUMIFS('ON Data'!L:L,'ON Data'!$E:$E,5))</f>
        <v>0</v>
      </c>
      <c r="F14" s="246">
        <f xml:space="preserve">
IF($A$4&lt;=12,SUMIFS('ON Data'!W:W,'ON Data'!$D:$D,$A$4,'ON Data'!$E:$E,5),SUMIFS('ON Data'!W:W,'ON Data'!$E:$E,5))</f>
        <v>0</v>
      </c>
      <c r="G14" s="246">
        <f xml:space="preserve">
IF($A$4&lt;=12,SUMIFS('ON Data'!AL:AL,'ON Data'!$D:$D,$A$4,'ON Data'!$E:$E,5),SUMIFS('ON Data'!AL:AL,'ON Data'!$E:$E,5))</f>
        <v>0</v>
      </c>
      <c r="H14" s="246">
        <f xml:space="preserve">
IF($A$4&lt;=12,SUMIFS('ON Data'!AT:AT,'ON Data'!$D:$D,$A$4,'ON Data'!$E:$E,5),SUMIFS('ON Data'!AT:AT,'ON Data'!$E:$E,5))</f>
        <v>0</v>
      </c>
      <c r="I14" s="247">
        <f xml:space="preserve">
IF($A$4&lt;=12,SUMIFS('ON Data'!AW:AW,'ON Data'!$D:$D,$A$4,'ON Data'!$E:$E,5),SUMIFS('ON Data'!AW:AW,'ON Data'!$E:$E,5))</f>
        <v>0</v>
      </c>
      <c r="J14" s="303"/>
    </row>
    <row r="15" spans="1:10" x14ac:dyDescent="0.3">
      <c r="A15" s="146" t="s">
        <v>174</v>
      </c>
      <c r="B15" s="248"/>
      <c r="C15" s="249"/>
      <c r="D15" s="249"/>
      <c r="E15" s="249"/>
      <c r="F15" s="249"/>
      <c r="G15" s="249"/>
      <c r="H15" s="249"/>
      <c r="I15" s="250"/>
      <c r="J15" s="303"/>
    </row>
    <row r="16" spans="1:10" x14ac:dyDescent="0.3">
      <c r="A16" s="227" t="s">
        <v>165</v>
      </c>
      <c r="B16" s="242">
        <f xml:space="preserve">
IF($A$4&lt;=12,SUMIFS('ON Data'!F:F,'ON Data'!$D:$D,$A$4,'ON Data'!$E:$E,7),SUMIFS('ON Data'!F:F,'ON Data'!$E:$E,7))</f>
        <v>0</v>
      </c>
      <c r="C16" s="243">
        <f xml:space="preserve">
IF($A$4&lt;=12,SUMIFS('ON Data'!I:I,'ON Data'!$D:$D,$A$4,'ON Data'!$E:$E,7),SUMIFS('ON Data'!I:I,'ON Data'!$E:$E,7))</f>
        <v>0</v>
      </c>
      <c r="D16" s="243">
        <f xml:space="preserve">
IF($A$4&lt;=12,SUMIFS('ON Data'!J:J,'ON Data'!$D:$D,$A$4,'ON Data'!$E:$E,7),SUMIFS('ON Data'!J:J,'ON Data'!$E:$E,7))</f>
        <v>0</v>
      </c>
      <c r="E16" s="243">
        <f xml:space="preserve">
IF($A$4&lt;=12,SUMIFS('ON Data'!L:L,'ON Data'!$D:$D,$A$4,'ON Data'!$E:$E,7),SUMIFS('ON Data'!L:L,'ON Data'!$E:$E,7))</f>
        <v>0</v>
      </c>
      <c r="F16" s="243">
        <f xml:space="preserve">
IF($A$4&lt;=12,SUMIFS('ON Data'!W:W,'ON Data'!$D:$D,$A$4,'ON Data'!$E:$E,7),SUMIFS('ON Data'!W:W,'ON Data'!$E:$E,7))</f>
        <v>0</v>
      </c>
      <c r="G16" s="243">
        <f xml:space="preserve">
IF($A$4&lt;=12,SUMIFS('ON Data'!AL:AL,'ON Data'!$D:$D,$A$4,'ON Data'!$E:$E,7),SUMIFS('ON Data'!AL:AL,'ON Data'!$E:$E,7))</f>
        <v>0</v>
      </c>
      <c r="H16" s="243">
        <f xml:space="preserve">
IF($A$4&lt;=12,SUMIFS('ON Data'!AT:AT,'ON Data'!$D:$D,$A$4,'ON Data'!$E:$E,7),SUMIFS('ON Data'!AT:AT,'ON Data'!$E:$E,7))</f>
        <v>0</v>
      </c>
      <c r="I16" s="244">
        <f xml:space="preserve">
IF($A$4&lt;=12,SUMIFS('ON Data'!AW:AW,'ON Data'!$D:$D,$A$4,'ON Data'!$E:$E,7),SUMIFS('ON Data'!AW:AW,'ON Data'!$E:$E,7))</f>
        <v>0</v>
      </c>
      <c r="J16" s="303"/>
    </row>
    <row r="17" spans="1:46" x14ac:dyDescent="0.3">
      <c r="A17" s="227" t="s">
        <v>166</v>
      </c>
      <c r="B17" s="242">
        <f xml:space="preserve">
IF($A$4&lt;=12,SUMIFS('ON Data'!F:F,'ON Data'!$D:$D,$A$4,'ON Data'!$E:$E,8),SUMIFS('ON Data'!F:F,'ON Data'!$E:$E,8))</f>
        <v>0</v>
      </c>
      <c r="C17" s="243">
        <f xml:space="preserve">
IF($A$4&lt;=12,SUMIFS('ON Data'!I:I,'ON Data'!$D:$D,$A$4,'ON Data'!$E:$E,8),SUMIFS('ON Data'!I:I,'ON Data'!$E:$E,8))</f>
        <v>0</v>
      </c>
      <c r="D17" s="243">
        <f xml:space="preserve">
IF($A$4&lt;=12,SUMIFS('ON Data'!J:J,'ON Data'!$D:$D,$A$4,'ON Data'!$E:$E,8),SUMIFS('ON Data'!J:J,'ON Data'!$E:$E,8))</f>
        <v>0</v>
      </c>
      <c r="E17" s="243">
        <f xml:space="preserve">
IF($A$4&lt;=12,SUMIFS('ON Data'!L:L,'ON Data'!$D:$D,$A$4,'ON Data'!$E:$E,8),SUMIFS('ON Data'!L:L,'ON Data'!$E:$E,8))</f>
        <v>0</v>
      </c>
      <c r="F17" s="243">
        <f xml:space="preserve">
IF($A$4&lt;=12,SUMIFS('ON Data'!W:W,'ON Data'!$D:$D,$A$4,'ON Data'!$E:$E,8),SUMIFS('ON Data'!W:W,'ON Data'!$E:$E,8))</f>
        <v>0</v>
      </c>
      <c r="G17" s="243">
        <f xml:space="preserve">
IF($A$4&lt;=12,SUMIFS('ON Data'!AL:AL,'ON Data'!$D:$D,$A$4,'ON Data'!$E:$E,8),SUMIFS('ON Data'!AL:AL,'ON Data'!$E:$E,8))</f>
        <v>0</v>
      </c>
      <c r="H17" s="243">
        <f xml:space="preserve">
IF($A$4&lt;=12,SUMIFS('ON Data'!AT:AT,'ON Data'!$D:$D,$A$4,'ON Data'!$E:$E,8),SUMIFS('ON Data'!AT:AT,'ON Data'!$E:$E,8))</f>
        <v>0</v>
      </c>
      <c r="I17" s="244">
        <f xml:space="preserve">
IF($A$4&lt;=12,SUMIFS('ON Data'!AW:AW,'ON Data'!$D:$D,$A$4,'ON Data'!$E:$E,8),SUMIFS('ON Data'!AW:AW,'ON Data'!$E:$E,8))</f>
        <v>0</v>
      </c>
      <c r="J17" s="303"/>
    </row>
    <row r="18" spans="1:46" x14ac:dyDescent="0.3">
      <c r="A18" s="227" t="s">
        <v>167</v>
      </c>
      <c r="B18" s="242">
        <f xml:space="preserve">
B19-B16-B17</f>
        <v>478694</v>
      </c>
      <c r="C18" s="243">
        <f t="shared" ref="C18:I18" si="0" xml:space="preserve">
C19-C16-C17</f>
        <v>6552</v>
      </c>
      <c r="D18" s="243">
        <f t="shared" si="0"/>
        <v>3520</v>
      </c>
      <c r="E18" s="243">
        <f t="shared" si="0"/>
        <v>179505</v>
      </c>
      <c r="F18" s="243">
        <f t="shared" si="0"/>
        <v>211275</v>
      </c>
      <c r="G18" s="243">
        <f t="shared" si="0"/>
        <v>58087</v>
      </c>
      <c r="H18" s="243">
        <f t="shared" si="0"/>
        <v>19755</v>
      </c>
      <c r="I18" s="244">
        <f t="shared" si="0"/>
        <v>0</v>
      </c>
      <c r="J18" s="303"/>
    </row>
    <row r="19" spans="1:46" ht="15" thickBot="1" x14ac:dyDescent="0.35">
      <c r="A19" s="228" t="s">
        <v>168</v>
      </c>
      <c r="B19" s="251">
        <f xml:space="preserve">
IF($A$4&lt;=12,SUMIFS('ON Data'!F:F,'ON Data'!$D:$D,$A$4,'ON Data'!$E:$E,9),SUMIFS('ON Data'!F:F,'ON Data'!$E:$E,9))</f>
        <v>478694</v>
      </c>
      <c r="C19" s="252">
        <f xml:space="preserve">
IF($A$4&lt;=12,SUMIFS('ON Data'!I:I,'ON Data'!$D:$D,$A$4,'ON Data'!$E:$E,9),SUMIFS('ON Data'!I:I,'ON Data'!$E:$E,9))</f>
        <v>6552</v>
      </c>
      <c r="D19" s="252">
        <f xml:space="preserve">
IF($A$4&lt;=12,SUMIFS('ON Data'!J:J,'ON Data'!$D:$D,$A$4,'ON Data'!$E:$E,9),SUMIFS('ON Data'!J:J,'ON Data'!$E:$E,9))</f>
        <v>3520</v>
      </c>
      <c r="E19" s="252">
        <f xml:space="preserve">
IF($A$4&lt;=12,SUMIFS('ON Data'!L:L,'ON Data'!$D:$D,$A$4,'ON Data'!$E:$E,9),SUMIFS('ON Data'!L:L,'ON Data'!$E:$E,9))</f>
        <v>179505</v>
      </c>
      <c r="F19" s="252">
        <f xml:space="preserve">
IF($A$4&lt;=12,SUMIFS('ON Data'!W:W,'ON Data'!$D:$D,$A$4,'ON Data'!$E:$E,9),SUMIFS('ON Data'!W:W,'ON Data'!$E:$E,9))</f>
        <v>211275</v>
      </c>
      <c r="G19" s="252">
        <f xml:space="preserve">
IF($A$4&lt;=12,SUMIFS('ON Data'!AL:AL,'ON Data'!$D:$D,$A$4,'ON Data'!$E:$E,9),SUMIFS('ON Data'!AL:AL,'ON Data'!$E:$E,9))</f>
        <v>58087</v>
      </c>
      <c r="H19" s="252">
        <f xml:space="preserve">
IF($A$4&lt;=12,SUMIFS('ON Data'!AT:AT,'ON Data'!$D:$D,$A$4,'ON Data'!$E:$E,9),SUMIFS('ON Data'!AT:AT,'ON Data'!$E:$E,9))</f>
        <v>19755</v>
      </c>
      <c r="I19" s="253">
        <f xml:space="preserve">
IF($A$4&lt;=12,SUMIFS('ON Data'!AW:AW,'ON Data'!$D:$D,$A$4,'ON Data'!$E:$E,9),SUMIFS('ON Data'!AW:AW,'ON Data'!$E:$E,9))</f>
        <v>0</v>
      </c>
      <c r="J19" s="303"/>
    </row>
    <row r="20" spans="1:46" ht="15" collapsed="1" thickBot="1" x14ac:dyDescent="0.35">
      <c r="A20" s="229" t="s">
        <v>60</v>
      </c>
      <c r="B20" s="329">
        <f xml:space="preserve">
IF($A$4&lt;=12,SUMIFS('ON Data'!F:F,'ON Data'!$D:$D,$A$4,'ON Data'!$E:$E,6),SUMIFS('ON Data'!F:F,'ON Data'!$E:$E,6))</f>
        <v>9042817</v>
      </c>
      <c r="C20" s="330">
        <f xml:space="preserve">
IF($A$4&lt;=12,SUMIFS('ON Data'!I:I,'ON Data'!$D:$D,$A$4,'ON Data'!$E:$E,6),SUMIFS('ON Data'!I:I,'ON Data'!$E:$E,6))</f>
        <v>162564</v>
      </c>
      <c r="D20" s="330">
        <f xml:space="preserve">
IF($A$4&lt;=12,SUMIFS('ON Data'!J:J,'ON Data'!$D:$D,$A$4,'ON Data'!$E:$E,6),SUMIFS('ON Data'!J:J,'ON Data'!$E:$E,6))</f>
        <v>95685</v>
      </c>
      <c r="E20" s="330">
        <f xml:space="preserve">
IF($A$4&lt;=12,SUMIFS('ON Data'!L:L,'ON Data'!$D:$D,$A$4,'ON Data'!$E:$E,6),SUMIFS('ON Data'!L:L,'ON Data'!$E:$E,6))</f>
        <v>2248510</v>
      </c>
      <c r="F20" s="330">
        <f xml:space="preserve">
IF($A$4&lt;=12,SUMIFS('ON Data'!W:W,'ON Data'!$D:$D,$A$4,'ON Data'!$E:$E,6),SUMIFS('ON Data'!W:W,'ON Data'!$E:$E,6))</f>
        <v>4601131</v>
      </c>
      <c r="G20" s="330">
        <f xml:space="preserve">
IF($A$4&lt;=12,SUMIFS('ON Data'!AL:AL,'ON Data'!$D:$D,$A$4,'ON Data'!$E:$E,6),SUMIFS('ON Data'!AL:AL,'ON Data'!$E:$E,6))</f>
        <v>878758</v>
      </c>
      <c r="H20" s="330">
        <f xml:space="preserve">
IF($A$4&lt;=12,SUMIFS('ON Data'!AT:AT,'ON Data'!$D:$D,$A$4,'ON Data'!$E:$E,6),SUMIFS('ON Data'!AT:AT,'ON Data'!$E:$E,6))</f>
        <v>432548</v>
      </c>
      <c r="I20" s="331">
        <f xml:space="preserve">
IF($A$4&lt;=12,SUMIFS('ON Data'!AW:AW,'ON Data'!$D:$D,$A$4,'ON Data'!$E:$E,6),SUMIFS('ON Data'!AW:AW,'ON Data'!$E:$E,6))</f>
        <v>623621</v>
      </c>
      <c r="J20" s="303"/>
    </row>
    <row r="21" spans="1:46" ht="15" hidden="1" outlineLevel="1" thickBot="1" x14ac:dyDescent="0.35">
      <c r="A21" s="222" t="s">
        <v>94</v>
      </c>
      <c r="B21" s="323">
        <f xml:space="preserve">
IF($A$4&lt;=12,SUMIFS('ON Data'!F:F,'ON Data'!$D:$D,$A$4,'ON Data'!$E:$E,12),SUMIFS('ON Data'!F:F,'ON Data'!$E:$E,12))</f>
        <v>0</v>
      </c>
      <c r="C21" s="308"/>
      <c r="D21" s="308">
        <f xml:space="preserve">
IF($A$4&lt;=12,SUMIFS('ON Data'!J:J,'ON Data'!$D:$D,$A$4,'ON Data'!$E:$E,12),SUMIFS('ON Data'!J:J,'ON Data'!$E:$E,12))</f>
        <v>0</v>
      </c>
      <c r="E21" s="308">
        <f xml:space="preserve">
IF($A$4&lt;=12,SUMIFS('ON Data'!L:L,'ON Data'!$D:$D,$A$4,'ON Data'!$E:$E,12),SUMIFS('ON Data'!L:L,'ON Data'!$E:$E,12))</f>
        <v>0</v>
      </c>
      <c r="F21" s="308">
        <f xml:space="preserve">
IF($A$4&lt;=12,SUMIFS('ON Data'!W:W,'ON Data'!$D:$D,$A$4,'ON Data'!$E:$E,12),SUMIFS('ON Data'!W:W,'ON Data'!$E:$E,12))</f>
        <v>0</v>
      </c>
      <c r="G21" s="308">
        <f xml:space="preserve">
IF($A$4&lt;=12,SUMIFS('ON Data'!AL:AL,'ON Data'!$D:$D,$A$4,'ON Data'!$E:$E,12),SUMIFS('ON Data'!AL:AL,'ON Data'!$E:$E,12))</f>
        <v>0</v>
      </c>
      <c r="H21" s="308"/>
      <c r="I21" s="309"/>
      <c r="J21" s="303"/>
    </row>
    <row r="22" spans="1:46" ht="15" hidden="1" outlineLevel="1" thickBot="1" x14ac:dyDescent="0.35">
      <c r="A22" s="222" t="s">
        <v>62</v>
      </c>
      <c r="B22" s="324" t="str">
        <f xml:space="preserve">
IF(OR(B21="",B21=0),"",B20/B21)</f>
        <v/>
      </c>
      <c r="C22" s="293"/>
      <c r="D22" s="293" t="str">
        <f t="shared" ref="D22:E22" si="1" xml:space="preserve">
IF(OR(D21="",D21=0),"",D20/D21)</f>
        <v/>
      </c>
      <c r="E22" s="293" t="str">
        <f t="shared" si="1"/>
        <v/>
      </c>
      <c r="F22" s="293" t="str">
        <f t="shared" ref="F22:G22" si="2" xml:space="preserve">
IF(OR(F21="",F21=0),"",F20/F21)</f>
        <v/>
      </c>
      <c r="G22" s="293" t="str">
        <f t="shared" si="2"/>
        <v/>
      </c>
      <c r="H22" s="293"/>
      <c r="I22" s="294"/>
      <c r="J22" s="303"/>
    </row>
    <row r="23" spans="1:46" ht="15" hidden="1" outlineLevel="1" thickBot="1" x14ac:dyDescent="0.35">
      <c r="A23" s="230" t="s">
        <v>55</v>
      </c>
      <c r="B23" s="325">
        <f xml:space="preserve">
IF(B21="","",B20-B21)</f>
        <v>9042817</v>
      </c>
      <c r="C23" s="246"/>
      <c r="D23" s="246">
        <f t="shared" ref="D23:E23" si="3" xml:space="preserve">
IF(D21="","",D20-D21)</f>
        <v>95685</v>
      </c>
      <c r="E23" s="246">
        <f t="shared" si="3"/>
        <v>2248510</v>
      </c>
      <c r="F23" s="246">
        <f t="shared" ref="F23:G23" si="4" xml:space="preserve">
IF(F21="","",F20-F21)</f>
        <v>4601131</v>
      </c>
      <c r="G23" s="246">
        <f t="shared" si="4"/>
        <v>878758</v>
      </c>
      <c r="H23" s="246"/>
      <c r="I23" s="247"/>
      <c r="J23" s="303"/>
    </row>
    <row r="24" spans="1:46" x14ac:dyDescent="0.3">
      <c r="A24" s="224" t="s">
        <v>169</v>
      </c>
      <c r="B24" s="267" t="s">
        <v>3</v>
      </c>
      <c r="C24" s="320" t="s">
        <v>234</v>
      </c>
      <c r="D24" s="321" t="s">
        <v>235</v>
      </c>
      <c r="E24" s="321" t="s">
        <v>236</v>
      </c>
      <c r="F24" s="322" t="s">
        <v>180</v>
      </c>
      <c r="AT24" s="303"/>
    </row>
    <row r="25" spans="1:46" x14ac:dyDescent="0.3">
      <c r="A25" s="225" t="s">
        <v>60</v>
      </c>
      <c r="B25" s="242">
        <f xml:space="preserve">
SUM(C25:F25)</f>
        <v>10363</v>
      </c>
      <c r="C25" s="311">
        <f xml:space="preserve">
IF($A$4&lt;=12,SUMIFS('ON Data'!$G:$G,'ON Data'!$D:$D,$A$4,'ON Data'!$E:$E,10),SUMIFS('ON Data'!$G:$G,'ON Data'!$E:$E,10))</f>
        <v>1200</v>
      </c>
      <c r="D25" s="312">
        <f xml:space="preserve">
IF($A$4&lt;=12,SUMIFS('ON Data'!$J:$J,'ON Data'!$D:$D,$A$4,'ON Data'!$E:$E,10),SUMIFS('ON Data'!$J:$J,'ON Data'!$E:$E,10))</f>
        <v>4750</v>
      </c>
      <c r="E25" s="312">
        <f xml:space="preserve">
IF($A$4&lt;=12,SUMIFS('ON Data'!$H:$H,'ON Data'!$D:$D,$A$4,'ON Data'!$E:$E,10),SUMIFS('ON Data'!$H:$H,'ON Data'!$E:$E,10))</f>
        <v>4413</v>
      </c>
      <c r="F25" s="313">
        <f xml:space="preserve">
IF($A$4&lt;=12,SUMIFS('ON Data'!$I:$I,'ON Data'!$D:$D,$A$4,'ON Data'!$E:$E,10),SUMIFS('ON Data'!$I:$I,'ON Data'!$E:$E,10))</f>
        <v>0</v>
      </c>
    </row>
    <row r="26" spans="1:46" x14ac:dyDescent="0.3">
      <c r="A26" s="231" t="s">
        <v>179</v>
      </c>
      <c r="B26" s="251">
        <f xml:space="preserve">
SUM(C26:F26)</f>
        <v>22605.176390535798</v>
      </c>
      <c r="C26" s="311">
        <f xml:space="preserve">
IF($A$4&lt;=12,SUMIFS('ON Data'!$G:$G,'ON Data'!$D:$D,$A$4,'ON Data'!$E:$E,11),SUMIFS('ON Data'!$G:$G,'ON Data'!$E:$E,11))</f>
        <v>9938.5097238691324</v>
      </c>
      <c r="D26" s="312">
        <f xml:space="preserve">
IF($A$4&lt;=12,SUMIFS('ON Data'!$J:$J,'ON Data'!$D:$D,$A$4,'ON Data'!$E:$E,11),SUMIFS('ON Data'!$J:$J,'ON Data'!$E:$E,11))</f>
        <v>8333.3333333333339</v>
      </c>
      <c r="E26" s="312">
        <f xml:space="preserve">
IF($A$4&lt;=12,SUMIFS('ON Data'!$H:$H,'ON Data'!$D:$D,$A$4,'ON Data'!$E:$E,11),SUMIFS('ON Data'!$H:$H,'ON Data'!$E:$E,11))</f>
        <v>4333.333333333333</v>
      </c>
      <c r="F26" s="313">
        <f xml:space="preserve">
IF($A$4&lt;=12,SUMIFS('ON Data'!$I:$I,'ON Data'!$D:$D,$A$4,'ON Data'!$E:$E,11),SUMIFS('ON Data'!$I:$I,'ON Data'!$E:$E,11))</f>
        <v>0</v>
      </c>
    </row>
    <row r="27" spans="1:46" x14ac:dyDescent="0.3">
      <c r="A27" s="231" t="s">
        <v>62</v>
      </c>
      <c r="B27" s="268">
        <f xml:space="preserve">
IF(B26=0,0,B25/B26)</f>
        <v>0.45843482134201435</v>
      </c>
      <c r="C27" s="314">
        <f xml:space="preserve">
IF(C26=0,0,C25/C26)</f>
        <v>0.12074244865082563</v>
      </c>
      <c r="D27" s="315">
        <f t="shared" ref="D27:E27" si="5" xml:space="preserve">
IF(D26=0,0,D25/D26)</f>
        <v>0.56999999999999995</v>
      </c>
      <c r="E27" s="315">
        <f t="shared" si="5"/>
        <v>1.0183846153846154</v>
      </c>
      <c r="F27" s="316">
        <f xml:space="preserve">
IF(F26=0,0,F25/F26)</f>
        <v>0</v>
      </c>
    </row>
    <row r="28" spans="1:46" ht="15" thickBot="1" x14ac:dyDescent="0.35">
      <c r="A28" s="231" t="s">
        <v>178</v>
      </c>
      <c r="B28" s="251">
        <f xml:space="preserve">
SUM(C28:F28)</f>
        <v>12242.176390535798</v>
      </c>
      <c r="C28" s="317">
        <f xml:space="preserve">
C26-C25</f>
        <v>8738.5097238691324</v>
      </c>
      <c r="D28" s="318">
        <f t="shared" ref="D28:E28" si="6" xml:space="preserve">
D26-D25</f>
        <v>3583.3333333333339</v>
      </c>
      <c r="E28" s="318">
        <f t="shared" si="6"/>
        <v>-79.66666666666697</v>
      </c>
      <c r="F28" s="319">
        <f xml:space="preserve">
F26-F25</f>
        <v>0</v>
      </c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</row>
    <row r="29" spans="1:46" x14ac:dyDescent="0.3">
      <c r="A29" s="232"/>
      <c r="B29" s="232"/>
      <c r="C29" s="233"/>
      <c r="D29" s="232"/>
      <c r="E29" s="232"/>
      <c r="F29" s="232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0"/>
      <c r="Y29" s="310"/>
      <c r="Z29" s="310"/>
      <c r="AA29" s="310"/>
      <c r="AB29" s="310"/>
      <c r="AC29" s="310"/>
      <c r="AD29" s="310"/>
      <c r="AE29" s="310"/>
      <c r="AF29" s="310"/>
      <c r="AG29" s="310"/>
      <c r="AH29" s="310"/>
      <c r="AI29" s="138"/>
      <c r="AJ29" s="138"/>
      <c r="AK29" s="138"/>
      <c r="AL29" s="138"/>
      <c r="AM29" s="138"/>
    </row>
    <row r="30" spans="1:46" x14ac:dyDescent="0.3">
      <c r="A30" s="99" t="s">
        <v>139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34"/>
      <c r="AL30" s="134"/>
      <c r="AM30" s="134"/>
    </row>
    <row r="31" spans="1:46" x14ac:dyDescent="0.3">
      <c r="A31" s="100" t="s">
        <v>176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34"/>
      <c r="AL31" s="134"/>
      <c r="AM31" s="134"/>
    </row>
    <row r="32" spans="1:46" ht="14.4" customHeight="1" x14ac:dyDescent="0.3">
      <c r="A32" s="264" t="s">
        <v>173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5"/>
      <c r="AG32" s="265"/>
      <c r="AH32" s="265"/>
      <c r="AI32" s="265"/>
      <c r="AJ32" s="265"/>
    </row>
    <row r="33" spans="1:1" x14ac:dyDescent="0.3">
      <c r="A33" s="266" t="s">
        <v>230</v>
      </c>
    </row>
    <row r="34" spans="1:1" x14ac:dyDescent="0.3">
      <c r="A34" s="266" t="s">
        <v>231</v>
      </c>
    </row>
    <row r="35" spans="1:1" x14ac:dyDescent="0.3">
      <c r="A35" s="266" t="s">
        <v>232</v>
      </c>
    </row>
    <row r="36" spans="1:1" x14ac:dyDescent="0.3">
      <c r="A36" s="266" t="s">
        <v>233</v>
      </c>
    </row>
    <row r="37" spans="1:1" x14ac:dyDescent="0.3">
      <c r="A37" s="266" t="s">
        <v>181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I22">
    <cfRule type="cellIs" dxfId="8" priority="15" operator="greaterThan">
      <formula>1</formula>
    </cfRule>
  </conditionalFormatting>
  <conditionalFormatting sqref="B23:I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2"/>
  <sheetViews>
    <sheetView showGridLines="0" workbookViewId="0"/>
  </sheetViews>
  <sheetFormatPr defaultRowHeight="14.4" x14ac:dyDescent="0.3"/>
  <cols>
    <col min="1" max="16384" width="8.88671875" style="211"/>
  </cols>
  <sheetData>
    <row r="1" spans="1:49" x14ac:dyDescent="0.3">
      <c r="A1" s="211" t="s">
        <v>1194</v>
      </c>
    </row>
    <row r="2" spans="1:49" x14ac:dyDescent="0.3">
      <c r="A2" s="215" t="s">
        <v>237</v>
      </c>
    </row>
    <row r="3" spans="1:49" x14ac:dyDescent="0.3">
      <c r="A3" s="211" t="s">
        <v>145</v>
      </c>
      <c r="B3" s="236">
        <v>2017</v>
      </c>
      <c r="D3" s="212">
        <f>MAX(D5:D1048576)</f>
        <v>8</v>
      </c>
      <c r="F3" s="212">
        <f>SUMIF($E5:$E1048576,"&lt;10",F5:F1048576)</f>
        <v>9557556.4499999993</v>
      </c>
      <c r="G3" s="212">
        <f t="shared" ref="G3:AW3" si="0">SUMIF($E5:$E1048576,"&lt;10",G5:G1048576)</f>
        <v>0</v>
      </c>
      <c r="H3" s="212">
        <f t="shared" si="0"/>
        <v>0</v>
      </c>
      <c r="I3" s="212">
        <f t="shared" si="0"/>
        <v>170195</v>
      </c>
      <c r="J3" s="212">
        <f t="shared" si="0"/>
        <v>99505.2</v>
      </c>
      <c r="K3" s="212">
        <f t="shared" si="0"/>
        <v>0</v>
      </c>
      <c r="L3" s="212">
        <f t="shared" si="0"/>
        <v>2432258.7500000005</v>
      </c>
      <c r="M3" s="212">
        <f t="shared" si="0"/>
        <v>0</v>
      </c>
      <c r="N3" s="212">
        <f t="shared" si="0"/>
        <v>0</v>
      </c>
      <c r="O3" s="212">
        <f t="shared" si="0"/>
        <v>0</v>
      </c>
      <c r="P3" s="212">
        <f t="shared" si="0"/>
        <v>0</v>
      </c>
      <c r="Q3" s="212">
        <f t="shared" si="0"/>
        <v>0</v>
      </c>
      <c r="R3" s="212">
        <f t="shared" si="0"/>
        <v>0</v>
      </c>
      <c r="S3" s="212">
        <f t="shared" si="0"/>
        <v>0</v>
      </c>
      <c r="T3" s="212">
        <f t="shared" si="0"/>
        <v>0</v>
      </c>
      <c r="U3" s="212">
        <f t="shared" si="0"/>
        <v>0</v>
      </c>
      <c r="V3" s="212">
        <f t="shared" si="0"/>
        <v>0</v>
      </c>
      <c r="W3" s="212">
        <f t="shared" si="0"/>
        <v>4833795.5</v>
      </c>
      <c r="X3" s="212">
        <f t="shared" si="0"/>
        <v>0</v>
      </c>
      <c r="Y3" s="212">
        <f t="shared" si="0"/>
        <v>0</v>
      </c>
      <c r="Z3" s="212">
        <f t="shared" si="0"/>
        <v>0</v>
      </c>
      <c r="AA3" s="212">
        <f t="shared" si="0"/>
        <v>0</v>
      </c>
      <c r="AB3" s="212">
        <f t="shared" si="0"/>
        <v>0</v>
      </c>
      <c r="AC3" s="212">
        <f t="shared" si="0"/>
        <v>0</v>
      </c>
      <c r="AD3" s="212">
        <f t="shared" si="0"/>
        <v>0</v>
      </c>
      <c r="AE3" s="212">
        <f t="shared" si="0"/>
        <v>0</v>
      </c>
      <c r="AF3" s="212">
        <f t="shared" si="0"/>
        <v>0</v>
      </c>
      <c r="AG3" s="212">
        <f t="shared" si="0"/>
        <v>0</v>
      </c>
      <c r="AH3" s="212">
        <f t="shared" si="0"/>
        <v>0</v>
      </c>
      <c r="AI3" s="212">
        <f t="shared" si="0"/>
        <v>0</v>
      </c>
      <c r="AJ3" s="212">
        <f t="shared" si="0"/>
        <v>0</v>
      </c>
      <c r="AK3" s="212">
        <f t="shared" si="0"/>
        <v>0</v>
      </c>
      <c r="AL3" s="212">
        <f t="shared" si="0"/>
        <v>940169</v>
      </c>
      <c r="AM3" s="212">
        <f t="shared" si="0"/>
        <v>0</v>
      </c>
      <c r="AN3" s="212">
        <f t="shared" si="0"/>
        <v>0</v>
      </c>
      <c r="AO3" s="212">
        <f t="shared" si="0"/>
        <v>0</v>
      </c>
      <c r="AP3" s="212">
        <f t="shared" si="0"/>
        <v>0</v>
      </c>
      <c r="AQ3" s="212">
        <f t="shared" si="0"/>
        <v>0</v>
      </c>
      <c r="AR3" s="212">
        <f t="shared" si="0"/>
        <v>0</v>
      </c>
      <c r="AS3" s="212">
        <f t="shared" si="0"/>
        <v>0</v>
      </c>
      <c r="AT3" s="212">
        <f t="shared" si="0"/>
        <v>455540</v>
      </c>
      <c r="AU3" s="212">
        <f t="shared" si="0"/>
        <v>0</v>
      </c>
      <c r="AV3" s="212">
        <f t="shared" si="0"/>
        <v>0</v>
      </c>
      <c r="AW3" s="212">
        <f t="shared" si="0"/>
        <v>626093</v>
      </c>
    </row>
    <row r="4" spans="1:49" x14ac:dyDescent="0.3">
      <c r="A4" s="211" t="s">
        <v>146</v>
      </c>
      <c r="B4" s="236">
        <v>1</v>
      </c>
      <c r="C4" s="213" t="s">
        <v>5</v>
      </c>
      <c r="D4" s="214" t="s">
        <v>54</v>
      </c>
      <c r="E4" s="214" t="s">
        <v>144</v>
      </c>
      <c r="F4" s="214" t="s">
        <v>3</v>
      </c>
      <c r="G4" s="214">
        <v>0</v>
      </c>
      <c r="H4" s="214">
        <v>25</v>
      </c>
      <c r="I4" s="214">
        <v>30</v>
      </c>
      <c r="J4" s="214">
        <v>99</v>
      </c>
      <c r="K4" s="214">
        <v>100</v>
      </c>
      <c r="L4" s="214">
        <v>101</v>
      </c>
      <c r="M4" s="214">
        <v>102</v>
      </c>
      <c r="N4" s="214">
        <v>103</v>
      </c>
      <c r="O4" s="214">
        <v>203</v>
      </c>
      <c r="P4" s="214">
        <v>302</v>
      </c>
      <c r="Q4" s="214">
        <v>303</v>
      </c>
      <c r="R4" s="214">
        <v>304</v>
      </c>
      <c r="S4" s="214">
        <v>305</v>
      </c>
      <c r="T4" s="214">
        <v>306</v>
      </c>
      <c r="U4" s="214">
        <v>407</v>
      </c>
      <c r="V4" s="214">
        <v>408</v>
      </c>
      <c r="W4" s="214">
        <v>409</v>
      </c>
      <c r="X4" s="214">
        <v>410</v>
      </c>
      <c r="Y4" s="214">
        <v>415</v>
      </c>
      <c r="Z4" s="214">
        <v>416</v>
      </c>
      <c r="AA4" s="214">
        <v>418</v>
      </c>
      <c r="AB4" s="214">
        <v>419</v>
      </c>
      <c r="AC4" s="214">
        <v>420</v>
      </c>
      <c r="AD4" s="214">
        <v>421</v>
      </c>
      <c r="AE4" s="214">
        <v>422</v>
      </c>
      <c r="AF4" s="214">
        <v>520</v>
      </c>
      <c r="AG4" s="214">
        <v>521</v>
      </c>
      <c r="AH4" s="214">
        <v>522</v>
      </c>
      <c r="AI4" s="214">
        <v>523</v>
      </c>
      <c r="AJ4" s="214">
        <v>524</v>
      </c>
      <c r="AK4" s="214">
        <v>525</v>
      </c>
      <c r="AL4" s="214">
        <v>526</v>
      </c>
      <c r="AM4" s="214">
        <v>527</v>
      </c>
      <c r="AN4" s="214">
        <v>528</v>
      </c>
      <c r="AO4" s="214">
        <v>629</v>
      </c>
      <c r="AP4" s="214">
        <v>630</v>
      </c>
      <c r="AQ4" s="214">
        <v>636</v>
      </c>
      <c r="AR4" s="214">
        <v>637</v>
      </c>
      <c r="AS4" s="214">
        <v>640</v>
      </c>
      <c r="AT4" s="214">
        <v>642</v>
      </c>
      <c r="AU4" s="214">
        <v>743</v>
      </c>
      <c r="AV4" s="214">
        <v>745</v>
      </c>
      <c r="AW4" s="214">
        <v>746</v>
      </c>
    </row>
    <row r="5" spans="1:49" x14ac:dyDescent="0.3">
      <c r="A5" s="211" t="s">
        <v>147</v>
      </c>
      <c r="B5" s="236">
        <v>2</v>
      </c>
      <c r="C5" s="211">
        <v>40</v>
      </c>
      <c r="D5" s="211">
        <v>1</v>
      </c>
      <c r="E5" s="211">
        <v>1</v>
      </c>
      <c r="F5" s="211">
        <v>31.85</v>
      </c>
      <c r="G5" s="211">
        <v>0</v>
      </c>
      <c r="H5" s="211">
        <v>0</v>
      </c>
      <c r="I5" s="211">
        <v>1</v>
      </c>
      <c r="J5" s="211">
        <v>0.2</v>
      </c>
      <c r="K5" s="211">
        <v>0</v>
      </c>
      <c r="L5" s="211">
        <v>3.6500000000000004</v>
      </c>
      <c r="M5" s="211">
        <v>0</v>
      </c>
      <c r="N5" s="211">
        <v>0</v>
      </c>
      <c r="O5" s="211">
        <v>0</v>
      </c>
      <c r="P5" s="211">
        <v>0</v>
      </c>
      <c r="Q5" s="211">
        <v>0</v>
      </c>
      <c r="R5" s="211">
        <v>0</v>
      </c>
      <c r="S5" s="211">
        <v>0</v>
      </c>
      <c r="T5" s="211">
        <v>0</v>
      </c>
      <c r="U5" s="211">
        <v>0</v>
      </c>
      <c r="V5" s="211">
        <v>0</v>
      </c>
      <c r="W5" s="211">
        <v>19</v>
      </c>
      <c r="X5" s="211">
        <v>0</v>
      </c>
      <c r="Y5" s="211">
        <v>0</v>
      </c>
      <c r="Z5" s="211">
        <v>0</v>
      </c>
      <c r="AA5" s="211">
        <v>0</v>
      </c>
      <c r="AB5" s="211">
        <v>0</v>
      </c>
      <c r="AC5" s="211">
        <v>0</v>
      </c>
      <c r="AD5" s="211">
        <v>0</v>
      </c>
      <c r="AE5" s="211">
        <v>0</v>
      </c>
      <c r="AF5" s="211">
        <v>0</v>
      </c>
      <c r="AG5" s="211">
        <v>0</v>
      </c>
      <c r="AH5" s="211">
        <v>0</v>
      </c>
      <c r="AI5" s="211">
        <v>0</v>
      </c>
      <c r="AJ5" s="211">
        <v>0</v>
      </c>
      <c r="AK5" s="211">
        <v>0</v>
      </c>
      <c r="AL5" s="211">
        <v>0</v>
      </c>
      <c r="AM5" s="211">
        <v>0</v>
      </c>
      <c r="AN5" s="211">
        <v>0</v>
      </c>
      <c r="AO5" s="211">
        <v>0</v>
      </c>
      <c r="AP5" s="211">
        <v>0</v>
      </c>
      <c r="AQ5" s="211">
        <v>0</v>
      </c>
      <c r="AR5" s="211">
        <v>0</v>
      </c>
      <c r="AS5" s="211">
        <v>0</v>
      </c>
      <c r="AT5" s="211">
        <v>3</v>
      </c>
      <c r="AU5" s="211">
        <v>0</v>
      </c>
      <c r="AV5" s="211">
        <v>0</v>
      </c>
      <c r="AW5" s="211">
        <v>5</v>
      </c>
    </row>
    <row r="6" spans="1:49" x14ac:dyDescent="0.3">
      <c r="A6" s="211" t="s">
        <v>148</v>
      </c>
      <c r="B6" s="236">
        <v>3</v>
      </c>
      <c r="C6" s="211">
        <v>40</v>
      </c>
      <c r="D6" s="211">
        <v>1</v>
      </c>
      <c r="E6" s="211">
        <v>2</v>
      </c>
      <c r="F6" s="211">
        <v>5003.6000000000004</v>
      </c>
      <c r="G6" s="211">
        <v>0</v>
      </c>
      <c r="H6" s="211">
        <v>0</v>
      </c>
      <c r="I6" s="211">
        <v>152</v>
      </c>
      <c r="J6" s="211">
        <v>35.200000000000003</v>
      </c>
      <c r="K6" s="211">
        <v>0</v>
      </c>
      <c r="L6" s="211">
        <v>592.4</v>
      </c>
      <c r="M6" s="211">
        <v>0</v>
      </c>
      <c r="N6" s="211">
        <v>0</v>
      </c>
      <c r="O6" s="211">
        <v>0</v>
      </c>
      <c r="P6" s="211">
        <v>0</v>
      </c>
      <c r="Q6" s="211">
        <v>0</v>
      </c>
      <c r="R6" s="211">
        <v>0</v>
      </c>
      <c r="S6" s="211">
        <v>0</v>
      </c>
      <c r="T6" s="211">
        <v>0</v>
      </c>
      <c r="U6" s="211">
        <v>0</v>
      </c>
      <c r="V6" s="211">
        <v>0</v>
      </c>
      <c r="W6" s="211">
        <v>2936</v>
      </c>
      <c r="X6" s="211">
        <v>0</v>
      </c>
      <c r="Y6" s="211">
        <v>0</v>
      </c>
      <c r="Z6" s="211">
        <v>0</v>
      </c>
      <c r="AA6" s="211">
        <v>0</v>
      </c>
      <c r="AB6" s="211">
        <v>0</v>
      </c>
      <c r="AC6" s="211">
        <v>0</v>
      </c>
      <c r="AD6" s="211">
        <v>0</v>
      </c>
      <c r="AE6" s="211">
        <v>0</v>
      </c>
      <c r="AF6" s="211">
        <v>0</v>
      </c>
      <c r="AG6" s="211">
        <v>0</v>
      </c>
      <c r="AH6" s="211">
        <v>0</v>
      </c>
      <c r="AI6" s="211">
        <v>0</v>
      </c>
      <c r="AJ6" s="211">
        <v>0</v>
      </c>
      <c r="AK6" s="211">
        <v>0</v>
      </c>
      <c r="AL6" s="211">
        <v>0</v>
      </c>
      <c r="AM6" s="211">
        <v>0</v>
      </c>
      <c r="AN6" s="211">
        <v>0</v>
      </c>
      <c r="AO6" s="211">
        <v>0</v>
      </c>
      <c r="AP6" s="211">
        <v>0</v>
      </c>
      <c r="AQ6" s="211">
        <v>0</v>
      </c>
      <c r="AR6" s="211">
        <v>0</v>
      </c>
      <c r="AS6" s="211">
        <v>0</v>
      </c>
      <c r="AT6" s="211">
        <v>504</v>
      </c>
      <c r="AU6" s="211">
        <v>0</v>
      </c>
      <c r="AV6" s="211">
        <v>0</v>
      </c>
      <c r="AW6" s="211">
        <v>784</v>
      </c>
    </row>
    <row r="7" spans="1:49" x14ac:dyDescent="0.3">
      <c r="A7" s="211" t="s">
        <v>149</v>
      </c>
      <c r="B7" s="236">
        <v>4</v>
      </c>
      <c r="C7" s="211">
        <v>40</v>
      </c>
      <c r="D7" s="211">
        <v>1</v>
      </c>
      <c r="E7" s="211">
        <v>3</v>
      </c>
      <c r="F7" s="211">
        <v>22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22</v>
      </c>
      <c r="M7" s="211">
        <v>0</v>
      </c>
      <c r="N7" s="211">
        <v>0</v>
      </c>
      <c r="O7" s="211">
        <v>0</v>
      </c>
      <c r="P7" s="211">
        <v>0</v>
      </c>
      <c r="Q7" s="211">
        <v>0</v>
      </c>
      <c r="R7" s="211">
        <v>0</v>
      </c>
      <c r="S7" s="211">
        <v>0</v>
      </c>
      <c r="T7" s="211">
        <v>0</v>
      </c>
      <c r="U7" s="211">
        <v>0</v>
      </c>
      <c r="V7" s="211">
        <v>0</v>
      </c>
      <c r="W7" s="211">
        <v>0</v>
      </c>
      <c r="X7" s="211">
        <v>0</v>
      </c>
      <c r="Y7" s="211">
        <v>0</v>
      </c>
      <c r="Z7" s="211">
        <v>0</v>
      </c>
      <c r="AA7" s="211">
        <v>0</v>
      </c>
      <c r="AB7" s="211">
        <v>0</v>
      </c>
      <c r="AC7" s="211">
        <v>0</v>
      </c>
      <c r="AD7" s="211">
        <v>0</v>
      </c>
      <c r="AE7" s="211">
        <v>0</v>
      </c>
      <c r="AF7" s="211">
        <v>0</v>
      </c>
      <c r="AG7" s="211">
        <v>0</v>
      </c>
      <c r="AH7" s="211">
        <v>0</v>
      </c>
      <c r="AI7" s="211">
        <v>0</v>
      </c>
      <c r="AJ7" s="211">
        <v>0</v>
      </c>
      <c r="AK7" s="211">
        <v>0</v>
      </c>
      <c r="AL7" s="211">
        <v>0</v>
      </c>
      <c r="AM7" s="211">
        <v>0</v>
      </c>
      <c r="AN7" s="211">
        <v>0</v>
      </c>
      <c r="AO7" s="211">
        <v>0</v>
      </c>
      <c r="AP7" s="211">
        <v>0</v>
      </c>
      <c r="AQ7" s="211">
        <v>0</v>
      </c>
      <c r="AR7" s="211">
        <v>0</v>
      </c>
      <c r="AS7" s="211">
        <v>0</v>
      </c>
      <c r="AT7" s="211">
        <v>0</v>
      </c>
      <c r="AU7" s="211">
        <v>0</v>
      </c>
      <c r="AV7" s="211">
        <v>0</v>
      </c>
      <c r="AW7" s="211">
        <v>0</v>
      </c>
    </row>
    <row r="8" spans="1:49" x14ac:dyDescent="0.3">
      <c r="A8" s="211" t="s">
        <v>150</v>
      </c>
      <c r="B8" s="236">
        <v>5</v>
      </c>
      <c r="C8" s="211">
        <v>40</v>
      </c>
      <c r="D8" s="211">
        <v>1</v>
      </c>
      <c r="E8" s="211">
        <v>4</v>
      </c>
      <c r="F8" s="211">
        <v>198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1">
        <v>8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1">
        <v>0</v>
      </c>
      <c r="S8" s="211">
        <v>0</v>
      </c>
      <c r="T8" s="211">
        <v>0</v>
      </c>
      <c r="U8" s="211">
        <v>0</v>
      </c>
      <c r="V8" s="211">
        <v>0</v>
      </c>
      <c r="W8" s="211">
        <v>134</v>
      </c>
      <c r="X8" s="211">
        <v>0</v>
      </c>
      <c r="Y8" s="211">
        <v>0</v>
      </c>
      <c r="Z8" s="211">
        <v>0</v>
      </c>
      <c r="AA8" s="211">
        <v>0</v>
      </c>
      <c r="AB8" s="211">
        <v>0</v>
      </c>
      <c r="AC8" s="211">
        <v>0</v>
      </c>
      <c r="AD8" s="211">
        <v>0</v>
      </c>
      <c r="AE8" s="211">
        <v>0</v>
      </c>
      <c r="AF8" s="211">
        <v>0</v>
      </c>
      <c r="AG8" s="211">
        <v>0</v>
      </c>
      <c r="AH8" s="211">
        <v>0</v>
      </c>
      <c r="AI8" s="211">
        <v>0</v>
      </c>
      <c r="AJ8" s="211">
        <v>0</v>
      </c>
      <c r="AK8" s="211">
        <v>0</v>
      </c>
      <c r="AL8" s="211">
        <v>0</v>
      </c>
      <c r="AM8" s="211">
        <v>0</v>
      </c>
      <c r="AN8" s="211">
        <v>0</v>
      </c>
      <c r="AO8" s="211">
        <v>0</v>
      </c>
      <c r="AP8" s="211">
        <v>0</v>
      </c>
      <c r="AQ8" s="211">
        <v>0</v>
      </c>
      <c r="AR8" s="211">
        <v>0</v>
      </c>
      <c r="AS8" s="211">
        <v>0</v>
      </c>
      <c r="AT8" s="211">
        <v>0</v>
      </c>
      <c r="AU8" s="211">
        <v>0</v>
      </c>
      <c r="AV8" s="211">
        <v>0</v>
      </c>
      <c r="AW8" s="211">
        <v>56</v>
      </c>
    </row>
    <row r="9" spans="1:49" x14ac:dyDescent="0.3">
      <c r="A9" s="211" t="s">
        <v>151</v>
      </c>
      <c r="B9" s="236">
        <v>6</v>
      </c>
      <c r="C9" s="211">
        <v>40</v>
      </c>
      <c r="D9" s="211">
        <v>1</v>
      </c>
      <c r="E9" s="211">
        <v>6</v>
      </c>
      <c r="F9" s="211">
        <v>1255562</v>
      </c>
      <c r="G9" s="211">
        <v>0</v>
      </c>
      <c r="H9" s="211">
        <v>0</v>
      </c>
      <c r="I9" s="211">
        <v>20764</v>
      </c>
      <c r="J9" s="211">
        <v>7660</v>
      </c>
      <c r="K9" s="211">
        <v>0</v>
      </c>
      <c r="L9" s="211">
        <v>323456</v>
      </c>
      <c r="M9" s="211">
        <v>0</v>
      </c>
      <c r="N9" s="211">
        <v>0</v>
      </c>
      <c r="O9" s="211">
        <v>0</v>
      </c>
      <c r="P9" s="211">
        <v>0</v>
      </c>
      <c r="Q9" s="211">
        <v>0</v>
      </c>
      <c r="R9" s="211">
        <v>0</v>
      </c>
      <c r="S9" s="211">
        <v>0</v>
      </c>
      <c r="T9" s="211">
        <v>0</v>
      </c>
      <c r="U9" s="211">
        <v>0</v>
      </c>
      <c r="V9" s="211">
        <v>0</v>
      </c>
      <c r="W9" s="211">
        <v>624814</v>
      </c>
      <c r="X9" s="211">
        <v>0</v>
      </c>
      <c r="Y9" s="211">
        <v>0</v>
      </c>
      <c r="Z9" s="211">
        <v>0</v>
      </c>
      <c r="AA9" s="211">
        <v>0</v>
      </c>
      <c r="AB9" s="211">
        <v>0</v>
      </c>
      <c r="AC9" s="211">
        <v>0</v>
      </c>
      <c r="AD9" s="211">
        <v>0</v>
      </c>
      <c r="AE9" s="211">
        <v>0</v>
      </c>
      <c r="AF9" s="211">
        <v>0</v>
      </c>
      <c r="AG9" s="211">
        <v>0</v>
      </c>
      <c r="AH9" s="211">
        <v>0</v>
      </c>
      <c r="AI9" s="211">
        <v>0</v>
      </c>
      <c r="AJ9" s="211">
        <v>0</v>
      </c>
      <c r="AK9" s="211">
        <v>0</v>
      </c>
      <c r="AL9" s="211">
        <v>0</v>
      </c>
      <c r="AM9" s="211">
        <v>0</v>
      </c>
      <c r="AN9" s="211">
        <v>0</v>
      </c>
      <c r="AO9" s="211">
        <v>0</v>
      </c>
      <c r="AP9" s="211">
        <v>0</v>
      </c>
      <c r="AQ9" s="211">
        <v>0</v>
      </c>
      <c r="AR9" s="211">
        <v>0</v>
      </c>
      <c r="AS9" s="211">
        <v>0</v>
      </c>
      <c r="AT9" s="211">
        <v>60283</v>
      </c>
      <c r="AU9" s="211">
        <v>0</v>
      </c>
      <c r="AV9" s="211">
        <v>0</v>
      </c>
      <c r="AW9" s="211">
        <v>218585</v>
      </c>
    </row>
    <row r="10" spans="1:49" x14ac:dyDescent="0.3">
      <c r="A10" s="211" t="s">
        <v>152</v>
      </c>
      <c r="B10" s="236">
        <v>7</v>
      </c>
      <c r="C10" s="211">
        <v>40</v>
      </c>
      <c r="D10" s="211">
        <v>1</v>
      </c>
      <c r="E10" s="211">
        <v>10</v>
      </c>
      <c r="F10" s="211">
        <v>1750</v>
      </c>
      <c r="G10" s="211">
        <v>0</v>
      </c>
      <c r="H10" s="211">
        <v>1750</v>
      </c>
      <c r="I10" s="211">
        <v>0</v>
      </c>
      <c r="J10" s="211">
        <v>0</v>
      </c>
      <c r="K10" s="211">
        <v>0</v>
      </c>
      <c r="L10" s="211">
        <v>0</v>
      </c>
      <c r="M10" s="211">
        <v>0</v>
      </c>
      <c r="N10" s="211">
        <v>0</v>
      </c>
      <c r="O10" s="211">
        <v>0</v>
      </c>
      <c r="P10" s="211">
        <v>0</v>
      </c>
      <c r="Q10" s="211">
        <v>0</v>
      </c>
      <c r="R10" s="211">
        <v>0</v>
      </c>
      <c r="S10" s="211">
        <v>0</v>
      </c>
      <c r="T10" s="211">
        <v>0</v>
      </c>
      <c r="U10" s="211">
        <v>0</v>
      </c>
      <c r="V10" s="211">
        <v>0</v>
      </c>
      <c r="W10" s="211">
        <v>0</v>
      </c>
      <c r="X10" s="211">
        <v>0</v>
      </c>
      <c r="Y10" s="211">
        <v>0</v>
      </c>
      <c r="Z10" s="211">
        <v>0</v>
      </c>
      <c r="AA10" s="211">
        <v>0</v>
      </c>
      <c r="AB10" s="211">
        <v>0</v>
      </c>
      <c r="AC10" s="211">
        <v>0</v>
      </c>
      <c r="AD10" s="211">
        <v>0</v>
      </c>
      <c r="AE10" s="211">
        <v>0</v>
      </c>
      <c r="AF10" s="211">
        <v>0</v>
      </c>
      <c r="AG10" s="211">
        <v>0</v>
      </c>
      <c r="AH10" s="211">
        <v>0</v>
      </c>
      <c r="AI10" s="211">
        <v>0</v>
      </c>
      <c r="AJ10" s="211">
        <v>0</v>
      </c>
      <c r="AK10" s="211">
        <v>0</v>
      </c>
      <c r="AL10" s="211">
        <v>0</v>
      </c>
      <c r="AM10" s="211">
        <v>0</v>
      </c>
      <c r="AN10" s="211">
        <v>0</v>
      </c>
      <c r="AO10" s="211">
        <v>0</v>
      </c>
      <c r="AP10" s="211">
        <v>0</v>
      </c>
      <c r="AQ10" s="211">
        <v>0</v>
      </c>
      <c r="AR10" s="211">
        <v>0</v>
      </c>
      <c r="AS10" s="211">
        <v>0</v>
      </c>
      <c r="AT10" s="211">
        <v>0</v>
      </c>
      <c r="AU10" s="211">
        <v>0</v>
      </c>
      <c r="AV10" s="211">
        <v>0</v>
      </c>
      <c r="AW10" s="211">
        <v>0</v>
      </c>
    </row>
    <row r="11" spans="1:49" x14ac:dyDescent="0.3">
      <c r="A11" s="211" t="s">
        <v>153</v>
      </c>
      <c r="B11" s="236">
        <v>8</v>
      </c>
      <c r="C11" s="211">
        <v>40</v>
      </c>
      <c r="D11" s="211">
        <v>1</v>
      </c>
      <c r="E11" s="211">
        <v>11</v>
      </c>
      <c r="F11" s="211">
        <v>2825.6470488169753</v>
      </c>
      <c r="G11" s="211">
        <v>1242.3137154836415</v>
      </c>
      <c r="H11" s="211">
        <v>541.66666666666663</v>
      </c>
      <c r="I11" s="211">
        <v>0</v>
      </c>
      <c r="J11" s="211">
        <v>1041.6666666666667</v>
      </c>
      <c r="K11" s="211">
        <v>0</v>
      </c>
      <c r="L11" s="211">
        <v>0</v>
      </c>
      <c r="M11" s="211">
        <v>0</v>
      </c>
      <c r="N11" s="211">
        <v>0</v>
      </c>
      <c r="O11" s="211">
        <v>0</v>
      </c>
      <c r="P11" s="211">
        <v>0</v>
      </c>
      <c r="Q11" s="211">
        <v>0</v>
      </c>
      <c r="R11" s="211">
        <v>0</v>
      </c>
      <c r="S11" s="211">
        <v>0</v>
      </c>
      <c r="T11" s="211">
        <v>0</v>
      </c>
      <c r="U11" s="211">
        <v>0</v>
      </c>
      <c r="V11" s="211">
        <v>0</v>
      </c>
      <c r="W11" s="211">
        <v>0</v>
      </c>
      <c r="X11" s="211">
        <v>0</v>
      </c>
      <c r="Y11" s="211">
        <v>0</v>
      </c>
      <c r="Z11" s="211">
        <v>0</v>
      </c>
      <c r="AA11" s="211">
        <v>0</v>
      </c>
      <c r="AB11" s="211">
        <v>0</v>
      </c>
      <c r="AC11" s="211">
        <v>0</v>
      </c>
      <c r="AD11" s="211">
        <v>0</v>
      </c>
      <c r="AE11" s="211">
        <v>0</v>
      </c>
      <c r="AF11" s="211">
        <v>0</v>
      </c>
      <c r="AG11" s="211">
        <v>0</v>
      </c>
      <c r="AH11" s="211">
        <v>0</v>
      </c>
      <c r="AI11" s="211">
        <v>0</v>
      </c>
      <c r="AJ11" s="211">
        <v>0</v>
      </c>
      <c r="AK11" s="211">
        <v>0</v>
      </c>
      <c r="AL11" s="211">
        <v>0</v>
      </c>
      <c r="AM11" s="211">
        <v>0</v>
      </c>
      <c r="AN11" s="211">
        <v>0</v>
      </c>
      <c r="AO11" s="211">
        <v>0</v>
      </c>
      <c r="AP11" s="211">
        <v>0</v>
      </c>
      <c r="AQ11" s="211">
        <v>0</v>
      </c>
      <c r="AR11" s="211">
        <v>0</v>
      </c>
      <c r="AS11" s="211">
        <v>0</v>
      </c>
      <c r="AT11" s="211">
        <v>0</v>
      </c>
      <c r="AU11" s="211">
        <v>0</v>
      </c>
      <c r="AV11" s="211">
        <v>0</v>
      </c>
      <c r="AW11" s="211">
        <v>0</v>
      </c>
    </row>
    <row r="12" spans="1:49" x14ac:dyDescent="0.3">
      <c r="A12" s="211" t="s">
        <v>154</v>
      </c>
      <c r="B12" s="236">
        <v>9</v>
      </c>
      <c r="C12" s="211">
        <v>40</v>
      </c>
      <c r="D12" s="211">
        <v>2</v>
      </c>
      <c r="E12" s="211">
        <v>1</v>
      </c>
      <c r="F12" s="211">
        <v>31.85</v>
      </c>
      <c r="G12" s="211">
        <v>0</v>
      </c>
      <c r="H12" s="211">
        <v>0</v>
      </c>
      <c r="I12" s="211">
        <v>1</v>
      </c>
      <c r="J12" s="211">
        <v>0.2</v>
      </c>
      <c r="K12" s="211">
        <v>0</v>
      </c>
      <c r="L12" s="211">
        <v>3.6500000000000004</v>
      </c>
      <c r="M12" s="211">
        <v>0</v>
      </c>
      <c r="N12" s="211">
        <v>0</v>
      </c>
      <c r="O12" s="211">
        <v>0</v>
      </c>
      <c r="P12" s="211">
        <v>0</v>
      </c>
      <c r="Q12" s="211">
        <v>0</v>
      </c>
      <c r="R12" s="211">
        <v>0</v>
      </c>
      <c r="S12" s="211">
        <v>0</v>
      </c>
      <c r="T12" s="211">
        <v>0</v>
      </c>
      <c r="U12" s="211">
        <v>0</v>
      </c>
      <c r="V12" s="211">
        <v>0</v>
      </c>
      <c r="W12" s="211">
        <v>19</v>
      </c>
      <c r="X12" s="211">
        <v>0</v>
      </c>
      <c r="Y12" s="211">
        <v>0</v>
      </c>
      <c r="Z12" s="211">
        <v>0</v>
      </c>
      <c r="AA12" s="211">
        <v>0</v>
      </c>
      <c r="AB12" s="211">
        <v>0</v>
      </c>
      <c r="AC12" s="211">
        <v>0</v>
      </c>
      <c r="AD12" s="211">
        <v>0</v>
      </c>
      <c r="AE12" s="211">
        <v>0</v>
      </c>
      <c r="AF12" s="211">
        <v>0</v>
      </c>
      <c r="AG12" s="211">
        <v>0</v>
      </c>
      <c r="AH12" s="211">
        <v>0</v>
      </c>
      <c r="AI12" s="211">
        <v>0</v>
      </c>
      <c r="AJ12" s="211">
        <v>0</v>
      </c>
      <c r="AK12" s="211">
        <v>0</v>
      </c>
      <c r="AL12" s="211">
        <v>0</v>
      </c>
      <c r="AM12" s="211">
        <v>0</v>
      </c>
      <c r="AN12" s="211">
        <v>0</v>
      </c>
      <c r="AO12" s="211">
        <v>0</v>
      </c>
      <c r="AP12" s="211">
        <v>0</v>
      </c>
      <c r="AQ12" s="211">
        <v>0</v>
      </c>
      <c r="AR12" s="211">
        <v>0</v>
      </c>
      <c r="AS12" s="211">
        <v>0</v>
      </c>
      <c r="AT12" s="211">
        <v>3</v>
      </c>
      <c r="AU12" s="211">
        <v>0</v>
      </c>
      <c r="AV12" s="211">
        <v>0</v>
      </c>
      <c r="AW12" s="211">
        <v>5</v>
      </c>
    </row>
    <row r="13" spans="1:49" x14ac:dyDescent="0.3">
      <c r="A13" s="211" t="s">
        <v>155</v>
      </c>
      <c r="B13" s="236">
        <v>10</v>
      </c>
      <c r="C13" s="211">
        <v>40</v>
      </c>
      <c r="D13" s="211">
        <v>2</v>
      </c>
      <c r="E13" s="211">
        <v>2</v>
      </c>
      <c r="F13" s="211">
        <v>4410.3999999999996</v>
      </c>
      <c r="G13" s="211">
        <v>0</v>
      </c>
      <c r="H13" s="211">
        <v>0</v>
      </c>
      <c r="I13" s="211">
        <v>128</v>
      </c>
      <c r="J13" s="211">
        <v>27.2</v>
      </c>
      <c r="K13" s="211">
        <v>0</v>
      </c>
      <c r="L13" s="211">
        <v>555.20000000000005</v>
      </c>
      <c r="M13" s="211">
        <v>0</v>
      </c>
      <c r="N13" s="211">
        <v>0</v>
      </c>
      <c r="O13" s="211">
        <v>0</v>
      </c>
      <c r="P13" s="211">
        <v>0</v>
      </c>
      <c r="Q13" s="211">
        <v>0</v>
      </c>
      <c r="R13" s="211">
        <v>0</v>
      </c>
      <c r="S13" s="211">
        <v>0</v>
      </c>
      <c r="T13" s="211">
        <v>0</v>
      </c>
      <c r="U13" s="211">
        <v>0</v>
      </c>
      <c r="V13" s="211">
        <v>0</v>
      </c>
      <c r="W13" s="211">
        <v>2612</v>
      </c>
      <c r="X13" s="211">
        <v>0</v>
      </c>
      <c r="Y13" s="211">
        <v>0</v>
      </c>
      <c r="Z13" s="211">
        <v>0</v>
      </c>
      <c r="AA13" s="211">
        <v>0</v>
      </c>
      <c r="AB13" s="211">
        <v>0</v>
      </c>
      <c r="AC13" s="211">
        <v>0</v>
      </c>
      <c r="AD13" s="211">
        <v>0</v>
      </c>
      <c r="AE13" s="211">
        <v>0</v>
      </c>
      <c r="AF13" s="211">
        <v>0</v>
      </c>
      <c r="AG13" s="211">
        <v>0</v>
      </c>
      <c r="AH13" s="211">
        <v>0</v>
      </c>
      <c r="AI13" s="211">
        <v>0</v>
      </c>
      <c r="AJ13" s="211">
        <v>0</v>
      </c>
      <c r="AK13" s="211">
        <v>0</v>
      </c>
      <c r="AL13" s="211">
        <v>0</v>
      </c>
      <c r="AM13" s="211">
        <v>0</v>
      </c>
      <c r="AN13" s="211">
        <v>0</v>
      </c>
      <c r="AO13" s="211">
        <v>0</v>
      </c>
      <c r="AP13" s="211">
        <v>0</v>
      </c>
      <c r="AQ13" s="211">
        <v>0</v>
      </c>
      <c r="AR13" s="211">
        <v>0</v>
      </c>
      <c r="AS13" s="211">
        <v>0</v>
      </c>
      <c r="AT13" s="211">
        <v>408</v>
      </c>
      <c r="AU13" s="211">
        <v>0</v>
      </c>
      <c r="AV13" s="211">
        <v>0</v>
      </c>
      <c r="AW13" s="211">
        <v>680</v>
      </c>
    </row>
    <row r="14" spans="1:49" x14ac:dyDescent="0.3">
      <c r="A14" s="211" t="s">
        <v>156</v>
      </c>
      <c r="B14" s="236">
        <v>11</v>
      </c>
      <c r="C14" s="211">
        <v>40</v>
      </c>
      <c r="D14" s="211">
        <v>2</v>
      </c>
      <c r="E14" s="211">
        <v>3</v>
      </c>
      <c r="F14" s="211">
        <v>24.8</v>
      </c>
      <c r="G14" s="211">
        <v>0</v>
      </c>
      <c r="H14" s="211">
        <v>0</v>
      </c>
      <c r="I14" s="211">
        <v>0</v>
      </c>
      <c r="J14" s="211">
        <v>11</v>
      </c>
      <c r="K14" s="211">
        <v>0</v>
      </c>
      <c r="L14" s="211">
        <v>13.8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1">
        <v>0</v>
      </c>
      <c r="S14" s="211">
        <v>0</v>
      </c>
      <c r="T14" s="211">
        <v>0</v>
      </c>
      <c r="U14" s="211">
        <v>0</v>
      </c>
      <c r="V14" s="211">
        <v>0</v>
      </c>
      <c r="W14" s="211">
        <v>0</v>
      </c>
      <c r="X14" s="211">
        <v>0</v>
      </c>
      <c r="Y14" s="211">
        <v>0</v>
      </c>
      <c r="Z14" s="211">
        <v>0</v>
      </c>
      <c r="AA14" s="211">
        <v>0</v>
      </c>
      <c r="AB14" s="211">
        <v>0</v>
      </c>
      <c r="AC14" s="211">
        <v>0</v>
      </c>
      <c r="AD14" s="211">
        <v>0</v>
      </c>
      <c r="AE14" s="211">
        <v>0</v>
      </c>
      <c r="AF14" s="211">
        <v>0</v>
      </c>
      <c r="AG14" s="211">
        <v>0</v>
      </c>
      <c r="AH14" s="211">
        <v>0</v>
      </c>
      <c r="AI14" s="211">
        <v>0</v>
      </c>
      <c r="AJ14" s="211">
        <v>0</v>
      </c>
      <c r="AK14" s="211">
        <v>0</v>
      </c>
      <c r="AL14" s="211">
        <v>0</v>
      </c>
      <c r="AM14" s="211">
        <v>0</v>
      </c>
      <c r="AN14" s="211">
        <v>0</v>
      </c>
      <c r="AO14" s="211">
        <v>0</v>
      </c>
      <c r="AP14" s="211">
        <v>0</v>
      </c>
      <c r="AQ14" s="211">
        <v>0</v>
      </c>
      <c r="AR14" s="211">
        <v>0</v>
      </c>
      <c r="AS14" s="211">
        <v>0</v>
      </c>
      <c r="AT14" s="211">
        <v>0</v>
      </c>
      <c r="AU14" s="211">
        <v>0</v>
      </c>
      <c r="AV14" s="211">
        <v>0</v>
      </c>
      <c r="AW14" s="211">
        <v>0</v>
      </c>
    </row>
    <row r="15" spans="1:49" x14ac:dyDescent="0.3">
      <c r="A15" s="211" t="s">
        <v>157</v>
      </c>
      <c r="B15" s="236">
        <v>12</v>
      </c>
      <c r="C15" s="211">
        <v>40</v>
      </c>
      <c r="D15" s="211">
        <v>2</v>
      </c>
      <c r="E15" s="211">
        <v>4</v>
      </c>
      <c r="F15" s="211">
        <v>161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8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1">
        <v>0</v>
      </c>
      <c r="S15" s="211">
        <v>0</v>
      </c>
      <c r="T15" s="211">
        <v>0</v>
      </c>
      <c r="U15" s="211">
        <v>0</v>
      </c>
      <c r="V15" s="211">
        <v>0</v>
      </c>
      <c r="W15" s="211">
        <v>112</v>
      </c>
      <c r="X15" s="211">
        <v>0</v>
      </c>
      <c r="Y15" s="211">
        <v>0</v>
      </c>
      <c r="Z15" s="211">
        <v>0</v>
      </c>
      <c r="AA15" s="211">
        <v>0</v>
      </c>
      <c r="AB15" s="211">
        <v>0</v>
      </c>
      <c r="AC15" s="211">
        <v>0</v>
      </c>
      <c r="AD15" s="211">
        <v>0</v>
      </c>
      <c r="AE15" s="211">
        <v>0</v>
      </c>
      <c r="AF15" s="211">
        <v>0</v>
      </c>
      <c r="AG15" s="211">
        <v>0</v>
      </c>
      <c r="AH15" s="211">
        <v>0</v>
      </c>
      <c r="AI15" s="211">
        <v>0</v>
      </c>
      <c r="AJ15" s="211">
        <v>0</v>
      </c>
      <c r="AK15" s="211">
        <v>0</v>
      </c>
      <c r="AL15" s="211">
        <v>0</v>
      </c>
      <c r="AM15" s="211">
        <v>0</v>
      </c>
      <c r="AN15" s="211">
        <v>0</v>
      </c>
      <c r="AO15" s="211">
        <v>0</v>
      </c>
      <c r="AP15" s="211">
        <v>0</v>
      </c>
      <c r="AQ15" s="211">
        <v>0</v>
      </c>
      <c r="AR15" s="211">
        <v>0</v>
      </c>
      <c r="AS15" s="211">
        <v>0</v>
      </c>
      <c r="AT15" s="211">
        <v>0</v>
      </c>
      <c r="AU15" s="211">
        <v>0</v>
      </c>
      <c r="AV15" s="211">
        <v>0</v>
      </c>
      <c r="AW15" s="211">
        <v>41</v>
      </c>
    </row>
    <row r="16" spans="1:49" x14ac:dyDescent="0.3">
      <c r="A16" s="211" t="s">
        <v>145</v>
      </c>
      <c r="B16" s="236">
        <v>2017</v>
      </c>
      <c r="C16" s="211">
        <v>40</v>
      </c>
      <c r="D16" s="211">
        <v>2</v>
      </c>
      <c r="E16" s="211">
        <v>6</v>
      </c>
      <c r="F16" s="211">
        <v>1185969</v>
      </c>
      <c r="G16" s="211">
        <v>0</v>
      </c>
      <c r="H16" s="211">
        <v>0</v>
      </c>
      <c r="I16" s="211">
        <v>20443</v>
      </c>
      <c r="J16" s="211">
        <v>16571</v>
      </c>
      <c r="K16" s="211">
        <v>0</v>
      </c>
      <c r="L16" s="211">
        <v>295475</v>
      </c>
      <c r="M16" s="211">
        <v>0</v>
      </c>
      <c r="N16" s="211">
        <v>0</v>
      </c>
      <c r="O16" s="211">
        <v>0</v>
      </c>
      <c r="P16" s="211">
        <v>0</v>
      </c>
      <c r="Q16" s="211">
        <v>0</v>
      </c>
      <c r="R16" s="211">
        <v>0</v>
      </c>
      <c r="S16" s="211">
        <v>0</v>
      </c>
      <c r="T16" s="211">
        <v>0</v>
      </c>
      <c r="U16" s="211">
        <v>0</v>
      </c>
      <c r="V16" s="211">
        <v>0</v>
      </c>
      <c r="W16" s="211">
        <v>596980</v>
      </c>
      <c r="X16" s="211">
        <v>0</v>
      </c>
      <c r="Y16" s="211">
        <v>0</v>
      </c>
      <c r="Z16" s="211">
        <v>0</v>
      </c>
      <c r="AA16" s="211">
        <v>0</v>
      </c>
      <c r="AB16" s="211">
        <v>0</v>
      </c>
      <c r="AC16" s="211">
        <v>0</v>
      </c>
      <c r="AD16" s="211">
        <v>0</v>
      </c>
      <c r="AE16" s="211">
        <v>0</v>
      </c>
      <c r="AF16" s="211">
        <v>0</v>
      </c>
      <c r="AG16" s="211">
        <v>0</v>
      </c>
      <c r="AH16" s="211">
        <v>0</v>
      </c>
      <c r="AI16" s="211">
        <v>0</v>
      </c>
      <c r="AJ16" s="211">
        <v>0</v>
      </c>
      <c r="AK16" s="211">
        <v>0</v>
      </c>
      <c r="AL16" s="211">
        <v>0</v>
      </c>
      <c r="AM16" s="211">
        <v>0</v>
      </c>
      <c r="AN16" s="211">
        <v>0</v>
      </c>
      <c r="AO16" s="211">
        <v>0</v>
      </c>
      <c r="AP16" s="211">
        <v>0</v>
      </c>
      <c r="AQ16" s="211">
        <v>0</v>
      </c>
      <c r="AR16" s="211">
        <v>0</v>
      </c>
      <c r="AS16" s="211">
        <v>0</v>
      </c>
      <c r="AT16" s="211">
        <v>54643</v>
      </c>
      <c r="AU16" s="211">
        <v>0</v>
      </c>
      <c r="AV16" s="211">
        <v>0</v>
      </c>
      <c r="AW16" s="211">
        <v>201857</v>
      </c>
    </row>
    <row r="17" spans="3:49" x14ac:dyDescent="0.3">
      <c r="C17" s="211">
        <v>40</v>
      </c>
      <c r="D17" s="211">
        <v>2</v>
      </c>
      <c r="E17" s="211">
        <v>9</v>
      </c>
      <c r="F17" s="211">
        <v>11660</v>
      </c>
      <c r="G17" s="211">
        <v>0</v>
      </c>
      <c r="H17" s="211">
        <v>0</v>
      </c>
      <c r="I17" s="211">
        <v>0</v>
      </c>
      <c r="J17" s="211">
        <v>0</v>
      </c>
      <c r="K17" s="211">
        <v>0</v>
      </c>
      <c r="L17" s="211">
        <v>0</v>
      </c>
      <c r="M17" s="211">
        <v>0</v>
      </c>
      <c r="N17" s="211">
        <v>0</v>
      </c>
      <c r="O17" s="211">
        <v>0</v>
      </c>
      <c r="P17" s="211">
        <v>0</v>
      </c>
      <c r="Q17" s="211">
        <v>0</v>
      </c>
      <c r="R17" s="211">
        <v>0</v>
      </c>
      <c r="S17" s="211">
        <v>0</v>
      </c>
      <c r="T17" s="211">
        <v>0</v>
      </c>
      <c r="U17" s="211">
        <v>0</v>
      </c>
      <c r="V17" s="211">
        <v>0</v>
      </c>
      <c r="W17" s="211">
        <v>10160</v>
      </c>
      <c r="X17" s="211">
        <v>0</v>
      </c>
      <c r="Y17" s="211">
        <v>0</v>
      </c>
      <c r="Z17" s="211">
        <v>0</v>
      </c>
      <c r="AA17" s="211">
        <v>0</v>
      </c>
      <c r="AB17" s="211">
        <v>0</v>
      </c>
      <c r="AC17" s="211">
        <v>0</v>
      </c>
      <c r="AD17" s="211">
        <v>0</v>
      </c>
      <c r="AE17" s="211">
        <v>0</v>
      </c>
      <c r="AF17" s="211">
        <v>0</v>
      </c>
      <c r="AG17" s="211">
        <v>0</v>
      </c>
      <c r="AH17" s="211">
        <v>0</v>
      </c>
      <c r="AI17" s="211">
        <v>0</v>
      </c>
      <c r="AJ17" s="211">
        <v>0</v>
      </c>
      <c r="AK17" s="211">
        <v>0</v>
      </c>
      <c r="AL17" s="211">
        <v>0</v>
      </c>
      <c r="AM17" s="211">
        <v>0</v>
      </c>
      <c r="AN17" s="211">
        <v>0</v>
      </c>
      <c r="AO17" s="211">
        <v>0</v>
      </c>
      <c r="AP17" s="211">
        <v>0</v>
      </c>
      <c r="AQ17" s="211">
        <v>0</v>
      </c>
      <c r="AR17" s="211">
        <v>0</v>
      </c>
      <c r="AS17" s="211">
        <v>0</v>
      </c>
      <c r="AT17" s="211">
        <v>1500</v>
      </c>
      <c r="AU17" s="211">
        <v>0</v>
      </c>
      <c r="AV17" s="211">
        <v>0</v>
      </c>
      <c r="AW17" s="211">
        <v>0</v>
      </c>
    </row>
    <row r="18" spans="3:49" x14ac:dyDescent="0.3">
      <c r="C18" s="211">
        <v>40</v>
      </c>
      <c r="D18" s="211">
        <v>2</v>
      </c>
      <c r="E18" s="211">
        <v>11</v>
      </c>
      <c r="F18" s="211">
        <v>2825.6470488169753</v>
      </c>
      <c r="G18" s="211">
        <v>1242.3137154836415</v>
      </c>
      <c r="H18" s="211">
        <v>541.66666666666663</v>
      </c>
      <c r="I18" s="211">
        <v>0</v>
      </c>
      <c r="J18" s="211">
        <v>1041.6666666666667</v>
      </c>
      <c r="K18" s="211">
        <v>0</v>
      </c>
      <c r="L18" s="211">
        <v>0</v>
      </c>
      <c r="M18" s="211">
        <v>0</v>
      </c>
      <c r="N18" s="211">
        <v>0</v>
      </c>
      <c r="O18" s="211">
        <v>0</v>
      </c>
      <c r="P18" s="211">
        <v>0</v>
      </c>
      <c r="Q18" s="211">
        <v>0</v>
      </c>
      <c r="R18" s="211">
        <v>0</v>
      </c>
      <c r="S18" s="211">
        <v>0</v>
      </c>
      <c r="T18" s="211">
        <v>0</v>
      </c>
      <c r="U18" s="211">
        <v>0</v>
      </c>
      <c r="V18" s="211">
        <v>0</v>
      </c>
      <c r="W18" s="211">
        <v>0</v>
      </c>
      <c r="X18" s="211">
        <v>0</v>
      </c>
      <c r="Y18" s="211">
        <v>0</v>
      </c>
      <c r="Z18" s="211">
        <v>0</v>
      </c>
      <c r="AA18" s="211">
        <v>0</v>
      </c>
      <c r="AB18" s="211">
        <v>0</v>
      </c>
      <c r="AC18" s="211">
        <v>0</v>
      </c>
      <c r="AD18" s="211">
        <v>0</v>
      </c>
      <c r="AE18" s="211">
        <v>0</v>
      </c>
      <c r="AF18" s="211">
        <v>0</v>
      </c>
      <c r="AG18" s="211">
        <v>0</v>
      </c>
      <c r="AH18" s="211">
        <v>0</v>
      </c>
      <c r="AI18" s="211">
        <v>0</v>
      </c>
      <c r="AJ18" s="211">
        <v>0</v>
      </c>
      <c r="AK18" s="211">
        <v>0</v>
      </c>
      <c r="AL18" s="211">
        <v>0</v>
      </c>
      <c r="AM18" s="211">
        <v>0</v>
      </c>
      <c r="AN18" s="211">
        <v>0</v>
      </c>
      <c r="AO18" s="211">
        <v>0</v>
      </c>
      <c r="AP18" s="211">
        <v>0</v>
      </c>
      <c r="AQ18" s="211">
        <v>0</v>
      </c>
      <c r="AR18" s="211">
        <v>0</v>
      </c>
      <c r="AS18" s="211">
        <v>0</v>
      </c>
      <c r="AT18" s="211">
        <v>0</v>
      </c>
      <c r="AU18" s="211">
        <v>0</v>
      </c>
      <c r="AV18" s="211">
        <v>0</v>
      </c>
      <c r="AW18" s="211">
        <v>0</v>
      </c>
    </row>
    <row r="19" spans="3:49" x14ac:dyDescent="0.3">
      <c r="C19" s="211">
        <v>40</v>
      </c>
      <c r="D19" s="211">
        <v>3</v>
      </c>
      <c r="E19" s="211">
        <v>1</v>
      </c>
      <c r="F19" s="211">
        <v>31.85</v>
      </c>
      <c r="G19" s="211">
        <v>0</v>
      </c>
      <c r="H19" s="211">
        <v>0</v>
      </c>
      <c r="I19" s="211">
        <v>1</v>
      </c>
      <c r="J19" s="211">
        <v>0.2</v>
      </c>
      <c r="K19" s="211">
        <v>0</v>
      </c>
      <c r="L19" s="211">
        <v>3.6500000000000004</v>
      </c>
      <c r="M19" s="211">
        <v>0</v>
      </c>
      <c r="N19" s="211">
        <v>0</v>
      </c>
      <c r="O19" s="211">
        <v>0</v>
      </c>
      <c r="P19" s="211">
        <v>0</v>
      </c>
      <c r="Q19" s="211">
        <v>0</v>
      </c>
      <c r="R19" s="211">
        <v>0</v>
      </c>
      <c r="S19" s="211">
        <v>0</v>
      </c>
      <c r="T19" s="211">
        <v>0</v>
      </c>
      <c r="U19" s="211">
        <v>0</v>
      </c>
      <c r="V19" s="211">
        <v>0</v>
      </c>
      <c r="W19" s="211">
        <v>19</v>
      </c>
      <c r="X19" s="211">
        <v>0</v>
      </c>
      <c r="Y19" s="211">
        <v>0</v>
      </c>
      <c r="Z19" s="211">
        <v>0</v>
      </c>
      <c r="AA19" s="211">
        <v>0</v>
      </c>
      <c r="AB19" s="211">
        <v>0</v>
      </c>
      <c r="AC19" s="211">
        <v>0</v>
      </c>
      <c r="AD19" s="211">
        <v>0</v>
      </c>
      <c r="AE19" s="211">
        <v>0</v>
      </c>
      <c r="AF19" s="211">
        <v>0</v>
      </c>
      <c r="AG19" s="211">
        <v>0</v>
      </c>
      <c r="AH19" s="211">
        <v>0</v>
      </c>
      <c r="AI19" s="211">
        <v>0</v>
      </c>
      <c r="AJ19" s="211">
        <v>0</v>
      </c>
      <c r="AK19" s="211">
        <v>0</v>
      </c>
      <c r="AL19" s="211">
        <v>0</v>
      </c>
      <c r="AM19" s="211">
        <v>0</v>
      </c>
      <c r="AN19" s="211">
        <v>0</v>
      </c>
      <c r="AO19" s="211">
        <v>0</v>
      </c>
      <c r="AP19" s="211">
        <v>0</v>
      </c>
      <c r="AQ19" s="211">
        <v>0</v>
      </c>
      <c r="AR19" s="211">
        <v>0</v>
      </c>
      <c r="AS19" s="211">
        <v>0</v>
      </c>
      <c r="AT19" s="211">
        <v>3</v>
      </c>
      <c r="AU19" s="211">
        <v>0</v>
      </c>
      <c r="AV19" s="211">
        <v>0</v>
      </c>
      <c r="AW19" s="211">
        <v>5</v>
      </c>
    </row>
    <row r="20" spans="3:49" x14ac:dyDescent="0.3">
      <c r="C20" s="211">
        <v>40</v>
      </c>
      <c r="D20" s="211">
        <v>3</v>
      </c>
      <c r="E20" s="211">
        <v>2</v>
      </c>
      <c r="F20" s="211">
        <v>5470</v>
      </c>
      <c r="G20" s="211">
        <v>0</v>
      </c>
      <c r="H20" s="211">
        <v>0</v>
      </c>
      <c r="I20" s="211">
        <v>160</v>
      </c>
      <c r="J20" s="211">
        <v>36.800000000000004</v>
      </c>
      <c r="K20" s="211">
        <v>0</v>
      </c>
      <c r="L20" s="211">
        <v>645.20000000000005</v>
      </c>
      <c r="M20" s="211">
        <v>0</v>
      </c>
      <c r="N20" s="211">
        <v>0</v>
      </c>
      <c r="O20" s="211">
        <v>0</v>
      </c>
      <c r="P20" s="211">
        <v>0</v>
      </c>
      <c r="Q20" s="211">
        <v>0</v>
      </c>
      <c r="R20" s="211">
        <v>0</v>
      </c>
      <c r="S20" s="211">
        <v>0</v>
      </c>
      <c r="T20" s="211">
        <v>0</v>
      </c>
      <c r="U20" s="211">
        <v>0</v>
      </c>
      <c r="V20" s="211">
        <v>0</v>
      </c>
      <c r="W20" s="211">
        <v>3252</v>
      </c>
      <c r="X20" s="211">
        <v>0</v>
      </c>
      <c r="Y20" s="211">
        <v>0</v>
      </c>
      <c r="Z20" s="211">
        <v>0</v>
      </c>
      <c r="AA20" s="211">
        <v>0</v>
      </c>
      <c r="AB20" s="211">
        <v>0</v>
      </c>
      <c r="AC20" s="211">
        <v>0</v>
      </c>
      <c r="AD20" s="211">
        <v>0</v>
      </c>
      <c r="AE20" s="211">
        <v>0</v>
      </c>
      <c r="AF20" s="211">
        <v>0</v>
      </c>
      <c r="AG20" s="211">
        <v>0</v>
      </c>
      <c r="AH20" s="211">
        <v>0</v>
      </c>
      <c r="AI20" s="211">
        <v>0</v>
      </c>
      <c r="AJ20" s="211">
        <v>0</v>
      </c>
      <c r="AK20" s="211">
        <v>0</v>
      </c>
      <c r="AL20" s="211">
        <v>0</v>
      </c>
      <c r="AM20" s="211">
        <v>0</v>
      </c>
      <c r="AN20" s="211">
        <v>0</v>
      </c>
      <c r="AO20" s="211">
        <v>0</v>
      </c>
      <c r="AP20" s="211">
        <v>0</v>
      </c>
      <c r="AQ20" s="211">
        <v>0</v>
      </c>
      <c r="AR20" s="211">
        <v>0</v>
      </c>
      <c r="AS20" s="211">
        <v>0</v>
      </c>
      <c r="AT20" s="211">
        <v>512</v>
      </c>
      <c r="AU20" s="211">
        <v>0</v>
      </c>
      <c r="AV20" s="211">
        <v>0</v>
      </c>
      <c r="AW20" s="211">
        <v>864</v>
      </c>
    </row>
    <row r="21" spans="3:49" x14ac:dyDescent="0.3">
      <c r="C21" s="211">
        <v>40</v>
      </c>
      <c r="D21" s="211">
        <v>3</v>
      </c>
      <c r="E21" s="211">
        <v>3</v>
      </c>
      <c r="F21" s="211">
        <v>30.8</v>
      </c>
      <c r="G21" s="211">
        <v>0</v>
      </c>
      <c r="H21" s="211">
        <v>0</v>
      </c>
      <c r="I21" s="211">
        <v>0</v>
      </c>
      <c r="J21" s="211">
        <v>11</v>
      </c>
      <c r="K21" s="211">
        <v>0</v>
      </c>
      <c r="L21" s="211">
        <v>19.8</v>
      </c>
      <c r="M21" s="211">
        <v>0</v>
      </c>
      <c r="N21" s="211">
        <v>0</v>
      </c>
      <c r="O21" s="211">
        <v>0</v>
      </c>
      <c r="P21" s="211">
        <v>0</v>
      </c>
      <c r="Q21" s="211">
        <v>0</v>
      </c>
      <c r="R21" s="211">
        <v>0</v>
      </c>
      <c r="S21" s="211">
        <v>0</v>
      </c>
      <c r="T21" s="211">
        <v>0</v>
      </c>
      <c r="U21" s="211">
        <v>0</v>
      </c>
      <c r="V21" s="211">
        <v>0</v>
      </c>
      <c r="W21" s="211">
        <v>0</v>
      </c>
      <c r="X21" s="211">
        <v>0</v>
      </c>
      <c r="Y21" s="211">
        <v>0</v>
      </c>
      <c r="Z21" s="211">
        <v>0</v>
      </c>
      <c r="AA21" s="211">
        <v>0</v>
      </c>
      <c r="AB21" s="211">
        <v>0</v>
      </c>
      <c r="AC21" s="211">
        <v>0</v>
      </c>
      <c r="AD21" s="211">
        <v>0</v>
      </c>
      <c r="AE21" s="211">
        <v>0</v>
      </c>
      <c r="AF21" s="211">
        <v>0</v>
      </c>
      <c r="AG21" s="211">
        <v>0</v>
      </c>
      <c r="AH21" s="211">
        <v>0</v>
      </c>
      <c r="AI21" s="211">
        <v>0</v>
      </c>
      <c r="AJ21" s="211">
        <v>0</v>
      </c>
      <c r="AK21" s="211">
        <v>0</v>
      </c>
      <c r="AL21" s="211">
        <v>0</v>
      </c>
      <c r="AM21" s="211">
        <v>0</v>
      </c>
      <c r="AN21" s="211">
        <v>0</v>
      </c>
      <c r="AO21" s="211">
        <v>0</v>
      </c>
      <c r="AP21" s="211">
        <v>0</v>
      </c>
      <c r="AQ21" s="211">
        <v>0</v>
      </c>
      <c r="AR21" s="211">
        <v>0</v>
      </c>
      <c r="AS21" s="211">
        <v>0</v>
      </c>
      <c r="AT21" s="211">
        <v>0</v>
      </c>
      <c r="AU21" s="211">
        <v>0</v>
      </c>
      <c r="AV21" s="211">
        <v>0</v>
      </c>
      <c r="AW21" s="211">
        <v>0</v>
      </c>
    </row>
    <row r="22" spans="3:49" x14ac:dyDescent="0.3">
      <c r="C22" s="211">
        <v>40</v>
      </c>
      <c r="D22" s="211">
        <v>3</v>
      </c>
      <c r="E22" s="211">
        <v>4</v>
      </c>
      <c r="F22" s="211">
        <v>143</v>
      </c>
      <c r="G22" s="211">
        <v>0</v>
      </c>
      <c r="H22" s="211">
        <v>0</v>
      </c>
      <c r="I22" s="211">
        <v>0</v>
      </c>
      <c r="J22" s="211">
        <v>0</v>
      </c>
      <c r="K22" s="211">
        <v>0</v>
      </c>
      <c r="L22" s="211">
        <v>8</v>
      </c>
      <c r="M22" s="211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1">
        <v>0</v>
      </c>
      <c r="W22" s="211">
        <v>103</v>
      </c>
      <c r="X22" s="211">
        <v>0</v>
      </c>
      <c r="Y22" s="211">
        <v>0</v>
      </c>
      <c r="Z22" s="211">
        <v>0</v>
      </c>
      <c r="AA22" s="211">
        <v>0</v>
      </c>
      <c r="AB22" s="211">
        <v>0</v>
      </c>
      <c r="AC22" s="211">
        <v>0</v>
      </c>
      <c r="AD22" s="211">
        <v>0</v>
      </c>
      <c r="AE22" s="211">
        <v>0</v>
      </c>
      <c r="AF22" s="211">
        <v>0</v>
      </c>
      <c r="AG22" s="211">
        <v>0</v>
      </c>
      <c r="AH22" s="211">
        <v>0</v>
      </c>
      <c r="AI22" s="211">
        <v>0</v>
      </c>
      <c r="AJ22" s="211">
        <v>0</v>
      </c>
      <c r="AK22" s="211">
        <v>0</v>
      </c>
      <c r="AL22" s="211">
        <v>0</v>
      </c>
      <c r="AM22" s="211">
        <v>0</v>
      </c>
      <c r="AN22" s="211">
        <v>0</v>
      </c>
      <c r="AO22" s="211">
        <v>0</v>
      </c>
      <c r="AP22" s="211">
        <v>0</v>
      </c>
      <c r="AQ22" s="211">
        <v>0</v>
      </c>
      <c r="AR22" s="211">
        <v>0</v>
      </c>
      <c r="AS22" s="211">
        <v>0</v>
      </c>
      <c r="AT22" s="211">
        <v>0</v>
      </c>
      <c r="AU22" s="211">
        <v>0</v>
      </c>
      <c r="AV22" s="211">
        <v>0</v>
      </c>
      <c r="AW22" s="211">
        <v>32</v>
      </c>
    </row>
    <row r="23" spans="3:49" x14ac:dyDescent="0.3">
      <c r="C23" s="211">
        <v>40</v>
      </c>
      <c r="D23" s="211">
        <v>3</v>
      </c>
      <c r="E23" s="211">
        <v>6</v>
      </c>
      <c r="F23" s="211">
        <v>1201853</v>
      </c>
      <c r="G23" s="211">
        <v>0</v>
      </c>
      <c r="H23" s="211">
        <v>0</v>
      </c>
      <c r="I23" s="211">
        <v>24386</v>
      </c>
      <c r="J23" s="211">
        <v>16116</v>
      </c>
      <c r="K23" s="211">
        <v>0</v>
      </c>
      <c r="L23" s="211">
        <v>281395</v>
      </c>
      <c r="M23" s="211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1">
        <v>0</v>
      </c>
      <c r="W23" s="211">
        <v>616242</v>
      </c>
      <c r="X23" s="211">
        <v>0</v>
      </c>
      <c r="Y23" s="211">
        <v>0</v>
      </c>
      <c r="Z23" s="211">
        <v>0</v>
      </c>
      <c r="AA23" s="211">
        <v>0</v>
      </c>
      <c r="AB23" s="211">
        <v>0</v>
      </c>
      <c r="AC23" s="211">
        <v>0</v>
      </c>
      <c r="AD23" s="211">
        <v>0</v>
      </c>
      <c r="AE23" s="211">
        <v>0</v>
      </c>
      <c r="AF23" s="211">
        <v>0</v>
      </c>
      <c r="AG23" s="211">
        <v>0</v>
      </c>
      <c r="AH23" s="211">
        <v>0</v>
      </c>
      <c r="AI23" s="211">
        <v>0</v>
      </c>
      <c r="AJ23" s="211">
        <v>0</v>
      </c>
      <c r="AK23" s="211">
        <v>0</v>
      </c>
      <c r="AL23" s="211">
        <v>0</v>
      </c>
      <c r="AM23" s="211">
        <v>0</v>
      </c>
      <c r="AN23" s="211">
        <v>0</v>
      </c>
      <c r="AO23" s="211">
        <v>0</v>
      </c>
      <c r="AP23" s="211">
        <v>0</v>
      </c>
      <c r="AQ23" s="211">
        <v>0</v>
      </c>
      <c r="AR23" s="211">
        <v>0</v>
      </c>
      <c r="AS23" s="211">
        <v>0</v>
      </c>
      <c r="AT23" s="211">
        <v>60535</v>
      </c>
      <c r="AU23" s="211">
        <v>0</v>
      </c>
      <c r="AV23" s="211">
        <v>0</v>
      </c>
      <c r="AW23" s="211">
        <v>203179</v>
      </c>
    </row>
    <row r="24" spans="3:49" x14ac:dyDescent="0.3">
      <c r="C24" s="211">
        <v>40</v>
      </c>
      <c r="D24" s="211">
        <v>3</v>
      </c>
      <c r="E24" s="211">
        <v>10</v>
      </c>
      <c r="F24" s="211">
        <v>4750</v>
      </c>
      <c r="G24" s="211">
        <v>0</v>
      </c>
      <c r="H24" s="211">
        <v>0</v>
      </c>
      <c r="I24" s="211">
        <v>0</v>
      </c>
      <c r="J24" s="211">
        <v>4750</v>
      </c>
      <c r="K24" s="211">
        <v>0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1">
        <v>0</v>
      </c>
      <c r="W24" s="211">
        <v>0</v>
      </c>
      <c r="X24" s="211">
        <v>0</v>
      </c>
      <c r="Y24" s="211">
        <v>0</v>
      </c>
      <c r="Z24" s="211">
        <v>0</v>
      </c>
      <c r="AA24" s="211">
        <v>0</v>
      </c>
      <c r="AB24" s="211">
        <v>0</v>
      </c>
      <c r="AC24" s="211">
        <v>0</v>
      </c>
      <c r="AD24" s="211">
        <v>0</v>
      </c>
      <c r="AE24" s="211">
        <v>0</v>
      </c>
      <c r="AF24" s="211">
        <v>0</v>
      </c>
      <c r="AG24" s="211">
        <v>0</v>
      </c>
      <c r="AH24" s="211">
        <v>0</v>
      </c>
      <c r="AI24" s="211">
        <v>0</v>
      </c>
      <c r="AJ24" s="211">
        <v>0</v>
      </c>
      <c r="AK24" s="211">
        <v>0</v>
      </c>
      <c r="AL24" s="211">
        <v>0</v>
      </c>
      <c r="AM24" s="211">
        <v>0</v>
      </c>
      <c r="AN24" s="211">
        <v>0</v>
      </c>
      <c r="AO24" s="211">
        <v>0</v>
      </c>
      <c r="AP24" s="211">
        <v>0</v>
      </c>
      <c r="AQ24" s="211">
        <v>0</v>
      </c>
      <c r="AR24" s="211">
        <v>0</v>
      </c>
      <c r="AS24" s="211">
        <v>0</v>
      </c>
      <c r="AT24" s="211">
        <v>0</v>
      </c>
      <c r="AU24" s="211">
        <v>0</v>
      </c>
      <c r="AV24" s="211">
        <v>0</v>
      </c>
      <c r="AW24" s="211">
        <v>0</v>
      </c>
    </row>
    <row r="25" spans="3:49" x14ac:dyDescent="0.3">
      <c r="C25" s="211">
        <v>40</v>
      </c>
      <c r="D25" s="211">
        <v>3</v>
      </c>
      <c r="E25" s="211">
        <v>11</v>
      </c>
      <c r="F25" s="211">
        <v>2825.6470488169753</v>
      </c>
      <c r="G25" s="211">
        <v>1242.3137154836415</v>
      </c>
      <c r="H25" s="211">
        <v>541.66666666666663</v>
      </c>
      <c r="I25" s="211">
        <v>0</v>
      </c>
      <c r="J25" s="211">
        <v>1041.6666666666667</v>
      </c>
      <c r="K25" s="211">
        <v>0</v>
      </c>
      <c r="L25" s="211">
        <v>0</v>
      </c>
      <c r="M25" s="211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1">
        <v>0</v>
      </c>
      <c r="Z25" s="211">
        <v>0</v>
      </c>
      <c r="AA25" s="211">
        <v>0</v>
      </c>
      <c r="AB25" s="211">
        <v>0</v>
      </c>
      <c r="AC25" s="211">
        <v>0</v>
      </c>
      <c r="AD25" s="211">
        <v>0</v>
      </c>
      <c r="AE25" s="211">
        <v>0</v>
      </c>
      <c r="AF25" s="211">
        <v>0</v>
      </c>
      <c r="AG25" s="211">
        <v>0</v>
      </c>
      <c r="AH25" s="211">
        <v>0</v>
      </c>
      <c r="AI25" s="211">
        <v>0</v>
      </c>
      <c r="AJ25" s="211">
        <v>0</v>
      </c>
      <c r="AK25" s="211">
        <v>0</v>
      </c>
      <c r="AL25" s="211">
        <v>0</v>
      </c>
      <c r="AM25" s="211">
        <v>0</v>
      </c>
      <c r="AN25" s="211">
        <v>0</v>
      </c>
      <c r="AO25" s="211">
        <v>0</v>
      </c>
      <c r="AP25" s="211">
        <v>0</v>
      </c>
      <c r="AQ25" s="211">
        <v>0</v>
      </c>
      <c r="AR25" s="211">
        <v>0</v>
      </c>
      <c r="AS25" s="211">
        <v>0</v>
      </c>
      <c r="AT25" s="211">
        <v>0</v>
      </c>
      <c r="AU25" s="211">
        <v>0</v>
      </c>
      <c r="AV25" s="211">
        <v>0</v>
      </c>
      <c r="AW25" s="211">
        <v>0</v>
      </c>
    </row>
    <row r="26" spans="3:49" x14ac:dyDescent="0.3">
      <c r="C26" s="211">
        <v>40</v>
      </c>
      <c r="D26" s="211">
        <v>4</v>
      </c>
      <c r="E26" s="211">
        <v>1</v>
      </c>
      <c r="F26" s="211">
        <v>32.049999999999997</v>
      </c>
      <c r="G26" s="211">
        <v>0</v>
      </c>
      <c r="H26" s="211">
        <v>0</v>
      </c>
      <c r="I26" s="211">
        <v>1</v>
      </c>
      <c r="J26" s="211">
        <v>0.2</v>
      </c>
      <c r="K26" s="211">
        <v>0</v>
      </c>
      <c r="L26" s="211">
        <v>3.85</v>
      </c>
      <c r="M26" s="211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1">
        <v>0</v>
      </c>
      <c r="W26" s="211">
        <v>19</v>
      </c>
      <c r="X26" s="211">
        <v>0</v>
      </c>
      <c r="Y26" s="211">
        <v>0</v>
      </c>
      <c r="Z26" s="211">
        <v>0</v>
      </c>
      <c r="AA26" s="211">
        <v>0</v>
      </c>
      <c r="AB26" s="211">
        <v>0</v>
      </c>
      <c r="AC26" s="211">
        <v>0</v>
      </c>
      <c r="AD26" s="211">
        <v>0</v>
      </c>
      <c r="AE26" s="211">
        <v>0</v>
      </c>
      <c r="AF26" s="211">
        <v>0</v>
      </c>
      <c r="AG26" s="211">
        <v>0</v>
      </c>
      <c r="AH26" s="211">
        <v>0</v>
      </c>
      <c r="AI26" s="211">
        <v>0</v>
      </c>
      <c r="AJ26" s="211">
        <v>0</v>
      </c>
      <c r="AK26" s="211">
        <v>0</v>
      </c>
      <c r="AL26" s="211">
        <v>5</v>
      </c>
      <c r="AM26" s="211">
        <v>0</v>
      </c>
      <c r="AN26" s="211">
        <v>0</v>
      </c>
      <c r="AO26" s="211">
        <v>0</v>
      </c>
      <c r="AP26" s="211">
        <v>0</v>
      </c>
      <c r="AQ26" s="211">
        <v>0</v>
      </c>
      <c r="AR26" s="211">
        <v>0</v>
      </c>
      <c r="AS26" s="211">
        <v>0</v>
      </c>
      <c r="AT26" s="211">
        <v>3</v>
      </c>
      <c r="AU26" s="211">
        <v>0</v>
      </c>
      <c r="AV26" s="211">
        <v>0</v>
      </c>
      <c r="AW26" s="211">
        <v>0</v>
      </c>
    </row>
    <row r="27" spans="3:49" x14ac:dyDescent="0.3">
      <c r="C27" s="211">
        <v>40</v>
      </c>
      <c r="D27" s="211">
        <v>4</v>
      </c>
      <c r="E27" s="211">
        <v>2</v>
      </c>
      <c r="F27" s="211">
        <v>4924</v>
      </c>
      <c r="G27" s="211">
        <v>0</v>
      </c>
      <c r="H27" s="211">
        <v>0</v>
      </c>
      <c r="I27" s="211">
        <v>152</v>
      </c>
      <c r="J27" s="211">
        <v>32</v>
      </c>
      <c r="K27" s="211">
        <v>0</v>
      </c>
      <c r="L27" s="211">
        <v>588</v>
      </c>
      <c r="M27" s="211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1">
        <v>0</v>
      </c>
      <c r="W27" s="211">
        <v>2904</v>
      </c>
      <c r="X27" s="211">
        <v>0</v>
      </c>
      <c r="Y27" s="211">
        <v>0</v>
      </c>
      <c r="Z27" s="211">
        <v>0</v>
      </c>
      <c r="AA27" s="211">
        <v>0</v>
      </c>
      <c r="AB27" s="211">
        <v>0</v>
      </c>
      <c r="AC27" s="211">
        <v>0</v>
      </c>
      <c r="AD27" s="211">
        <v>0</v>
      </c>
      <c r="AE27" s="211">
        <v>0</v>
      </c>
      <c r="AF27" s="211">
        <v>0</v>
      </c>
      <c r="AG27" s="211">
        <v>0</v>
      </c>
      <c r="AH27" s="211">
        <v>0</v>
      </c>
      <c r="AI27" s="211">
        <v>0</v>
      </c>
      <c r="AJ27" s="211">
        <v>0</v>
      </c>
      <c r="AK27" s="211">
        <v>0</v>
      </c>
      <c r="AL27" s="211">
        <v>800</v>
      </c>
      <c r="AM27" s="211">
        <v>0</v>
      </c>
      <c r="AN27" s="211">
        <v>0</v>
      </c>
      <c r="AO27" s="211">
        <v>0</v>
      </c>
      <c r="AP27" s="211">
        <v>0</v>
      </c>
      <c r="AQ27" s="211">
        <v>0</v>
      </c>
      <c r="AR27" s="211">
        <v>0</v>
      </c>
      <c r="AS27" s="211">
        <v>0</v>
      </c>
      <c r="AT27" s="211">
        <v>448</v>
      </c>
      <c r="AU27" s="211">
        <v>0</v>
      </c>
      <c r="AV27" s="211">
        <v>0</v>
      </c>
      <c r="AW27" s="211">
        <v>0</v>
      </c>
    </row>
    <row r="28" spans="3:49" x14ac:dyDescent="0.3">
      <c r="C28" s="211">
        <v>40</v>
      </c>
      <c r="D28" s="211">
        <v>4</v>
      </c>
      <c r="E28" s="211">
        <v>3</v>
      </c>
      <c r="F28" s="211">
        <v>49</v>
      </c>
      <c r="G28" s="211">
        <v>0</v>
      </c>
      <c r="H28" s="211">
        <v>0</v>
      </c>
      <c r="I28" s="211">
        <v>0</v>
      </c>
      <c r="J28" s="211">
        <v>8</v>
      </c>
      <c r="K28" s="211">
        <v>0</v>
      </c>
      <c r="L28" s="211">
        <v>41</v>
      </c>
      <c r="M28" s="211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1">
        <v>0</v>
      </c>
      <c r="W28" s="211">
        <v>0</v>
      </c>
      <c r="X28" s="211">
        <v>0</v>
      </c>
      <c r="Y28" s="211">
        <v>0</v>
      </c>
      <c r="Z28" s="211">
        <v>0</v>
      </c>
      <c r="AA28" s="211">
        <v>0</v>
      </c>
      <c r="AB28" s="211">
        <v>0</v>
      </c>
      <c r="AC28" s="211">
        <v>0</v>
      </c>
      <c r="AD28" s="211">
        <v>0</v>
      </c>
      <c r="AE28" s="211">
        <v>0</v>
      </c>
      <c r="AF28" s="211">
        <v>0</v>
      </c>
      <c r="AG28" s="211">
        <v>0</v>
      </c>
      <c r="AH28" s="211">
        <v>0</v>
      </c>
      <c r="AI28" s="211">
        <v>0</v>
      </c>
      <c r="AJ28" s="211">
        <v>0</v>
      </c>
      <c r="AK28" s="211">
        <v>0</v>
      </c>
      <c r="AL28" s="211">
        <v>0</v>
      </c>
      <c r="AM28" s="211">
        <v>0</v>
      </c>
      <c r="AN28" s="211">
        <v>0</v>
      </c>
      <c r="AO28" s="211">
        <v>0</v>
      </c>
      <c r="AP28" s="211">
        <v>0</v>
      </c>
      <c r="AQ28" s="211">
        <v>0</v>
      </c>
      <c r="AR28" s="211">
        <v>0</v>
      </c>
      <c r="AS28" s="211">
        <v>0</v>
      </c>
      <c r="AT28" s="211">
        <v>0</v>
      </c>
      <c r="AU28" s="211">
        <v>0</v>
      </c>
      <c r="AV28" s="211">
        <v>0</v>
      </c>
      <c r="AW28" s="211">
        <v>0</v>
      </c>
    </row>
    <row r="29" spans="3:49" x14ac:dyDescent="0.3">
      <c r="C29" s="211">
        <v>40</v>
      </c>
      <c r="D29" s="211">
        <v>4</v>
      </c>
      <c r="E29" s="211">
        <v>4</v>
      </c>
      <c r="F29" s="211">
        <v>218</v>
      </c>
      <c r="G29" s="211">
        <v>0</v>
      </c>
      <c r="H29" s="211">
        <v>0</v>
      </c>
      <c r="I29" s="211">
        <v>0</v>
      </c>
      <c r="J29" s="211">
        <v>0</v>
      </c>
      <c r="K29" s="211">
        <v>0</v>
      </c>
      <c r="L29" s="211">
        <v>8</v>
      </c>
      <c r="M29" s="211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1">
        <v>0</v>
      </c>
      <c r="W29" s="211">
        <v>153</v>
      </c>
      <c r="X29" s="211">
        <v>0</v>
      </c>
      <c r="Y29" s="211">
        <v>0</v>
      </c>
      <c r="Z29" s="211">
        <v>0</v>
      </c>
      <c r="AA29" s="211">
        <v>0</v>
      </c>
      <c r="AB29" s="211">
        <v>0</v>
      </c>
      <c r="AC29" s="211">
        <v>0</v>
      </c>
      <c r="AD29" s="211">
        <v>0</v>
      </c>
      <c r="AE29" s="211">
        <v>0</v>
      </c>
      <c r="AF29" s="211">
        <v>0</v>
      </c>
      <c r="AG29" s="211">
        <v>0</v>
      </c>
      <c r="AH29" s="211">
        <v>0</v>
      </c>
      <c r="AI29" s="211">
        <v>0</v>
      </c>
      <c r="AJ29" s="211">
        <v>0</v>
      </c>
      <c r="AK29" s="211">
        <v>0</v>
      </c>
      <c r="AL29" s="211">
        <v>57</v>
      </c>
      <c r="AM29" s="211">
        <v>0</v>
      </c>
      <c r="AN29" s="211">
        <v>0</v>
      </c>
      <c r="AO29" s="211">
        <v>0</v>
      </c>
      <c r="AP29" s="211">
        <v>0</v>
      </c>
      <c r="AQ29" s="211">
        <v>0</v>
      </c>
      <c r="AR29" s="211">
        <v>0</v>
      </c>
      <c r="AS29" s="211">
        <v>0</v>
      </c>
      <c r="AT29" s="211">
        <v>0</v>
      </c>
      <c r="AU29" s="211">
        <v>0</v>
      </c>
      <c r="AV29" s="211">
        <v>0</v>
      </c>
      <c r="AW29" s="211">
        <v>0</v>
      </c>
    </row>
    <row r="30" spans="3:49" x14ac:dyDescent="0.3">
      <c r="C30" s="211">
        <v>40</v>
      </c>
      <c r="D30" s="211">
        <v>4</v>
      </c>
      <c r="E30" s="211">
        <v>6</v>
      </c>
      <c r="F30" s="211">
        <v>1298806</v>
      </c>
      <c r="G30" s="211">
        <v>0</v>
      </c>
      <c r="H30" s="211">
        <v>0</v>
      </c>
      <c r="I30" s="211">
        <v>28088</v>
      </c>
      <c r="J30" s="211">
        <v>10069</v>
      </c>
      <c r="K30" s="211">
        <v>0</v>
      </c>
      <c r="L30" s="211">
        <v>341344</v>
      </c>
      <c r="M30" s="211">
        <v>0</v>
      </c>
      <c r="N30" s="211">
        <v>0</v>
      </c>
      <c r="O30" s="211">
        <v>0</v>
      </c>
      <c r="P30" s="211">
        <v>0</v>
      </c>
      <c r="Q30" s="211">
        <v>0</v>
      </c>
      <c r="R30" s="211">
        <v>0</v>
      </c>
      <c r="S30" s="211">
        <v>0</v>
      </c>
      <c r="T30" s="211">
        <v>0</v>
      </c>
      <c r="U30" s="211">
        <v>0</v>
      </c>
      <c r="V30" s="211">
        <v>0</v>
      </c>
      <c r="W30" s="211">
        <v>646250</v>
      </c>
      <c r="X30" s="211">
        <v>0</v>
      </c>
      <c r="Y30" s="211">
        <v>0</v>
      </c>
      <c r="Z30" s="211">
        <v>0</v>
      </c>
      <c r="AA30" s="211">
        <v>0</v>
      </c>
      <c r="AB30" s="211">
        <v>0</v>
      </c>
      <c r="AC30" s="211">
        <v>0</v>
      </c>
      <c r="AD30" s="211">
        <v>0</v>
      </c>
      <c r="AE30" s="211">
        <v>0</v>
      </c>
      <c r="AF30" s="211">
        <v>0</v>
      </c>
      <c r="AG30" s="211">
        <v>0</v>
      </c>
      <c r="AH30" s="211">
        <v>0</v>
      </c>
      <c r="AI30" s="211">
        <v>0</v>
      </c>
      <c r="AJ30" s="211">
        <v>0</v>
      </c>
      <c r="AK30" s="211">
        <v>0</v>
      </c>
      <c r="AL30" s="211">
        <v>212977</v>
      </c>
      <c r="AM30" s="211">
        <v>0</v>
      </c>
      <c r="AN30" s="211">
        <v>0</v>
      </c>
      <c r="AO30" s="211">
        <v>0</v>
      </c>
      <c r="AP30" s="211">
        <v>0</v>
      </c>
      <c r="AQ30" s="211">
        <v>0</v>
      </c>
      <c r="AR30" s="211">
        <v>0</v>
      </c>
      <c r="AS30" s="211">
        <v>0</v>
      </c>
      <c r="AT30" s="211">
        <v>60078</v>
      </c>
      <c r="AU30" s="211">
        <v>0</v>
      </c>
      <c r="AV30" s="211">
        <v>0</v>
      </c>
      <c r="AW30" s="211">
        <v>0</v>
      </c>
    </row>
    <row r="31" spans="3:49" x14ac:dyDescent="0.3">
      <c r="C31" s="211">
        <v>40</v>
      </c>
      <c r="D31" s="211">
        <v>4</v>
      </c>
      <c r="E31" s="211">
        <v>11</v>
      </c>
      <c r="F31" s="211">
        <v>2825.6470488169753</v>
      </c>
      <c r="G31" s="211">
        <v>1242.3137154836415</v>
      </c>
      <c r="H31" s="211">
        <v>541.66666666666663</v>
      </c>
      <c r="I31" s="211">
        <v>0</v>
      </c>
      <c r="J31" s="211">
        <v>1041.6666666666667</v>
      </c>
      <c r="K31" s="211">
        <v>0</v>
      </c>
      <c r="L31" s="211">
        <v>0</v>
      </c>
      <c r="M31" s="211">
        <v>0</v>
      </c>
      <c r="N31" s="211">
        <v>0</v>
      </c>
      <c r="O31" s="211">
        <v>0</v>
      </c>
      <c r="P31" s="211">
        <v>0</v>
      </c>
      <c r="Q31" s="211">
        <v>0</v>
      </c>
      <c r="R31" s="211">
        <v>0</v>
      </c>
      <c r="S31" s="211">
        <v>0</v>
      </c>
      <c r="T31" s="211">
        <v>0</v>
      </c>
      <c r="U31" s="211">
        <v>0</v>
      </c>
      <c r="V31" s="211">
        <v>0</v>
      </c>
      <c r="W31" s="211">
        <v>0</v>
      </c>
      <c r="X31" s="211">
        <v>0</v>
      </c>
      <c r="Y31" s="211">
        <v>0</v>
      </c>
      <c r="Z31" s="211">
        <v>0</v>
      </c>
      <c r="AA31" s="211">
        <v>0</v>
      </c>
      <c r="AB31" s="211">
        <v>0</v>
      </c>
      <c r="AC31" s="211">
        <v>0</v>
      </c>
      <c r="AD31" s="211">
        <v>0</v>
      </c>
      <c r="AE31" s="211">
        <v>0</v>
      </c>
      <c r="AF31" s="211">
        <v>0</v>
      </c>
      <c r="AG31" s="211">
        <v>0</v>
      </c>
      <c r="AH31" s="211">
        <v>0</v>
      </c>
      <c r="AI31" s="211">
        <v>0</v>
      </c>
      <c r="AJ31" s="211">
        <v>0</v>
      </c>
      <c r="AK31" s="211">
        <v>0</v>
      </c>
      <c r="AL31" s="211">
        <v>0</v>
      </c>
      <c r="AM31" s="211">
        <v>0</v>
      </c>
      <c r="AN31" s="211">
        <v>0</v>
      </c>
      <c r="AO31" s="211">
        <v>0</v>
      </c>
      <c r="AP31" s="211">
        <v>0</v>
      </c>
      <c r="AQ31" s="211">
        <v>0</v>
      </c>
      <c r="AR31" s="211">
        <v>0</v>
      </c>
      <c r="AS31" s="211">
        <v>0</v>
      </c>
      <c r="AT31" s="211">
        <v>0</v>
      </c>
      <c r="AU31" s="211">
        <v>0</v>
      </c>
      <c r="AV31" s="211">
        <v>0</v>
      </c>
      <c r="AW31" s="211">
        <v>0</v>
      </c>
    </row>
    <row r="32" spans="3:49" x14ac:dyDescent="0.3">
      <c r="C32" s="211">
        <v>40</v>
      </c>
      <c r="D32" s="211">
        <v>5</v>
      </c>
      <c r="E32" s="211">
        <v>1</v>
      </c>
      <c r="F32" s="211">
        <v>32.049999999999997</v>
      </c>
      <c r="G32" s="211">
        <v>0</v>
      </c>
      <c r="H32" s="211">
        <v>0</v>
      </c>
      <c r="I32" s="211">
        <v>1</v>
      </c>
      <c r="J32" s="211">
        <v>0.2</v>
      </c>
      <c r="K32" s="211">
        <v>0</v>
      </c>
      <c r="L32" s="211">
        <v>3.85</v>
      </c>
      <c r="M32" s="211">
        <v>0</v>
      </c>
      <c r="N32" s="211">
        <v>0</v>
      </c>
      <c r="O32" s="211">
        <v>0</v>
      </c>
      <c r="P32" s="211">
        <v>0</v>
      </c>
      <c r="Q32" s="211">
        <v>0</v>
      </c>
      <c r="R32" s="211">
        <v>0</v>
      </c>
      <c r="S32" s="211">
        <v>0</v>
      </c>
      <c r="T32" s="211">
        <v>0</v>
      </c>
      <c r="U32" s="211">
        <v>0</v>
      </c>
      <c r="V32" s="211">
        <v>0</v>
      </c>
      <c r="W32" s="211">
        <v>19</v>
      </c>
      <c r="X32" s="211">
        <v>0</v>
      </c>
      <c r="Y32" s="211">
        <v>0</v>
      </c>
      <c r="Z32" s="211">
        <v>0</v>
      </c>
      <c r="AA32" s="211">
        <v>0</v>
      </c>
      <c r="AB32" s="211">
        <v>0</v>
      </c>
      <c r="AC32" s="211">
        <v>0</v>
      </c>
      <c r="AD32" s="211">
        <v>0</v>
      </c>
      <c r="AE32" s="211">
        <v>0</v>
      </c>
      <c r="AF32" s="211">
        <v>0</v>
      </c>
      <c r="AG32" s="211">
        <v>0</v>
      </c>
      <c r="AH32" s="211">
        <v>0</v>
      </c>
      <c r="AI32" s="211">
        <v>0</v>
      </c>
      <c r="AJ32" s="211">
        <v>0</v>
      </c>
      <c r="AK32" s="211">
        <v>0</v>
      </c>
      <c r="AL32" s="211">
        <v>5</v>
      </c>
      <c r="AM32" s="211">
        <v>0</v>
      </c>
      <c r="AN32" s="211">
        <v>0</v>
      </c>
      <c r="AO32" s="211">
        <v>0</v>
      </c>
      <c r="AP32" s="211">
        <v>0</v>
      </c>
      <c r="AQ32" s="211">
        <v>0</v>
      </c>
      <c r="AR32" s="211">
        <v>0</v>
      </c>
      <c r="AS32" s="211">
        <v>0</v>
      </c>
      <c r="AT32" s="211">
        <v>3</v>
      </c>
      <c r="AU32" s="211">
        <v>0</v>
      </c>
      <c r="AV32" s="211">
        <v>0</v>
      </c>
      <c r="AW32" s="211">
        <v>0</v>
      </c>
    </row>
    <row r="33" spans="3:49" x14ac:dyDescent="0.3">
      <c r="C33" s="211">
        <v>40</v>
      </c>
      <c r="D33" s="211">
        <v>5</v>
      </c>
      <c r="E33" s="211">
        <v>2</v>
      </c>
      <c r="F33" s="211">
        <v>5564.4</v>
      </c>
      <c r="G33" s="211">
        <v>0</v>
      </c>
      <c r="H33" s="211">
        <v>0</v>
      </c>
      <c r="I33" s="211">
        <v>176</v>
      </c>
      <c r="J33" s="211">
        <v>36.800000000000004</v>
      </c>
      <c r="K33" s="211">
        <v>0</v>
      </c>
      <c r="L33" s="211">
        <v>679.6</v>
      </c>
      <c r="M33" s="211">
        <v>0</v>
      </c>
      <c r="N33" s="211">
        <v>0</v>
      </c>
      <c r="O33" s="211">
        <v>0</v>
      </c>
      <c r="P33" s="211">
        <v>0</v>
      </c>
      <c r="Q33" s="211">
        <v>0</v>
      </c>
      <c r="R33" s="211">
        <v>0</v>
      </c>
      <c r="S33" s="211">
        <v>0</v>
      </c>
      <c r="T33" s="211">
        <v>0</v>
      </c>
      <c r="U33" s="211">
        <v>0</v>
      </c>
      <c r="V33" s="211">
        <v>0</v>
      </c>
      <c r="W33" s="211">
        <v>3248</v>
      </c>
      <c r="X33" s="211">
        <v>0</v>
      </c>
      <c r="Y33" s="211">
        <v>0</v>
      </c>
      <c r="Z33" s="211">
        <v>0</v>
      </c>
      <c r="AA33" s="211">
        <v>0</v>
      </c>
      <c r="AB33" s="211">
        <v>0</v>
      </c>
      <c r="AC33" s="211">
        <v>0</v>
      </c>
      <c r="AD33" s="211">
        <v>0</v>
      </c>
      <c r="AE33" s="211">
        <v>0</v>
      </c>
      <c r="AF33" s="211">
        <v>0</v>
      </c>
      <c r="AG33" s="211">
        <v>0</v>
      </c>
      <c r="AH33" s="211">
        <v>0</v>
      </c>
      <c r="AI33" s="211">
        <v>0</v>
      </c>
      <c r="AJ33" s="211">
        <v>0</v>
      </c>
      <c r="AK33" s="211">
        <v>0</v>
      </c>
      <c r="AL33" s="211">
        <v>896</v>
      </c>
      <c r="AM33" s="211">
        <v>0</v>
      </c>
      <c r="AN33" s="211">
        <v>0</v>
      </c>
      <c r="AO33" s="211">
        <v>0</v>
      </c>
      <c r="AP33" s="211">
        <v>0</v>
      </c>
      <c r="AQ33" s="211">
        <v>0</v>
      </c>
      <c r="AR33" s="211">
        <v>0</v>
      </c>
      <c r="AS33" s="211">
        <v>0</v>
      </c>
      <c r="AT33" s="211">
        <v>528</v>
      </c>
      <c r="AU33" s="211">
        <v>0</v>
      </c>
      <c r="AV33" s="211">
        <v>0</v>
      </c>
      <c r="AW33" s="211">
        <v>0</v>
      </c>
    </row>
    <row r="34" spans="3:49" x14ac:dyDescent="0.3">
      <c r="C34" s="211">
        <v>40</v>
      </c>
      <c r="D34" s="211">
        <v>5</v>
      </c>
      <c r="E34" s="211">
        <v>3</v>
      </c>
      <c r="F34" s="211">
        <v>36.799999999999997</v>
      </c>
      <c r="G34" s="211">
        <v>0</v>
      </c>
      <c r="H34" s="211">
        <v>0</v>
      </c>
      <c r="I34" s="211">
        <v>0</v>
      </c>
      <c r="J34" s="211">
        <v>11</v>
      </c>
      <c r="K34" s="211">
        <v>0</v>
      </c>
      <c r="L34" s="211">
        <v>25.8</v>
      </c>
      <c r="M34" s="211">
        <v>0</v>
      </c>
      <c r="N34" s="211">
        <v>0</v>
      </c>
      <c r="O34" s="211">
        <v>0</v>
      </c>
      <c r="P34" s="211">
        <v>0</v>
      </c>
      <c r="Q34" s="211">
        <v>0</v>
      </c>
      <c r="R34" s="211">
        <v>0</v>
      </c>
      <c r="S34" s="211">
        <v>0</v>
      </c>
      <c r="T34" s="211">
        <v>0</v>
      </c>
      <c r="U34" s="211">
        <v>0</v>
      </c>
      <c r="V34" s="211">
        <v>0</v>
      </c>
      <c r="W34" s="211">
        <v>0</v>
      </c>
      <c r="X34" s="211">
        <v>0</v>
      </c>
      <c r="Y34" s="211">
        <v>0</v>
      </c>
      <c r="Z34" s="211">
        <v>0</v>
      </c>
      <c r="AA34" s="211">
        <v>0</v>
      </c>
      <c r="AB34" s="211">
        <v>0</v>
      </c>
      <c r="AC34" s="211">
        <v>0</v>
      </c>
      <c r="AD34" s="211">
        <v>0</v>
      </c>
      <c r="AE34" s="211">
        <v>0</v>
      </c>
      <c r="AF34" s="211">
        <v>0</v>
      </c>
      <c r="AG34" s="211">
        <v>0</v>
      </c>
      <c r="AH34" s="211">
        <v>0</v>
      </c>
      <c r="AI34" s="211">
        <v>0</v>
      </c>
      <c r="AJ34" s="211">
        <v>0</v>
      </c>
      <c r="AK34" s="211">
        <v>0</v>
      </c>
      <c r="AL34" s="211">
        <v>0</v>
      </c>
      <c r="AM34" s="211">
        <v>0</v>
      </c>
      <c r="AN34" s="211">
        <v>0</v>
      </c>
      <c r="AO34" s="211">
        <v>0</v>
      </c>
      <c r="AP34" s="211">
        <v>0</v>
      </c>
      <c r="AQ34" s="211">
        <v>0</v>
      </c>
      <c r="AR34" s="211">
        <v>0</v>
      </c>
      <c r="AS34" s="211">
        <v>0</v>
      </c>
      <c r="AT34" s="211">
        <v>0</v>
      </c>
      <c r="AU34" s="211">
        <v>0</v>
      </c>
      <c r="AV34" s="211">
        <v>0</v>
      </c>
      <c r="AW34" s="211">
        <v>0</v>
      </c>
    </row>
    <row r="35" spans="3:49" x14ac:dyDescent="0.3">
      <c r="C35" s="211">
        <v>40</v>
      </c>
      <c r="D35" s="211">
        <v>5</v>
      </c>
      <c r="E35" s="211">
        <v>4</v>
      </c>
      <c r="F35" s="211">
        <v>162</v>
      </c>
      <c r="G35" s="211">
        <v>0</v>
      </c>
      <c r="H35" s="211">
        <v>0</v>
      </c>
      <c r="I35" s="211">
        <v>0</v>
      </c>
      <c r="J35" s="211">
        <v>0</v>
      </c>
      <c r="K35" s="211">
        <v>0</v>
      </c>
      <c r="L35" s="211">
        <v>8</v>
      </c>
      <c r="M35" s="211">
        <v>0</v>
      </c>
      <c r="N35" s="211">
        <v>0</v>
      </c>
      <c r="O35" s="211">
        <v>0</v>
      </c>
      <c r="P35" s="211">
        <v>0</v>
      </c>
      <c r="Q35" s="211">
        <v>0</v>
      </c>
      <c r="R35" s="211">
        <v>0</v>
      </c>
      <c r="S35" s="211">
        <v>0</v>
      </c>
      <c r="T35" s="211">
        <v>0</v>
      </c>
      <c r="U35" s="211">
        <v>0</v>
      </c>
      <c r="V35" s="211">
        <v>0</v>
      </c>
      <c r="W35" s="211">
        <v>123</v>
      </c>
      <c r="X35" s="211">
        <v>0</v>
      </c>
      <c r="Y35" s="211">
        <v>0</v>
      </c>
      <c r="Z35" s="211">
        <v>0</v>
      </c>
      <c r="AA35" s="211">
        <v>0</v>
      </c>
      <c r="AB35" s="211">
        <v>0</v>
      </c>
      <c r="AC35" s="211">
        <v>0</v>
      </c>
      <c r="AD35" s="211">
        <v>0</v>
      </c>
      <c r="AE35" s="211">
        <v>0</v>
      </c>
      <c r="AF35" s="211">
        <v>0</v>
      </c>
      <c r="AG35" s="211">
        <v>0</v>
      </c>
      <c r="AH35" s="211">
        <v>0</v>
      </c>
      <c r="AI35" s="211">
        <v>0</v>
      </c>
      <c r="AJ35" s="211">
        <v>0</v>
      </c>
      <c r="AK35" s="211">
        <v>0</v>
      </c>
      <c r="AL35" s="211">
        <v>31</v>
      </c>
      <c r="AM35" s="211">
        <v>0</v>
      </c>
      <c r="AN35" s="211">
        <v>0</v>
      </c>
      <c r="AO35" s="211">
        <v>0</v>
      </c>
      <c r="AP35" s="211">
        <v>0</v>
      </c>
      <c r="AQ35" s="211">
        <v>0</v>
      </c>
      <c r="AR35" s="211">
        <v>0</v>
      </c>
      <c r="AS35" s="211">
        <v>0</v>
      </c>
      <c r="AT35" s="211">
        <v>0</v>
      </c>
      <c r="AU35" s="211">
        <v>0</v>
      </c>
      <c r="AV35" s="211">
        <v>0</v>
      </c>
      <c r="AW35" s="211">
        <v>0</v>
      </c>
    </row>
    <row r="36" spans="3:49" x14ac:dyDescent="0.3">
      <c r="C36" s="211">
        <v>40</v>
      </c>
      <c r="D36" s="211">
        <v>5</v>
      </c>
      <c r="E36" s="211">
        <v>6</v>
      </c>
      <c r="F36" s="211">
        <v>1234539</v>
      </c>
      <c r="G36" s="211">
        <v>0</v>
      </c>
      <c r="H36" s="211">
        <v>0</v>
      </c>
      <c r="I36" s="211">
        <v>20723</v>
      </c>
      <c r="J36" s="211">
        <v>15758</v>
      </c>
      <c r="K36" s="211">
        <v>0</v>
      </c>
      <c r="L36" s="211">
        <v>297205</v>
      </c>
      <c r="M36" s="211">
        <v>0</v>
      </c>
      <c r="N36" s="211">
        <v>0</v>
      </c>
      <c r="O36" s="211">
        <v>0</v>
      </c>
      <c r="P36" s="211">
        <v>0</v>
      </c>
      <c r="Q36" s="211">
        <v>0</v>
      </c>
      <c r="R36" s="211">
        <v>0</v>
      </c>
      <c r="S36" s="211">
        <v>0</v>
      </c>
      <c r="T36" s="211">
        <v>0</v>
      </c>
      <c r="U36" s="211">
        <v>0</v>
      </c>
      <c r="V36" s="211">
        <v>0</v>
      </c>
      <c r="W36" s="211">
        <v>638755</v>
      </c>
      <c r="X36" s="211">
        <v>0</v>
      </c>
      <c r="Y36" s="211">
        <v>0</v>
      </c>
      <c r="Z36" s="211">
        <v>0</v>
      </c>
      <c r="AA36" s="211">
        <v>0</v>
      </c>
      <c r="AB36" s="211">
        <v>0</v>
      </c>
      <c r="AC36" s="211">
        <v>0</v>
      </c>
      <c r="AD36" s="211">
        <v>0</v>
      </c>
      <c r="AE36" s="211">
        <v>0</v>
      </c>
      <c r="AF36" s="211">
        <v>0</v>
      </c>
      <c r="AG36" s="211">
        <v>0</v>
      </c>
      <c r="AH36" s="211">
        <v>0</v>
      </c>
      <c r="AI36" s="211">
        <v>0</v>
      </c>
      <c r="AJ36" s="211">
        <v>0</v>
      </c>
      <c r="AK36" s="211">
        <v>0</v>
      </c>
      <c r="AL36" s="211">
        <v>201614</v>
      </c>
      <c r="AM36" s="211">
        <v>0</v>
      </c>
      <c r="AN36" s="211">
        <v>0</v>
      </c>
      <c r="AO36" s="211">
        <v>0</v>
      </c>
      <c r="AP36" s="211">
        <v>0</v>
      </c>
      <c r="AQ36" s="211">
        <v>0</v>
      </c>
      <c r="AR36" s="211">
        <v>0</v>
      </c>
      <c r="AS36" s="211">
        <v>0</v>
      </c>
      <c r="AT36" s="211">
        <v>60484</v>
      </c>
      <c r="AU36" s="211">
        <v>0</v>
      </c>
      <c r="AV36" s="211">
        <v>0</v>
      </c>
      <c r="AW36" s="211">
        <v>0</v>
      </c>
    </row>
    <row r="37" spans="3:49" x14ac:dyDescent="0.3">
      <c r="C37" s="211">
        <v>40</v>
      </c>
      <c r="D37" s="211">
        <v>5</v>
      </c>
      <c r="E37" s="211">
        <v>10</v>
      </c>
      <c r="F37" s="211">
        <v>3863</v>
      </c>
      <c r="G37" s="211">
        <v>1200</v>
      </c>
      <c r="H37" s="211">
        <v>2663</v>
      </c>
      <c r="I37" s="211">
        <v>0</v>
      </c>
      <c r="J37" s="211">
        <v>0</v>
      </c>
      <c r="K37" s="211">
        <v>0</v>
      </c>
      <c r="L37" s="211">
        <v>0</v>
      </c>
      <c r="M37" s="211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1">
        <v>0</v>
      </c>
      <c r="W37" s="211">
        <v>0</v>
      </c>
      <c r="X37" s="211">
        <v>0</v>
      </c>
      <c r="Y37" s="211">
        <v>0</v>
      </c>
      <c r="Z37" s="211">
        <v>0</v>
      </c>
      <c r="AA37" s="211">
        <v>0</v>
      </c>
      <c r="AB37" s="211">
        <v>0</v>
      </c>
      <c r="AC37" s="211">
        <v>0</v>
      </c>
      <c r="AD37" s="211">
        <v>0</v>
      </c>
      <c r="AE37" s="211">
        <v>0</v>
      </c>
      <c r="AF37" s="211">
        <v>0</v>
      </c>
      <c r="AG37" s="211">
        <v>0</v>
      </c>
      <c r="AH37" s="211">
        <v>0</v>
      </c>
      <c r="AI37" s="211">
        <v>0</v>
      </c>
      <c r="AJ37" s="211">
        <v>0</v>
      </c>
      <c r="AK37" s="211">
        <v>0</v>
      </c>
      <c r="AL37" s="211">
        <v>0</v>
      </c>
      <c r="AM37" s="211">
        <v>0</v>
      </c>
      <c r="AN37" s="211">
        <v>0</v>
      </c>
      <c r="AO37" s="211">
        <v>0</v>
      </c>
      <c r="AP37" s="211">
        <v>0</v>
      </c>
      <c r="AQ37" s="211">
        <v>0</v>
      </c>
      <c r="AR37" s="211">
        <v>0</v>
      </c>
      <c r="AS37" s="211">
        <v>0</v>
      </c>
      <c r="AT37" s="211">
        <v>0</v>
      </c>
      <c r="AU37" s="211">
        <v>0</v>
      </c>
      <c r="AV37" s="211">
        <v>0</v>
      </c>
      <c r="AW37" s="211">
        <v>0</v>
      </c>
    </row>
    <row r="38" spans="3:49" x14ac:dyDescent="0.3">
      <c r="C38" s="211">
        <v>40</v>
      </c>
      <c r="D38" s="211">
        <v>5</v>
      </c>
      <c r="E38" s="211">
        <v>11</v>
      </c>
      <c r="F38" s="211">
        <v>2825.6470488169753</v>
      </c>
      <c r="G38" s="211">
        <v>1242.3137154836415</v>
      </c>
      <c r="H38" s="211">
        <v>541.66666666666663</v>
      </c>
      <c r="I38" s="211">
        <v>0</v>
      </c>
      <c r="J38" s="211">
        <v>1041.6666666666667</v>
      </c>
      <c r="K38" s="211">
        <v>0</v>
      </c>
      <c r="L38" s="211">
        <v>0</v>
      </c>
      <c r="M38" s="211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1">
        <v>0</v>
      </c>
      <c r="W38" s="211">
        <v>0</v>
      </c>
      <c r="X38" s="211">
        <v>0</v>
      </c>
      <c r="Y38" s="211">
        <v>0</v>
      </c>
      <c r="Z38" s="211">
        <v>0</v>
      </c>
      <c r="AA38" s="211">
        <v>0</v>
      </c>
      <c r="AB38" s="211">
        <v>0</v>
      </c>
      <c r="AC38" s="211">
        <v>0</v>
      </c>
      <c r="AD38" s="211">
        <v>0</v>
      </c>
      <c r="AE38" s="211">
        <v>0</v>
      </c>
      <c r="AF38" s="211">
        <v>0</v>
      </c>
      <c r="AG38" s="211">
        <v>0</v>
      </c>
      <c r="AH38" s="211">
        <v>0</v>
      </c>
      <c r="AI38" s="211">
        <v>0</v>
      </c>
      <c r="AJ38" s="211">
        <v>0</v>
      </c>
      <c r="AK38" s="211">
        <v>0</v>
      </c>
      <c r="AL38" s="211">
        <v>0</v>
      </c>
      <c r="AM38" s="211">
        <v>0</v>
      </c>
      <c r="AN38" s="211">
        <v>0</v>
      </c>
      <c r="AO38" s="211">
        <v>0</v>
      </c>
      <c r="AP38" s="211">
        <v>0</v>
      </c>
      <c r="AQ38" s="211">
        <v>0</v>
      </c>
      <c r="AR38" s="211">
        <v>0</v>
      </c>
      <c r="AS38" s="211">
        <v>0</v>
      </c>
      <c r="AT38" s="211">
        <v>0</v>
      </c>
      <c r="AU38" s="211">
        <v>0</v>
      </c>
      <c r="AV38" s="211">
        <v>0</v>
      </c>
      <c r="AW38" s="211">
        <v>0</v>
      </c>
    </row>
    <row r="39" spans="3:49" x14ac:dyDescent="0.3">
      <c r="C39" s="211">
        <v>40</v>
      </c>
      <c r="D39" s="211">
        <v>6</v>
      </c>
      <c r="E39" s="211">
        <v>1</v>
      </c>
      <c r="F39" s="211">
        <v>32.049999999999997</v>
      </c>
      <c r="G39" s="211">
        <v>0</v>
      </c>
      <c r="H39" s="211">
        <v>0</v>
      </c>
      <c r="I39" s="211">
        <v>1</v>
      </c>
      <c r="J39" s="211">
        <v>0.2</v>
      </c>
      <c r="K39" s="211">
        <v>0</v>
      </c>
      <c r="L39" s="211">
        <v>3.85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11">
        <v>0</v>
      </c>
      <c r="T39" s="211">
        <v>0</v>
      </c>
      <c r="U39" s="211">
        <v>0</v>
      </c>
      <c r="V39" s="211">
        <v>0</v>
      </c>
      <c r="W39" s="211">
        <v>19</v>
      </c>
      <c r="X39" s="211">
        <v>0</v>
      </c>
      <c r="Y39" s="211">
        <v>0</v>
      </c>
      <c r="Z39" s="211">
        <v>0</v>
      </c>
      <c r="AA39" s="211">
        <v>0</v>
      </c>
      <c r="AB39" s="211">
        <v>0</v>
      </c>
      <c r="AC39" s="211">
        <v>0</v>
      </c>
      <c r="AD39" s="211">
        <v>0</v>
      </c>
      <c r="AE39" s="211">
        <v>0</v>
      </c>
      <c r="AF39" s="211">
        <v>0</v>
      </c>
      <c r="AG39" s="211">
        <v>0</v>
      </c>
      <c r="AH39" s="211">
        <v>0</v>
      </c>
      <c r="AI39" s="211">
        <v>0</v>
      </c>
      <c r="AJ39" s="211">
        <v>0</v>
      </c>
      <c r="AK39" s="211">
        <v>0</v>
      </c>
      <c r="AL39" s="211">
        <v>5</v>
      </c>
      <c r="AM39" s="211">
        <v>0</v>
      </c>
      <c r="AN39" s="211">
        <v>0</v>
      </c>
      <c r="AO39" s="211">
        <v>0</v>
      </c>
      <c r="AP39" s="211">
        <v>0</v>
      </c>
      <c r="AQ39" s="211">
        <v>0</v>
      </c>
      <c r="AR39" s="211">
        <v>0</v>
      </c>
      <c r="AS39" s="211">
        <v>0</v>
      </c>
      <c r="AT39" s="211">
        <v>3</v>
      </c>
      <c r="AU39" s="211">
        <v>0</v>
      </c>
      <c r="AV39" s="211">
        <v>0</v>
      </c>
      <c r="AW39" s="211">
        <v>0</v>
      </c>
    </row>
    <row r="40" spans="3:49" x14ac:dyDescent="0.3">
      <c r="C40" s="211">
        <v>40</v>
      </c>
      <c r="D40" s="211">
        <v>6</v>
      </c>
      <c r="E40" s="211">
        <v>2</v>
      </c>
      <c r="F40" s="211">
        <v>4932.8</v>
      </c>
      <c r="G40" s="211">
        <v>0</v>
      </c>
      <c r="H40" s="211">
        <v>0</v>
      </c>
      <c r="I40" s="211">
        <v>136</v>
      </c>
      <c r="J40" s="211">
        <v>35.200000000000003</v>
      </c>
      <c r="K40" s="211">
        <v>0</v>
      </c>
      <c r="L40" s="211">
        <v>585.6</v>
      </c>
      <c r="M40" s="211">
        <v>0</v>
      </c>
      <c r="N40" s="211">
        <v>0</v>
      </c>
      <c r="O40" s="211">
        <v>0</v>
      </c>
      <c r="P40" s="211">
        <v>0</v>
      </c>
      <c r="Q40" s="211">
        <v>0</v>
      </c>
      <c r="R40" s="211">
        <v>0</v>
      </c>
      <c r="S40" s="211">
        <v>0</v>
      </c>
      <c r="T40" s="211">
        <v>0</v>
      </c>
      <c r="U40" s="211">
        <v>0</v>
      </c>
      <c r="V40" s="211">
        <v>0</v>
      </c>
      <c r="W40" s="211">
        <v>2916</v>
      </c>
      <c r="X40" s="211">
        <v>0</v>
      </c>
      <c r="Y40" s="211">
        <v>0</v>
      </c>
      <c r="Z40" s="211">
        <v>0</v>
      </c>
      <c r="AA40" s="211">
        <v>0</v>
      </c>
      <c r="AB40" s="211">
        <v>0</v>
      </c>
      <c r="AC40" s="211">
        <v>0</v>
      </c>
      <c r="AD40" s="211">
        <v>0</v>
      </c>
      <c r="AE40" s="211">
        <v>0</v>
      </c>
      <c r="AF40" s="211">
        <v>0</v>
      </c>
      <c r="AG40" s="211">
        <v>0</v>
      </c>
      <c r="AH40" s="211">
        <v>0</v>
      </c>
      <c r="AI40" s="211">
        <v>0</v>
      </c>
      <c r="AJ40" s="211">
        <v>0</v>
      </c>
      <c r="AK40" s="211">
        <v>0</v>
      </c>
      <c r="AL40" s="211">
        <v>828</v>
      </c>
      <c r="AM40" s="211">
        <v>0</v>
      </c>
      <c r="AN40" s="211">
        <v>0</v>
      </c>
      <c r="AO40" s="211">
        <v>0</v>
      </c>
      <c r="AP40" s="211">
        <v>0</v>
      </c>
      <c r="AQ40" s="211">
        <v>0</v>
      </c>
      <c r="AR40" s="211">
        <v>0</v>
      </c>
      <c r="AS40" s="211">
        <v>0</v>
      </c>
      <c r="AT40" s="211">
        <v>432</v>
      </c>
      <c r="AU40" s="211">
        <v>0</v>
      </c>
      <c r="AV40" s="211">
        <v>0</v>
      </c>
      <c r="AW40" s="211">
        <v>0</v>
      </c>
    </row>
    <row r="41" spans="3:49" x14ac:dyDescent="0.3">
      <c r="C41" s="211">
        <v>40</v>
      </c>
      <c r="D41" s="211">
        <v>6</v>
      </c>
      <c r="E41" s="211">
        <v>3</v>
      </c>
      <c r="F41" s="211">
        <v>28</v>
      </c>
      <c r="G41" s="211">
        <v>0</v>
      </c>
      <c r="H41" s="211">
        <v>0</v>
      </c>
      <c r="I41" s="211">
        <v>0</v>
      </c>
      <c r="J41" s="211">
        <v>8</v>
      </c>
      <c r="K41" s="211">
        <v>0</v>
      </c>
      <c r="L41" s="211">
        <v>20</v>
      </c>
      <c r="M41" s="211">
        <v>0</v>
      </c>
      <c r="N41" s="211">
        <v>0</v>
      </c>
      <c r="O41" s="211">
        <v>0</v>
      </c>
      <c r="P41" s="211">
        <v>0</v>
      </c>
      <c r="Q41" s="211">
        <v>0</v>
      </c>
      <c r="R41" s="211">
        <v>0</v>
      </c>
      <c r="S41" s="211">
        <v>0</v>
      </c>
      <c r="T41" s="211">
        <v>0</v>
      </c>
      <c r="U41" s="211">
        <v>0</v>
      </c>
      <c r="V41" s="211">
        <v>0</v>
      </c>
      <c r="W41" s="211">
        <v>0</v>
      </c>
      <c r="X41" s="211">
        <v>0</v>
      </c>
      <c r="Y41" s="211">
        <v>0</v>
      </c>
      <c r="Z41" s="211">
        <v>0</v>
      </c>
      <c r="AA41" s="211">
        <v>0</v>
      </c>
      <c r="AB41" s="211">
        <v>0</v>
      </c>
      <c r="AC41" s="211">
        <v>0</v>
      </c>
      <c r="AD41" s="211">
        <v>0</v>
      </c>
      <c r="AE41" s="211">
        <v>0</v>
      </c>
      <c r="AF41" s="211">
        <v>0</v>
      </c>
      <c r="AG41" s="211">
        <v>0</v>
      </c>
      <c r="AH41" s="211">
        <v>0</v>
      </c>
      <c r="AI41" s="211">
        <v>0</v>
      </c>
      <c r="AJ41" s="211">
        <v>0</v>
      </c>
      <c r="AK41" s="211">
        <v>0</v>
      </c>
      <c r="AL41" s="211">
        <v>0</v>
      </c>
      <c r="AM41" s="211">
        <v>0</v>
      </c>
      <c r="AN41" s="211">
        <v>0</v>
      </c>
      <c r="AO41" s="211">
        <v>0</v>
      </c>
      <c r="AP41" s="211">
        <v>0</v>
      </c>
      <c r="AQ41" s="211">
        <v>0</v>
      </c>
      <c r="AR41" s="211">
        <v>0</v>
      </c>
      <c r="AS41" s="211">
        <v>0</v>
      </c>
      <c r="AT41" s="211">
        <v>0</v>
      </c>
      <c r="AU41" s="211">
        <v>0</v>
      </c>
      <c r="AV41" s="211">
        <v>0</v>
      </c>
      <c r="AW41" s="211">
        <v>0</v>
      </c>
    </row>
    <row r="42" spans="3:49" x14ac:dyDescent="0.3">
      <c r="C42" s="211">
        <v>40</v>
      </c>
      <c r="D42" s="211">
        <v>6</v>
      </c>
      <c r="E42" s="211">
        <v>4</v>
      </c>
      <c r="F42" s="211">
        <v>171</v>
      </c>
      <c r="G42" s="211">
        <v>0</v>
      </c>
      <c r="H42" s="211">
        <v>0</v>
      </c>
      <c r="I42" s="211">
        <v>0</v>
      </c>
      <c r="J42" s="211">
        <v>0</v>
      </c>
      <c r="K42" s="211">
        <v>0</v>
      </c>
      <c r="L42" s="211">
        <v>8</v>
      </c>
      <c r="M42" s="211">
        <v>0</v>
      </c>
      <c r="N42" s="211">
        <v>0</v>
      </c>
      <c r="O42" s="211">
        <v>0</v>
      </c>
      <c r="P42" s="211">
        <v>0</v>
      </c>
      <c r="Q42" s="211">
        <v>0</v>
      </c>
      <c r="R42" s="211">
        <v>0</v>
      </c>
      <c r="S42" s="211">
        <v>0</v>
      </c>
      <c r="T42" s="211">
        <v>0</v>
      </c>
      <c r="U42" s="211">
        <v>0</v>
      </c>
      <c r="V42" s="211">
        <v>0</v>
      </c>
      <c r="W42" s="211">
        <v>118</v>
      </c>
      <c r="X42" s="211">
        <v>0</v>
      </c>
      <c r="Y42" s="211">
        <v>0</v>
      </c>
      <c r="Z42" s="211">
        <v>0</v>
      </c>
      <c r="AA42" s="211">
        <v>0</v>
      </c>
      <c r="AB42" s="211">
        <v>0</v>
      </c>
      <c r="AC42" s="211">
        <v>0</v>
      </c>
      <c r="AD42" s="211">
        <v>0</v>
      </c>
      <c r="AE42" s="211">
        <v>0</v>
      </c>
      <c r="AF42" s="211">
        <v>0</v>
      </c>
      <c r="AG42" s="211">
        <v>0</v>
      </c>
      <c r="AH42" s="211">
        <v>0</v>
      </c>
      <c r="AI42" s="211">
        <v>0</v>
      </c>
      <c r="AJ42" s="211">
        <v>0</v>
      </c>
      <c r="AK42" s="211">
        <v>0</v>
      </c>
      <c r="AL42" s="211">
        <v>45</v>
      </c>
      <c r="AM42" s="211">
        <v>0</v>
      </c>
      <c r="AN42" s="211">
        <v>0</v>
      </c>
      <c r="AO42" s="211">
        <v>0</v>
      </c>
      <c r="AP42" s="211">
        <v>0</v>
      </c>
      <c r="AQ42" s="211">
        <v>0</v>
      </c>
      <c r="AR42" s="211">
        <v>0</v>
      </c>
      <c r="AS42" s="211">
        <v>0</v>
      </c>
      <c r="AT42" s="211">
        <v>0</v>
      </c>
      <c r="AU42" s="211">
        <v>0</v>
      </c>
      <c r="AV42" s="211">
        <v>0</v>
      </c>
      <c r="AW42" s="211">
        <v>0</v>
      </c>
    </row>
    <row r="43" spans="3:49" x14ac:dyDescent="0.3">
      <c r="C43" s="211">
        <v>40</v>
      </c>
      <c r="D43" s="211">
        <v>6</v>
      </c>
      <c r="E43" s="211">
        <v>6</v>
      </c>
      <c r="F43" s="211">
        <v>1185115</v>
      </c>
      <c r="G43" s="211">
        <v>0</v>
      </c>
      <c r="H43" s="211">
        <v>0</v>
      </c>
      <c r="I43" s="211">
        <v>21008</v>
      </c>
      <c r="J43" s="211">
        <v>9895</v>
      </c>
      <c r="K43" s="211">
        <v>0</v>
      </c>
      <c r="L43" s="211">
        <v>260808</v>
      </c>
      <c r="M43" s="211">
        <v>0</v>
      </c>
      <c r="N43" s="211">
        <v>0</v>
      </c>
      <c r="O43" s="211">
        <v>0</v>
      </c>
      <c r="P43" s="211">
        <v>0</v>
      </c>
      <c r="Q43" s="211">
        <v>0</v>
      </c>
      <c r="R43" s="211">
        <v>0</v>
      </c>
      <c r="S43" s="211">
        <v>0</v>
      </c>
      <c r="T43" s="211">
        <v>0</v>
      </c>
      <c r="U43" s="211">
        <v>0</v>
      </c>
      <c r="V43" s="211">
        <v>0</v>
      </c>
      <c r="W43" s="211">
        <v>627343</v>
      </c>
      <c r="X43" s="211">
        <v>0</v>
      </c>
      <c r="Y43" s="211">
        <v>0</v>
      </c>
      <c r="Z43" s="211">
        <v>0</v>
      </c>
      <c r="AA43" s="211">
        <v>0</v>
      </c>
      <c r="AB43" s="211">
        <v>0</v>
      </c>
      <c r="AC43" s="211">
        <v>0</v>
      </c>
      <c r="AD43" s="211">
        <v>0</v>
      </c>
      <c r="AE43" s="211">
        <v>0</v>
      </c>
      <c r="AF43" s="211">
        <v>0</v>
      </c>
      <c r="AG43" s="211">
        <v>0</v>
      </c>
      <c r="AH43" s="211">
        <v>0</v>
      </c>
      <c r="AI43" s="211">
        <v>0</v>
      </c>
      <c r="AJ43" s="211">
        <v>0</v>
      </c>
      <c r="AK43" s="211">
        <v>0</v>
      </c>
      <c r="AL43" s="211">
        <v>205003</v>
      </c>
      <c r="AM43" s="211">
        <v>0</v>
      </c>
      <c r="AN43" s="211">
        <v>0</v>
      </c>
      <c r="AO43" s="211">
        <v>0</v>
      </c>
      <c r="AP43" s="211">
        <v>0</v>
      </c>
      <c r="AQ43" s="211">
        <v>0</v>
      </c>
      <c r="AR43" s="211">
        <v>0</v>
      </c>
      <c r="AS43" s="211">
        <v>0</v>
      </c>
      <c r="AT43" s="211">
        <v>61058</v>
      </c>
      <c r="AU43" s="211">
        <v>0</v>
      </c>
      <c r="AV43" s="211">
        <v>0</v>
      </c>
      <c r="AW43" s="211">
        <v>0</v>
      </c>
    </row>
    <row r="44" spans="3:49" x14ac:dyDescent="0.3">
      <c r="C44" s="211">
        <v>40</v>
      </c>
      <c r="D44" s="211">
        <v>6</v>
      </c>
      <c r="E44" s="211">
        <v>11</v>
      </c>
      <c r="F44" s="211">
        <v>2825.6470488169753</v>
      </c>
      <c r="G44" s="211">
        <v>1242.3137154836415</v>
      </c>
      <c r="H44" s="211">
        <v>541.66666666666663</v>
      </c>
      <c r="I44" s="211">
        <v>0</v>
      </c>
      <c r="J44" s="211">
        <v>1041.6666666666667</v>
      </c>
      <c r="K44" s="211">
        <v>0</v>
      </c>
      <c r="L44" s="211">
        <v>0</v>
      </c>
      <c r="M44" s="211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1">
        <v>0</v>
      </c>
      <c r="W44" s="211">
        <v>0</v>
      </c>
      <c r="X44" s="211">
        <v>0</v>
      </c>
      <c r="Y44" s="211">
        <v>0</v>
      </c>
      <c r="Z44" s="211">
        <v>0</v>
      </c>
      <c r="AA44" s="211">
        <v>0</v>
      </c>
      <c r="AB44" s="211">
        <v>0</v>
      </c>
      <c r="AC44" s="211">
        <v>0</v>
      </c>
      <c r="AD44" s="211">
        <v>0</v>
      </c>
      <c r="AE44" s="211">
        <v>0</v>
      </c>
      <c r="AF44" s="211">
        <v>0</v>
      </c>
      <c r="AG44" s="211">
        <v>0</v>
      </c>
      <c r="AH44" s="211">
        <v>0</v>
      </c>
      <c r="AI44" s="211">
        <v>0</v>
      </c>
      <c r="AJ44" s="211">
        <v>0</v>
      </c>
      <c r="AK44" s="211">
        <v>0</v>
      </c>
      <c r="AL44" s="211">
        <v>0</v>
      </c>
      <c r="AM44" s="211">
        <v>0</v>
      </c>
      <c r="AN44" s="211">
        <v>0</v>
      </c>
      <c r="AO44" s="211">
        <v>0</v>
      </c>
      <c r="AP44" s="211">
        <v>0</v>
      </c>
      <c r="AQ44" s="211">
        <v>0</v>
      </c>
      <c r="AR44" s="211">
        <v>0</v>
      </c>
      <c r="AS44" s="211">
        <v>0</v>
      </c>
      <c r="AT44" s="211">
        <v>0</v>
      </c>
      <c r="AU44" s="211">
        <v>0</v>
      </c>
      <c r="AV44" s="211">
        <v>0</v>
      </c>
      <c r="AW44" s="211">
        <v>0</v>
      </c>
    </row>
    <row r="45" spans="3:49" x14ac:dyDescent="0.3">
      <c r="C45" s="211">
        <v>40</v>
      </c>
      <c r="D45" s="211">
        <v>7</v>
      </c>
      <c r="E45" s="211">
        <v>1</v>
      </c>
      <c r="F45" s="211">
        <v>33.049999999999997</v>
      </c>
      <c r="G45" s="211">
        <v>0</v>
      </c>
      <c r="H45" s="211">
        <v>0</v>
      </c>
      <c r="I45" s="211">
        <v>1</v>
      </c>
      <c r="J45" s="211">
        <v>0.2</v>
      </c>
      <c r="K45" s="211">
        <v>0</v>
      </c>
      <c r="L45" s="211">
        <v>3.85</v>
      </c>
      <c r="M45" s="211">
        <v>0</v>
      </c>
      <c r="N45" s="211">
        <v>0</v>
      </c>
      <c r="O45" s="211">
        <v>0</v>
      </c>
      <c r="P45" s="211">
        <v>0</v>
      </c>
      <c r="Q45" s="211">
        <v>0</v>
      </c>
      <c r="R45" s="211">
        <v>0</v>
      </c>
      <c r="S45" s="211">
        <v>0</v>
      </c>
      <c r="T45" s="211">
        <v>0</v>
      </c>
      <c r="U45" s="211">
        <v>0</v>
      </c>
      <c r="V45" s="211">
        <v>0</v>
      </c>
      <c r="W45" s="211">
        <v>20</v>
      </c>
      <c r="X45" s="211">
        <v>0</v>
      </c>
      <c r="Y45" s="211">
        <v>0</v>
      </c>
      <c r="Z45" s="211">
        <v>0</v>
      </c>
      <c r="AA45" s="211">
        <v>0</v>
      </c>
      <c r="AB45" s="211">
        <v>0</v>
      </c>
      <c r="AC45" s="211">
        <v>0</v>
      </c>
      <c r="AD45" s="211">
        <v>0</v>
      </c>
      <c r="AE45" s="211">
        <v>0</v>
      </c>
      <c r="AF45" s="211">
        <v>0</v>
      </c>
      <c r="AG45" s="211">
        <v>0</v>
      </c>
      <c r="AH45" s="211">
        <v>0</v>
      </c>
      <c r="AI45" s="211">
        <v>0</v>
      </c>
      <c r="AJ45" s="211">
        <v>0</v>
      </c>
      <c r="AK45" s="211">
        <v>0</v>
      </c>
      <c r="AL45" s="211">
        <v>5</v>
      </c>
      <c r="AM45" s="211">
        <v>0</v>
      </c>
      <c r="AN45" s="211">
        <v>0</v>
      </c>
      <c r="AO45" s="211">
        <v>0</v>
      </c>
      <c r="AP45" s="211">
        <v>0</v>
      </c>
      <c r="AQ45" s="211">
        <v>0</v>
      </c>
      <c r="AR45" s="211">
        <v>0</v>
      </c>
      <c r="AS45" s="211">
        <v>0</v>
      </c>
      <c r="AT45" s="211">
        <v>3</v>
      </c>
      <c r="AU45" s="211">
        <v>0</v>
      </c>
      <c r="AV45" s="211">
        <v>0</v>
      </c>
      <c r="AW45" s="211">
        <v>0</v>
      </c>
    </row>
    <row r="46" spans="3:49" x14ac:dyDescent="0.3">
      <c r="C46" s="211">
        <v>40</v>
      </c>
      <c r="D46" s="211">
        <v>7</v>
      </c>
      <c r="E46" s="211">
        <v>2</v>
      </c>
      <c r="F46" s="211">
        <v>4023.6</v>
      </c>
      <c r="G46" s="211">
        <v>0</v>
      </c>
      <c r="H46" s="211">
        <v>0</v>
      </c>
      <c r="I46" s="211">
        <v>168</v>
      </c>
      <c r="J46" s="211">
        <v>33.6</v>
      </c>
      <c r="K46" s="211">
        <v>0</v>
      </c>
      <c r="L46" s="211">
        <v>334</v>
      </c>
      <c r="M46" s="211">
        <v>0</v>
      </c>
      <c r="N46" s="211">
        <v>0</v>
      </c>
      <c r="O46" s="211">
        <v>0</v>
      </c>
      <c r="P46" s="211">
        <v>0</v>
      </c>
      <c r="Q46" s="211">
        <v>0</v>
      </c>
      <c r="R46" s="211">
        <v>0</v>
      </c>
      <c r="S46" s="211">
        <v>0</v>
      </c>
      <c r="T46" s="211">
        <v>0</v>
      </c>
      <c r="U46" s="211">
        <v>0</v>
      </c>
      <c r="V46" s="211">
        <v>0</v>
      </c>
      <c r="W46" s="211">
        <v>2504</v>
      </c>
      <c r="X46" s="211">
        <v>0</v>
      </c>
      <c r="Y46" s="211">
        <v>0</v>
      </c>
      <c r="Z46" s="211">
        <v>0</v>
      </c>
      <c r="AA46" s="211">
        <v>0</v>
      </c>
      <c r="AB46" s="211">
        <v>0</v>
      </c>
      <c r="AC46" s="211">
        <v>0</v>
      </c>
      <c r="AD46" s="211">
        <v>0</v>
      </c>
      <c r="AE46" s="211">
        <v>0</v>
      </c>
      <c r="AF46" s="211">
        <v>0</v>
      </c>
      <c r="AG46" s="211">
        <v>0</v>
      </c>
      <c r="AH46" s="211">
        <v>0</v>
      </c>
      <c r="AI46" s="211">
        <v>0</v>
      </c>
      <c r="AJ46" s="211">
        <v>0</v>
      </c>
      <c r="AK46" s="211">
        <v>0</v>
      </c>
      <c r="AL46" s="211">
        <v>600</v>
      </c>
      <c r="AM46" s="211">
        <v>0</v>
      </c>
      <c r="AN46" s="211">
        <v>0</v>
      </c>
      <c r="AO46" s="211">
        <v>0</v>
      </c>
      <c r="AP46" s="211">
        <v>0</v>
      </c>
      <c r="AQ46" s="211">
        <v>0</v>
      </c>
      <c r="AR46" s="211">
        <v>0</v>
      </c>
      <c r="AS46" s="211">
        <v>0</v>
      </c>
      <c r="AT46" s="211">
        <v>384</v>
      </c>
      <c r="AU46" s="211">
        <v>0</v>
      </c>
      <c r="AV46" s="211">
        <v>0</v>
      </c>
      <c r="AW46" s="211">
        <v>0</v>
      </c>
    </row>
    <row r="47" spans="3:49" x14ac:dyDescent="0.3">
      <c r="C47" s="211">
        <v>40</v>
      </c>
      <c r="D47" s="211">
        <v>7</v>
      </c>
      <c r="E47" s="211">
        <v>3</v>
      </c>
      <c r="F47" s="211">
        <v>52</v>
      </c>
      <c r="G47" s="211">
        <v>0</v>
      </c>
      <c r="H47" s="211">
        <v>0</v>
      </c>
      <c r="I47" s="211">
        <v>0</v>
      </c>
      <c r="J47" s="211">
        <v>13</v>
      </c>
      <c r="K47" s="211">
        <v>0</v>
      </c>
      <c r="L47" s="211">
        <v>39</v>
      </c>
      <c r="M47" s="211">
        <v>0</v>
      </c>
      <c r="N47" s="211">
        <v>0</v>
      </c>
      <c r="O47" s="211">
        <v>0</v>
      </c>
      <c r="P47" s="211">
        <v>0</v>
      </c>
      <c r="Q47" s="211">
        <v>0</v>
      </c>
      <c r="R47" s="211">
        <v>0</v>
      </c>
      <c r="S47" s="211">
        <v>0</v>
      </c>
      <c r="T47" s="211">
        <v>0</v>
      </c>
      <c r="U47" s="211">
        <v>0</v>
      </c>
      <c r="V47" s="211">
        <v>0</v>
      </c>
      <c r="W47" s="211">
        <v>0</v>
      </c>
      <c r="X47" s="211">
        <v>0</v>
      </c>
      <c r="Y47" s="211">
        <v>0</v>
      </c>
      <c r="Z47" s="211">
        <v>0</v>
      </c>
      <c r="AA47" s="211">
        <v>0</v>
      </c>
      <c r="AB47" s="211">
        <v>0</v>
      </c>
      <c r="AC47" s="211">
        <v>0</v>
      </c>
      <c r="AD47" s="211">
        <v>0</v>
      </c>
      <c r="AE47" s="211">
        <v>0</v>
      </c>
      <c r="AF47" s="211">
        <v>0</v>
      </c>
      <c r="AG47" s="211">
        <v>0</v>
      </c>
      <c r="AH47" s="211">
        <v>0</v>
      </c>
      <c r="AI47" s="211">
        <v>0</v>
      </c>
      <c r="AJ47" s="211">
        <v>0</v>
      </c>
      <c r="AK47" s="211">
        <v>0</v>
      </c>
      <c r="AL47" s="211">
        <v>0</v>
      </c>
      <c r="AM47" s="211">
        <v>0</v>
      </c>
      <c r="AN47" s="211">
        <v>0</v>
      </c>
      <c r="AO47" s="211">
        <v>0</v>
      </c>
      <c r="AP47" s="211">
        <v>0</v>
      </c>
      <c r="AQ47" s="211">
        <v>0</v>
      </c>
      <c r="AR47" s="211">
        <v>0</v>
      </c>
      <c r="AS47" s="211">
        <v>0</v>
      </c>
      <c r="AT47" s="211">
        <v>0</v>
      </c>
      <c r="AU47" s="211">
        <v>0</v>
      </c>
      <c r="AV47" s="211">
        <v>0</v>
      </c>
      <c r="AW47" s="211">
        <v>0</v>
      </c>
    </row>
    <row r="48" spans="3:49" x14ac:dyDescent="0.3">
      <c r="C48" s="211">
        <v>40</v>
      </c>
      <c r="D48" s="211">
        <v>7</v>
      </c>
      <c r="E48" s="211">
        <v>4</v>
      </c>
      <c r="F48" s="211">
        <v>195.5</v>
      </c>
      <c r="G48" s="211">
        <v>0</v>
      </c>
      <c r="H48" s="211">
        <v>0</v>
      </c>
      <c r="I48" s="211">
        <v>0</v>
      </c>
      <c r="J48" s="211">
        <v>0</v>
      </c>
      <c r="K48" s="211">
        <v>0</v>
      </c>
      <c r="L48" s="211">
        <v>8</v>
      </c>
      <c r="M48" s="211">
        <v>0</v>
      </c>
      <c r="N48" s="211">
        <v>0</v>
      </c>
      <c r="O48" s="211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1">
        <v>0</v>
      </c>
      <c r="V48" s="211">
        <v>0</v>
      </c>
      <c r="W48" s="211">
        <v>140.5</v>
      </c>
      <c r="X48" s="211">
        <v>0</v>
      </c>
      <c r="Y48" s="211">
        <v>0</v>
      </c>
      <c r="Z48" s="211">
        <v>0</v>
      </c>
      <c r="AA48" s="211">
        <v>0</v>
      </c>
      <c r="AB48" s="211">
        <v>0</v>
      </c>
      <c r="AC48" s="211">
        <v>0</v>
      </c>
      <c r="AD48" s="211">
        <v>0</v>
      </c>
      <c r="AE48" s="211">
        <v>0</v>
      </c>
      <c r="AF48" s="211">
        <v>0</v>
      </c>
      <c r="AG48" s="211">
        <v>0</v>
      </c>
      <c r="AH48" s="211">
        <v>0</v>
      </c>
      <c r="AI48" s="211">
        <v>0</v>
      </c>
      <c r="AJ48" s="211">
        <v>0</v>
      </c>
      <c r="AK48" s="211">
        <v>0</v>
      </c>
      <c r="AL48" s="211">
        <v>47</v>
      </c>
      <c r="AM48" s="211">
        <v>0</v>
      </c>
      <c r="AN48" s="211">
        <v>0</v>
      </c>
      <c r="AO48" s="211">
        <v>0</v>
      </c>
      <c r="AP48" s="211">
        <v>0</v>
      </c>
      <c r="AQ48" s="211">
        <v>0</v>
      </c>
      <c r="AR48" s="211">
        <v>0</v>
      </c>
      <c r="AS48" s="211">
        <v>0</v>
      </c>
      <c r="AT48" s="211">
        <v>0</v>
      </c>
      <c r="AU48" s="211">
        <v>0</v>
      </c>
      <c r="AV48" s="211">
        <v>0</v>
      </c>
      <c r="AW48" s="211">
        <v>0</v>
      </c>
    </row>
    <row r="49" spans="3:49" x14ac:dyDescent="0.3">
      <c r="C49" s="211">
        <v>40</v>
      </c>
      <c r="D49" s="211">
        <v>7</v>
      </c>
      <c r="E49" s="211">
        <v>6</v>
      </c>
      <c r="F49" s="211">
        <v>1680973</v>
      </c>
      <c r="G49" s="211">
        <v>0</v>
      </c>
      <c r="H49" s="211">
        <v>0</v>
      </c>
      <c r="I49" s="211">
        <v>27152</v>
      </c>
      <c r="J49" s="211">
        <v>19616</v>
      </c>
      <c r="K49" s="211">
        <v>0</v>
      </c>
      <c r="L49" s="211">
        <v>448827</v>
      </c>
      <c r="M49" s="211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1">
        <v>0</v>
      </c>
      <c r="W49" s="211">
        <v>850747</v>
      </c>
      <c r="X49" s="211">
        <v>0</v>
      </c>
      <c r="Y49" s="211">
        <v>0</v>
      </c>
      <c r="Z49" s="211">
        <v>0</v>
      </c>
      <c r="AA49" s="211">
        <v>0</v>
      </c>
      <c r="AB49" s="211">
        <v>0</v>
      </c>
      <c r="AC49" s="211">
        <v>0</v>
      </c>
      <c r="AD49" s="211">
        <v>0</v>
      </c>
      <c r="AE49" s="211">
        <v>0</v>
      </c>
      <c r="AF49" s="211">
        <v>0</v>
      </c>
      <c r="AG49" s="211">
        <v>0</v>
      </c>
      <c r="AH49" s="211">
        <v>0</v>
      </c>
      <c r="AI49" s="211">
        <v>0</v>
      </c>
      <c r="AJ49" s="211">
        <v>0</v>
      </c>
      <c r="AK49" s="211">
        <v>0</v>
      </c>
      <c r="AL49" s="211">
        <v>259164</v>
      </c>
      <c r="AM49" s="211">
        <v>0</v>
      </c>
      <c r="AN49" s="211">
        <v>0</v>
      </c>
      <c r="AO49" s="211">
        <v>0</v>
      </c>
      <c r="AP49" s="211">
        <v>0</v>
      </c>
      <c r="AQ49" s="211">
        <v>0</v>
      </c>
      <c r="AR49" s="211">
        <v>0</v>
      </c>
      <c r="AS49" s="211">
        <v>0</v>
      </c>
      <c r="AT49" s="211">
        <v>75467</v>
      </c>
      <c r="AU49" s="211">
        <v>0</v>
      </c>
      <c r="AV49" s="211">
        <v>0</v>
      </c>
      <c r="AW49" s="211">
        <v>0</v>
      </c>
    </row>
    <row r="50" spans="3:49" x14ac:dyDescent="0.3">
      <c r="C50" s="211">
        <v>40</v>
      </c>
      <c r="D50" s="211">
        <v>7</v>
      </c>
      <c r="E50" s="211">
        <v>9</v>
      </c>
      <c r="F50" s="211">
        <v>467034</v>
      </c>
      <c r="G50" s="211">
        <v>0</v>
      </c>
      <c r="H50" s="211">
        <v>0</v>
      </c>
      <c r="I50" s="211">
        <v>6552</v>
      </c>
      <c r="J50" s="211">
        <v>3520</v>
      </c>
      <c r="K50" s="211">
        <v>0</v>
      </c>
      <c r="L50" s="211">
        <v>179505</v>
      </c>
      <c r="M50" s="211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1">
        <v>0</v>
      </c>
      <c r="W50" s="211">
        <v>201115</v>
      </c>
      <c r="X50" s="211">
        <v>0</v>
      </c>
      <c r="Y50" s="211">
        <v>0</v>
      </c>
      <c r="Z50" s="211">
        <v>0</v>
      </c>
      <c r="AA50" s="211">
        <v>0</v>
      </c>
      <c r="AB50" s="211">
        <v>0</v>
      </c>
      <c r="AC50" s="211">
        <v>0</v>
      </c>
      <c r="AD50" s="211">
        <v>0</v>
      </c>
      <c r="AE50" s="211">
        <v>0</v>
      </c>
      <c r="AF50" s="211">
        <v>0</v>
      </c>
      <c r="AG50" s="211">
        <v>0</v>
      </c>
      <c r="AH50" s="211">
        <v>0</v>
      </c>
      <c r="AI50" s="211">
        <v>0</v>
      </c>
      <c r="AJ50" s="211">
        <v>0</v>
      </c>
      <c r="AK50" s="211">
        <v>0</v>
      </c>
      <c r="AL50" s="211">
        <v>58087</v>
      </c>
      <c r="AM50" s="211">
        <v>0</v>
      </c>
      <c r="AN50" s="211">
        <v>0</v>
      </c>
      <c r="AO50" s="211">
        <v>0</v>
      </c>
      <c r="AP50" s="211">
        <v>0</v>
      </c>
      <c r="AQ50" s="211">
        <v>0</v>
      </c>
      <c r="AR50" s="211">
        <v>0</v>
      </c>
      <c r="AS50" s="211">
        <v>0</v>
      </c>
      <c r="AT50" s="211">
        <v>18255</v>
      </c>
      <c r="AU50" s="211">
        <v>0</v>
      </c>
      <c r="AV50" s="211">
        <v>0</v>
      </c>
      <c r="AW50" s="211">
        <v>0</v>
      </c>
    </row>
    <row r="51" spans="3:49" x14ac:dyDescent="0.3">
      <c r="C51" s="211">
        <v>40</v>
      </c>
      <c r="D51" s="211">
        <v>7</v>
      </c>
      <c r="E51" s="211">
        <v>11</v>
      </c>
      <c r="F51" s="211">
        <v>2825.6470488169753</v>
      </c>
      <c r="G51" s="211">
        <v>1242.3137154836415</v>
      </c>
      <c r="H51" s="211">
        <v>541.66666666666663</v>
      </c>
      <c r="I51" s="211">
        <v>0</v>
      </c>
      <c r="J51" s="211">
        <v>1041.6666666666667</v>
      </c>
      <c r="K51" s="211">
        <v>0</v>
      </c>
      <c r="L51" s="211">
        <v>0</v>
      </c>
      <c r="M51" s="211">
        <v>0</v>
      </c>
      <c r="N51" s="211">
        <v>0</v>
      </c>
      <c r="O51" s="211">
        <v>0</v>
      </c>
      <c r="P51" s="211">
        <v>0</v>
      </c>
      <c r="Q51" s="211">
        <v>0</v>
      </c>
      <c r="R51" s="211">
        <v>0</v>
      </c>
      <c r="S51" s="211">
        <v>0</v>
      </c>
      <c r="T51" s="211">
        <v>0</v>
      </c>
      <c r="U51" s="211">
        <v>0</v>
      </c>
      <c r="V51" s="211">
        <v>0</v>
      </c>
      <c r="W51" s="211">
        <v>0</v>
      </c>
      <c r="X51" s="211">
        <v>0</v>
      </c>
      <c r="Y51" s="211">
        <v>0</v>
      </c>
      <c r="Z51" s="211">
        <v>0</v>
      </c>
      <c r="AA51" s="211">
        <v>0</v>
      </c>
      <c r="AB51" s="211">
        <v>0</v>
      </c>
      <c r="AC51" s="211">
        <v>0</v>
      </c>
      <c r="AD51" s="211">
        <v>0</v>
      </c>
      <c r="AE51" s="211">
        <v>0</v>
      </c>
      <c r="AF51" s="211">
        <v>0</v>
      </c>
      <c r="AG51" s="211">
        <v>0</v>
      </c>
      <c r="AH51" s="211">
        <v>0</v>
      </c>
      <c r="AI51" s="211">
        <v>0</v>
      </c>
      <c r="AJ51" s="211">
        <v>0</v>
      </c>
      <c r="AK51" s="211">
        <v>0</v>
      </c>
      <c r="AL51" s="211">
        <v>0</v>
      </c>
      <c r="AM51" s="211">
        <v>0</v>
      </c>
      <c r="AN51" s="211">
        <v>0</v>
      </c>
      <c r="AO51" s="211">
        <v>0</v>
      </c>
      <c r="AP51" s="211">
        <v>0</v>
      </c>
      <c r="AQ51" s="211">
        <v>0</v>
      </c>
      <c r="AR51" s="211">
        <v>0</v>
      </c>
      <c r="AS51" s="211">
        <v>0</v>
      </c>
      <c r="AT51" s="211">
        <v>0</v>
      </c>
      <c r="AU51" s="211">
        <v>0</v>
      </c>
      <c r="AV51" s="211">
        <v>0</v>
      </c>
      <c r="AW51" s="211">
        <v>0</v>
      </c>
    </row>
    <row r="52" spans="3:49" x14ac:dyDescent="0.3">
      <c r="C52" s="211">
        <v>40</v>
      </c>
      <c r="D52" s="211">
        <v>8</v>
      </c>
      <c r="E52" s="211">
        <v>11</v>
      </c>
      <c r="F52" s="211">
        <v>2825.6470488169753</v>
      </c>
      <c r="G52" s="211">
        <v>1242.3137154836415</v>
      </c>
      <c r="H52" s="211">
        <v>541.66666666666663</v>
      </c>
      <c r="I52" s="211">
        <v>0</v>
      </c>
      <c r="J52" s="211">
        <v>1041.6666666666667</v>
      </c>
      <c r="K52" s="211">
        <v>0</v>
      </c>
      <c r="L52" s="211">
        <v>0</v>
      </c>
      <c r="M52" s="211">
        <v>0</v>
      </c>
      <c r="N52" s="211">
        <v>0</v>
      </c>
      <c r="O52" s="211">
        <v>0</v>
      </c>
      <c r="P52" s="211">
        <v>0</v>
      </c>
      <c r="Q52" s="211">
        <v>0</v>
      </c>
      <c r="R52" s="211">
        <v>0</v>
      </c>
      <c r="S52" s="211">
        <v>0</v>
      </c>
      <c r="T52" s="211">
        <v>0</v>
      </c>
      <c r="U52" s="211">
        <v>0</v>
      </c>
      <c r="V52" s="211">
        <v>0</v>
      </c>
      <c r="W52" s="211">
        <v>0</v>
      </c>
      <c r="X52" s="211">
        <v>0</v>
      </c>
      <c r="Y52" s="211">
        <v>0</v>
      </c>
      <c r="Z52" s="211">
        <v>0</v>
      </c>
      <c r="AA52" s="211">
        <v>0</v>
      </c>
      <c r="AB52" s="211">
        <v>0</v>
      </c>
      <c r="AC52" s="211">
        <v>0</v>
      </c>
      <c r="AD52" s="211">
        <v>0</v>
      </c>
      <c r="AE52" s="211">
        <v>0</v>
      </c>
      <c r="AF52" s="211">
        <v>0</v>
      </c>
      <c r="AG52" s="211">
        <v>0</v>
      </c>
      <c r="AH52" s="211">
        <v>0</v>
      </c>
      <c r="AI52" s="211">
        <v>0</v>
      </c>
      <c r="AJ52" s="211">
        <v>0</v>
      </c>
      <c r="AK52" s="211">
        <v>0</v>
      </c>
      <c r="AL52" s="211">
        <v>0</v>
      </c>
      <c r="AM52" s="211">
        <v>0</v>
      </c>
      <c r="AN52" s="211">
        <v>0</v>
      </c>
      <c r="AO52" s="211">
        <v>0</v>
      </c>
      <c r="AP52" s="211">
        <v>0</v>
      </c>
      <c r="AQ52" s="211">
        <v>0</v>
      </c>
      <c r="AR52" s="211">
        <v>0</v>
      </c>
      <c r="AS52" s="211">
        <v>0</v>
      </c>
      <c r="AT52" s="211">
        <v>0</v>
      </c>
      <c r="AU52" s="211">
        <v>0</v>
      </c>
      <c r="AV52" s="211">
        <v>0</v>
      </c>
      <c r="AW52" s="21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5" customWidth="1" collapsed="1"/>
    <col min="2" max="2" width="7.77734375" style="92" hidden="1" customWidth="1" outlineLevel="1"/>
    <col min="3" max="4" width="5.44140625" style="115" hidden="1" customWidth="1"/>
    <col min="5" max="5" width="7.77734375" style="92" customWidth="1"/>
    <col min="6" max="6" width="7.77734375" style="92" hidden="1" customWidth="1"/>
    <col min="7" max="7" width="5.44140625" style="115" hidden="1" customWidth="1"/>
    <col min="8" max="8" width="7.77734375" style="92" customWidth="1" collapsed="1"/>
    <col min="9" max="9" width="7.77734375" style="194" hidden="1" customWidth="1" outlineLevel="1"/>
    <col min="10" max="10" width="7.77734375" style="194" customWidth="1" collapsed="1"/>
    <col min="11" max="12" width="7.77734375" style="92" hidden="1" customWidth="1"/>
    <col min="13" max="13" width="5.44140625" style="115" hidden="1" customWidth="1"/>
    <col min="14" max="14" width="7.77734375" style="92" customWidth="1"/>
    <col min="15" max="15" width="7.77734375" style="92" hidden="1" customWidth="1"/>
    <col min="16" max="16" width="5.44140625" style="115" hidden="1" customWidth="1"/>
    <col min="17" max="17" width="7.77734375" style="92" customWidth="1" collapsed="1"/>
    <col min="18" max="18" width="7.77734375" style="194" hidden="1" customWidth="1" outlineLevel="1"/>
    <col min="19" max="19" width="7.77734375" style="194" customWidth="1" collapsed="1"/>
    <col min="20" max="21" width="7.77734375" style="92" hidden="1" customWidth="1"/>
    <col min="22" max="22" width="5" style="115" hidden="1" customWidth="1"/>
    <col min="23" max="23" width="7.77734375" style="92" customWidth="1"/>
    <col min="24" max="24" width="7.77734375" style="92" hidden="1" customWidth="1"/>
    <col min="25" max="25" width="5" style="115" hidden="1" customWidth="1"/>
    <col min="26" max="26" width="7.77734375" style="92" customWidth="1" collapsed="1"/>
    <col min="27" max="27" width="7.77734375" style="194" hidden="1" customWidth="1" outlineLevel="1"/>
    <col min="28" max="28" width="7.77734375" style="194" customWidth="1" collapsed="1"/>
    <col min="29" max="16384" width="8.88671875" style="115"/>
  </cols>
  <sheetData>
    <row r="1" spans="1:28" ht="18.600000000000001" customHeight="1" thickBot="1" x14ac:dyDescent="0.4">
      <c r="A1" s="394" t="s">
        <v>1197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</row>
    <row r="2" spans="1:28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  <c r="H2" s="97"/>
      <c r="I2" s="207"/>
      <c r="J2" s="207"/>
      <c r="K2" s="97"/>
      <c r="L2" s="97"/>
      <c r="M2" s="97"/>
      <c r="N2" s="97"/>
      <c r="O2" s="97"/>
      <c r="P2" s="97"/>
      <c r="Q2" s="97"/>
      <c r="R2" s="207"/>
      <c r="S2" s="207"/>
      <c r="T2" s="97"/>
      <c r="U2" s="97"/>
      <c r="V2" s="97"/>
      <c r="W2" s="97"/>
      <c r="X2" s="97"/>
      <c r="Y2" s="97"/>
      <c r="Z2" s="97"/>
      <c r="AA2" s="207"/>
      <c r="AB2" s="207"/>
    </row>
    <row r="3" spans="1:28" ht="14.4" customHeight="1" thickBot="1" x14ac:dyDescent="0.35">
      <c r="A3" s="200" t="s">
        <v>113</v>
      </c>
      <c r="B3" s="201">
        <f>SUBTOTAL(9,B6:B1048576)/4</f>
        <v>20649844</v>
      </c>
      <c r="C3" s="202">
        <f t="shared" ref="C3:Z3" si="0">SUBTOTAL(9,C6:C1048576)</f>
        <v>4</v>
      </c>
      <c r="D3" s="202"/>
      <c r="E3" s="202">
        <f>SUBTOTAL(9,E6:E1048576)/4</f>
        <v>24823904</v>
      </c>
      <c r="F3" s="202"/>
      <c r="G3" s="202">
        <f t="shared" si="0"/>
        <v>4</v>
      </c>
      <c r="H3" s="202">
        <f>SUBTOTAL(9,H6:H1048576)/4</f>
        <v>21161432</v>
      </c>
      <c r="I3" s="205">
        <f>IF(B3&lt;&gt;0,H3/B3,"")</f>
        <v>1.0247744244460151</v>
      </c>
      <c r="J3" s="203">
        <f>IF(E3&lt;&gt;0,H3/E3,"")</f>
        <v>0.85246188512491827</v>
      </c>
      <c r="K3" s="204">
        <f t="shared" si="0"/>
        <v>0</v>
      </c>
      <c r="L3" s="204"/>
      <c r="M3" s="202">
        <f t="shared" si="0"/>
        <v>0</v>
      </c>
      <c r="N3" s="202">
        <f t="shared" si="0"/>
        <v>0</v>
      </c>
      <c r="O3" s="202"/>
      <c r="P3" s="202">
        <f t="shared" si="0"/>
        <v>0</v>
      </c>
      <c r="Q3" s="202">
        <f t="shared" si="0"/>
        <v>0</v>
      </c>
      <c r="R3" s="205" t="str">
        <f>IF(K3&lt;&gt;0,Q3/K3,"")</f>
        <v/>
      </c>
      <c r="S3" s="205" t="str">
        <f>IF(N3&lt;&gt;0,Q3/N3,"")</f>
        <v/>
      </c>
      <c r="T3" s="201">
        <f t="shared" si="0"/>
        <v>0</v>
      </c>
      <c r="U3" s="204"/>
      <c r="V3" s="202">
        <f t="shared" si="0"/>
        <v>0</v>
      </c>
      <c r="W3" s="202">
        <f t="shared" si="0"/>
        <v>0</v>
      </c>
      <c r="X3" s="202"/>
      <c r="Y3" s="202">
        <f t="shared" si="0"/>
        <v>0</v>
      </c>
      <c r="Z3" s="202">
        <f t="shared" si="0"/>
        <v>0</v>
      </c>
      <c r="AA3" s="205" t="str">
        <f>IF(T3&lt;&gt;0,Z3/T3,"")</f>
        <v/>
      </c>
      <c r="AB3" s="203" t="str">
        <f>IF(W3&lt;&gt;0,Z3/W3,"")</f>
        <v/>
      </c>
    </row>
    <row r="4" spans="1:28" ht="14.4" customHeight="1" x14ac:dyDescent="0.3">
      <c r="A4" s="395" t="s">
        <v>201</v>
      </c>
      <c r="B4" s="396" t="s">
        <v>86</v>
      </c>
      <c r="C4" s="397"/>
      <c r="D4" s="398"/>
      <c r="E4" s="397"/>
      <c r="F4" s="398"/>
      <c r="G4" s="397"/>
      <c r="H4" s="397"/>
      <c r="I4" s="398"/>
      <c r="J4" s="399"/>
      <c r="K4" s="396" t="s">
        <v>87</v>
      </c>
      <c r="L4" s="398"/>
      <c r="M4" s="397"/>
      <c r="N4" s="397"/>
      <c r="O4" s="398"/>
      <c r="P4" s="397"/>
      <c r="Q4" s="397"/>
      <c r="R4" s="398"/>
      <c r="S4" s="399"/>
      <c r="T4" s="396" t="s">
        <v>88</v>
      </c>
      <c r="U4" s="398"/>
      <c r="V4" s="397"/>
      <c r="W4" s="397"/>
      <c r="X4" s="398"/>
      <c r="Y4" s="397"/>
      <c r="Z4" s="397"/>
      <c r="AA4" s="398"/>
      <c r="AB4" s="399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2016</v>
      </c>
      <c r="F5" s="519"/>
      <c r="G5" s="519"/>
      <c r="H5" s="519">
        <v>2017</v>
      </c>
      <c r="I5" s="520" t="s">
        <v>224</v>
      </c>
      <c r="J5" s="521" t="s">
        <v>2</v>
      </c>
      <c r="K5" s="518">
        <v>2015</v>
      </c>
      <c r="L5" s="519"/>
      <c r="M5" s="519"/>
      <c r="N5" s="519">
        <v>2016</v>
      </c>
      <c r="O5" s="519"/>
      <c r="P5" s="519"/>
      <c r="Q5" s="519">
        <v>2017</v>
      </c>
      <c r="R5" s="520" t="s">
        <v>224</v>
      </c>
      <c r="S5" s="521" t="s">
        <v>2</v>
      </c>
      <c r="T5" s="518">
        <v>2015</v>
      </c>
      <c r="U5" s="519"/>
      <c r="V5" s="519"/>
      <c r="W5" s="519">
        <v>2016</v>
      </c>
      <c r="X5" s="519"/>
      <c r="Y5" s="519"/>
      <c r="Z5" s="519">
        <v>2017</v>
      </c>
      <c r="AA5" s="520" t="s">
        <v>224</v>
      </c>
      <c r="AB5" s="521" t="s">
        <v>2</v>
      </c>
    </row>
    <row r="6" spans="1:28" ht="14.4" customHeight="1" x14ac:dyDescent="0.3">
      <c r="A6" s="522" t="s">
        <v>1195</v>
      </c>
      <c r="B6" s="523">
        <v>20649844</v>
      </c>
      <c r="C6" s="524">
        <v>1</v>
      </c>
      <c r="D6" s="524">
        <v>0.83185320085027725</v>
      </c>
      <c r="E6" s="523">
        <v>24823904</v>
      </c>
      <c r="F6" s="524">
        <v>1.2021351832004155</v>
      </c>
      <c r="G6" s="524">
        <v>1</v>
      </c>
      <c r="H6" s="523">
        <v>21161432</v>
      </c>
      <c r="I6" s="524">
        <v>1.0247744244460151</v>
      </c>
      <c r="J6" s="524">
        <v>0.85246188512491827</v>
      </c>
      <c r="K6" s="523"/>
      <c r="L6" s="524"/>
      <c r="M6" s="524"/>
      <c r="N6" s="523"/>
      <c r="O6" s="524"/>
      <c r="P6" s="524"/>
      <c r="Q6" s="523"/>
      <c r="R6" s="524"/>
      <c r="S6" s="524"/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thickBot="1" x14ac:dyDescent="0.35">
      <c r="A7" s="529" t="s">
        <v>1196</v>
      </c>
      <c r="B7" s="526">
        <v>20649844</v>
      </c>
      <c r="C7" s="527">
        <v>1</v>
      </c>
      <c r="D7" s="527">
        <v>0.83185320085027725</v>
      </c>
      <c r="E7" s="526">
        <v>24823904</v>
      </c>
      <c r="F7" s="527">
        <v>1.2021351832004155</v>
      </c>
      <c r="G7" s="527">
        <v>1</v>
      </c>
      <c r="H7" s="526">
        <v>21161432</v>
      </c>
      <c r="I7" s="527">
        <v>1.0247744244460151</v>
      </c>
      <c r="J7" s="527">
        <v>0.85246188512491827</v>
      </c>
      <c r="K7" s="526"/>
      <c r="L7" s="527"/>
      <c r="M7" s="527"/>
      <c r="N7" s="526"/>
      <c r="O7" s="527"/>
      <c r="P7" s="527"/>
      <c r="Q7" s="526"/>
      <c r="R7" s="527"/>
      <c r="S7" s="527"/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/>
    <row r="9" spans="1:28" ht="14.4" customHeight="1" x14ac:dyDescent="0.3">
      <c r="A9" s="522" t="s">
        <v>403</v>
      </c>
      <c r="B9" s="523">
        <v>20649844</v>
      </c>
      <c r="C9" s="524">
        <v>1</v>
      </c>
      <c r="D9" s="524">
        <v>0.83185320085027725</v>
      </c>
      <c r="E9" s="523">
        <v>24823904</v>
      </c>
      <c r="F9" s="524">
        <v>1.2021351832004155</v>
      </c>
      <c r="G9" s="524">
        <v>1</v>
      </c>
      <c r="H9" s="523">
        <v>21161432</v>
      </c>
      <c r="I9" s="524">
        <v>1.0247744244460151</v>
      </c>
      <c r="J9" s="525">
        <v>0.85246188512491827</v>
      </c>
    </row>
    <row r="10" spans="1:28" ht="14.4" customHeight="1" thickBot="1" x14ac:dyDescent="0.35">
      <c r="A10" s="529" t="s">
        <v>1198</v>
      </c>
      <c r="B10" s="526">
        <v>20649844</v>
      </c>
      <c r="C10" s="527">
        <v>1</v>
      </c>
      <c r="D10" s="527">
        <v>0.83185320085027725</v>
      </c>
      <c r="E10" s="526">
        <v>24823904</v>
      </c>
      <c r="F10" s="527">
        <v>1.2021351832004155</v>
      </c>
      <c r="G10" s="527">
        <v>1</v>
      </c>
      <c r="H10" s="526">
        <v>21161432</v>
      </c>
      <c r="I10" s="527">
        <v>1.0247744244460151</v>
      </c>
      <c r="J10" s="528">
        <v>0.85246188512491827</v>
      </c>
    </row>
    <row r="11" spans="1:28" ht="14.4" customHeight="1" x14ac:dyDescent="0.3">
      <c r="A11" s="530" t="s">
        <v>1199</v>
      </c>
    </row>
    <row r="12" spans="1:28" ht="14.4" customHeight="1" x14ac:dyDescent="0.3">
      <c r="A12" s="531" t="s">
        <v>1200</v>
      </c>
    </row>
    <row r="13" spans="1:28" ht="14.4" customHeight="1" x14ac:dyDescent="0.3">
      <c r="A13" s="530" t="s">
        <v>1201</v>
      </c>
    </row>
    <row r="14" spans="1:28" ht="14.4" customHeight="1" x14ac:dyDescent="0.3">
      <c r="A14" s="530" t="s">
        <v>1202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5" bestFit="1" customWidth="1"/>
    <col min="2" max="2" width="7.77734375" style="191" hidden="1" customWidth="1" outlineLevel="1"/>
    <col min="3" max="3" width="7.77734375" style="191" customWidth="1" collapsed="1"/>
    <col min="4" max="4" width="7.77734375" style="191" customWidth="1"/>
    <col min="5" max="5" width="7.77734375" style="92" hidden="1" customWidth="1" outlineLevel="1"/>
    <col min="6" max="6" width="7.77734375" style="92" customWidth="1" collapsed="1"/>
    <col min="7" max="7" width="7.77734375" style="92" customWidth="1"/>
    <col min="8" max="16384" width="8.88671875" style="115"/>
  </cols>
  <sheetData>
    <row r="1" spans="1:7" ht="18.600000000000001" customHeight="1" thickBot="1" x14ac:dyDescent="0.4">
      <c r="A1" s="394" t="s">
        <v>1203</v>
      </c>
      <c r="B1" s="336"/>
      <c r="C1" s="336"/>
      <c r="D1" s="336"/>
      <c r="E1" s="336"/>
      <c r="F1" s="336"/>
      <c r="G1" s="336"/>
    </row>
    <row r="2" spans="1:7" ht="14.4" customHeight="1" thickBot="1" x14ac:dyDescent="0.35">
      <c r="A2" s="215" t="s">
        <v>237</v>
      </c>
      <c r="B2" s="97"/>
      <c r="C2" s="97"/>
      <c r="D2" s="97"/>
      <c r="E2" s="97"/>
      <c r="F2" s="97"/>
      <c r="G2" s="97"/>
    </row>
    <row r="3" spans="1:7" ht="14.4" customHeight="1" thickBot="1" x14ac:dyDescent="0.35">
      <c r="A3" s="307" t="s">
        <v>113</v>
      </c>
      <c r="B3" s="290">
        <f t="shared" ref="B3:G3" si="0">SUBTOTAL(9,B6:B1048576)</f>
        <v>93389</v>
      </c>
      <c r="C3" s="291">
        <f t="shared" si="0"/>
        <v>107163</v>
      </c>
      <c r="D3" s="306">
        <f t="shared" si="0"/>
        <v>99236</v>
      </c>
      <c r="E3" s="204">
        <f t="shared" si="0"/>
        <v>20649844</v>
      </c>
      <c r="F3" s="202">
        <f t="shared" si="0"/>
        <v>24823904</v>
      </c>
      <c r="G3" s="292">
        <f t="shared" si="0"/>
        <v>21161432</v>
      </c>
    </row>
    <row r="4" spans="1:7" ht="14.4" customHeight="1" x14ac:dyDescent="0.3">
      <c r="A4" s="395" t="s">
        <v>121</v>
      </c>
      <c r="B4" s="400" t="s">
        <v>199</v>
      </c>
      <c r="C4" s="398"/>
      <c r="D4" s="401"/>
      <c r="E4" s="400" t="s">
        <v>86</v>
      </c>
      <c r="F4" s="398"/>
      <c r="G4" s="401"/>
    </row>
    <row r="5" spans="1:7" ht="14.4" customHeight="1" thickBot="1" x14ac:dyDescent="0.35">
      <c r="A5" s="517"/>
      <c r="B5" s="518">
        <v>2015</v>
      </c>
      <c r="C5" s="519">
        <v>2016</v>
      </c>
      <c r="D5" s="532">
        <v>2017</v>
      </c>
      <c r="E5" s="518">
        <v>2015</v>
      </c>
      <c r="F5" s="519">
        <v>2016</v>
      </c>
      <c r="G5" s="532">
        <v>2017</v>
      </c>
    </row>
    <row r="6" spans="1:7" ht="14.4" customHeight="1" thickBot="1" x14ac:dyDescent="0.35">
      <c r="A6" s="535" t="s">
        <v>1198</v>
      </c>
      <c r="B6" s="484">
        <v>93389</v>
      </c>
      <c r="C6" s="484">
        <v>107163</v>
      </c>
      <c r="D6" s="484">
        <v>99236</v>
      </c>
      <c r="E6" s="533">
        <v>20649844</v>
      </c>
      <c r="F6" s="533">
        <v>24823904</v>
      </c>
      <c r="G6" s="534">
        <v>21161432</v>
      </c>
    </row>
    <row r="7" spans="1:7" ht="14.4" customHeight="1" x14ac:dyDescent="0.3">
      <c r="A7" s="530" t="s">
        <v>1199</v>
      </c>
    </row>
    <row r="8" spans="1:7" ht="14.4" customHeight="1" x14ac:dyDescent="0.3">
      <c r="A8" s="531" t="s">
        <v>1200</v>
      </c>
    </row>
    <row r="9" spans="1:7" ht="14.4" customHeight="1" x14ac:dyDescent="0.3">
      <c r="A9" s="530" t="s">
        <v>1201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6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.109375" style="115" bestFit="1" customWidth="1"/>
    <col min="5" max="5" width="8" style="115" customWidth="1"/>
    <col min="6" max="6" width="50.88671875" style="115" bestFit="1" customWidth="1" collapsed="1"/>
    <col min="7" max="8" width="11.109375" style="191" hidden="1" customWidth="1" outlineLevel="1"/>
    <col min="9" max="10" width="9.33203125" style="115" hidden="1" customWidth="1"/>
    <col min="11" max="12" width="11.109375" style="191" customWidth="1"/>
    <col min="13" max="14" width="9.33203125" style="115" hidden="1" customWidth="1"/>
    <col min="15" max="16" width="11.109375" style="191" customWidth="1"/>
    <col min="17" max="17" width="11.109375" style="194" customWidth="1"/>
    <col min="18" max="18" width="11.109375" style="191" customWidth="1"/>
    <col min="19" max="16384" width="8.88671875" style="115"/>
  </cols>
  <sheetData>
    <row r="1" spans="1:18" ht="18.600000000000001" customHeight="1" thickBot="1" x14ac:dyDescent="0.4">
      <c r="A1" s="336" t="s">
        <v>1330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</row>
    <row r="2" spans="1:18" ht="14.4" customHeight="1" thickBot="1" x14ac:dyDescent="0.35">
      <c r="A2" s="215" t="s">
        <v>237</v>
      </c>
      <c r="B2" s="181"/>
      <c r="C2" s="181"/>
      <c r="D2" s="97"/>
      <c r="E2" s="97"/>
      <c r="F2" s="97"/>
      <c r="G2" s="210"/>
      <c r="H2" s="210"/>
      <c r="I2" s="97"/>
      <c r="J2" s="97"/>
      <c r="K2" s="210"/>
      <c r="L2" s="210"/>
      <c r="M2" s="97"/>
      <c r="N2" s="97"/>
      <c r="O2" s="210"/>
      <c r="P2" s="210"/>
      <c r="Q2" s="207"/>
      <c r="R2" s="210"/>
    </row>
    <row r="3" spans="1:18" ht="14.4" customHeight="1" thickBot="1" x14ac:dyDescent="0.35">
      <c r="F3" s="73" t="s">
        <v>113</v>
      </c>
      <c r="G3" s="88">
        <f t="shared" ref="G3:P3" si="0">SUBTOTAL(9,G6:G1048576)</f>
        <v>93389</v>
      </c>
      <c r="H3" s="89">
        <f t="shared" si="0"/>
        <v>20649844</v>
      </c>
      <c r="I3" s="66"/>
      <c r="J3" s="66"/>
      <c r="K3" s="89">
        <f t="shared" si="0"/>
        <v>107163</v>
      </c>
      <c r="L3" s="89">
        <f t="shared" si="0"/>
        <v>24823904</v>
      </c>
      <c r="M3" s="66"/>
      <c r="N3" s="66"/>
      <c r="O3" s="89">
        <f t="shared" si="0"/>
        <v>99236</v>
      </c>
      <c r="P3" s="89">
        <f t="shared" si="0"/>
        <v>21161432</v>
      </c>
      <c r="Q3" s="67">
        <f>IF(L3=0,0,P3/L3)</f>
        <v>0.85246188512491827</v>
      </c>
      <c r="R3" s="90">
        <f>IF(O3=0,0,P3/O3)</f>
        <v>213.24350034261761</v>
      </c>
    </row>
    <row r="4" spans="1:18" ht="14.4" customHeight="1" x14ac:dyDescent="0.3">
      <c r="A4" s="402" t="s">
        <v>225</v>
      </c>
      <c r="B4" s="402" t="s">
        <v>82</v>
      </c>
      <c r="C4" s="410" t="s">
        <v>0</v>
      </c>
      <c r="D4" s="404" t="s">
        <v>83</v>
      </c>
      <c r="E4" s="409" t="s">
        <v>58</v>
      </c>
      <c r="F4" s="405" t="s">
        <v>57</v>
      </c>
      <c r="G4" s="406">
        <v>2015</v>
      </c>
      <c r="H4" s="407"/>
      <c r="I4" s="87"/>
      <c r="J4" s="87"/>
      <c r="K4" s="406">
        <v>2016</v>
      </c>
      <c r="L4" s="407"/>
      <c r="M4" s="87"/>
      <c r="N4" s="87"/>
      <c r="O4" s="406">
        <v>2017</v>
      </c>
      <c r="P4" s="407"/>
      <c r="Q4" s="408" t="s">
        <v>2</v>
      </c>
      <c r="R4" s="403" t="s">
        <v>85</v>
      </c>
    </row>
    <row r="5" spans="1:18" ht="14.4" customHeight="1" thickBot="1" x14ac:dyDescent="0.35">
      <c r="A5" s="536"/>
      <c r="B5" s="536"/>
      <c r="C5" s="537"/>
      <c r="D5" s="538"/>
      <c r="E5" s="539"/>
      <c r="F5" s="540"/>
      <c r="G5" s="541" t="s">
        <v>59</v>
      </c>
      <c r="H5" s="542" t="s">
        <v>14</v>
      </c>
      <c r="I5" s="543"/>
      <c r="J5" s="543"/>
      <c r="K5" s="541" t="s">
        <v>59</v>
      </c>
      <c r="L5" s="542" t="s">
        <v>14</v>
      </c>
      <c r="M5" s="543"/>
      <c r="N5" s="543"/>
      <c r="O5" s="541" t="s">
        <v>59</v>
      </c>
      <c r="P5" s="542" t="s">
        <v>14</v>
      </c>
      <c r="Q5" s="544"/>
      <c r="R5" s="545"/>
    </row>
    <row r="6" spans="1:18" ht="14.4" customHeight="1" x14ac:dyDescent="0.3">
      <c r="A6" s="456" t="s">
        <v>1204</v>
      </c>
      <c r="B6" s="457" t="s">
        <v>1205</v>
      </c>
      <c r="C6" s="457" t="s">
        <v>403</v>
      </c>
      <c r="D6" s="457" t="s">
        <v>1206</v>
      </c>
      <c r="E6" s="457" t="s">
        <v>1207</v>
      </c>
      <c r="F6" s="457" t="s">
        <v>1208</v>
      </c>
      <c r="G6" s="461">
        <v>444</v>
      </c>
      <c r="H6" s="461">
        <v>71484</v>
      </c>
      <c r="I6" s="457">
        <v>0.96995847919889278</v>
      </c>
      <c r="J6" s="457">
        <v>161</v>
      </c>
      <c r="K6" s="461">
        <v>426</v>
      </c>
      <c r="L6" s="461">
        <v>73698</v>
      </c>
      <c r="M6" s="457">
        <v>1</v>
      </c>
      <c r="N6" s="457">
        <v>173</v>
      </c>
      <c r="O6" s="461">
        <v>399</v>
      </c>
      <c r="P6" s="461">
        <v>69027</v>
      </c>
      <c r="Q6" s="482">
        <v>0.93661971830985913</v>
      </c>
      <c r="R6" s="462">
        <v>173</v>
      </c>
    </row>
    <row r="7" spans="1:18" ht="14.4" customHeight="1" x14ac:dyDescent="0.3">
      <c r="A7" s="463" t="s">
        <v>1204</v>
      </c>
      <c r="B7" s="464" t="s">
        <v>1205</v>
      </c>
      <c r="C7" s="464" t="s">
        <v>403</v>
      </c>
      <c r="D7" s="464" t="s">
        <v>1206</v>
      </c>
      <c r="E7" s="464" t="s">
        <v>1209</v>
      </c>
      <c r="F7" s="464" t="s">
        <v>1210</v>
      </c>
      <c r="G7" s="468">
        <v>3549</v>
      </c>
      <c r="H7" s="468">
        <v>443625</v>
      </c>
      <c r="I7" s="464">
        <v>0.89383938393839379</v>
      </c>
      <c r="J7" s="464">
        <v>125</v>
      </c>
      <c r="K7" s="468">
        <v>3939</v>
      </c>
      <c r="L7" s="468">
        <v>496314</v>
      </c>
      <c r="M7" s="464">
        <v>1</v>
      </c>
      <c r="N7" s="464">
        <v>126</v>
      </c>
      <c r="O7" s="468">
        <v>3536</v>
      </c>
      <c r="P7" s="468">
        <v>678912</v>
      </c>
      <c r="Q7" s="491">
        <v>1.3679082193933678</v>
      </c>
      <c r="R7" s="469">
        <v>192</v>
      </c>
    </row>
    <row r="8" spans="1:18" ht="14.4" customHeight="1" x14ac:dyDescent="0.3">
      <c r="A8" s="463" t="s">
        <v>1204</v>
      </c>
      <c r="B8" s="464" t="s">
        <v>1205</v>
      </c>
      <c r="C8" s="464" t="s">
        <v>403</v>
      </c>
      <c r="D8" s="464" t="s">
        <v>1206</v>
      </c>
      <c r="E8" s="464" t="s">
        <v>1211</v>
      </c>
      <c r="F8" s="464" t="s">
        <v>1212</v>
      </c>
      <c r="G8" s="468">
        <v>3434</v>
      </c>
      <c r="H8" s="468">
        <v>223210</v>
      </c>
      <c r="I8" s="464">
        <v>0.87479816269262722</v>
      </c>
      <c r="J8" s="464">
        <v>65</v>
      </c>
      <c r="K8" s="468">
        <v>3866</v>
      </c>
      <c r="L8" s="468">
        <v>255156</v>
      </c>
      <c r="M8" s="464">
        <v>1</v>
      </c>
      <c r="N8" s="464">
        <v>66</v>
      </c>
      <c r="O8" s="468">
        <v>3329</v>
      </c>
      <c r="P8" s="468">
        <v>253004</v>
      </c>
      <c r="Q8" s="491">
        <v>0.99156594397153119</v>
      </c>
      <c r="R8" s="469">
        <v>76</v>
      </c>
    </row>
    <row r="9" spans="1:18" ht="14.4" customHeight="1" x14ac:dyDescent="0.3">
      <c r="A9" s="463" t="s">
        <v>1204</v>
      </c>
      <c r="B9" s="464" t="s">
        <v>1205</v>
      </c>
      <c r="C9" s="464" t="s">
        <v>403</v>
      </c>
      <c r="D9" s="464" t="s">
        <v>1206</v>
      </c>
      <c r="E9" s="464" t="s">
        <v>1213</v>
      </c>
      <c r="F9" s="464" t="s">
        <v>1214</v>
      </c>
      <c r="G9" s="468">
        <v>26</v>
      </c>
      <c r="H9" s="468">
        <v>4784</v>
      </c>
      <c r="I9" s="464">
        <v>1.2247823860727087</v>
      </c>
      <c r="J9" s="464">
        <v>184</v>
      </c>
      <c r="K9" s="468">
        <v>21</v>
      </c>
      <c r="L9" s="468">
        <v>3906</v>
      </c>
      <c r="M9" s="464">
        <v>1</v>
      </c>
      <c r="N9" s="464">
        <v>186</v>
      </c>
      <c r="O9" s="468">
        <v>27</v>
      </c>
      <c r="P9" s="468">
        <v>8019</v>
      </c>
      <c r="Q9" s="491">
        <v>2.052995391705069</v>
      </c>
      <c r="R9" s="469">
        <v>297</v>
      </c>
    </row>
    <row r="10" spans="1:18" ht="14.4" customHeight="1" x14ac:dyDescent="0.3">
      <c r="A10" s="463" t="s">
        <v>1204</v>
      </c>
      <c r="B10" s="464" t="s">
        <v>1205</v>
      </c>
      <c r="C10" s="464" t="s">
        <v>403</v>
      </c>
      <c r="D10" s="464" t="s">
        <v>1206</v>
      </c>
      <c r="E10" s="464" t="s">
        <v>1215</v>
      </c>
      <c r="F10" s="464" t="s">
        <v>1216</v>
      </c>
      <c r="G10" s="468">
        <v>1282</v>
      </c>
      <c r="H10" s="468">
        <v>285886</v>
      </c>
      <c r="I10" s="464">
        <v>0.80576435804859625</v>
      </c>
      <c r="J10" s="464">
        <v>223</v>
      </c>
      <c r="K10" s="468">
        <v>1563</v>
      </c>
      <c r="L10" s="468">
        <v>354801</v>
      </c>
      <c r="M10" s="464">
        <v>1</v>
      </c>
      <c r="N10" s="464">
        <v>227</v>
      </c>
      <c r="O10" s="468">
        <v>1596</v>
      </c>
      <c r="P10" s="468">
        <v>408576</v>
      </c>
      <c r="Q10" s="491">
        <v>1.1515638343747623</v>
      </c>
      <c r="R10" s="469">
        <v>256</v>
      </c>
    </row>
    <row r="11" spans="1:18" ht="14.4" customHeight="1" x14ac:dyDescent="0.3">
      <c r="A11" s="463" t="s">
        <v>1204</v>
      </c>
      <c r="B11" s="464" t="s">
        <v>1205</v>
      </c>
      <c r="C11" s="464" t="s">
        <v>403</v>
      </c>
      <c r="D11" s="464" t="s">
        <v>1206</v>
      </c>
      <c r="E11" s="464" t="s">
        <v>1217</v>
      </c>
      <c r="F11" s="464" t="s">
        <v>1218</v>
      </c>
      <c r="G11" s="468">
        <v>356</v>
      </c>
      <c r="H11" s="468">
        <v>30616</v>
      </c>
      <c r="I11" s="464">
        <v>1.913978494623656</v>
      </c>
      <c r="J11" s="464">
        <v>86</v>
      </c>
      <c r="K11" s="468">
        <v>186</v>
      </c>
      <c r="L11" s="468">
        <v>15996</v>
      </c>
      <c r="M11" s="464">
        <v>1</v>
      </c>
      <c r="N11" s="464">
        <v>86</v>
      </c>
      <c r="O11" s="468">
        <v>59</v>
      </c>
      <c r="P11" s="468">
        <v>5841</v>
      </c>
      <c r="Q11" s="491">
        <v>0.36515378844711177</v>
      </c>
      <c r="R11" s="469">
        <v>99</v>
      </c>
    </row>
    <row r="12" spans="1:18" ht="14.4" customHeight="1" x14ac:dyDescent="0.3">
      <c r="A12" s="463" t="s">
        <v>1204</v>
      </c>
      <c r="B12" s="464" t="s">
        <v>1205</v>
      </c>
      <c r="C12" s="464" t="s">
        <v>403</v>
      </c>
      <c r="D12" s="464" t="s">
        <v>1206</v>
      </c>
      <c r="E12" s="464" t="s">
        <v>1219</v>
      </c>
      <c r="F12" s="464" t="s">
        <v>1220</v>
      </c>
      <c r="G12" s="468">
        <v>56</v>
      </c>
      <c r="H12" s="468">
        <v>16352</v>
      </c>
      <c r="I12" s="464">
        <v>0.71306471306471308</v>
      </c>
      <c r="J12" s="464">
        <v>292</v>
      </c>
      <c r="K12" s="468">
        <v>78</v>
      </c>
      <c r="L12" s="468">
        <v>22932</v>
      </c>
      <c r="M12" s="464">
        <v>1</v>
      </c>
      <c r="N12" s="464">
        <v>294</v>
      </c>
      <c r="O12" s="468">
        <v>94</v>
      </c>
      <c r="P12" s="468">
        <v>32900</v>
      </c>
      <c r="Q12" s="491">
        <v>1.4346764346764347</v>
      </c>
      <c r="R12" s="469">
        <v>350</v>
      </c>
    </row>
    <row r="13" spans="1:18" ht="14.4" customHeight="1" x14ac:dyDescent="0.3">
      <c r="A13" s="463" t="s">
        <v>1204</v>
      </c>
      <c r="B13" s="464" t="s">
        <v>1205</v>
      </c>
      <c r="C13" s="464" t="s">
        <v>403</v>
      </c>
      <c r="D13" s="464" t="s">
        <v>1206</v>
      </c>
      <c r="E13" s="464" t="s">
        <v>1221</v>
      </c>
      <c r="F13" s="464" t="s">
        <v>1222</v>
      </c>
      <c r="G13" s="468">
        <v>1223</v>
      </c>
      <c r="H13" s="468">
        <v>1429687</v>
      </c>
      <c r="I13" s="464">
        <v>0.64762459990233678</v>
      </c>
      <c r="J13" s="464">
        <v>1169</v>
      </c>
      <c r="K13" s="468">
        <v>1882</v>
      </c>
      <c r="L13" s="468">
        <v>2207586</v>
      </c>
      <c r="M13" s="464">
        <v>1</v>
      </c>
      <c r="N13" s="464">
        <v>1173</v>
      </c>
      <c r="O13" s="468">
        <v>1527</v>
      </c>
      <c r="P13" s="468">
        <v>1633890</v>
      </c>
      <c r="Q13" s="491">
        <v>0.74012518651595005</v>
      </c>
      <c r="R13" s="469">
        <v>1070</v>
      </c>
    </row>
    <row r="14" spans="1:18" ht="14.4" customHeight="1" x14ac:dyDescent="0.3">
      <c r="A14" s="463" t="s">
        <v>1204</v>
      </c>
      <c r="B14" s="464" t="s">
        <v>1205</v>
      </c>
      <c r="C14" s="464" t="s">
        <v>403</v>
      </c>
      <c r="D14" s="464" t="s">
        <v>1206</v>
      </c>
      <c r="E14" s="464" t="s">
        <v>1223</v>
      </c>
      <c r="F14" s="464" t="s">
        <v>1224</v>
      </c>
      <c r="G14" s="468">
        <v>11197</v>
      </c>
      <c r="H14" s="468">
        <v>447880</v>
      </c>
      <c r="I14" s="464">
        <v>0.91597370778336329</v>
      </c>
      <c r="J14" s="464">
        <v>40</v>
      </c>
      <c r="K14" s="468">
        <v>11926</v>
      </c>
      <c r="L14" s="468">
        <v>488966</v>
      </c>
      <c r="M14" s="464">
        <v>1</v>
      </c>
      <c r="N14" s="464">
        <v>41</v>
      </c>
      <c r="O14" s="468">
        <v>9579</v>
      </c>
      <c r="P14" s="468">
        <v>440634</v>
      </c>
      <c r="Q14" s="491">
        <v>0.90115468151159794</v>
      </c>
      <c r="R14" s="469">
        <v>46</v>
      </c>
    </row>
    <row r="15" spans="1:18" ht="14.4" customHeight="1" x14ac:dyDescent="0.3">
      <c r="A15" s="463" t="s">
        <v>1204</v>
      </c>
      <c r="B15" s="464" t="s">
        <v>1205</v>
      </c>
      <c r="C15" s="464" t="s">
        <v>403</v>
      </c>
      <c r="D15" s="464" t="s">
        <v>1206</v>
      </c>
      <c r="E15" s="464" t="s">
        <v>1225</v>
      </c>
      <c r="F15" s="464" t="s">
        <v>1226</v>
      </c>
      <c r="G15" s="468">
        <v>1195</v>
      </c>
      <c r="H15" s="468">
        <v>457685</v>
      </c>
      <c r="I15" s="464">
        <v>0.83817722984060006</v>
      </c>
      <c r="J15" s="464">
        <v>383</v>
      </c>
      <c r="K15" s="468">
        <v>1422</v>
      </c>
      <c r="L15" s="468">
        <v>546048</v>
      </c>
      <c r="M15" s="464">
        <v>1</v>
      </c>
      <c r="N15" s="464">
        <v>384</v>
      </c>
      <c r="O15" s="468">
        <v>3226</v>
      </c>
      <c r="P15" s="468">
        <v>1119422</v>
      </c>
      <c r="Q15" s="491">
        <v>2.0500432196436944</v>
      </c>
      <c r="R15" s="469">
        <v>347</v>
      </c>
    </row>
    <row r="16" spans="1:18" ht="14.4" customHeight="1" x14ac:dyDescent="0.3">
      <c r="A16" s="463" t="s">
        <v>1204</v>
      </c>
      <c r="B16" s="464" t="s">
        <v>1205</v>
      </c>
      <c r="C16" s="464" t="s">
        <v>403</v>
      </c>
      <c r="D16" s="464" t="s">
        <v>1206</v>
      </c>
      <c r="E16" s="464" t="s">
        <v>1227</v>
      </c>
      <c r="F16" s="464" t="s">
        <v>1228</v>
      </c>
      <c r="G16" s="468">
        <v>2207</v>
      </c>
      <c r="H16" s="468">
        <v>81659</v>
      </c>
      <c r="I16" s="464">
        <v>0.74991505266734626</v>
      </c>
      <c r="J16" s="464">
        <v>37</v>
      </c>
      <c r="K16" s="468">
        <v>2943</v>
      </c>
      <c r="L16" s="468">
        <v>108891</v>
      </c>
      <c r="M16" s="464">
        <v>1</v>
      </c>
      <c r="N16" s="464">
        <v>37</v>
      </c>
      <c r="O16" s="468">
        <v>1079</v>
      </c>
      <c r="P16" s="468">
        <v>55029</v>
      </c>
      <c r="Q16" s="491">
        <v>0.50535856957875303</v>
      </c>
      <c r="R16" s="469">
        <v>51</v>
      </c>
    </row>
    <row r="17" spans="1:18" ht="14.4" customHeight="1" x14ac:dyDescent="0.3">
      <c r="A17" s="463" t="s">
        <v>1204</v>
      </c>
      <c r="B17" s="464" t="s">
        <v>1205</v>
      </c>
      <c r="C17" s="464" t="s">
        <v>403</v>
      </c>
      <c r="D17" s="464" t="s">
        <v>1206</v>
      </c>
      <c r="E17" s="464" t="s">
        <v>1229</v>
      </c>
      <c r="F17" s="464" t="s">
        <v>1230</v>
      </c>
      <c r="G17" s="468">
        <v>514</v>
      </c>
      <c r="H17" s="468">
        <v>45232</v>
      </c>
      <c r="I17" s="464">
        <v>0.87928152093620005</v>
      </c>
      <c r="J17" s="464">
        <v>88</v>
      </c>
      <c r="K17" s="468">
        <v>578</v>
      </c>
      <c r="L17" s="468">
        <v>51442</v>
      </c>
      <c r="M17" s="464">
        <v>1</v>
      </c>
      <c r="N17" s="464">
        <v>89</v>
      </c>
      <c r="O17" s="468">
        <v>595</v>
      </c>
      <c r="P17" s="468">
        <v>52360</v>
      </c>
      <c r="Q17" s="491">
        <v>1.0178453403833443</v>
      </c>
      <c r="R17" s="469">
        <v>88</v>
      </c>
    </row>
    <row r="18" spans="1:18" ht="14.4" customHeight="1" x14ac:dyDescent="0.3">
      <c r="A18" s="463" t="s">
        <v>1204</v>
      </c>
      <c r="B18" s="464" t="s">
        <v>1205</v>
      </c>
      <c r="C18" s="464" t="s">
        <v>403</v>
      </c>
      <c r="D18" s="464" t="s">
        <v>1206</v>
      </c>
      <c r="E18" s="464" t="s">
        <v>1231</v>
      </c>
      <c r="F18" s="464" t="s">
        <v>1232</v>
      </c>
      <c r="G18" s="468">
        <v>3544</v>
      </c>
      <c r="H18" s="468">
        <v>1577080</v>
      </c>
      <c r="I18" s="464">
        <v>0.81419613439078808</v>
      </c>
      <c r="J18" s="464">
        <v>445</v>
      </c>
      <c r="K18" s="468">
        <v>4343</v>
      </c>
      <c r="L18" s="468">
        <v>1936978</v>
      </c>
      <c r="M18" s="464">
        <v>1</v>
      </c>
      <c r="N18" s="464">
        <v>446</v>
      </c>
      <c r="O18" s="468">
        <v>12914</v>
      </c>
      <c r="P18" s="468">
        <v>4868578</v>
      </c>
      <c r="Q18" s="491">
        <v>2.5134916349075724</v>
      </c>
      <c r="R18" s="469">
        <v>377</v>
      </c>
    </row>
    <row r="19" spans="1:18" ht="14.4" customHeight="1" x14ac:dyDescent="0.3">
      <c r="A19" s="463" t="s">
        <v>1204</v>
      </c>
      <c r="B19" s="464" t="s">
        <v>1205</v>
      </c>
      <c r="C19" s="464" t="s">
        <v>403</v>
      </c>
      <c r="D19" s="464" t="s">
        <v>1206</v>
      </c>
      <c r="E19" s="464" t="s">
        <v>1233</v>
      </c>
      <c r="F19" s="464" t="s">
        <v>1234</v>
      </c>
      <c r="G19" s="468">
        <v>358</v>
      </c>
      <c r="H19" s="468">
        <v>14678</v>
      </c>
      <c r="I19" s="464">
        <v>0.63773027459158849</v>
      </c>
      <c r="J19" s="464">
        <v>41</v>
      </c>
      <c r="K19" s="468">
        <v>548</v>
      </c>
      <c r="L19" s="468">
        <v>23016</v>
      </c>
      <c r="M19" s="464">
        <v>1</v>
      </c>
      <c r="N19" s="464">
        <v>42</v>
      </c>
      <c r="O19" s="468">
        <v>434</v>
      </c>
      <c r="P19" s="468">
        <v>14756</v>
      </c>
      <c r="Q19" s="491">
        <v>0.64111922141119226</v>
      </c>
      <c r="R19" s="469">
        <v>34</v>
      </c>
    </row>
    <row r="20" spans="1:18" ht="14.4" customHeight="1" x14ac:dyDescent="0.3">
      <c r="A20" s="463" t="s">
        <v>1204</v>
      </c>
      <c r="B20" s="464" t="s">
        <v>1205</v>
      </c>
      <c r="C20" s="464" t="s">
        <v>403</v>
      </c>
      <c r="D20" s="464" t="s">
        <v>1206</v>
      </c>
      <c r="E20" s="464" t="s">
        <v>1235</v>
      </c>
      <c r="F20" s="464" t="s">
        <v>1236</v>
      </c>
      <c r="G20" s="468">
        <v>1561</v>
      </c>
      <c r="H20" s="468">
        <v>766451</v>
      </c>
      <c r="I20" s="464">
        <v>1.0289479760715705</v>
      </c>
      <c r="J20" s="464">
        <v>491</v>
      </c>
      <c r="K20" s="468">
        <v>1514</v>
      </c>
      <c r="L20" s="468">
        <v>744888</v>
      </c>
      <c r="M20" s="464">
        <v>1</v>
      </c>
      <c r="N20" s="464">
        <v>492</v>
      </c>
      <c r="O20" s="468">
        <v>391</v>
      </c>
      <c r="P20" s="468">
        <v>204884</v>
      </c>
      <c r="Q20" s="491">
        <v>0.27505343085134948</v>
      </c>
      <c r="R20" s="469">
        <v>524</v>
      </c>
    </row>
    <row r="21" spans="1:18" ht="14.4" customHeight="1" x14ac:dyDescent="0.3">
      <c r="A21" s="463" t="s">
        <v>1204</v>
      </c>
      <c r="B21" s="464" t="s">
        <v>1205</v>
      </c>
      <c r="C21" s="464" t="s">
        <v>403</v>
      </c>
      <c r="D21" s="464" t="s">
        <v>1206</v>
      </c>
      <c r="E21" s="464" t="s">
        <v>1237</v>
      </c>
      <c r="F21" s="464" t="s">
        <v>1238</v>
      </c>
      <c r="G21" s="468">
        <v>465</v>
      </c>
      <c r="H21" s="468">
        <v>14415</v>
      </c>
      <c r="I21" s="464">
        <v>0.68584070796460173</v>
      </c>
      <c r="J21" s="464">
        <v>31</v>
      </c>
      <c r="K21" s="468">
        <v>678</v>
      </c>
      <c r="L21" s="468">
        <v>21018</v>
      </c>
      <c r="M21" s="464">
        <v>1</v>
      </c>
      <c r="N21" s="464">
        <v>31</v>
      </c>
      <c r="O21" s="468">
        <v>446</v>
      </c>
      <c r="P21" s="468">
        <v>25422</v>
      </c>
      <c r="Q21" s="491">
        <v>1.2095346845560948</v>
      </c>
      <c r="R21" s="469">
        <v>57</v>
      </c>
    </row>
    <row r="22" spans="1:18" ht="14.4" customHeight="1" x14ac:dyDescent="0.3">
      <c r="A22" s="463" t="s">
        <v>1204</v>
      </c>
      <c r="B22" s="464" t="s">
        <v>1205</v>
      </c>
      <c r="C22" s="464" t="s">
        <v>403</v>
      </c>
      <c r="D22" s="464" t="s">
        <v>1206</v>
      </c>
      <c r="E22" s="464" t="s">
        <v>1239</v>
      </c>
      <c r="F22" s="464" t="s">
        <v>1240</v>
      </c>
      <c r="G22" s="468">
        <v>546</v>
      </c>
      <c r="H22" s="468">
        <v>113022</v>
      </c>
      <c r="I22" s="464">
        <v>0.82454476479514416</v>
      </c>
      <c r="J22" s="464">
        <v>207</v>
      </c>
      <c r="K22" s="468">
        <v>659</v>
      </c>
      <c r="L22" s="468">
        <v>137072</v>
      </c>
      <c r="M22" s="464">
        <v>1</v>
      </c>
      <c r="N22" s="464">
        <v>208</v>
      </c>
      <c r="O22" s="468">
        <v>640</v>
      </c>
      <c r="P22" s="468">
        <v>143360</v>
      </c>
      <c r="Q22" s="491">
        <v>1.0458737014123964</v>
      </c>
      <c r="R22" s="469">
        <v>224</v>
      </c>
    </row>
    <row r="23" spans="1:18" ht="14.4" customHeight="1" x14ac:dyDescent="0.3">
      <c r="A23" s="463" t="s">
        <v>1204</v>
      </c>
      <c r="B23" s="464" t="s">
        <v>1205</v>
      </c>
      <c r="C23" s="464" t="s">
        <v>403</v>
      </c>
      <c r="D23" s="464" t="s">
        <v>1206</v>
      </c>
      <c r="E23" s="464" t="s">
        <v>1241</v>
      </c>
      <c r="F23" s="464" t="s">
        <v>1242</v>
      </c>
      <c r="G23" s="468">
        <v>547</v>
      </c>
      <c r="H23" s="468">
        <v>207860</v>
      </c>
      <c r="I23" s="464">
        <v>0.84314966251298029</v>
      </c>
      <c r="J23" s="464">
        <v>380</v>
      </c>
      <c r="K23" s="468">
        <v>642</v>
      </c>
      <c r="L23" s="468">
        <v>246528</v>
      </c>
      <c r="M23" s="464">
        <v>1</v>
      </c>
      <c r="N23" s="464">
        <v>384</v>
      </c>
      <c r="O23" s="468">
        <v>626</v>
      </c>
      <c r="P23" s="468">
        <v>346178</v>
      </c>
      <c r="Q23" s="491">
        <v>1.404213720145379</v>
      </c>
      <c r="R23" s="469">
        <v>553</v>
      </c>
    </row>
    <row r="24" spans="1:18" ht="14.4" customHeight="1" x14ac:dyDescent="0.3">
      <c r="A24" s="463" t="s">
        <v>1204</v>
      </c>
      <c r="B24" s="464" t="s">
        <v>1205</v>
      </c>
      <c r="C24" s="464" t="s">
        <v>403</v>
      </c>
      <c r="D24" s="464" t="s">
        <v>1206</v>
      </c>
      <c r="E24" s="464" t="s">
        <v>1243</v>
      </c>
      <c r="F24" s="464" t="s">
        <v>1244</v>
      </c>
      <c r="G24" s="468">
        <v>487</v>
      </c>
      <c r="H24" s="468">
        <v>113958</v>
      </c>
      <c r="I24" s="464">
        <v>0.4442252818361842</v>
      </c>
      <c r="J24" s="464">
        <v>234</v>
      </c>
      <c r="K24" s="468">
        <v>1087</v>
      </c>
      <c r="L24" s="468">
        <v>256532</v>
      </c>
      <c r="M24" s="464">
        <v>1</v>
      </c>
      <c r="N24" s="464">
        <v>236</v>
      </c>
      <c r="O24" s="468">
        <v>861</v>
      </c>
      <c r="P24" s="468">
        <v>183393</v>
      </c>
      <c r="Q24" s="491">
        <v>0.71489326867603264</v>
      </c>
      <c r="R24" s="469">
        <v>213</v>
      </c>
    </row>
    <row r="25" spans="1:18" ht="14.4" customHeight="1" x14ac:dyDescent="0.3">
      <c r="A25" s="463" t="s">
        <v>1204</v>
      </c>
      <c r="B25" s="464" t="s">
        <v>1205</v>
      </c>
      <c r="C25" s="464" t="s">
        <v>403</v>
      </c>
      <c r="D25" s="464" t="s">
        <v>1206</v>
      </c>
      <c r="E25" s="464" t="s">
        <v>1245</v>
      </c>
      <c r="F25" s="464" t="s">
        <v>1246</v>
      </c>
      <c r="G25" s="468">
        <v>367</v>
      </c>
      <c r="H25" s="468">
        <v>48077</v>
      </c>
      <c r="I25" s="464">
        <v>0.86648643777597545</v>
      </c>
      <c r="J25" s="464">
        <v>131</v>
      </c>
      <c r="K25" s="468">
        <v>405</v>
      </c>
      <c r="L25" s="468">
        <v>55485</v>
      </c>
      <c r="M25" s="464">
        <v>1</v>
      </c>
      <c r="N25" s="464">
        <v>137</v>
      </c>
      <c r="O25" s="468">
        <v>386</v>
      </c>
      <c r="P25" s="468">
        <v>54426</v>
      </c>
      <c r="Q25" s="491">
        <v>0.98091376047580425</v>
      </c>
      <c r="R25" s="469">
        <v>141</v>
      </c>
    </row>
    <row r="26" spans="1:18" ht="14.4" customHeight="1" x14ac:dyDescent="0.3">
      <c r="A26" s="463" t="s">
        <v>1204</v>
      </c>
      <c r="B26" s="464" t="s">
        <v>1205</v>
      </c>
      <c r="C26" s="464" t="s">
        <v>403</v>
      </c>
      <c r="D26" s="464" t="s">
        <v>1206</v>
      </c>
      <c r="E26" s="464" t="s">
        <v>1247</v>
      </c>
      <c r="F26" s="464" t="s">
        <v>1248</v>
      </c>
      <c r="G26" s="468">
        <v>25</v>
      </c>
      <c r="H26" s="468">
        <v>4975</v>
      </c>
      <c r="I26" s="464">
        <v>0.73540280857354023</v>
      </c>
      <c r="J26" s="464">
        <v>199</v>
      </c>
      <c r="K26" s="468">
        <v>33</v>
      </c>
      <c r="L26" s="468">
        <v>6765</v>
      </c>
      <c r="M26" s="464">
        <v>1</v>
      </c>
      <c r="N26" s="464">
        <v>205</v>
      </c>
      <c r="O26" s="468"/>
      <c r="P26" s="468"/>
      <c r="Q26" s="491"/>
      <c r="R26" s="469"/>
    </row>
    <row r="27" spans="1:18" ht="14.4" customHeight="1" x14ac:dyDescent="0.3">
      <c r="A27" s="463" t="s">
        <v>1204</v>
      </c>
      <c r="B27" s="464" t="s">
        <v>1205</v>
      </c>
      <c r="C27" s="464" t="s">
        <v>403</v>
      </c>
      <c r="D27" s="464" t="s">
        <v>1206</v>
      </c>
      <c r="E27" s="464" t="s">
        <v>1249</v>
      </c>
      <c r="F27" s="464" t="s">
        <v>1250</v>
      </c>
      <c r="G27" s="468">
        <v>77</v>
      </c>
      <c r="H27" s="468">
        <v>95942</v>
      </c>
      <c r="I27" s="464">
        <v>1.5277388535031846</v>
      </c>
      <c r="J27" s="464">
        <v>1246</v>
      </c>
      <c r="K27" s="468">
        <v>50</v>
      </c>
      <c r="L27" s="468">
        <v>62800</v>
      </c>
      <c r="M27" s="464">
        <v>1</v>
      </c>
      <c r="N27" s="464">
        <v>1256</v>
      </c>
      <c r="O27" s="468">
        <v>50</v>
      </c>
      <c r="P27" s="468">
        <v>62900</v>
      </c>
      <c r="Q27" s="491">
        <v>1.0015923566878981</v>
      </c>
      <c r="R27" s="469">
        <v>1258</v>
      </c>
    </row>
    <row r="28" spans="1:18" ht="14.4" customHeight="1" x14ac:dyDescent="0.3">
      <c r="A28" s="463" t="s">
        <v>1204</v>
      </c>
      <c r="B28" s="464" t="s">
        <v>1205</v>
      </c>
      <c r="C28" s="464" t="s">
        <v>403</v>
      </c>
      <c r="D28" s="464" t="s">
        <v>1206</v>
      </c>
      <c r="E28" s="464" t="s">
        <v>1251</v>
      </c>
      <c r="F28" s="464" t="s">
        <v>1252</v>
      </c>
      <c r="G28" s="468">
        <v>12444</v>
      </c>
      <c r="H28" s="468">
        <v>199104</v>
      </c>
      <c r="I28" s="464">
        <v>0.79538200339558573</v>
      </c>
      <c r="J28" s="464">
        <v>16</v>
      </c>
      <c r="K28" s="468">
        <v>14725</v>
      </c>
      <c r="L28" s="468">
        <v>250325</v>
      </c>
      <c r="M28" s="464">
        <v>1</v>
      </c>
      <c r="N28" s="464">
        <v>17</v>
      </c>
      <c r="O28" s="468">
        <v>14015</v>
      </c>
      <c r="P28" s="468">
        <v>238255</v>
      </c>
      <c r="Q28" s="491">
        <v>0.95178268251273346</v>
      </c>
      <c r="R28" s="469">
        <v>17</v>
      </c>
    </row>
    <row r="29" spans="1:18" ht="14.4" customHeight="1" x14ac:dyDescent="0.3">
      <c r="A29" s="463" t="s">
        <v>1204</v>
      </c>
      <c r="B29" s="464" t="s">
        <v>1205</v>
      </c>
      <c r="C29" s="464" t="s">
        <v>403</v>
      </c>
      <c r="D29" s="464" t="s">
        <v>1206</v>
      </c>
      <c r="E29" s="464" t="s">
        <v>1253</v>
      </c>
      <c r="F29" s="464" t="s">
        <v>1254</v>
      </c>
      <c r="G29" s="468">
        <v>324</v>
      </c>
      <c r="H29" s="468">
        <v>44064</v>
      </c>
      <c r="I29" s="464">
        <v>0.61435502760582228</v>
      </c>
      <c r="J29" s="464">
        <v>136</v>
      </c>
      <c r="K29" s="468">
        <v>516</v>
      </c>
      <c r="L29" s="468">
        <v>71724</v>
      </c>
      <c r="M29" s="464">
        <v>1</v>
      </c>
      <c r="N29" s="464">
        <v>139</v>
      </c>
      <c r="O29" s="468">
        <v>512</v>
      </c>
      <c r="P29" s="468">
        <v>73216</v>
      </c>
      <c r="Q29" s="491">
        <v>1.0208019630806981</v>
      </c>
      <c r="R29" s="469">
        <v>143</v>
      </c>
    </row>
    <row r="30" spans="1:18" ht="14.4" customHeight="1" x14ac:dyDescent="0.3">
      <c r="A30" s="463" t="s">
        <v>1204</v>
      </c>
      <c r="B30" s="464" t="s">
        <v>1205</v>
      </c>
      <c r="C30" s="464" t="s">
        <v>403</v>
      </c>
      <c r="D30" s="464" t="s">
        <v>1206</v>
      </c>
      <c r="E30" s="464" t="s">
        <v>1255</v>
      </c>
      <c r="F30" s="464" t="s">
        <v>1256</v>
      </c>
      <c r="G30" s="468">
        <v>216</v>
      </c>
      <c r="H30" s="468">
        <v>22248</v>
      </c>
      <c r="I30" s="464">
        <v>0.72</v>
      </c>
      <c r="J30" s="464">
        <v>103</v>
      </c>
      <c r="K30" s="468">
        <v>300</v>
      </c>
      <c r="L30" s="468">
        <v>30900</v>
      </c>
      <c r="M30" s="464">
        <v>1</v>
      </c>
      <c r="N30" s="464">
        <v>103</v>
      </c>
      <c r="O30" s="468">
        <v>300</v>
      </c>
      <c r="P30" s="468">
        <v>19500</v>
      </c>
      <c r="Q30" s="491">
        <v>0.6310679611650486</v>
      </c>
      <c r="R30" s="469">
        <v>65</v>
      </c>
    </row>
    <row r="31" spans="1:18" ht="14.4" customHeight="1" x14ac:dyDescent="0.3">
      <c r="A31" s="463" t="s">
        <v>1204</v>
      </c>
      <c r="B31" s="464" t="s">
        <v>1205</v>
      </c>
      <c r="C31" s="464" t="s">
        <v>403</v>
      </c>
      <c r="D31" s="464" t="s">
        <v>1206</v>
      </c>
      <c r="E31" s="464" t="s">
        <v>1257</v>
      </c>
      <c r="F31" s="464" t="s">
        <v>1258</v>
      </c>
      <c r="G31" s="468">
        <v>1</v>
      </c>
      <c r="H31" s="468">
        <v>113</v>
      </c>
      <c r="I31" s="464"/>
      <c r="J31" s="464">
        <v>113</v>
      </c>
      <c r="K31" s="468"/>
      <c r="L31" s="468"/>
      <c r="M31" s="464"/>
      <c r="N31" s="464"/>
      <c r="O31" s="468">
        <v>3</v>
      </c>
      <c r="P31" s="468">
        <v>372</v>
      </c>
      <c r="Q31" s="491"/>
      <c r="R31" s="469">
        <v>124</v>
      </c>
    </row>
    <row r="32" spans="1:18" ht="14.4" customHeight="1" x14ac:dyDescent="0.3">
      <c r="A32" s="463" t="s">
        <v>1204</v>
      </c>
      <c r="B32" s="464" t="s">
        <v>1205</v>
      </c>
      <c r="C32" s="464" t="s">
        <v>403</v>
      </c>
      <c r="D32" s="464" t="s">
        <v>1206</v>
      </c>
      <c r="E32" s="464" t="s">
        <v>1259</v>
      </c>
      <c r="F32" s="464" t="s">
        <v>1260</v>
      </c>
      <c r="G32" s="468">
        <v>2666</v>
      </c>
      <c r="H32" s="468">
        <v>106640</v>
      </c>
      <c r="I32" s="464">
        <v>1.0930709307093072</v>
      </c>
      <c r="J32" s="464">
        <v>40</v>
      </c>
      <c r="K32" s="468">
        <v>2439</v>
      </c>
      <c r="L32" s="468">
        <v>97560</v>
      </c>
      <c r="M32" s="464">
        <v>1</v>
      </c>
      <c r="N32" s="464">
        <v>40</v>
      </c>
      <c r="O32" s="468">
        <v>2645</v>
      </c>
      <c r="P32" s="468">
        <v>113735</v>
      </c>
      <c r="Q32" s="491">
        <v>1.1657954079540795</v>
      </c>
      <c r="R32" s="469">
        <v>43</v>
      </c>
    </row>
    <row r="33" spans="1:18" ht="14.4" customHeight="1" x14ac:dyDescent="0.3">
      <c r="A33" s="463" t="s">
        <v>1204</v>
      </c>
      <c r="B33" s="464" t="s">
        <v>1205</v>
      </c>
      <c r="C33" s="464" t="s">
        <v>403</v>
      </c>
      <c r="D33" s="464" t="s">
        <v>1206</v>
      </c>
      <c r="E33" s="464" t="s">
        <v>1261</v>
      </c>
      <c r="F33" s="464" t="s">
        <v>1262</v>
      </c>
      <c r="G33" s="468">
        <v>5647</v>
      </c>
      <c r="H33" s="468">
        <v>655052</v>
      </c>
      <c r="I33" s="464">
        <v>0.90653093308533728</v>
      </c>
      <c r="J33" s="464">
        <v>116</v>
      </c>
      <c r="K33" s="468">
        <v>6176</v>
      </c>
      <c r="L33" s="468">
        <v>722592</v>
      </c>
      <c r="M33" s="464">
        <v>1</v>
      </c>
      <c r="N33" s="464">
        <v>117</v>
      </c>
      <c r="O33" s="468">
        <v>7288</v>
      </c>
      <c r="P33" s="468">
        <v>991168</v>
      </c>
      <c r="Q33" s="491">
        <v>1.3716841592489262</v>
      </c>
      <c r="R33" s="469">
        <v>136</v>
      </c>
    </row>
    <row r="34" spans="1:18" ht="14.4" customHeight="1" x14ac:dyDescent="0.3">
      <c r="A34" s="463" t="s">
        <v>1204</v>
      </c>
      <c r="B34" s="464" t="s">
        <v>1205</v>
      </c>
      <c r="C34" s="464" t="s">
        <v>403</v>
      </c>
      <c r="D34" s="464" t="s">
        <v>1206</v>
      </c>
      <c r="E34" s="464" t="s">
        <v>1263</v>
      </c>
      <c r="F34" s="464" t="s">
        <v>1264</v>
      </c>
      <c r="G34" s="468">
        <v>404</v>
      </c>
      <c r="H34" s="468">
        <v>34340</v>
      </c>
      <c r="I34" s="464">
        <v>0.80805703932042261</v>
      </c>
      <c r="J34" s="464">
        <v>85</v>
      </c>
      <c r="K34" s="468">
        <v>467</v>
      </c>
      <c r="L34" s="468">
        <v>42497</v>
      </c>
      <c r="M34" s="464">
        <v>1</v>
      </c>
      <c r="N34" s="464">
        <v>91</v>
      </c>
      <c r="O34" s="468">
        <v>485</v>
      </c>
      <c r="P34" s="468">
        <v>44135</v>
      </c>
      <c r="Q34" s="491">
        <v>1.0385438972162742</v>
      </c>
      <c r="R34" s="469">
        <v>91</v>
      </c>
    </row>
    <row r="35" spans="1:18" ht="14.4" customHeight="1" x14ac:dyDescent="0.3">
      <c r="A35" s="463" t="s">
        <v>1204</v>
      </c>
      <c r="B35" s="464" t="s">
        <v>1205</v>
      </c>
      <c r="C35" s="464" t="s">
        <v>403</v>
      </c>
      <c r="D35" s="464" t="s">
        <v>1206</v>
      </c>
      <c r="E35" s="464" t="s">
        <v>1265</v>
      </c>
      <c r="F35" s="464" t="s">
        <v>1266</v>
      </c>
      <c r="G35" s="468">
        <v>1533</v>
      </c>
      <c r="H35" s="468">
        <v>150234</v>
      </c>
      <c r="I35" s="464">
        <v>0.81630723588765541</v>
      </c>
      <c r="J35" s="464">
        <v>98</v>
      </c>
      <c r="K35" s="468">
        <v>1859</v>
      </c>
      <c r="L35" s="468">
        <v>184041</v>
      </c>
      <c r="M35" s="464">
        <v>1</v>
      </c>
      <c r="N35" s="464">
        <v>99</v>
      </c>
      <c r="O35" s="468">
        <v>1508</v>
      </c>
      <c r="P35" s="468">
        <v>206596</v>
      </c>
      <c r="Q35" s="491">
        <v>1.1225542134633044</v>
      </c>
      <c r="R35" s="469">
        <v>137</v>
      </c>
    </row>
    <row r="36" spans="1:18" ht="14.4" customHeight="1" x14ac:dyDescent="0.3">
      <c r="A36" s="463" t="s">
        <v>1204</v>
      </c>
      <c r="B36" s="464" t="s">
        <v>1205</v>
      </c>
      <c r="C36" s="464" t="s">
        <v>403</v>
      </c>
      <c r="D36" s="464" t="s">
        <v>1206</v>
      </c>
      <c r="E36" s="464" t="s">
        <v>1267</v>
      </c>
      <c r="F36" s="464" t="s">
        <v>1268</v>
      </c>
      <c r="G36" s="468">
        <v>1037</v>
      </c>
      <c r="H36" s="468">
        <v>21777</v>
      </c>
      <c r="I36" s="464">
        <v>1.1126609442060085</v>
      </c>
      <c r="J36" s="464">
        <v>21</v>
      </c>
      <c r="K36" s="468">
        <v>932</v>
      </c>
      <c r="L36" s="468">
        <v>19572</v>
      </c>
      <c r="M36" s="464">
        <v>1</v>
      </c>
      <c r="N36" s="464">
        <v>21</v>
      </c>
      <c r="O36" s="468">
        <v>694</v>
      </c>
      <c r="P36" s="468">
        <v>45804</v>
      </c>
      <c r="Q36" s="491">
        <v>2.3402820355610054</v>
      </c>
      <c r="R36" s="469">
        <v>66</v>
      </c>
    </row>
    <row r="37" spans="1:18" ht="14.4" customHeight="1" x14ac:dyDescent="0.3">
      <c r="A37" s="463" t="s">
        <v>1204</v>
      </c>
      <c r="B37" s="464" t="s">
        <v>1205</v>
      </c>
      <c r="C37" s="464" t="s">
        <v>403</v>
      </c>
      <c r="D37" s="464" t="s">
        <v>1206</v>
      </c>
      <c r="E37" s="464" t="s">
        <v>1269</v>
      </c>
      <c r="F37" s="464" t="s">
        <v>1270</v>
      </c>
      <c r="G37" s="468">
        <v>17187</v>
      </c>
      <c r="H37" s="468">
        <v>8370069</v>
      </c>
      <c r="I37" s="464">
        <v>0.86086030604822916</v>
      </c>
      <c r="J37" s="464">
        <v>487</v>
      </c>
      <c r="K37" s="468">
        <v>19924</v>
      </c>
      <c r="L37" s="468">
        <v>9722912</v>
      </c>
      <c r="M37" s="464">
        <v>1</v>
      </c>
      <c r="N37" s="464">
        <v>488</v>
      </c>
      <c r="O37" s="468">
        <v>9075</v>
      </c>
      <c r="P37" s="468">
        <v>2976600</v>
      </c>
      <c r="Q37" s="491">
        <v>0.30614285103063771</v>
      </c>
      <c r="R37" s="469">
        <v>328</v>
      </c>
    </row>
    <row r="38" spans="1:18" ht="14.4" customHeight="1" x14ac:dyDescent="0.3">
      <c r="A38" s="463" t="s">
        <v>1204</v>
      </c>
      <c r="B38" s="464" t="s">
        <v>1205</v>
      </c>
      <c r="C38" s="464" t="s">
        <v>403</v>
      </c>
      <c r="D38" s="464" t="s">
        <v>1206</v>
      </c>
      <c r="E38" s="464" t="s">
        <v>1271</v>
      </c>
      <c r="F38" s="464" t="s">
        <v>1272</v>
      </c>
      <c r="G38" s="468">
        <v>3520</v>
      </c>
      <c r="H38" s="468">
        <v>1136960</v>
      </c>
      <c r="I38" s="464">
        <v>0.81836189423254102</v>
      </c>
      <c r="J38" s="464">
        <v>323</v>
      </c>
      <c r="K38" s="468">
        <v>4288</v>
      </c>
      <c r="L38" s="468">
        <v>1389312</v>
      </c>
      <c r="M38" s="464">
        <v>1</v>
      </c>
      <c r="N38" s="464">
        <v>324</v>
      </c>
      <c r="O38" s="468">
        <v>4564</v>
      </c>
      <c r="P38" s="468">
        <v>1277920</v>
      </c>
      <c r="Q38" s="491">
        <v>0.91982218536944904</v>
      </c>
      <c r="R38" s="469">
        <v>280</v>
      </c>
    </row>
    <row r="39" spans="1:18" ht="14.4" customHeight="1" x14ac:dyDescent="0.3">
      <c r="A39" s="463" t="s">
        <v>1204</v>
      </c>
      <c r="B39" s="464" t="s">
        <v>1205</v>
      </c>
      <c r="C39" s="464" t="s">
        <v>403</v>
      </c>
      <c r="D39" s="464" t="s">
        <v>1206</v>
      </c>
      <c r="E39" s="464" t="s">
        <v>1273</v>
      </c>
      <c r="F39" s="464" t="s">
        <v>1274</v>
      </c>
      <c r="G39" s="468">
        <v>1224</v>
      </c>
      <c r="H39" s="468">
        <v>287640</v>
      </c>
      <c r="I39" s="464">
        <v>0.9368282546672051</v>
      </c>
      <c r="J39" s="464">
        <v>235</v>
      </c>
      <c r="K39" s="468">
        <v>1301</v>
      </c>
      <c r="L39" s="468">
        <v>307036</v>
      </c>
      <c r="M39" s="464">
        <v>1</v>
      </c>
      <c r="N39" s="464">
        <v>236</v>
      </c>
      <c r="O39" s="468">
        <v>1422</v>
      </c>
      <c r="P39" s="468">
        <v>319950</v>
      </c>
      <c r="Q39" s="491">
        <v>1.0420602144373949</v>
      </c>
      <c r="R39" s="469">
        <v>225</v>
      </c>
    </row>
    <row r="40" spans="1:18" ht="14.4" customHeight="1" x14ac:dyDescent="0.3">
      <c r="A40" s="463" t="s">
        <v>1204</v>
      </c>
      <c r="B40" s="464" t="s">
        <v>1205</v>
      </c>
      <c r="C40" s="464" t="s">
        <v>403</v>
      </c>
      <c r="D40" s="464" t="s">
        <v>1206</v>
      </c>
      <c r="E40" s="464" t="s">
        <v>1275</v>
      </c>
      <c r="F40" s="464" t="s">
        <v>1276</v>
      </c>
      <c r="G40" s="468">
        <v>3395</v>
      </c>
      <c r="H40" s="468">
        <v>227465</v>
      </c>
      <c r="I40" s="464">
        <v>0.94788141949894156</v>
      </c>
      <c r="J40" s="464">
        <v>67</v>
      </c>
      <c r="K40" s="468">
        <v>3529</v>
      </c>
      <c r="L40" s="468">
        <v>239972</v>
      </c>
      <c r="M40" s="464">
        <v>1</v>
      </c>
      <c r="N40" s="464">
        <v>68</v>
      </c>
      <c r="O40" s="468">
        <v>3276</v>
      </c>
      <c r="P40" s="468">
        <v>235872</v>
      </c>
      <c r="Q40" s="491">
        <v>0.98291467337856087</v>
      </c>
      <c r="R40" s="469">
        <v>72</v>
      </c>
    </row>
    <row r="41" spans="1:18" ht="14.4" customHeight="1" x14ac:dyDescent="0.3">
      <c r="A41" s="463" t="s">
        <v>1204</v>
      </c>
      <c r="B41" s="464" t="s">
        <v>1205</v>
      </c>
      <c r="C41" s="464" t="s">
        <v>403</v>
      </c>
      <c r="D41" s="464" t="s">
        <v>1206</v>
      </c>
      <c r="E41" s="464" t="s">
        <v>1277</v>
      </c>
      <c r="F41" s="464" t="s">
        <v>1278</v>
      </c>
      <c r="G41" s="468">
        <v>1973</v>
      </c>
      <c r="H41" s="468">
        <v>80893</v>
      </c>
      <c r="I41" s="464">
        <v>0.86535087719298243</v>
      </c>
      <c r="J41" s="464">
        <v>41</v>
      </c>
      <c r="K41" s="468">
        <v>2280</v>
      </c>
      <c r="L41" s="468">
        <v>93480</v>
      </c>
      <c r="M41" s="464">
        <v>1</v>
      </c>
      <c r="N41" s="464">
        <v>41</v>
      </c>
      <c r="O41" s="468">
        <v>1895</v>
      </c>
      <c r="P41" s="468">
        <v>96645</v>
      </c>
      <c r="Q41" s="491">
        <v>1.0338575096277278</v>
      </c>
      <c r="R41" s="469">
        <v>51</v>
      </c>
    </row>
    <row r="42" spans="1:18" ht="14.4" customHeight="1" x14ac:dyDescent="0.3">
      <c r="A42" s="463" t="s">
        <v>1204</v>
      </c>
      <c r="B42" s="464" t="s">
        <v>1205</v>
      </c>
      <c r="C42" s="464" t="s">
        <v>403</v>
      </c>
      <c r="D42" s="464" t="s">
        <v>1206</v>
      </c>
      <c r="E42" s="464" t="s">
        <v>1279</v>
      </c>
      <c r="F42" s="464" t="s">
        <v>1280</v>
      </c>
      <c r="G42" s="468">
        <v>2825</v>
      </c>
      <c r="H42" s="468">
        <v>206225</v>
      </c>
      <c r="I42" s="464">
        <v>1.0544170731457905</v>
      </c>
      <c r="J42" s="464">
        <v>73</v>
      </c>
      <c r="K42" s="468">
        <v>2643</v>
      </c>
      <c r="L42" s="468">
        <v>195582</v>
      </c>
      <c r="M42" s="464">
        <v>1</v>
      </c>
      <c r="N42" s="464">
        <v>74</v>
      </c>
      <c r="O42" s="468">
        <v>2520</v>
      </c>
      <c r="P42" s="468">
        <v>325080</v>
      </c>
      <c r="Q42" s="491">
        <v>1.6621161456575759</v>
      </c>
      <c r="R42" s="469">
        <v>129</v>
      </c>
    </row>
    <row r="43" spans="1:18" ht="14.4" customHeight="1" x14ac:dyDescent="0.3">
      <c r="A43" s="463" t="s">
        <v>1204</v>
      </c>
      <c r="B43" s="464" t="s">
        <v>1205</v>
      </c>
      <c r="C43" s="464" t="s">
        <v>403</v>
      </c>
      <c r="D43" s="464" t="s">
        <v>1206</v>
      </c>
      <c r="E43" s="464" t="s">
        <v>1281</v>
      </c>
      <c r="F43" s="464" t="s">
        <v>1282</v>
      </c>
      <c r="G43" s="468">
        <v>359</v>
      </c>
      <c r="H43" s="468">
        <v>26207</v>
      </c>
      <c r="I43" s="464">
        <v>0.77325032456036824</v>
      </c>
      <c r="J43" s="464">
        <v>73</v>
      </c>
      <c r="K43" s="468">
        <v>458</v>
      </c>
      <c r="L43" s="468">
        <v>33892</v>
      </c>
      <c r="M43" s="464">
        <v>1</v>
      </c>
      <c r="N43" s="464">
        <v>74</v>
      </c>
      <c r="O43" s="468">
        <v>343</v>
      </c>
      <c r="P43" s="468">
        <v>17836</v>
      </c>
      <c r="Q43" s="491">
        <v>0.52625988433848692</v>
      </c>
      <c r="R43" s="469">
        <v>52</v>
      </c>
    </row>
    <row r="44" spans="1:18" ht="14.4" customHeight="1" x14ac:dyDescent="0.3">
      <c r="A44" s="463" t="s">
        <v>1204</v>
      </c>
      <c r="B44" s="464" t="s">
        <v>1205</v>
      </c>
      <c r="C44" s="464" t="s">
        <v>403</v>
      </c>
      <c r="D44" s="464" t="s">
        <v>1206</v>
      </c>
      <c r="E44" s="464" t="s">
        <v>1283</v>
      </c>
      <c r="F44" s="464" t="s">
        <v>1284</v>
      </c>
      <c r="G44" s="468">
        <v>2065</v>
      </c>
      <c r="H44" s="468">
        <v>586460</v>
      </c>
      <c r="I44" s="464">
        <v>0.9021281832375766</v>
      </c>
      <c r="J44" s="464">
        <v>284</v>
      </c>
      <c r="K44" s="468">
        <v>2281</v>
      </c>
      <c r="L44" s="468">
        <v>650085</v>
      </c>
      <c r="M44" s="464">
        <v>1</v>
      </c>
      <c r="N44" s="464">
        <v>285</v>
      </c>
      <c r="O44" s="468">
        <v>1444</v>
      </c>
      <c r="P44" s="468">
        <v>693120</v>
      </c>
      <c r="Q44" s="491">
        <v>1.0661990355107409</v>
      </c>
      <c r="R44" s="469">
        <v>480</v>
      </c>
    </row>
    <row r="45" spans="1:18" ht="14.4" customHeight="1" x14ac:dyDescent="0.3">
      <c r="A45" s="463" t="s">
        <v>1204</v>
      </c>
      <c r="B45" s="464" t="s">
        <v>1205</v>
      </c>
      <c r="C45" s="464" t="s">
        <v>403</v>
      </c>
      <c r="D45" s="464" t="s">
        <v>1206</v>
      </c>
      <c r="E45" s="464" t="s">
        <v>1285</v>
      </c>
      <c r="F45" s="464" t="s">
        <v>1286</v>
      </c>
      <c r="G45" s="468">
        <v>68</v>
      </c>
      <c r="H45" s="468">
        <v>14892</v>
      </c>
      <c r="I45" s="464">
        <v>0.92750373692077726</v>
      </c>
      <c r="J45" s="464">
        <v>219</v>
      </c>
      <c r="K45" s="468">
        <v>72</v>
      </c>
      <c r="L45" s="468">
        <v>16056</v>
      </c>
      <c r="M45" s="464">
        <v>1</v>
      </c>
      <c r="N45" s="464">
        <v>223</v>
      </c>
      <c r="O45" s="468">
        <v>94</v>
      </c>
      <c r="P45" s="468">
        <v>19458</v>
      </c>
      <c r="Q45" s="491">
        <v>1.2118834080717489</v>
      </c>
      <c r="R45" s="469">
        <v>207</v>
      </c>
    </row>
    <row r="46" spans="1:18" ht="14.4" customHeight="1" x14ac:dyDescent="0.3">
      <c r="A46" s="463" t="s">
        <v>1204</v>
      </c>
      <c r="B46" s="464" t="s">
        <v>1205</v>
      </c>
      <c r="C46" s="464" t="s">
        <v>403</v>
      </c>
      <c r="D46" s="464" t="s">
        <v>1206</v>
      </c>
      <c r="E46" s="464" t="s">
        <v>1287</v>
      </c>
      <c r="F46" s="464" t="s">
        <v>1288</v>
      </c>
      <c r="G46" s="468">
        <v>401</v>
      </c>
      <c r="H46" s="468">
        <v>305562</v>
      </c>
      <c r="I46" s="464">
        <v>0.84666901266005168</v>
      </c>
      <c r="J46" s="464">
        <v>762</v>
      </c>
      <c r="K46" s="468">
        <v>473</v>
      </c>
      <c r="L46" s="468">
        <v>360899</v>
      </c>
      <c r="M46" s="464">
        <v>1</v>
      </c>
      <c r="N46" s="464">
        <v>763</v>
      </c>
      <c r="O46" s="468">
        <v>339</v>
      </c>
      <c r="P46" s="468">
        <v>258657</v>
      </c>
      <c r="Q46" s="491">
        <v>0.71670190274841439</v>
      </c>
      <c r="R46" s="469">
        <v>763</v>
      </c>
    </row>
    <row r="47" spans="1:18" ht="14.4" customHeight="1" x14ac:dyDescent="0.3">
      <c r="A47" s="463" t="s">
        <v>1204</v>
      </c>
      <c r="B47" s="464" t="s">
        <v>1205</v>
      </c>
      <c r="C47" s="464" t="s">
        <v>403</v>
      </c>
      <c r="D47" s="464" t="s">
        <v>1206</v>
      </c>
      <c r="E47" s="464" t="s">
        <v>1289</v>
      </c>
      <c r="F47" s="464" t="s">
        <v>1290</v>
      </c>
      <c r="G47" s="468">
        <v>395</v>
      </c>
      <c r="H47" s="468">
        <v>818440</v>
      </c>
      <c r="I47" s="464">
        <v>0.78286654423018054</v>
      </c>
      <c r="J47" s="464">
        <v>2072</v>
      </c>
      <c r="K47" s="468">
        <v>495</v>
      </c>
      <c r="L47" s="468">
        <v>1045440</v>
      </c>
      <c r="M47" s="464">
        <v>1</v>
      </c>
      <c r="N47" s="464">
        <v>2112</v>
      </c>
      <c r="O47" s="468">
        <v>118</v>
      </c>
      <c r="P47" s="468">
        <v>249688</v>
      </c>
      <c r="Q47" s="491">
        <v>0.23883532292623202</v>
      </c>
      <c r="R47" s="469">
        <v>2116</v>
      </c>
    </row>
    <row r="48" spans="1:18" ht="14.4" customHeight="1" x14ac:dyDescent="0.3">
      <c r="A48" s="463" t="s">
        <v>1204</v>
      </c>
      <c r="B48" s="464" t="s">
        <v>1205</v>
      </c>
      <c r="C48" s="464" t="s">
        <v>403</v>
      </c>
      <c r="D48" s="464" t="s">
        <v>1206</v>
      </c>
      <c r="E48" s="464" t="s">
        <v>1291</v>
      </c>
      <c r="F48" s="464" t="s">
        <v>1292</v>
      </c>
      <c r="G48" s="468">
        <v>148</v>
      </c>
      <c r="H48" s="468">
        <v>89984</v>
      </c>
      <c r="I48" s="464">
        <v>0.74392764430628811</v>
      </c>
      <c r="J48" s="464">
        <v>608</v>
      </c>
      <c r="K48" s="468">
        <v>197</v>
      </c>
      <c r="L48" s="468">
        <v>120958</v>
      </c>
      <c r="M48" s="464">
        <v>1</v>
      </c>
      <c r="N48" s="464">
        <v>614</v>
      </c>
      <c r="O48" s="468">
        <v>152</v>
      </c>
      <c r="P48" s="468">
        <v>93024</v>
      </c>
      <c r="Q48" s="491">
        <v>0.76906033499231141</v>
      </c>
      <c r="R48" s="469">
        <v>612</v>
      </c>
    </row>
    <row r="49" spans="1:18" ht="14.4" customHeight="1" x14ac:dyDescent="0.3">
      <c r="A49" s="463" t="s">
        <v>1204</v>
      </c>
      <c r="B49" s="464" t="s">
        <v>1205</v>
      </c>
      <c r="C49" s="464" t="s">
        <v>403</v>
      </c>
      <c r="D49" s="464" t="s">
        <v>1206</v>
      </c>
      <c r="E49" s="464" t="s">
        <v>1293</v>
      </c>
      <c r="F49" s="464" t="s">
        <v>1294</v>
      </c>
      <c r="G49" s="468">
        <v>30</v>
      </c>
      <c r="H49" s="468">
        <v>28860</v>
      </c>
      <c r="I49" s="464">
        <v>0.56544995003820608</v>
      </c>
      <c r="J49" s="464">
        <v>962</v>
      </c>
      <c r="K49" s="468">
        <v>53</v>
      </c>
      <c r="L49" s="468">
        <v>51039</v>
      </c>
      <c r="M49" s="464">
        <v>1</v>
      </c>
      <c r="N49" s="464">
        <v>963</v>
      </c>
      <c r="O49" s="468">
        <v>1</v>
      </c>
      <c r="P49" s="468">
        <v>825</v>
      </c>
      <c r="Q49" s="491">
        <v>1.6164109798389469E-2</v>
      </c>
      <c r="R49" s="469">
        <v>825</v>
      </c>
    </row>
    <row r="50" spans="1:18" ht="14.4" customHeight="1" x14ac:dyDescent="0.3">
      <c r="A50" s="463" t="s">
        <v>1204</v>
      </c>
      <c r="B50" s="464" t="s">
        <v>1205</v>
      </c>
      <c r="C50" s="464" t="s">
        <v>403</v>
      </c>
      <c r="D50" s="464" t="s">
        <v>1206</v>
      </c>
      <c r="E50" s="464" t="s">
        <v>1295</v>
      </c>
      <c r="F50" s="464" t="s">
        <v>1296</v>
      </c>
      <c r="G50" s="468">
        <v>9</v>
      </c>
      <c r="H50" s="468">
        <v>4581</v>
      </c>
      <c r="I50" s="464">
        <v>2.23681640625</v>
      </c>
      <c r="J50" s="464">
        <v>509</v>
      </c>
      <c r="K50" s="468">
        <v>4</v>
      </c>
      <c r="L50" s="468">
        <v>2048</v>
      </c>
      <c r="M50" s="464">
        <v>1</v>
      </c>
      <c r="N50" s="464">
        <v>512</v>
      </c>
      <c r="O50" s="468">
        <v>5</v>
      </c>
      <c r="P50" s="468">
        <v>2155</v>
      </c>
      <c r="Q50" s="491">
        <v>1.05224609375</v>
      </c>
      <c r="R50" s="469">
        <v>431</v>
      </c>
    </row>
    <row r="51" spans="1:18" ht="14.4" customHeight="1" x14ac:dyDescent="0.3">
      <c r="A51" s="463" t="s">
        <v>1204</v>
      </c>
      <c r="B51" s="464" t="s">
        <v>1205</v>
      </c>
      <c r="C51" s="464" t="s">
        <v>403</v>
      </c>
      <c r="D51" s="464" t="s">
        <v>1206</v>
      </c>
      <c r="E51" s="464" t="s">
        <v>1297</v>
      </c>
      <c r="F51" s="464" t="s">
        <v>1298</v>
      </c>
      <c r="G51" s="468">
        <v>136</v>
      </c>
      <c r="H51" s="468">
        <v>236912</v>
      </c>
      <c r="I51" s="464">
        <v>0.94132231404958677</v>
      </c>
      <c r="J51" s="464">
        <v>1742</v>
      </c>
      <c r="K51" s="468">
        <v>143</v>
      </c>
      <c r="L51" s="468">
        <v>251680</v>
      </c>
      <c r="M51" s="464">
        <v>1</v>
      </c>
      <c r="N51" s="464">
        <v>1760</v>
      </c>
      <c r="O51" s="468">
        <v>116</v>
      </c>
      <c r="P51" s="468">
        <v>204508</v>
      </c>
      <c r="Q51" s="491">
        <v>0.81257151938970118</v>
      </c>
      <c r="R51" s="469">
        <v>1763</v>
      </c>
    </row>
    <row r="52" spans="1:18" ht="14.4" customHeight="1" x14ac:dyDescent="0.3">
      <c r="A52" s="463" t="s">
        <v>1204</v>
      </c>
      <c r="B52" s="464" t="s">
        <v>1205</v>
      </c>
      <c r="C52" s="464" t="s">
        <v>403</v>
      </c>
      <c r="D52" s="464" t="s">
        <v>1206</v>
      </c>
      <c r="E52" s="464" t="s">
        <v>1299</v>
      </c>
      <c r="F52" s="464" t="s">
        <v>1300</v>
      </c>
      <c r="G52" s="468">
        <v>422</v>
      </c>
      <c r="H52" s="468">
        <v>206780</v>
      </c>
      <c r="I52" s="464">
        <v>0.54582409460458237</v>
      </c>
      <c r="J52" s="464">
        <v>490</v>
      </c>
      <c r="K52" s="468">
        <v>770</v>
      </c>
      <c r="L52" s="468">
        <v>378840</v>
      </c>
      <c r="M52" s="464">
        <v>1</v>
      </c>
      <c r="N52" s="464">
        <v>492</v>
      </c>
      <c r="O52" s="468">
        <v>0</v>
      </c>
      <c r="P52" s="468">
        <v>0</v>
      </c>
      <c r="Q52" s="491">
        <v>0</v>
      </c>
      <c r="R52" s="469"/>
    </row>
    <row r="53" spans="1:18" ht="14.4" customHeight="1" x14ac:dyDescent="0.3">
      <c r="A53" s="463" t="s">
        <v>1204</v>
      </c>
      <c r="B53" s="464" t="s">
        <v>1205</v>
      </c>
      <c r="C53" s="464" t="s">
        <v>403</v>
      </c>
      <c r="D53" s="464" t="s">
        <v>1206</v>
      </c>
      <c r="E53" s="464" t="s">
        <v>1301</v>
      </c>
      <c r="F53" s="464" t="s">
        <v>1302</v>
      </c>
      <c r="G53" s="468">
        <v>433</v>
      </c>
      <c r="H53" s="468">
        <v>42434</v>
      </c>
      <c r="I53" s="464">
        <v>0.86242708777920041</v>
      </c>
      <c r="J53" s="464">
        <v>98</v>
      </c>
      <c r="K53" s="468">
        <v>497</v>
      </c>
      <c r="L53" s="468">
        <v>49203</v>
      </c>
      <c r="M53" s="464">
        <v>1</v>
      </c>
      <c r="N53" s="464">
        <v>99</v>
      </c>
      <c r="O53" s="468">
        <v>416</v>
      </c>
      <c r="P53" s="468">
        <v>62816</v>
      </c>
      <c r="Q53" s="491">
        <v>1.2766701217405443</v>
      </c>
      <c r="R53" s="469">
        <v>151</v>
      </c>
    </row>
    <row r="54" spans="1:18" ht="14.4" customHeight="1" x14ac:dyDescent="0.3">
      <c r="A54" s="463" t="s">
        <v>1204</v>
      </c>
      <c r="B54" s="464" t="s">
        <v>1205</v>
      </c>
      <c r="C54" s="464" t="s">
        <v>403</v>
      </c>
      <c r="D54" s="464" t="s">
        <v>1206</v>
      </c>
      <c r="E54" s="464" t="s">
        <v>1303</v>
      </c>
      <c r="F54" s="464" t="s">
        <v>1304</v>
      </c>
      <c r="G54" s="468">
        <v>487</v>
      </c>
      <c r="H54" s="468">
        <v>120776</v>
      </c>
      <c r="I54" s="464">
        <v>0.44622279365853479</v>
      </c>
      <c r="J54" s="464">
        <v>248</v>
      </c>
      <c r="K54" s="468">
        <v>1087</v>
      </c>
      <c r="L54" s="468">
        <v>270663</v>
      </c>
      <c r="M54" s="464">
        <v>1</v>
      </c>
      <c r="N54" s="464">
        <v>249</v>
      </c>
      <c r="O54" s="468">
        <v>861</v>
      </c>
      <c r="P54" s="468">
        <v>233331</v>
      </c>
      <c r="Q54" s="491">
        <v>0.86207202314317066</v>
      </c>
      <c r="R54" s="469">
        <v>271</v>
      </c>
    </row>
    <row r="55" spans="1:18" ht="14.4" customHeight="1" x14ac:dyDescent="0.3">
      <c r="A55" s="463" t="s">
        <v>1204</v>
      </c>
      <c r="B55" s="464" t="s">
        <v>1205</v>
      </c>
      <c r="C55" s="464" t="s">
        <v>403</v>
      </c>
      <c r="D55" s="464" t="s">
        <v>1206</v>
      </c>
      <c r="E55" s="464" t="s">
        <v>1305</v>
      </c>
      <c r="F55" s="464" t="s">
        <v>1306</v>
      </c>
      <c r="G55" s="468">
        <v>365</v>
      </c>
      <c r="H55" s="468">
        <v>55845</v>
      </c>
      <c r="I55" s="464">
        <v>1.2047503991025585</v>
      </c>
      <c r="J55" s="464">
        <v>153</v>
      </c>
      <c r="K55" s="468">
        <v>301</v>
      </c>
      <c r="L55" s="468">
        <v>46354</v>
      </c>
      <c r="M55" s="464">
        <v>1</v>
      </c>
      <c r="N55" s="464">
        <v>154</v>
      </c>
      <c r="O55" s="468">
        <v>330</v>
      </c>
      <c r="P55" s="468">
        <v>57090</v>
      </c>
      <c r="Q55" s="491">
        <v>1.2316089226388229</v>
      </c>
      <c r="R55" s="469">
        <v>173</v>
      </c>
    </row>
    <row r="56" spans="1:18" ht="14.4" customHeight="1" x14ac:dyDescent="0.3">
      <c r="A56" s="463" t="s">
        <v>1204</v>
      </c>
      <c r="B56" s="464" t="s">
        <v>1205</v>
      </c>
      <c r="C56" s="464" t="s">
        <v>403</v>
      </c>
      <c r="D56" s="464" t="s">
        <v>1206</v>
      </c>
      <c r="E56" s="464" t="s">
        <v>1307</v>
      </c>
      <c r="F56" s="464" t="s">
        <v>1308</v>
      </c>
      <c r="G56" s="468">
        <v>120</v>
      </c>
      <c r="H56" s="468">
        <v>63720</v>
      </c>
      <c r="I56" s="464">
        <v>1.1090225563909775</v>
      </c>
      <c r="J56" s="464">
        <v>531</v>
      </c>
      <c r="K56" s="468">
        <v>108</v>
      </c>
      <c r="L56" s="468">
        <v>57456</v>
      </c>
      <c r="M56" s="464">
        <v>1</v>
      </c>
      <c r="N56" s="464">
        <v>532</v>
      </c>
      <c r="O56" s="468">
        <v>744</v>
      </c>
      <c r="P56" s="468">
        <v>325872</v>
      </c>
      <c r="Q56" s="491">
        <v>5.6716791979949877</v>
      </c>
      <c r="R56" s="469">
        <v>438</v>
      </c>
    </row>
    <row r="57" spans="1:18" ht="14.4" customHeight="1" x14ac:dyDescent="0.3">
      <c r="A57" s="463" t="s">
        <v>1204</v>
      </c>
      <c r="B57" s="464" t="s">
        <v>1205</v>
      </c>
      <c r="C57" s="464" t="s">
        <v>403</v>
      </c>
      <c r="D57" s="464" t="s">
        <v>1206</v>
      </c>
      <c r="E57" s="464" t="s">
        <v>1309</v>
      </c>
      <c r="F57" s="464" t="s">
        <v>1310</v>
      </c>
      <c r="G57" s="468">
        <v>30</v>
      </c>
      <c r="H57" s="468">
        <v>4560</v>
      </c>
      <c r="I57" s="464"/>
      <c r="J57" s="464">
        <v>152</v>
      </c>
      <c r="K57" s="468"/>
      <c r="L57" s="468"/>
      <c r="M57" s="464"/>
      <c r="N57" s="464"/>
      <c r="O57" s="468"/>
      <c r="P57" s="468"/>
      <c r="Q57" s="491"/>
      <c r="R57" s="469"/>
    </row>
    <row r="58" spans="1:18" ht="14.4" customHeight="1" x14ac:dyDescent="0.3">
      <c r="A58" s="463" t="s">
        <v>1204</v>
      </c>
      <c r="B58" s="464" t="s">
        <v>1205</v>
      </c>
      <c r="C58" s="464" t="s">
        <v>403</v>
      </c>
      <c r="D58" s="464" t="s">
        <v>1206</v>
      </c>
      <c r="E58" s="464" t="s">
        <v>1311</v>
      </c>
      <c r="F58" s="464" t="s">
        <v>1312</v>
      </c>
      <c r="G58" s="468">
        <v>32</v>
      </c>
      <c r="H58" s="468">
        <v>864</v>
      </c>
      <c r="I58" s="464">
        <v>1.3913043478260869</v>
      </c>
      <c r="J58" s="464">
        <v>27</v>
      </c>
      <c r="K58" s="468">
        <v>23</v>
      </c>
      <c r="L58" s="468">
        <v>621</v>
      </c>
      <c r="M58" s="464">
        <v>1</v>
      </c>
      <c r="N58" s="464">
        <v>27</v>
      </c>
      <c r="O58" s="468">
        <v>20</v>
      </c>
      <c r="P58" s="468">
        <v>940</v>
      </c>
      <c r="Q58" s="491">
        <v>1.5136876006441224</v>
      </c>
      <c r="R58" s="469">
        <v>47</v>
      </c>
    </row>
    <row r="59" spans="1:18" ht="14.4" customHeight="1" x14ac:dyDescent="0.3">
      <c r="A59" s="463" t="s">
        <v>1204</v>
      </c>
      <c r="B59" s="464" t="s">
        <v>1205</v>
      </c>
      <c r="C59" s="464" t="s">
        <v>403</v>
      </c>
      <c r="D59" s="464" t="s">
        <v>1206</v>
      </c>
      <c r="E59" s="464" t="s">
        <v>1313</v>
      </c>
      <c r="F59" s="464" t="s">
        <v>1314</v>
      </c>
      <c r="G59" s="468">
        <v>4</v>
      </c>
      <c r="H59" s="468">
        <v>164</v>
      </c>
      <c r="I59" s="464">
        <v>0.32539682539682541</v>
      </c>
      <c r="J59" s="464">
        <v>41</v>
      </c>
      <c r="K59" s="468">
        <v>12</v>
      </c>
      <c r="L59" s="468">
        <v>504</v>
      </c>
      <c r="M59" s="464">
        <v>1</v>
      </c>
      <c r="N59" s="464">
        <v>42</v>
      </c>
      <c r="O59" s="468"/>
      <c r="P59" s="468"/>
      <c r="Q59" s="491"/>
      <c r="R59" s="469"/>
    </row>
    <row r="60" spans="1:18" ht="14.4" customHeight="1" x14ac:dyDescent="0.3">
      <c r="A60" s="463" t="s">
        <v>1204</v>
      </c>
      <c r="B60" s="464" t="s">
        <v>1205</v>
      </c>
      <c r="C60" s="464" t="s">
        <v>403</v>
      </c>
      <c r="D60" s="464" t="s">
        <v>1206</v>
      </c>
      <c r="E60" s="464" t="s">
        <v>1315</v>
      </c>
      <c r="F60" s="464" t="s">
        <v>1316</v>
      </c>
      <c r="G60" s="468">
        <v>1</v>
      </c>
      <c r="H60" s="468">
        <v>328</v>
      </c>
      <c r="I60" s="464">
        <v>0.99696048632218848</v>
      </c>
      <c r="J60" s="464">
        <v>328</v>
      </c>
      <c r="K60" s="468">
        <v>1</v>
      </c>
      <c r="L60" s="468">
        <v>329</v>
      </c>
      <c r="M60" s="464">
        <v>1</v>
      </c>
      <c r="N60" s="464">
        <v>329</v>
      </c>
      <c r="O60" s="468">
        <v>7</v>
      </c>
      <c r="P60" s="468">
        <v>2639</v>
      </c>
      <c r="Q60" s="491">
        <v>8.0212765957446805</v>
      </c>
      <c r="R60" s="469">
        <v>377</v>
      </c>
    </row>
    <row r="61" spans="1:18" ht="14.4" customHeight="1" x14ac:dyDescent="0.3">
      <c r="A61" s="463" t="s">
        <v>1204</v>
      </c>
      <c r="B61" s="464" t="s">
        <v>1205</v>
      </c>
      <c r="C61" s="464" t="s">
        <v>403</v>
      </c>
      <c r="D61" s="464" t="s">
        <v>1206</v>
      </c>
      <c r="E61" s="464" t="s">
        <v>1317</v>
      </c>
      <c r="F61" s="464" t="s">
        <v>1318</v>
      </c>
      <c r="G61" s="468">
        <v>4</v>
      </c>
      <c r="H61" s="468">
        <v>116</v>
      </c>
      <c r="I61" s="464"/>
      <c r="J61" s="464">
        <v>29</v>
      </c>
      <c r="K61" s="468"/>
      <c r="L61" s="468"/>
      <c r="M61" s="464"/>
      <c r="N61" s="464"/>
      <c r="O61" s="468">
        <v>15</v>
      </c>
      <c r="P61" s="468">
        <v>540</v>
      </c>
      <c r="Q61" s="491"/>
      <c r="R61" s="469">
        <v>36</v>
      </c>
    </row>
    <row r="62" spans="1:18" ht="14.4" customHeight="1" x14ac:dyDescent="0.3">
      <c r="A62" s="463" t="s">
        <v>1204</v>
      </c>
      <c r="B62" s="464" t="s">
        <v>1205</v>
      </c>
      <c r="C62" s="464" t="s">
        <v>403</v>
      </c>
      <c r="D62" s="464" t="s">
        <v>1206</v>
      </c>
      <c r="E62" s="464" t="s">
        <v>1319</v>
      </c>
      <c r="F62" s="464" t="s">
        <v>1320</v>
      </c>
      <c r="G62" s="468">
        <v>10</v>
      </c>
      <c r="H62" s="468">
        <v>1180</v>
      </c>
      <c r="I62" s="464">
        <v>0.70828331332533012</v>
      </c>
      <c r="J62" s="464">
        <v>118</v>
      </c>
      <c r="K62" s="468">
        <v>14</v>
      </c>
      <c r="L62" s="468">
        <v>1666</v>
      </c>
      <c r="M62" s="464">
        <v>1</v>
      </c>
      <c r="N62" s="464">
        <v>119</v>
      </c>
      <c r="O62" s="468">
        <v>5</v>
      </c>
      <c r="P62" s="468">
        <v>1210</v>
      </c>
      <c r="Q62" s="491">
        <v>0.72629051620648255</v>
      </c>
      <c r="R62" s="469">
        <v>242</v>
      </c>
    </row>
    <row r="63" spans="1:18" ht="14.4" customHeight="1" x14ac:dyDescent="0.3">
      <c r="A63" s="463" t="s">
        <v>1204</v>
      </c>
      <c r="B63" s="464" t="s">
        <v>1205</v>
      </c>
      <c r="C63" s="464" t="s">
        <v>403</v>
      </c>
      <c r="D63" s="464" t="s">
        <v>1206</v>
      </c>
      <c r="E63" s="464" t="s">
        <v>1321</v>
      </c>
      <c r="F63" s="464" t="s">
        <v>1322</v>
      </c>
      <c r="G63" s="468">
        <v>13</v>
      </c>
      <c r="H63" s="468">
        <v>3497</v>
      </c>
      <c r="I63" s="464"/>
      <c r="J63" s="464">
        <v>269</v>
      </c>
      <c r="K63" s="468"/>
      <c r="L63" s="468"/>
      <c r="M63" s="464"/>
      <c r="N63" s="464"/>
      <c r="O63" s="468"/>
      <c r="P63" s="468"/>
      <c r="Q63" s="491"/>
      <c r="R63" s="469"/>
    </row>
    <row r="64" spans="1:18" ht="14.4" customHeight="1" x14ac:dyDescent="0.3">
      <c r="A64" s="463" t="s">
        <v>1204</v>
      </c>
      <c r="B64" s="464" t="s">
        <v>1205</v>
      </c>
      <c r="C64" s="464" t="s">
        <v>403</v>
      </c>
      <c r="D64" s="464" t="s">
        <v>1206</v>
      </c>
      <c r="E64" s="464" t="s">
        <v>1323</v>
      </c>
      <c r="F64" s="464"/>
      <c r="G64" s="468"/>
      <c r="H64" s="468"/>
      <c r="I64" s="464"/>
      <c r="J64" s="464"/>
      <c r="K64" s="468"/>
      <c r="L64" s="468"/>
      <c r="M64" s="464"/>
      <c r="N64" s="464"/>
      <c r="O64" s="468">
        <v>514</v>
      </c>
      <c r="P64" s="468">
        <v>767402</v>
      </c>
      <c r="Q64" s="491"/>
      <c r="R64" s="469">
        <v>1493</v>
      </c>
    </row>
    <row r="65" spans="1:18" ht="14.4" customHeight="1" x14ac:dyDescent="0.3">
      <c r="A65" s="463" t="s">
        <v>1204</v>
      </c>
      <c r="B65" s="464" t="s">
        <v>1205</v>
      </c>
      <c r="C65" s="464" t="s">
        <v>403</v>
      </c>
      <c r="D65" s="464" t="s">
        <v>1206</v>
      </c>
      <c r="E65" s="464" t="s">
        <v>1324</v>
      </c>
      <c r="F65" s="464"/>
      <c r="G65" s="468"/>
      <c r="H65" s="468"/>
      <c r="I65" s="464"/>
      <c r="J65" s="464"/>
      <c r="K65" s="468"/>
      <c r="L65" s="468"/>
      <c r="M65" s="464"/>
      <c r="N65" s="464"/>
      <c r="O65" s="468">
        <v>950</v>
      </c>
      <c r="P65" s="468">
        <v>310650</v>
      </c>
      <c r="Q65" s="491"/>
      <c r="R65" s="469">
        <v>327</v>
      </c>
    </row>
    <row r="66" spans="1:18" ht="14.4" customHeight="1" x14ac:dyDescent="0.3">
      <c r="A66" s="463" t="s">
        <v>1204</v>
      </c>
      <c r="B66" s="464" t="s">
        <v>1205</v>
      </c>
      <c r="C66" s="464" t="s">
        <v>403</v>
      </c>
      <c r="D66" s="464" t="s">
        <v>1206</v>
      </c>
      <c r="E66" s="464" t="s">
        <v>1325</v>
      </c>
      <c r="F66" s="464"/>
      <c r="G66" s="468"/>
      <c r="H66" s="468"/>
      <c r="I66" s="464"/>
      <c r="J66" s="464"/>
      <c r="K66" s="468"/>
      <c r="L66" s="468"/>
      <c r="M66" s="464"/>
      <c r="N66" s="464"/>
      <c r="O66" s="468">
        <v>55</v>
      </c>
      <c r="P66" s="468">
        <v>48785</v>
      </c>
      <c r="Q66" s="491"/>
      <c r="R66" s="469">
        <v>887</v>
      </c>
    </row>
    <row r="67" spans="1:18" ht="14.4" customHeight="1" x14ac:dyDescent="0.3">
      <c r="A67" s="463" t="s">
        <v>1204</v>
      </c>
      <c r="B67" s="464" t="s">
        <v>1205</v>
      </c>
      <c r="C67" s="464" t="s">
        <v>403</v>
      </c>
      <c r="D67" s="464" t="s">
        <v>1206</v>
      </c>
      <c r="E67" s="464" t="s">
        <v>1326</v>
      </c>
      <c r="F67" s="464" t="s">
        <v>1327</v>
      </c>
      <c r="G67" s="468">
        <v>1</v>
      </c>
      <c r="H67" s="468">
        <v>300</v>
      </c>
      <c r="I67" s="464">
        <v>0.16233766233766234</v>
      </c>
      <c r="J67" s="464">
        <v>300</v>
      </c>
      <c r="K67" s="468">
        <v>6</v>
      </c>
      <c r="L67" s="468">
        <v>1848</v>
      </c>
      <c r="M67" s="464">
        <v>1</v>
      </c>
      <c r="N67" s="464">
        <v>308</v>
      </c>
      <c r="O67" s="468">
        <v>2</v>
      </c>
      <c r="P67" s="468">
        <v>662</v>
      </c>
      <c r="Q67" s="491">
        <v>0.35822510822510822</v>
      </c>
      <c r="R67" s="469">
        <v>331</v>
      </c>
    </row>
    <row r="68" spans="1:18" ht="14.4" customHeight="1" x14ac:dyDescent="0.3">
      <c r="A68" s="463" t="s">
        <v>1204</v>
      </c>
      <c r="B68" s="464" t="s">
        <v>1205</v>
      </c>
      <c r="C68" s="464" t="s">
        <v>403</v>
      </c>
      <c r="D68" s="464" t="s">
        <v>1206</v>
      </c>
      <c r="E68" s="464" t="s">
        <v>1328</v>
      </c>
      <c r="F68" s="464"/>
      <c r="G68" s="468"/>
      <c r="H68" s="468"/>
      <c r="I68" s="464"/>
      <c r="J68" s="464"/>
      <c r="K68" s="468"/>
      <c r="L68" s="468"/>
      <c r="M68" s="464"/>
      <c r="N68" s="464"/>
      <c r="O68" s="468">
        <v>704</v>
      </c>
      <c r="P68" s="468">
        <v>183040</v>
      </c>
      <c r="Q68" s="491"/>
      <c r="R68" s="469">
        <v>260</v>
      </c>
    </row>
    <row r="69" spans="1:18" ht="14.4" customHeight="1" thickBot="1" x14ac:dyDescent="0.35">
      <c r="A69" s="470" t="s">
        <v>1204</v>
      </c>
      <c r="B69" s="471" t="s">
        <v>1205</v>
      </c>
      <c r="C69" s="471" t="s">
        <v>403</v>
      </c>
      <c r="D69" s="471" t="s">
        <v>1206</v>
      </c>
      <c r="E69" s="471" t="s">
        <v>1329</v>
      </c>
      <c r="F69" s="471"/>
      <c r="G69" s="475"/>
      <c r="H69" s="475"/>
      <c r="I69" s="471"/>
      <c r="J69" s="471"/>
      <c r="K69" s="475"/>
      <c r="L69" s="475"/>
      <c r="M69" s="471"/>
      <c r="N69" s="471"/>
      <c r="O69" s="475">
        <v>5</v>
      </c>
      <c r="P69" s="475">
        <v>825</v>
      </c>
      <c r="Q69" s="483"/>
      <c r="R69" s="476">
        <v>165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6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5" customWidth="1"/>
    <col min="2" max="2" width="8.6640625" style="115" bestFit="1" customWidth="1"/>
    <col min="3" max="3" width="6.109375" style="115" customWidth="1"/>
    <col min="4" max="4" width="27.77734375" style="115" customWidth="1"/>
    <col min="5" max="5" width="2.109375" style="115" bestFit="1" customWidth="1"/>
    <col min="6" max="6" width="8" style="115" customWidth="1"/>
    <col min="7" max="7" width="50.88671875" style="115" bestFit="1" customWidth="1" collapsed="1"/>
    <col min="8" max="9" width="11.109375" style="191" hidden="1" customWidth="1" outlineLevel="1"/>
    <col min="10" max="11" width="9.33203125" style="115" hidden="1" customWidth="1"/>
    <col min="12" max="13" width="11.109375" style="191" customWidth="1"/>
    <col min="14" max="15" width="9.33203125" style="115" hidden="1" customWidth="1"/>
    <col min="16" max="17" width="11.109375" style="191" customWidth="1"/>
    <col min="18" max="18" width="11.109375" style="194" customWidth="1"/>
    <col min="19" max="19" width="11.109375" style="191" customWidth="1"/>
    <col min="20" max="16384" width="8.88671875" style="115"/>
  </cols>
  <sheetData>
    <row r="1" spans="1:19" ht="18.600000000000001" customHeight="1" thickBot="1" x14ac:dyDescent="0.4">
      <c r="A1" s="336" t="s">
        <v>1331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</row>
    <row r="2" spans="1:19" ht="14.4" customHeight="1" thickBot="1" x14ac:dyDescent="0.35">
      <c r="A2" s="215" t="s">
        <v>237</v>
      </c>
      <c r="B2" s="181"/>
      <c r="C2" s="181"/>
      <c r="D2" s="181"/>
      <c r="E2" s="97"/>
      <c r="F2" s="97"/>
      <c r="G2" s="97"/>
      <c r="H2" s="210"/>
      <c r="I2" s="210"/>
      <c r="J2" s="97"/>
      <c r="K2" s="97"/>
      <c r="L2" s="210"/>
      <c r="M2" s="210"/>
      <c r="N2" s="97"/>
      <c r="O2" s="97"/>
      <c r="P2" s="210"/>
      <c r="Q2" s="210"/>
      <c r="R2" s="207"/>
      <c r="S2" s="210"/>
    </row>
    <row r="3" spans="1:19" ht="14.4" customHeight="1" thickBot="1" x14ac:dyDescent="0.35">
      <c r="G3" s="73" t="s">
        <v>113</v>
      </c>
      <c r="H3" s="88">
        <f t="shared" ref="H3:Q3" si="0">SUBTOTAL(9,H6:H1048576)</f>
        <v>93389</v>
      </c>
      <c r="I3" s="89">
        <f t="shared" si="0"/>
        <v>20649844</v>
      </c>
      <c r="J3" s="66"/>
      <c r="K3" s="66"/>
      <c r="L3" s="89">
        <f t="shared" si="0"/>
        <v>107163</v>
      </c>
      <c r="M3" s="89">
        <f t="shared" si="0"/>
        <v>24823904</v>
      </c>
      <c r="N3" s="66"/>
      <c r="O3" s="66"/>
      <c r="P3" s="89">
        <f t="shared" si="0"/>
        <v>99236</v>
      </c>
      <c r="Q3" s="89">
        <f t="shared" si="0"/>
        <v>21161432</v>
      </c>
      <c r="R3" s="67">
        <f>IF(M3=0,0,Q3/M3)</f>
        <v>0.85246188512491827</v>
      </c>
      <c r="S3" s="90">
        <f>IF(P3=0,0,Q3/P3)</f>
        <v>213.24350034261761</v>
      </c>
    </row>
    <row r="4" spans="1:19" ht="14.4" customHeight="1" x14ac:dyDescent="0.3">
      <c r="A4" s="402" t="s">
        <v>225</v>
      </c>
      <c r="B4" s="402" t="s">
        <v>82</v>
      </c>
      <c r="C4" s="410" t="s">
        <v>0</v>
      </c>
      <c r="D4" s="299" t="s">
        <v>121</v>
      </c>
      <c r="E4" s="404" t="s">
        <v>83</v>
      </c>
      <c r="F4" s="409" t="s">
        <v>58</v>
      </c>
      <c r="G4" s="405" t="s">
        <v>57</v>
      </c>
      <c r="H4" s="406">
        <v>2015</v>
      </c>
      <c r="I4" s="407"/>
      <c r="J4" s="87"/>
      <c r="K4" s="87"/>
      <c r="L4" s="406">
        <v>2016</v>
      </c>
      <c r="M4" s="407"/>
      <c r="N4" s="87"/>
      <c r="O4" s="87"/>
      <c r="P4" s="406">
        <v>2017</v>
      </c>
      <c r="Q4" s="407"/>
      <c r="R4" s="408" t="s">
        <v>2</v>
      </c>
      <c r="S4" s="403" t="s">
        <v>85</v>
      </c>
    </row>
    <row r="5" spans="1:19" ht="14.4" customHeight="1" thickBot="1" x14ac:dyDescent="0.35">
      <c r="A5" s="536"/>
      <c r="B5" s="536"/>
      <c r="C5" s="537"/>
      <c r="D5" s="546"/>
      <c r="E5" s="538"/>
      <c r="F5" s="539"/>
      <c r="G5" s="540"/>
      <c r="H5" s="541" t="s">
        <v>59</v>
      </c>
      <c r="I5" s="542" t="s">
        <v>14</v>
      </c>
      <c r="J5" s="543"/>
      <c r="K5" s="543"/>
      <c r="L5" s="541" t="s">
        <v>59</v>
      </c>
      <c r="M5" s="542" t="s">
        <v>14</v>
      </c>
      <c r="N5" s="543"/>
      <c r="O5" s="543"/>
      <c r="P5" s="541" t="s">
        <v>59</v>
      </c>
      <c r="Q5" s="542" t="s">
        <v>14</v>
      </c>
      <c r="R5" s="544"/>
      <c r="S5" s="545"/>
    </row>
    <row r="6" spans="1:19" ht="14.4" customHeight="1" x14ac:dyDescent="0.3">
      <c r="A6" s="456" t="s">
        <v>1204</v>
      </c>
      <c r="B6" s="457" t="s">
        <v>1205</v>
      </c>
      <c r="C6" s="457" t="s">
        <v>403</v>
      </c>
      <c r="D6" s="457" t="s">
        <v>1198</v>
      </c>
      <c r="E6" s="457" t="s">
        <v>1206</v>
      </c>
      <c r="F6" s="457" t="s">
        <v>1207</v>
      </c>
      <c r="G6" s="457" t="s">
        <v>1208</v>
      </c>
      <c r="H6" s="461">
        <v>444</v>
      </c>
      <c r="I6" s="461">
        <v>71484</v>
      </c>
      <c r="J6" s="457">
        <v>0.96995847919889278</v>
      </c>
      <c r="K6" s="457">
        <v>161</v>
      </c>
      <c r="L6" s="461">
        <v>426</v>
      </c>
      <c r="M6" s="461">
        <v>73698</v>
      </c>
      <c r="N6" s="457">
        <v>1</v>
      </c>
      <c r="O6" s="457">
        <v>173</v>
      </c>
      <c r="P6" s="461">
        <v>399</v>
      </c>
      <c r="Q6" s="461">
        <v>69027</v>
      </c>
      <c r="R6" s="482">
        <v>0.93661971830985913</v>
      </c>
      <c r="S6" s="462">
        <v>173</v>
      </c>
    </row>
    <row r="7" spans="1:19" ht="14.4" customHeight="1" x14ac:dyDescent="0.3">
      <c r="A7" s="463" t="s">
        <v>1204</v>
      </c>
      <c r="B7" s="464" t="s">
        <v>1205</v>
      </c>
      <c r="C7" s="464" t="s">
        <v>403</v>
      </c>
      <c r="D7" s="464" t="s">
        <v>1198</v>
      </c>
      <c r="E7" s="464" t="s">
        <v>1206</v>
      </c>
      <c r="F7" s="464" t="s">
        <v>1209</v>
      </c>
      <c r="G7" s="464" t="s">
        <v>1210</v>
      </c>
      <c r="H7" s="468">
        <v>3549</v>
      </c>
      <c r="I7" s="468">
        <v>443625</v>
      </c>
      <c r="J7" s="464">
        <v>0.89383938393839379</v>
      </c>
      <c r="K7" s="464">
        <v>125</v>
      </c>
      <c r="L7" s="468">
        <v>3939</v>
      </c>
      <c r="M7" s="468">
        <v>496314</v>
      </c>
      <c r="N7" s="464">
        <v>1</v>
      </c>
      <c r="O7" s="464">
        <v>126</v>
      </c>
      <c r="P7" s="468">
        <v>3536</v>
      </c>
      <c r="Q7" s="468">
        <v>678912</v>
      </c>
      <c r="R7" s="491">
        <v>1.3679082193933678</v>
      </c>
      <c r="S7" s="469">
        <v>192</v>
      </c>
    </row>
    <row r="8" spans="1:19" ht="14.4" customHeight="1" x14ac:dyDescent="0.3">
      <c r="A8" s="463" t="s">
        <v>1204</v>
      </c>
      <c r="B8" s="464" t="s">
        <v>1205</v>
      </c>
      <c r="C8" s="464" t="s">
        <v>403</v>
      </c>
      <c r="D8" s="464" t="s">
        <v>1198</v>
      </c>
      <c r="E8" s="464" t="s">
        <v>1206</v>
      </c>
      <c r="F8" s="464" t="s">
        <v>1211</v>
      </c>
      <c r="G8" s="464" t="s">
        <v>1212</v>
      </c>
      <c r="H8" s="468">
        <v>3434</v>
      </c>
      <c r="I8" s="468">
        <v>223210</v>
      </c>
      <c r="J8" s="464">
        <v>0.87479816269262722</v>
      </c>
      <c r="K8" s="464">
        <v>65</v>
      </c>
      <c r="L8" s="468">
        <v>3866</v>
      </c>
      <c r="M8" s="468">
        <v>255156</v>
      </c>
      <c r="N8" s="464">
        <v>1</v>
      </c>
      <c r="O8" s="464">
        <v>66</v>
      </c>
      <c r="P8" s="468">
        <v>3329</v>
      </c>
      <c r="Q8" s="468">
        <v>253004</v>
      </c>
      <c r="R8" s="491">
        <v>0.99156594397153119</v>
      </c>
      <c r="S8" s="469">
        <v>76</v>
      </c>
    </row>
    <row r="9" spans="1:19" ht="14.4" customHeight="1" x14ac:dyDescent="0.3">
      <c r="A9" s="463" t="s">
        <v>1204</v>
      </c>
      <c r="B9" s="464" t="s">
        <v>1205</v>
      </c>
      <c r="C9" s="464" t="s">
        <v>403</v>
      </c>
      <c r="D9" s="464" t="s">
        <v>1198</v>
      </c>
      <c r="E9" s="464" t="s">
        <v>1206</v>
      </c>
      <c r="F9" s="464" t="s">
        <v>1213</v>
      </c>
      <c r="G9" s="464" t="s">
        <v>1214</v>
      </c>
      <c r="H9" s="468">
        <v>26</v>
      </c>
      <c r="I9" s="468">
        <v>4784</v>
      </c>
      <c r="J9" s="464">
        <v>1.2247823860727087</v>
      </c>
      <c r="K9" s="464">
        <v>184</v>
      </c>
      <c r="L9" s="468">
        <v>21</v>
      </c>
      <c r="M9" s="468">
        <v>3906</v>
      </c>
      <c r="N9" s="464">
        <v>1</v>
      </c>
      <c r="O9" s="464">
        <v>186</v>
      </c>
      <c r="P9" s="468">
        <v>27</v>
      </c>
      <c r="Q9" s="468">
        <v>8019</v>
      </c>
      <c r="R9" s="491">
        <v>2.052995391705069</v>
      </c>
      <c r="S9" s="469">
        <v>297</v>
      </c>
    </row>
    <row r="10" spans="1:19" ht="14.4" customHeight="1" x14ac:dyDescent="0.3">
      <c r="A10" s="463" t="s">
        <v>1204</v>
      </c>
      <c r="B10" s="464" t="s">
        <v>1205</v>
      </c>
      <c r="C10" s="464" t="s">
        <v>403</v>
      </c>
      <c r="D10" s="464" t="s">
        <v>1198</v>
      </c>
      <c r="E10" s="464" t="s">
        <v>1206</v>
      </c>
      <c r="F10" s="464" t="s">
        <v>1215</v>
      </c>
      <c r="G10" s="464" t="s">
        <v>1216</v>
      </c>
      <c r="H10" s="468">
        <v>1282</v>
      </c>
      <c r="I10" s="468">
        <v>285886</v>
      </c>
      <c r="J10" s="464">
        <v>0.80576435804859625</v>
      </c>
      <c r="K10" s="464">
        <v>223</v>
      </c>
      <c r="L10" s="468">
        <v>1563</v>
      </c>
      <c r="M10" s="468">
        <v>354801</v>
      </c>
      <c r="N10" s="464">
        <v>1</v>
      </c>
      <c r="O10" s="464">
        <v>227</v>
      </c>
      <c r="P10" s="468">
        <v>1596</v>
      </c>
      <c r="Q10" s="468">
        <v>408576</v>
      </c>
      <c r="R10" s="491">
        <v>1.1515638343747623</v>
      </c>
      <c r="S10" s="469">
        <v>256</v>
      </c>
    </row>
    <row r="11" spans="1:19" ht="14.4" customHeight="1" x14ac:dyDescent="0.3">
      <c r="A11" s="463" t="s">
        <v>1204</v>
      </c>
      <c r="B11" s="464" t="s">
        <v>1205</v>
      </c>
      <c r="C11" s="464" t="s">
        <v>403</v>
      </c>
      <c r="D11" s="464" t="s">
        <v>1198</v>
      </c>
      <c r="E11" s="464" t="s">
        <v>1206</v>
      </c>
      <c r="F11" s="464" t="s">
        <v>1217</v>
      </c>
      <c r="G11" s="464" t="s">
        <v>1218</v>
      </c>
      <c r="H11" s="468">
        <v>356</v>
      </c>
      <c r="I11" s="468">
        <v>30616</v>
      </c>
      <c r="J11" s="464">
        <v>1.913978494623656</v>
      </c>
      <c r="K11" s="464">
        <v>86</v>
      </c>
      <c r="L11" s="468">
        <v>186</v>
      </c>
      <c r="M11" s="468">
        <v>15996</v>
      </c>
      <c r="N11" s="464">
        <v>1</v>
      </c>
      <c r="O11" s="464">
        <v>86</v>
      </c>
      <c r="P11" s="468">
        <v>59</v>
      </c>
      <c r="Q11" s="468">
        <v>5841</v>
      </c>
      <c r="R11" s="491">
        <v>0.36515378844711177</v>
      </c>
      <c r="S11" s="469">
        <v>99</v>
      </c>
    </row>
    <row r="12" spans="1:19" ht="14.4" customHeight="1" x14ac:dyDescent="0.3">
      <c r="A12" s="463" t="s">
        <v>1204</v>
      </c>
      <c r="B12" s="464" t="s">
        <v>1205</v>
      </c>
      <c r="C12" s="464" t="s">
        <v>403</v>
      </c>
      <c r="D12" s="464" t="s">
        <v>1198</v>
      </c>
      <c r="E12" s="464" t="s">
        <v>1206</v>
      </c>
      <c r="F12" s="464" t="s">
        <v>1219</v>
      </c>
      <c r="G12" s="464" t="s">
        <v>1220</v>
      </c>
      <c r="H12" s="468">
        <v>56</v>
      </c>
      <c r="I12" s="468">
        <v>16352</v>
      </c>
      <c r="J12" s="464">
        <v>0.71306471306471308</v>
      </c>
      <c r="K12" s="464">
        <v>292</v>
      </c>
      <c r="L12" s="468">
        <v>78</v>
      </c>
      <c r="M12" s="468">
        <v>22932</v>
      </c>
      <c r="N12" s="464">
        <v>1</v>
      </c>
      <c r="O12" s="464">
        <v>294</v>
      </c>
      <c r="P12" s="468">
        <v>94</v>
      </c>
      <c r="Q12" s="468">
        <v>32900</v>
      </c>
      <c r="R12" s="491">
        <v>1.4346764346764347</v>
      </c>
      <c r="S12" s="469">
        <v>350</v>
      </c>
    </row>
    <row r="13" spans="1:19" ht="14.4" customHeight="1" x14ac:dyDescent="0.3">
      <c r="A13" s="463" t="s">
        <v>1204</v>
      </c>
      <c r="B13" s="464" t="s">
        <v>1205</v>
      </c>
      <c r="C13" s="464" t="s">
        <v>403</v>
      </c>
      <c r="D13" s="464" t="s">
        <v>1198</v>
      </c>
      <c r="E13" s="464" t="s">
        <v>1206</v>
      </c>
      <c r="F13" s="464" t="s">
        <v>1221</v>
      </c>
      <c r="G13" s="464" t="s">
        <v>1222</v>
      </c>
      <c r="H13" s="468">
        <v>1223</v>
      </c>
      <c r="I13" s="468">
        <v>1429687</v>
      </c>
      <c r="J13" s="464">
        <v>0.64762459990233678</v>
      </c>
      <c r="K13" s="464">
        <v>1169</v>
      </c>
      <c r="L13" s="468">
        <v>1882</v>
      </c>
      <c r="M13" s="468">
        <v>2207586</v>
      </c>
      <c r="N13" s="464">
        <v>1</v>
      </c>
      <c r="O13" s="464">
        <v>1173</v>
      </c>
      <c r="P13" s="468">
        <v>1527</v>
      </c>
      <c r="Q13" s="468">
        <v>1633890</v>
      </c>
      <c r="R13" s="491">
        <v>0.74012518651595005</v>
      </c>
      <c r="S13" s="469">
        <v>1070</v>
      </c>
    </row>
    <row r="14" spans="1:19" ht="14.4" customHeight="1" x14ac:dyDescent="0.3">
      <c r="A14" s="463" t="s">
        <v>1204</v>
      </c>
      <c r="B14" s="464" t="s">
        <v>1205</v>
      </c>
      <c r="C14" s="464" t="s">
        <v>403</v>
      </c>
      <c r="D14" s="464" t="s">
        <v>1198</v>
      </c>
      <c r="E14" s="464" t="s">
        <v>1206</v>
      </c>
      <c r="F14" s="464" t="s">
        <v>1223</v>
      </c>
      <c r="G14" s="464" t="s">
        <v>1224</v>
      </c>
      <c r="H14" s="468">
        <v>11197</v>
      </c>
      <c r="I14" s="468">
        <v>447880</v>
      </c>
      <c r="J14" s="464">
        <v>0.91597370778336329</v>
      </c>
      <c r="K14" s="464">
        <v>40</v>
      </c>
      <c r="L14" s="468">
        <v>11926</v>
      </c>
      <c r="M14" s="468">
        <v>488966</v>
      </c>
      <c r="N14" s="464">
        <v>1</v>
      </c>
      <c r="O14" s="464">
        <v>41</v>
      </c>
      <c r="P14" s="468">
        <v>9579</v>
      </c>
      <c r="Q14" s="468">
        <v>440634</v>
      </c>
      <c r="R14" s="491">
        <v>0.90115468151159794</v>
      </c>
      <c r="S14" s="469">
        <v>46</v>
      </c>
    </row>
    <row r="15" spans="1:19" ht="14.4" customHeight="1" x14ac:dyDescent="0.3">
      <c r="A15" s="463" t="s">
        <v>1204</v>
      </c>
      <c r="B15" s="464" t="s">
        <v>1205</v>
      </c>
      <c r="C15" s="464" t="s">
        <v>403</v>
      </c>
      <c r="D15" s="464" t="s">
        <v>1198</v>
      </c>
      <c r="E15" s="464" t="s">
        <v>1206</v>
      </c>
      <c r="F15" s="464" t="s">
        <v>1225</v>
      </c>
      <c r="G15" s="464" t="s">
        <v>1226</v>
      </c>
      <c r="H15" s="468">
        <v>1195</v>
      </c>
      <c r="I15" s="468">
        <v>457685</v>
      </c>
      <c r="J15" s="464">
        <v>0.83817722984060006</v>
      </c>
      <c r="K15" s="464">
        <v>383</v>
      </c>
      <c r="L15" s="468">
        <v>1422</v>
      </c>
      <c r="M15" s="468">
        <v>546048</v>
      </c>
      <c r="N15" s="464">
        <v>1</v>
      </c>
      <c r="O15" s="464">
        <v>384</v>
      </c>
      <c r="P15" s="468">
        <v>3226</v>
      </c>
      <c r="Q15" s="468">
        <v>1119422</v>
      </c>
      <c r="R15" s="491">
        <v>2.0500432196436944</v>
      </c>
      <c r="S15" s="469">
        <v>347</v>
      </c>
    </row>
    <row r="16" spans="1:19" ht="14.4" customHeight="1" x14ac:dyDescent="0.3">
      <c r="A16" s="463" t="s">
        <v>1204</v>
      </c>
      <c r="B16" s="464" t="s">
        <v>1205</v>
      </c>
      <c r="C16" s="464" t="s">
        <v>403</v>
      </c>
      <c r="D16" s="464" t="s">
        <v>1198</v>
      </c>
      <c r="E16" s="464" t="s">
        <v>1206</v>
      </c>
      <c r="F16" s="464" t="s">
        <v>1227</v>
      </c>
      <c r="G16" s="464" t="s">
        <v>1228</v>
      </c>
      <c r="H16" s="468">
        <v>2207</v>
      </c>
      <c r="I16" s="468">
        <v>81659</v>
      </c>
      <c r="J16" s="464">
        <v>0.74991505266734626</v>
      </c>
      <c r="K16" s="464">
        <v>37</v>
      </c>
      <c r="L16" s="468">
        <v>2943</v>
      </c>
      <c r="M16" s="468">
        <v>108891</v>
      </c>
      <c r="N16" s="464">
        <v>1</v>
      </c>
      <c r="O16" s="464">
        <v>37</v>
      </c>
      <c r="P16" s="468">
        <v>1079</v>
      </c>
      <c r="Q16" s="468">
        <v>55029</v>
      </c>
      <c r="R16" s="491">
        <v>0.50535856957875303</v>
      </c>
      <c r="S16" s="469">
        <v>51</v>
      </c>
    </row>
    <row r="17" spans="1:19" ht="14.4" customHeight="1" x14ac:dyDescent="0.3">
      <c r="A17" s="463" t="s">
        <v>1204</v>
      </c>
      <c r="B17" s="464" t="s">
        <v>1205</v>
      </c>
      <c r="C17" s="464" t="s">
        <v>403</v>
      </c>
      <c r="D17" s="464" t="s">
        <v>1198</v>
      </c>
      <c r="E17" s="464" t="s">
        <v>1206</v>
      </c>
      <c r="F17" s="464" t="s">
        <v>1229</v>
      </c>
      <c r="G17" s="464" t="s">
        <v>1230</v>
      </c>
      <c r="H17" s="468">
        <v>514</v>
      </c>
      <c r="I17" s="468">
        <v>45232</v>
      </c>
      <c r="J17" s="464">
        <v>0.87928152093620005</v>
      </c>
      <c r="K17" s="464">
        <v>88</v>
      </c>
      <c r="L17" s="468">
        <v>578</v>
      </c>
      <c r="M17" s="468">
        <v>51442</v>
      </c>
      <c r="N17" s="464">
        <v>1</v>
      </c>
      <c r="O17" s="464">
        <v>89</v>
      </c>
      <c r="P17" s="468">
        <v>595</v>
      </c>
      <c r="Q17" s="468">
        <v>52360</v>
      </c>
      <c r="R17" s="491">
        <v>1.0178453403833443</v>
      </c>
      <c r="S17" s="469">
        <v>88</v>
      </c>
    </row>
    <row r="18" spans="1:19" ht="14.4" customHeight="1" x14ac:dyDescent="0.3">
      <c r="A18" s="463" t="s">
        <v>1204</v>
      </c>
      <c r="B18" s="464" t="s">
        <v>1205</v>
      </c>
      <c r="C18" s="464" t="s">
        <v>403</v>
      </c>
      <c r="D18" s="464" t="s">
        <v>1198</v>
      </c>
      <c r="E18" s="464" t="s">
        <v>1206</v>
      </c>
      <c r="F18" s="464" t="s">
        <v>1231</v>
      </c>
      <c r="G18" s="464" t="s">
        <v>1232</v>
      </c>
      <c r="H18" s="468">
        <v>3544</v>
      </c>
      <c r="I18" s="468">
        <v>1577080</v>
      </c>
      <c r="J18" s="464">
        <v>0.81419613439078808</v>
      </c>
      <c r="K18" s="464">
        <v>445</v>
      </c>
      <c r="L18" s="468">
        <v>4343</v>
      </c>
      <c r="M18" s="468">
        <v>1936978</v>
      </c>
      <c r="N18" s="464">
        <v>1</v>
      </c>
      <c r="O18" s="464">
        <v>446</v>
      </c>
      <c r="P18" s="468">
        <v>12914</v>
      </c>
      <c r="Q18" s="468">
        <v>4868578</v>
      </c>
      <c r="R18" s="491">
        <v>2.5134916349075724</v>
      </c>
      <c r="S18" s="469">
        <v>377</v>
      </c>
    </row>
    <row r="19" spans="1:19" ht="14.4" customHeight="1" x14ac:dyDescent="0.3">
      <c r="A19" s="463" t="s">
        <v>1204</v>
      </c>
      <c r="B19" s="464" t="s">
        <v>1205</v>
      </c>
      <c r="C19" s="464" t="s">
        <v>403</v>
      </c>
      <c r="D19" s="464" t="s">
        <v>1198</v>
      </c>
      <c r="E19" s="464" t="s">
        <v>1206</v>
      </c>
      <c r="F19" s="464" t="s">
        <v>1233</v>
      </c>
      <c r="G19" s="464" t="s">
        <v>1234</v>
      </c>
      <c r="H19" s="468">
        <v>358</v>
      </c>
      <c r="I19" s="468">
        <v>14678</v>
      </c>
      <c r="J19" s="464">
        <v>0.63773027459158849</v>
      </c>
      <c r="K19" s="464">
        <v>41</v>
      </c>
      <c r="L19" s="468">
        <v>548</v>
      </c>
      <c r="M19" s="468">
        <v>23016</v>
      </c>
      <c r="N19" s="464">
        <v>1</v>
      </c>
      <c r="O19" s="464">
        <v>42</v>
      </c>
      <c r="P19" s="468">
        <v>434</v>
      </c>
      <c r="Q19" s="468">
        <v>14756</v>
      </c>
      <c r="R19" s="491">
        <v>0.64111922141119226</v>
      </c>
      <c r="S19" s="469">
        <v>34</v>
      </c>
    </row>
    <row r="20" spans="1:19" ht="14.4" customHeight="1" x14ac:dyDescent="0.3">
      <c r="A20" s="463" t="s">
        <v>1204</v>
      </c>
      <c r="B20" s="464" t="s">
        <v>1205</v>
      </c>
      <c r="C20" s="464" t="s">
        <v>403</v>
      </c>
      <c r="D20" s="464" t="s">
        <v>1198</v>
      </c>
      <c r="E20" s="464" t="s">
        <v>1206</v>
      </c>
      <c r="F20" s="464" t="s">
        <v>1235</v>
      </c>
      <c r="G20" s="464" t="s">
        <v>1236</v>
      </c>
      <c r="H20" s="468">
        <v>1561</v>
      </c>
      <c r="I20" s="468">
        <v>766451</v>
      </c>
      <c r="J20" s="464">
        <v>1.0289479760715705</v>
      </c>
      <c r="K20" s="464">
        <v>491</v>
      </c>
      <c r="L20" s="468">
        <v>1514</v>
      </c>
      <c r="M20" s="468">
        <v>744888</v>
      </c>
      <c r="N20" s="464">
        <v>1</v>
      </c>
      <c r="O20" s="464">
        <v>492</v>
      </c>
      <c r="P20" s="468">
        <v>391</v>
      </c>
      <c r="Q20" s="468">
        <v>204884</v>
      </c>
      <c r="R20" s="491">
        <v>0.27505343085134948</v>
      </c>
      <c r="S20" s="469">
        <v>524</v>
      </c>
    </row>
    <row r="21" spans="1:19" ht="14.4" customHeight="1" x14ac:dyDescent="0.3">
      <c r="A21" s="463" t="s">
        <v>1204</v>
      </c>
      <c r="B21" s="464" t="s">
        <v>1205</v>
      </c>
      <c r="C21" s="464" t="s">
        <v>403</v>
      </c>
      <c r="D21" s="464" t="s">
        <v>1198</v>
      </c>
      <c r="E21" s="464" t="s">
        <v>1206</v>
      </c>
      <c r="F21" s="464" t="s">
        <v>1237</v>
      </c>
      <c r="G21" s="464" t="s">
        <v>1238</v>
      </c>
      <c r="H21" s="468">
        <v>465</v>
      </c>
      <c r="I21" s="468">
        <v>14415</v>
      </c>
      <c r="J21" s="464">
        <v>0.68584070796460173</v>
      </c>
      <c r="K21" s="464">
        <v>31</v>
      </c>
      <c r="L21" s="468">
        <v>678</v>
      </c>
      <c r="M21" s="468">
        <v>21018</v>
      </c>
      <c r="N21" s="464">
        <v>1</v>
      </c>
      <c r="O21" s="464">
        <v>31</v>
      </c>
      <c r="P21" s="468">
        <v>446</v>
      </c>
      <c r="Q21" s="468">
        <v>25422</v>
      </c>
      <c r="R21" s="491">
        <v>1.2095346845560948</v>
      </c>
      <c r="S21" s="469">
        <v>57</v>
      </c>
    </row>
    <row r="22" spans="1:19" ht="14.4" customHeight="1" x14ac:dyDescent="0.3">
      <c r="A22" s="463" t="s">
        <v>1204</v>
      </c>
      <c r="B22" s="464" t="s">
        <v>1205</v>
      </c>
      <c r="C22" s="464" t="s">
        <v>403</v>
      </c>
      <c r="D22" s="464" t="s">
        <v>1198</v>
      </c>
      <c r="E22" s="464" t="s">
        <v>1206</v>
      </c>
      <c r="F22" s="464" t="s">
        <v>1239</v>
      </c>
      <c r="G22" s="464" t="s">
        <v>1240</v>
      </c>
      <c r="H22" s="468">
        <v>546</v>
      </c>
      <c r="I22" s="468">
        <v>113022</v>
      </c>
      <c r="J22" s="464">
        <v>0.82454476479514416</v>
      </c>
      <c r="K22" s="464">
        <v>207</v>
      </c>
      <c r="L22" s="468">
        <v>659</v>
      </c>
      <c r="M22" s="468">
        <v>137072</v>
      </c>
      <c r="N22" s="464">
        <v>1</v>
      </c>
      <c r="O22" s="464">
        <v>208</v>
      </c>
      <c r="P22" s="468">
        <v>640</v>
      </c>
      <c r="Q22" s="468">
        <v>143360</v>
      </c>
      <c r="R22" s="491">
        <v>1.0458737014123964</v>
      </c>
      <c r="S22" s="469">
        <v>224</v>
      </c>
    </row>
    <row r="23" spans="1:19" ht="14.4" customHeight="1" x14ac:dyDescent="0.3">
      <c r="A23" s="463" t="s">
        <v>1204</v>
      </c>
      <c r="B23" s="464" t="s">
        <v>1205</v>
      </c>
      <c r="C23" s="464" t="s">
        <v>403</v>
      </c>
      <c r="D23" s="464" t="s">
        <v>1198</v>
      </c>
      <c r="E23" s="464" t="s">
        <v>1206</v>
      </c>
      <c r="F23" s="464" t="s">
        <v>1241</v>
      </c>
      <c r="G23" s="464" t="s">
        <v>1242</v>
      </c>
      <c r="H23" s="468">
        <v>547</v>
      </c>
      <c r="I23" s="468">
        <v>207860</v>
      </c>
      <c r="J23" s="464">
        <v>0.84314966251298029</v>
      </c>
      <c r="K23" s="464">
        <v>380</v>
      </c>
      <c r="L23" s="468">
        <v>642</v>
      </c>
      <c r="M23" s="468">
        <v>246528</v>
      </c>
      <c r="N23" s="464">
        <v>1</v>
      </c>
      <c r="O23" s="464">
        <v>384</v>
      </c>
      <c r="P23" s="468">
        <v>626</v>
      </c>
      <c r="Q23" s="468">
        <v>346178</v>
      </c>
      <c r="R23" s="491">
        <v>1.404213720145379</v>
      </c>
      <c r="S23" s="469">
        <v>553</v>
      </c>
    </row>
    <row r="24" spans="1:19" ht="14.4" customHeight="1" x14ac:dyDescent="0.3">
      <c r="A24" s="463" t="s">
        <v>1204</v>
      </c>
      <c r="B24" s="464" t="s">
        <v>1205</v>
      </c>
      <c r="C24" s="464" t="s">
        <v>403</v>
      </c>
      <c r="D24" s="464" t="s">
        <v>1198</v>
      </c>
      <c r="E24" s="464" t="s">
        <v>1206</v>
      </c>
      <c r="F24" s="464" t="s">
        <v>1243</v>
      </c>
      <c r="G24" s="464" t="s">
        <v>1244</v>
      </c>
      <c r="H24" s="468">
        <v>487</v>
      </c>
      <c r="I24" s="468">
        <v>113958</v>
      </c>
      <c r="J24" s="464">
        <v>0.4442252818361842</v>
      </c>
      <c r="K24" s="464">
        <v>234</v>
      </c>
      <c r="L24" s="468">
        <v>1087</v>
      </c>
      <c r="M24" s="468">
        <v>256532</v>
      </c>
      <c r="N24" s="464">
        <v>1</v>
      </c>
      <c r="O24" s="464">
        <v>236</v>
      </c>
      <c r="P24" s="468">
        <v>861</v>
      </c>
      <c r="Q24" s="468">
        <v>183393</v>
      </c>
      <c r="R24" s="491">
        <v>0.71489326867603264</v>
      </c>
      <c r="S24" s="469">
        <v>213</v>
      </c>
    </row>
    <row r="25" spans="1:19" ht="14.4" customHeight="1" x14ac:dyDescent="0.3">
      <c r="A25" s="463" t="s">
        <v>1204</v>
      </c>
      <c r="B25" s="464" t="s">
        <v>1205</v>
      </c>
      <c r="C25" s="464" t="s">
        <v>403</v>
      </c>
      <c r="D25" s="464" t="s">
        <v>1198</v>
      </c>
      <c r="E25" s="464" t="s">
        <v>1206</v>
      </c>
      <c r="F25" s="464" t="s">
        <v>1245</v>
      </c>
      <c r="G25" s="464" t="s">
        <v>1246</v>
      </c>
      <c r="H25" s="468">
        <v>367</v>
      </c>
      <c r="I25" s="468">
        <v>48077</v>
      </c>
      <c r="J25" s="464">
        <v>0.86648643777597545</v>
      </c>
      <c r="K25" s="464">
        <v>131</v>
      </c>
      <c r="L25" s="468">
        <v>405</v>
      </c>
      <c r="M25" s="468">
        <v>55485</v>
      </c>
      <c r="N25" s="464">
        <v>1</v>
      </c>
      <c r="O25" s="464">
        <v>137</v>
      </c>
      <c r="P25" s="468">
        <v>386</v>
      </c>
      <c r="Q25" s="468">
        <v>54426</v>
      </c>
      <c r="R25" s="491">
        <v>0.98091376047580425</v>
      </c>
      <c r="S25" s="469">
        <v>141</v>
      </c>
    </row>
    <row r="26" spans="1:19" ht="14.4" customHeight="1" x14ac:dyDescent="0.3">
      <c r="A26" s="463" t="s">
        <v>1204</v>
      </c>
      <c r="B26" s="464" t="s">
        <v>1205</v>
      </c>
      <c r="C26" s="464" t="s">
        <v>403</v>
      </c>
      <c r="D26" s="464" t="s">
        <v>1198</v>
      </c>
      <c r="E26" s="464" t="s">
        <v>1206</v>
      </c>
      <c r="F26" s="464" t="s">
        <v>1247</v>
      </c>
      <c r="G26" s="464" t="s">
        <v>1248</v>
      </c>
      <c r="H26" s="468">
        <v>25</v>
      </c>
      <c r="I26" s="468">
        <v>4975</v>
      </c>
      <c r="J26" s="464">
        <v>0.73540280857354023</v>
      </c>
      <c r="K26" s="464">
        <v>199</v>
      </c>
      <c r="L26" s="468">
        <v>33</v>
      </c>
      <c r="M26" s="468">
        <v>6765</v>
      </c>
      <c r="N26" s="464">
        <v>1</v>
      </c>
      <c r="O26" s="464">
        <v>205</v>
      </c>
      <c r="P26" s="468"/>
      <c r="Q26" s="468"/>
      <c r="R26" s="491"/>
      <c r="S26" s="469"/>
    </row>
    <row r="27" spans="1:19" ht="14.4" customHeight="1" x14ac:dyDescent="0.3">
      <c r="A27" s="463" t="s">
        <v>1204</v>
      </c>
      <c r="B27" s="464" t="s">
        <v>1205</v>
      </c>
      <c r="C27" s="464" t="s">
        <v>403</v>
      </c>
      <c r="D27" s="464" t="s">
        <v>1198</v>
      </c>
      <c r="E27" s="464" t="s">
        <v>1206</v>
      </c>
      <c r="F27" s="464" t="s">
        <v>1249</v>
      </c>
      <c r="G27" s="464" t="s">
        <v>1250</v>
      </c>
      <c r="H27" s="468">
        <v>77</v>
      </c>
      <c r="I27" s="468">
        <v>95942</v>
      </c>
      <c r="J27" s="464">
        <v>1.5277388535031846</v>
      </c>
      <c r="K27" s="464">
        <v>1246</v>
      </c>
      <c r="L27" s="468">
        <v>50</v>
      </c>
      <c r="M27" s="468">
        <v>62800</v>
      </c>
      <c r="N27" s="464">
        <v>1</v>
      </c>
      <c r="O27" s="464">
        <v>1256</v>
      </c>
      <c r="P27" s="468">
        <v>50</v>
      </c>
      <c r="Q27" s="468">
        <v>62900</v>
      </c>
      <c r="R27" s="491">
        <v>1.0015923566878981</v>
      </c>
      <c r="S27" s="469">
        <v>1258</v>
      </c>
    </row>
    <row r="28" spans="1:19" ht="14.4" customHeight="1" x14ac:dyDescent="0.3">
      <c r="A28" s="463" t="s">
        <v>1204</v>
      </c>
      <c r="B28" s="464" t="s">
        <v>1205</v>
      </c>
      <c r="C28" s="464" t="s">
        <v>403</v>
      </c>
      <c r="D28" s="464" t="s">
        <v>1198</v>
      </c>
      <c r="E28" s="464" t="s">
        <v>1206</v>
      </c>
      <c r="F28" s="464" t="s">
        <v>1251</v>
      </c>
      <c r="G28" s="464" t="s">
        <v>1252</v>
      </c>
      <c r="H28" s="468">
        <v>12444</v>
      </c>
      <c r="I28" s="468">
        <v>199104</v>
      </c>
      <c r="J28" s="464">
        <v>0.79538200339558573</v>
      </c>
      <c r="K28" s="464">
        <v>16</v>
      </c>
      <c r="L28" s="468">
        <v>14725</v>
      </c>
      <c r="M28" s="468">
        <v>250325</v>
      </c>
      <c r="N28" s="464">
        <v>1</v>
      </c>
      <c r="O28" s="464">
        <v>17</v>
      </c>
      <c r="P28" s="468">
        <v>14015</v>
      </c>
      <c r="Q28" s="468">
        <v>238255</v>
      </c>
      <c r="R28" s="491">
        <v>0.95178268251273346</v>
      </c>
      <c r="S28" s="469">
        <v>17</v>
      </c>
    </row>
    <row r="29" spans="1:19" ht="14.4" customHeight="1" x14ac:dyDescent="0.3">
      <c r="A29" s="463" t="s">
        <v>1204</v>
      </c>
      <c r="B29" s="464" t="s">
        <v>1205</v>
      </c>
      <c r="C29" s="464" t="s">
        <v>403</v>
      </c>
      <c r="D29" s="464" t="s">
        <v>1198</v>
      </c>
      <c r="E29" s="464" t="s">
        <v>1206</v>
      </c>
      <c r="F29" s="464" t="s">
        <v>1253</v>
      </c>
      <c r="G29" s="464" t="s">
        <v>1254</v>
      </c>
      <c r="H29" s="468">
        <v>324</v>
      </c>
      <c r="I29" s="468">
        <v>44064</v>
      </c>
      <c r="J29" s="464">
        <v>0.61435502760582228</v>
      </c>
      <c r="K29" s="464">
        <v>136</v>
      </c>
      <c r="L29" s="468">
        <v>516</v>
      </c>
      <c r="M29" s="468">
        <v>71724</v>
      </c>
      <c r="N29" s="464">
        <v>1</v>
      </c>
      <c r="O29" s="464">
        <v>139</v>
      </c>
      <c r="P29" s="468">
        <v>512</v>
      </c>
      <c r="Q29" s="468">
        <v>73216</v>
      </c>
      <c r="R29" s="491">
        <v>1.0208019630806981</v>
      </c>
      <c r="S29" s="469">
        <v>143</v>
      </c>
    </row>
    <row r="30" spans="1:19" ht="14.4" customHeight="1" x14ac:dyDescent="0.3">
      <c r="A30" s="463" t="s">
        <v>1204</v>
      </c>
      <c r="B30" s="464" t="s">
        <v>1205</v>
      </c>
      <c r="C30" s="464" t="s">
        <v>403</v>
      </c>
      <c r="D30" s="464" t="s">
        <v>1198</v>
      </c>
      <c r="E30" s="464" t="s">
        <v>1206</v>
      </c>
      <c r="F30" s="464" t="s">
        <v>1255</v>
      </c>
      <c r="G30" s="464" t="s">
        <v>1256</v>
      </c>
      <c r="H30" s="468">
        <v>216</v>
      </c>
      <c r="I30" s="468">
        <v>22248</v>
      </c>
      <c r="J30" s="464">
        <v>0.72</v>
      </c>
      <c r="K30" s="464">
        <v>103</v>
      </c>
      <c r="L30" s="468">
        <v>300</v>
      </c>
      <c r="M30" s="468">
        <v>30900</v>
      </c>
      <c r="N30" s="464">
        <v>1</v>
      </c>
      <c r="O30" s="464">
        <v>103</v>
      </c>
      <c r="P30" s="468">
        <v>300</v>
      </c>
      <c r="Q30" s="468">
        <v>19500</v>
      </c>
      <c r="R30" s="491">
        <v>0.6310679611650486</v>
      </c>
      <c r="S30" s="469">
        <v>65</v>
      </c>
    </row>
    <row r="31" spans="1:19" ht="14.4" customHeight="1" x14ac:dyDescent="0.3">
      <c r="A31" s="463" t="s">
        <v>1204</v>
      </c>
      <c r="B31" s="464" t="s">
        <v>1205</v>
      </c>
      <c r="C31" s="464" t="s">
        <v>403</v>
      </c>
      <c r="D31" s="464" t="s">
        <v>1198</v>
      </c>
      <c r="E31" s="464" t="s">
        <v>1206</v>
      </c>
      <c r="F31" s="464" t="s">
        <v>1257</v>
      </c>
      <c r="G31" s="464" t="s">
        <v>1258</v>
      </c>
      <c r="H31" s="468">
        <v>1</v>
      </c>
      <c r="I31" s="468">
        <v>113</v>
      </c>
      <c r="J31" s="464"/>
      <c r="K31" s="464">
        <v>113</v>
      </c>
      <c r="L31" s="468"/>
      <c r="M31" s="468"/>
      <c r="N31" s="464"/>
      <c r="O31" s="464"/>
      <c r="P31" s="468">
        <v>3</v>
      </c>
      <c r="Q31" s="468">
        <v>372</v>
      </c>
      <c r="R31" s="491"/>
      <c r="S31" s="469">
        <v>124</v>
      </c>
    </row>
    <row r="32" spans="1:19" ht="14.4" customHeight="1" x14ac:dyDescent="0.3">
      <c r="A32" s="463" t="s">
        <v>1204</v>
      </c>
      <c r="B32" s="464" t="s">
        <v>1205</v>
      </c>
      <c r="C32" s="464" t="s">
        <v>403</v>
      </c>
      <c r="D32" s="464" t="s">
        <v>1198</v>
      </c>
      <c r="E32" s="464" t="s">
        <v>1206</v>
      </c>
      <c r="F32" s="464" t="s">
        <v>1259</v>
      </c>
      <c r="G32" s="464" t="s">
        <v>1260</v>
      </c>
      <c r="H32" s="468">
        <v>2666</v>
      </c>
      <c r="I32" s="468">
        <v>106640</v>
      </c>
      <c r="J32" s="464">
        <v>1.0930709307093072</v>
      </c>
      <c r="K32" s="464">
        <v>40</v>
      </c>
      <c r="L32" s="468">
        <v>2439</v>
      </c>
      <c r="M32" s="468">
        <v>97560</v>
      </c>
      <c r="N32" s="464">
        <v>1</v>
      </c>
      <c r="O32" s="464">
        <v>40</v>
      </c>
      <c r="P32" s="468">
        <v>2645</v>
      </c>
      <c r="Q32" s="468">
        <v>113735</v>
      </c>
      <c r="R32" s="491">
        <v>1.1657954079540795</v>
      </c>
      <c r="S32" s="469">
        <v>43</v>
      </c>
    </row>
    <row r="33" spans="1:19" ht="14.4" customHeight="1" x14ac:dyDescent="0.3">
      <c r="A33" s="463" t="s">
        <v>1204</v>
      </c>
      <c r="B33" s="464" t="s">
        <v>1205</v>
      </c>
      <c r="C33" s="464" t="s">
        <v>403</v>
      </c>
      <c r="D33" s="464" t="s">
        <v>1198</v>
      </c>
      <c r="E33" s="464" t="s">
        <v>1206</v>
      </c>
      <c r="F33" s="464" t="s">
        <v>1261</v>
      </c>
      <c r="G33" s="464" t="s">
        <v>1262</v>
      </c>
      <c r="H33" s="468">
        <v>5647</v>
      </c>
      <c r="I33" s="468">
        <v>655052</v>
      </c>
      <c r="J33" s="464">
        <v>0.90653093308533728</v>
      </c>
      <c r="K33" s="464">
        <v>116</v>
      </c>
      <c r="L33" s="468">
        <v>6176</v>
      </c>
      <c r="M33" s="468">
        <v>722592</v>
      </c>
      <c r="N33" s="464">
        <v>1</v>
      </c>
      <c r="O33" s="464">
        <v>117</v>
      </c>
      <c r="P33" s="468">
        <v>7288</v>
      </c>
      <c r="Q33" s="468">
        <v>991168</v>
      </c>
      <c r="R33" s="491">
        <v>1.3716841592489262</v>
      </c>
      <c r="S33" s="469">
        <v>136</v>
      </c>
    </row>
    <row r="34" spans="1:19" ht="14.4" customHeight="1" x14ac:dyDescent="0.3">
      <c r="A34" s="463" t="s">
        <v>1204</v>
      </c>
      <c r="B34" s="464" t="s">
        <v>1205</v>
      </c>
      <c r="C34" s="464" t="s">
        <v>403</v>
      </c>
      <c r="D34" s="464" t="s">
        <v>1198</v>
      </c>
      <c r="E34" s="464" t="s">
        <v>1206</v>
      </c>
      <c r="F34" s="464" t="s">
        <v>1263</v>
      </c>
      <c r="G34" s="464" t="s">
        <v>1264</v>
      </c>
      <c r="H34" s="468">
        <v>404</v>
      </c>
      <c r="I34" s="468">
        <v>34340</v>
      </c>
      <c r="J34" s="464">
        <v>0.80805703932042261</v>
      </c>
      <c r="K34" s="464">
        <v>85</v>
      </c>
      <c r="L34" s="468">
        <v>467</v>
      </c>
      <c r="M34" s="468">
        <v>42497</v>
      </c>
      <c r="N34" s="464">
        <v>1</v>
      </c>
      <c r="O34" s="464">
        <v>91</v>
      </c>
      <c r="P34" s="468">
        <v>485</v>
      </c>
      <c r="Q34" s="468">
        <v>44135</v>
      </c>
      <c r="R34" s="491">
        <v>1.0385438972162742</v>
      </c>
      <c r="S34" s="469">
        <v>91</v>
      </c>
    </row>
    <row r="35" spans="1:19" ht="14.4" customHeight="1" x14ac:dyDescent="0.3">
      <c r="A35" s="463" t="s">
        <v>1204</v>
      </c>
      <c r="B35" s="464" t="s">
        <v>1205</v>
      </c>
      <c r="C35" s="464" t="s">
        <v>403</v>
      </c>
      <c r="D35" s="464" t="s">
        <v>1198</v>
      </c>
      <c r="E35" s="464" t="s">
        <v>1206</v>
      </c>
      <c r="F35" s="464" t="s">
        <v>1265</v>
      </c>
      <c r="G35" s="464" t="s">
        <v>1266</v>
      </c>
      <c r="H35" s="468">
        <v>1533</v>
      </c>
      <c r="I35" s="468">
        <v>150234</v>
      </c>
      <c r="J35" s="464">
        <v>0.81630723588765541</v>
      </c>
      <c r="K35" s="464">
        <v>98</v>
      </c>
      <c r="L35" s="468">
        <v>1859</v>
      </c>
      <c r="M35" s="468">
        <v>184041</v>
      </c>
      <c r="N35" s="464">
        <v>1</v>
      </c>
      <c r="O35" s="464">
        <v>99</v>
      </c>
      <c r="P35" s="468">
        <v>1508</v>
      </c>
      <c r="Q35" s="468">
        <v>206596</v>
      </c>
      <c r="R35" s="491">
        <v>1.1225542134633044</v>
      </c>
      <c r="S35" s="469">
        <v>137</v>
      </c>
    </row>
    <row r="36" spans="1:19" ht="14.4" customHeight="1" x14ac:dyDescent="0.3">
      <c r="A36" s="463" t="s">
        <v>1204</v>
      </c>
      <c r="B36" s="464" t="s">
        <v>1205</v>
      </c>
      <c r="C36" s="464" t="s">
        <v>403</v>
      </c>
      <c r="D36" s="464" t="s">
        <v>1198</v>
      </c>
      <c r="E36" s="464" t="s">
        <v>1206</v>
      </c>
      <c r="F36" s="464" t="s">
        <v>1267</v>
      </c>
      <c r="G36" s="464" t="s">
        <v>1268</v>
      </c>
      <c r="H36" s="468">
        <v>1037</v>
      </c>
      <c r="I36" s="468">
        <v>21777</v>
      </c>
      <c r="J36" s="464">
        <v>1.1126609442060085</v>
      </c>
      <c r="K36" s="464">
        <v>21</v>
      </c>
      <c r="L36" s="468">
        <v>932</v>
      </c>
      <c r="M36" s="468">
        <v>19572</v>
      </c>
      <c r="N36" s="464">
        <v>1</v>
      </c>
      <c r="O36" s="464">
        <v>21</v>
      </c>
      <c r="P36" s="468">
        <v>694</v>
      </c>
      <c r="Q36" s="468">
        <v>45804</v>
      </c>
      <c r="R36" s="491">
        <v>2.3402820355610054</v>
      </c>
      <c r="S36" s="469">
        <v>66</v>
      </c>
    </row>
    <row r="37" spans="1:19" ht="14.4" customHeight="1" x14ac:dyDescent="0.3">
      <c r="A37" s="463" t="s">
        <v>1204</v>
      </c>
      <c r="B37" s="464" t="s">
        <v>1205</v>
      </c>
      <c r="C37" s="464" t="s">
        <v>403</v>
      </c>
      <c r="D37" s="464" t="s">
        <v>1198</v>
      </c>
      <c r="E37" s="464" t="s">
        <v>1206</v>
      </c>
      <c r="F37" s="464" t="s">
        <v>1269</v>
      </c>
      <c r="G37" s="464" t="s">
        <v>1270</v>
      </c>
      <c r="H37" s="468">
        <v>17187</v>
      </c>
      <c r="I37" s="468">
        <v>8370069</v>
      </c>
      <c r="J37" s="464">
        <v>0.86086030604822916</v>
      </c>
      <c r="K37" s="464">
        <v>487</v>
      </c>
      <c r="L37" s="468">
        <v>19924</v>
      </c>
      <c r="M37" s="468">
        <v>9722912</v>
      </c>
      <c r="N37" s="464">
        <v>1</v>
      </c>
      <c r="O37" s="464">
        <v>488</v>
      </c>
      <c r="P37" s="468">
        <v>9075</v>
      </c>
      <c r="Q37" s="468">
        <v>2976600</v>
      </c>
      <c r="R37" s="491">
        <v>0.30614285103063771</v>
      </c>
      <c r="S37" s="469">
        <v>328</v>
      </c>
    </row>
    <row r="38" spans="1:19" ht="14.4" customHeight="1" x14ac:dyDescent="0.3">
      <c r="A38" s="463" t="s">
        <v>1204</v>
      </c>
      <c r="B38" s="464" t="s">
        <v>1205</v>
      </c>
      <c r="C38" s="464" t="s">
        <v>403</v>
      </c>
      <c r="D38" s="464" t="s">
        <v>1198</v>
      </c>
      <c r="E38" s="464" t="s">
        <v>1206</v>
      </c>
      <c r="F38" s="464" t="s">
        <v>1271</v>
      </c>
      <c r="G38" s="464" t="s">
        <v>1272</v>
      </c>
      <c r="H38" s="468">
        <v>3520</v>
      </c>
      <c r="I38" s="468">
        <v>1136960</v>
      </c>
      <c r="J38" s="464">
        <v>0.81836189423254102</v>
      </c>
      <c r="K38" s="464">
        <v>323</v>
      </c>
      <c r="L38" s="468">
        <v>4288</v>
      </c>
      <c r="M38" s="468">
        <v>1389312</v>
      </c>
      <c r="N38" s="464">
        <v>1</v>
      </c>
      <c r="O38" s="464">
        <v>324</v>
      </c>
      <c r="P38" s="468">
        <v>4564</v>
      </c>
      <c r="Q38" s="468">
        <v>1277920</v>
      </c>
      <c r="R38" s="491">
        <v>0.91982218536944904</v>
      </c>
      <c r="S38" s="469">
        <v>280</v>
      </c>
    </row>
    <row r="39" spans="1:19" ht="14.4" customHeight="1" x14ac:dyDescent="0.3">
      <c r="A39" s="463" t="s">
        <v>1204</v>
      </c>
      <c r="B39" s="464" t="s">
        <v>1205</v>
      </c>
      <c r="C39" s="464" t="s">
        <v>403</v>
      </c>
      <c r="D39" s="464" t="s">
        <v>1198</v>
      </c>
      <c r="E39" s="464" t="s">
        <v>1206</v>
      </c>
      <c r="F39" s="464" t="s">
        <v>1273</v>
      </c>
      <c r="G39" s="464" t="s">
        <v>1274</v>
      </c>
      <c r="H39" s="468">
        <v>1224</v>
      </c>
      <c r="I39" s="468">
        <v>287640</v>
      </c>
      <c r="J39" s="464">
        <v>0.9368282546672051</v>
      </c>
      <c r="K39" s="464">
        <v>235</v>
      </c>
      <c r="L39" s="468">
        <v>1301</v>
      </c>
      <c r="M39" s="468">
        <v>307036</v>
      </c>
      <c r="N39" s="464">
        <v>1</v>
      </c>
      <c r="O39" s="464">
        <v>236</v>
      </c>
      <c r="P39" s="468">
        <v>1422</v>
      </c>
      <c r="Q39" s="468">
        <v>319950</v>
      </c>
      <c r="R39" s="491">
        <v>1.0420602144373949</v>
      </c>
      <c r="S39" s="469">
        <v>225</v>
      </c>
    </row>
    <row r="40" spans="1:19" ht="14.4" customHeight="1" x14ac:dyDescent="0.3">
      <c r="A40" s="463" t="s">
        <v>1204</v>
      </c>
      <c r="B40" s="464" t="s">
        <v>1205</v>
      </c>
      <c r="C40" s="464" t="s">
        <v>403</v>
      </c>
      <c r="D40" s="464" t="s">
        <v>1198</v>
      </c>
      <c r="E40" s="464" t="s">
        <v>1206</v>
      </c>
      <c r="F40" s="464" t="s">
        <v>1275</v>
      </c>
      <c r="G40" s="464" t="s">
        <v>1276</v>
      </c>
      <c r="H40" s="468">
        <v>3395</v>
      </c>
      <c r="I40" s="468">
        <v>227465</v>
      </c>
      <c r="J40" s="464">
        <v>0.94788141949894156</v>
      </c>
      <c r="K40" s="464">
        <v>67</v>
      </c>
      <c r="L40" s="468">
        <v>3529</v>
      </c>
      <c r="M40" s="468">
        <v>239972</v>
      </c>
      <c r="N40" s="464">
        <v>1</v>
      </c>
      <c r="O40" s="464">
        <v>68</v>
      </c>
      <c r="P40" s="468">
        <v>3276</v>
      </c>
      <c r="Q40" s="468">
        <v>235872</v>
      </c>
      <c r="R40" s="491">
        <v>0.98291467337856087</v>
      </c>
      <c r="S40" s="469">
        <v>72</v>
      </c>
    </row>
    <row r="41" spans="1:19" ht="14.4" customHeight="1" x14ac:dyDescent="0.3">
      <c r="A41" s="463" t="s">
        <v>1204</v>
      </c>
      <c r="B41" s="464" t="s">
        <v>1205</v>
      </c>
      <c r="C41" s="464" t="s">
        <v>403</v>
      </c>
      <c r="D41" s="464" t="s">
        <v>1198</v>
      </c>
      <c r="E41" s="464" t="s">
        <v>1206</v>
      </c>
      <c r="F41" s="464" t="s">
        <v>1277</v>
      </c>
      <c r="G41" s="464" t="s">
        <v>1278</v>
      </c>
      <c r="H41" s="468">
        <v>1973</v>
      </c>
      <c r="I41" s="468">
        <v>80893</v>
      </c>
      <c r="J41" s="464">
        <v>0.86535087719298243</v>
      </c>
      <c r="K41" s="464">
        <v>41</v>
      </c>
      <c r="L41" s="468">
        <v>2280</v>
      </c>
      <c r="M41" s="468">
        <v>93480</v>
      </c>
      <c r="N41" s="464">
        <v>1</v>
      </c>
      <c r="O41" s="464">
        <v>41</v>
      </c>
      <c r="P41" s="468">
        <v>1895</v>
      </c>
      <c r="Q41" s="468">
        <v>96645</v>
      </c>
      <c r="R41" s="491">
        <v>1.0338575096277278</v>
      </c>
      <c r="S41" s="469">
        <v>51</v>
      </c>
    </row>
    <row r="42" spans="1:19" ht="14.4" customHeight="1" x14ac:dyDescent="0.3">
      <c r="A42" s="463" t="s">
        <v>1204</v>
      </c>
      <c r="B42" s="464" t="s">
        <v>1205</v>
      </c>
      <c r="C42" s="464" t="s">
        <v>403</v>
      </c>
      <c r="D42" s="464" t="s">
        <v>1198</v>
      </c>
      <c r="E42" s="464" t="s">
        <v>1206</v>
      </c>
      <c r="F42" s="464" t="s">
        <v>1279</v>
      </c>
      <c r="G42" s="464" t="s">
        <v>1280</v>
      </c>
      <c r="H42" s="468">
        <v>2825</v>
      </c>
      <c r="I42" s="468">
        <v>206225</v>
      </c>
      <c r="J42" s="464">
        <v>1.0544170731457905</v>
      </c>
      <c r="K42" s="464">
        <v>73</v>
      </c>
      <c r="L42" s="468">
        <v>2643</v>
      </c>
      <c r="M42" s="468">
        <v>195582</v>
      </c>
      <c r="N42" s="464">
        <v>1</v>
      </c>
      <c r="O42" s="464">
        <v>74</v>
      </c>
      <c r="P42" s="468">
        <v>2520</v>
      </c>
      <c r="Q42" s="468">
        <v>325080</v>
      </c>
      <c r="R42" s="491">
        <v>1.6621161456575759</v>
      </c>
      <c r="S42" s="469">
        <v>129</v>
      </c>
    </row>
    <row r="43" spans="1:19" ht="14.4" customHeight="1" x14ac:dyDescent="0.3">
      <c r="A43" s="463" t="s">
        <v>1204</v>
      </c>
      <c r="B43" s="464" t="s">
        <v>1205</v>
      </c>
      <c r="C43" s="464" t="s">
        <v>403</v>
      </c>
      <c r="D43" s="464" t="s">
        <v>1198</v>
      </c>
      <c r="E43" s="464" t="s">
        <v>1206</v>
      </c>
      <c r="F43" s="464" t="s">
        <v>1281</v>
      </c>
      <c r="G43" s="464" t="s">
        <v>1282</v>
      </c>
      <c r="H43" s="468">
        <v>359</v>
      </c>
      <c r="I43" s="468">
        <v>26207</v>
      </c>
      <c r="J43" s="464">
        <v>0.77325032456036824</v>
      </c>
      <c r="K43" s="464">
        <v>73</v>
      </c>
      <c r="L43" s="468">
        <v>458</v>
      </c>
      <c r="M43" s="468">
        <v>33892</v>
      </c>
      <c r="N43" s="464">
        <v>1</v>
      </c>
      <c r="O43" s="464">
        <v>74</v>
      </c>
      <c r="P43" s="468">
        <v>343</v>
      </c>
      <c r="Q43" s="468">
        <v>17836</v>
      </c>
      <c r="R43" s="491">
        <v>0.52625988433848692</v>
      </c>
      <c r="S43" s="469">
        <v>52</v>
      </c>
    </row>
    <row r="44" spans="1:19" ht="14.4" customHeight="1" x14ac:dyDescent="0.3">
      <c r="A44" s="463" t="s">
        <v>1204</v>
      </c>
      <c r="B44" s="464" t="s">
        <v>1205</v>
      </c>
      <c r="C44" s="464" t="s">
        <v>403</v>
      </c>
      <c r="D44" s="464" t="s">
        <v>1198</v>
      </c>
      <c r="E44" s="464" t="s">
        <v>1206</v>
      </c>
      <c r="F44" s="464" t="s">
        <v>1283</v>
      </c>
      <c r="G44" s="464" t="s">
        <v>1284</v>
      </c>
      <c r="H44" s="468">
        <v>2065</v>
      </c>
      <c r="I44" s="468">
        <v>586460</v>
      </c>
      <c r="J44" s="464">
        <v>0.9021281832375766</v>
      </c>
      <c r="K44" s="464">
        <v>284</v>
      </c>
      <c r="L44" s="468">
        <v>2281</v>
      </c>
      <c r="M44" s="468">
        <v>650085</v>
      </c>
      <c r="N44" s="464">
        <v>1</v>
      </c>
      <c r="O44" s="464">
        <v>285</v>
      </c>
      <c r="P44" s="468">
        <v>1444</v>
      </c>
      <c r="Q44" s="468">
        <v>693120</v>
      </c>
      <c r="R44" s="491">
        <v>1.0661990355107409</v>
      </c>
      <c r="S44" s="469">
        <v>480</v>
      </c>
    </row>
    <row r="45" spans="1:19" ht="14.4" customHeight="1" x14ac:dyDescent="0.3">
      <c r="A45" s="463" t="s">
        <v>1204</v>
      </c>
      <c r="B45" s="464" t="s">
        <v>1205</v>
      </c>
      <c r="C45" s="464" t="s">
        <v>403</v>
      </c>
      <c r="D45" s="464" t="s">
        <v>1198</v>
      </c>
      <c r="E45" s="464" t="s">
        <v>1206</v>
      </c>
      <c r="F45" s="464" t="s">
        <v>1285</v>
      </c>
      <c r="G45" s="464" t="s">
        <v>1286</v>
      </c>
      <c r="H45" s="468">
        <v>68</v>
      </c>
      <c r="I45" s="468">
        <v>14892</v>
      </c>
      <c r="J45" s="464">
        <v>0.92750373692077726</v>
      </c>
      <c r="K45" s="464">
        <v>219</v>
      </c>
      <c r="L45" s="468">
        <v>72</v>
      </c>
      <c r="M45" s="468">
        <v>16056</v>
      </c>
      <c r="N45" s="464">
        <v>1</v>
      </c>
      <c r="O45" s="464">
        <v>223</v>
      </c>
      <c r="P45" s="468">
        <v>94</v>
      </c>
      <c r="Q45" s="468">
        <v>19458</v>
      </c>
      <c r="R45" s="491">
        <v>1.2118834080717489</v>
      </c>
      <c r="S45" s="469">
        <v>207</v>
      </c>
    </row>
    <row r="46" spans="1:19" ht="14.4" customHeight="1" x14ac:dyDescent="0.3">
      <c r="A46" s="463" t="s">
        <v>1204</v>
      </c>
      <c r="B46" s="464" t="s">
        <v>1205</v>
      </c>
      <c r="C46" s="464" t="s">
        <v>403</v>
      </c>
      <c r="D46" s="464" t="s">
        <v>1198</v>
      </c>
      <c r="E46" s="464" t="s">
        <v>1206</v>
      </c>
      <c r="F46" s="464" t="s">
        <v>1287</v>
      </c>
      <c r="G46" s="464" t="s">
        <v>1288</v>
      </c>
      <c r="H46" s="468">
        <v>401</v>
      </c>
      <c r="I46" s="468">
        <v>305562</v>
      </c>
      <c r="J46" s="464">
        <v>0.84666901266005168</v>
      </c>
      <c r="K46" s="464">
        <v>762</v>
      </c>
      <c r="L46" s="468">
        <v>473</v>
      </c>
      <c r="M46" s="468">
        <v>360899</v>
      </c>
      <c r="N46" s="464">
        <v>1</v>
      </c>
      <c r="O46" s="464">
        <v>763</v>
      </c>
      <c r="P46" s="468">
        <v>339</v>
      </c>
      <c r="Q46" s="468">
        <v>258657</v>
      </c>
      <c r="R46" s="491">
        <v>0.71670190274841439</v>
      </c>
      <c r="S46" s="469">
        <v>763</v>
      </c>
    </row>
    <row r="47" spans="1:19" ht="14.4" customHeight="1" x14ac:dyDescent="0.3">
      <c r="A47" s="463" t="s">
        <v>1204</v>
      </c>
      <c r="B47" s="464" t="s">
        <v>1205</v>
      </c>
      <c r="C47" s="464" t="s">
        <v>403</v>
      </c>
      <c r="D47" s="464" t="s">
        <v>1198</v>
      </c>
      <c r="E47" s="464" t="s">
        <v>1206</v>
      </c>
      <c r="F47" s="464" t="s">
        <v>1289</v>
      </c>
      <c r="G47" s="464" t="s">
        <v>1290</v>
      </c>
      <c r="H47" s="468">
        <v>395</v>
      </c>
      <c r="I47" s="468">
        <v>818440</v>
      </c>
      <c r="J47" s="464">
        <v>0.78286654423018054</v>
      </c>
      <c r="K47" s="464">
        <v>2072</v>
      </c>
      <c r="L47" s="468">
        <v>495</v>
      </c>
      <c r="M47" s="468">
        <v>1045440</v>
      </c>
      <c r="N47" s="464">
        <v>1</v>
      </c>
      <c r="O47" s="464">
        <v>2112</v>
      </c>
      <c r="P47" s="468">
        <v>118</v>
      </c>
      <c r="Q47" s="468">
        <v>249688</v>
      </c>
      <c r="R47" s="491">
        <v>0.23883532292623202</v>
      </c>
      <c r="S47" s="469">
        <v>2116</v>
      </c>
    </row>
    <row r="48" spans="1:19" ht="14.4" customHeight="1" x14ac:dyDescent="0.3">
      <c r="A48" s="463" t="s">
        <v>1204</v>
      </c>
      <c r="B48" s="464" t="s">
        <v>1205</v>
      </c>
      <c r="C48" s="464" t="s">
        <v>403</v>
      </c>
      <c r="D48" s="464" t="s">
        <v>1198</v>
      </c>
      <c r="E48" s="464" t="s">
        <v>1206</v>
      </c>
      <c r="F48" s="464" t="s">
        <v>1291</v>
      </c>
      <c r="G48" s="464" t="s">
        <v>1292</v>
      </c>
      <c r="H48" s="468">
        <v>148</v>
      </c>
      <c r="I48" s="468">
        <v>89984</v>
      </c>
      <c r="J48" s="464">
        <v>0.74392764430628811</v>
      </c>
      <c r="K48" s="464">
        <v>608</v>
      </c>
      <c r="L48" s="468">
        <v>197</v>
      </c>
      <c r="M48" s="468">
        <v>120958</v>
      </c>
      <c r="N48" s="464">
        <v>1</v>
      </c>
      <c r="O48" s="464">
        <v>614</v>
      </c>
      <c r="P48" s="468">
        <v>152</v>
      </c>
      <c r="Q48" s="468">
        <v>93024</v>
      </c>
      <c r="R48" s="491">
        <v>0.76906033499231141</v>
      </c>
      <c r="S48" s="469">
        <v>612</v>
      </c>
    </row>
    <row r="49" spans="1:19" ht="14.4" customHeight="1" x14ac:dyDescent="0.3">
      <c r="A49" s="463" t="s">
        <v>1204</v>
      </c>
      <c r="B49" s="464" t="s">
        <v>1205</v>
      </c>
      <c r="C49" s="464" t="s">
        <v>403</v>
      </c>
      <c r="D49" s="464" t="s">
        <v>1198</v>
      </c>
      <c r="E49" s="464" t="s">
        <v>1206</v>
      </c>
      <c r="F49" s="464" t="s">
        <v>1293</v>
      </c>
      <c r="G49" s="464" t="s">
        <v>1294</v>
      </c>
      <c r="H49" s="468">
        <v>30</v>
      </c>
      <c r="I49" s="468">
        <v>28860</v>
      </c>
      <c r="J49" s="464">
        <v>0.56544995003820608</v>
      </c>
      <c r="K49" s="464">
        <v>962</v>
      </c>
      <c r="L49" s="468">
        <v>53</v>
      </c>
      <c r="M49" s="468">
        <v>51039</v>
      </c>
      <c r="N49" s="464">
        <v>1</v>
      </c>
      <c r="O49" s="464">
        <v>963</v>
      </c>
      <c r="P49" s="468">
        <v>1</v>
      </c>
      <c r="Q49" s="468">
        <v>825</v>
      </c>
      <c r="R49" s="491">
        <v>1.6164109798389469E-2</v>
      </c>
      <c r="S49" s="469">
        <v>825</v>
      </c>
    </row>
    <row r="50" spans="1:19" ht="14.4" customHeight="1" x14ac:dyDescent="0.3">
      <c r="A50" s="463" t="s">
        <v>1204</v>
      </c>
      <c r="B50" s="464" t="s">
        <v>1205</v>
      </c>
      <c r="C50" s="464" t="s">
        <v>403</v>
      </c>
      <c r="D50" s="464" t="s">
        <v>1198</v>
      </c>
      <c r="E50" s="464" t="s">
        <v>1206</v>
      </c>
      <c r="F50" s="464" t="s">
        <v>1295</v>
      </c>
      <c r="G50" s="464" t="s">
        <v>1296</v>
      </c>
      <c r="H50" s="468">
        <v>9</v>
      </c>
      <c r="I50" s="468">
        <v>4581</v>
      </c>
      <c r="J50" s="464">
        <v>2.23681640625</v>
      </c>
      <c r="K50" s="464">
        <v>509</v>
      </c>
      <c r="L50" s="468">
        <v>4</v>
      </c>
      <c r="M50" s="468">
        <v>2048</v>
      </c>
      <c r="N50" s="464">
        <v>1</v>
      </c>
      <c r="O50" s="464">
        <v>512</v>
      </c>
      <c r="P50" s="468">
        <v>5</v>
      </c>
      <c r="Q50" s="468">
        <v>2155</v>
      </c>
      <c r="R50" s="491">
        <v>1.05224609375</v>
      </c>
      <c r="S50" s="469">
        <v>431</v>
      </c>
    </row>
    <row r="51" spans="1:19" ht="14.4" customHeight="1" x14ac:dyDescent="0.3">
      <c r="A51" s="463" t="s">
        <v>1204</v>
      </c>
      <c r="B51" s="464" t="s">
        <v>1205</v>
      </c>
      <c r="C51" s="464" t="s">
        <v>403</v>
      </c>
      <c r="D51" s="464" t="s">
        <v>1198</v>
      </c>
      <c r="E51" s="464" t="s">
        <v>1206</v>
      </c>
      <c r="F51" s="464" t="s">
        <v>1297</v>
      </c>
      <c r="G51" s="464" t="s">
        <v>1298</v>
      </c>
      <c r="H51" s="468">
        <v>136</v>
      </c>
      <c r="I51" s="468">
        <v>236912</v>
      </c>
      <c r="J51" s="464">
        <v>0.94132231404958677</v>
      </c>
      <c r="K51" s="464">
        <v>1742</v>
      </c>
      <c r="L51" s="468">
        <v>143</v>
      </c>
      <c r="M51" s="468">
        <v>251680</v>
      </c>
      <c r="N51" s="464">
        <v>1</v>
      </c>
      <c r="O51" s="464">
        <v>1760</v>
      </c>
      <c r="P51" s="468">
        <v>116</v>
      </c>
      <c r="Q51" s="468">
        <v>204508</v>
      </c>
      <c r="R51" s="491">
        <v>0.81257151938970118</v>
      </c>
      <c r="S51" s="469">
        <v>1763</v>
      </c>
    </row>
    <row r="52" spans="1:19" ht="14.4" customHeight="1" x14ac:dyDescent="0.3">
      <c r="A52" s="463" t="s">
        <v>1204</v>
      </c>
      <c r="B52" s="464" t="s">
        <v>1205</v>
      </c>
      <c r="C52" s="464" t="s">
        <v>403</v>
      </c>
      <c r="D52" s="464" t="s">
        <v>1198</v>
      </c>
      <c r="E52" s="464" t="s">
        <v>1206</v>
      </c>
      <c r="F52" s="464" t="s">
        <v>1299</v>
      </c>
      <c r="G52" s="464" t="s">
        <v>1300</v>
      </c>
      <c r="H52" s="468">
        <v>422</v>
      </c>
      <c r="I52" s="468">
        <v>206780</v>
      </c>
      <c r="J52" s="464">
        <v>0.54582409460458237</v>
      </c>
      <c r="K52" s="464">
        <v>490</v>
      </c>
      <c r="L52" s="468">
        <v>770</v>
      </c>
      <c r="M52" s="468">
        <v>378840</v>
      </c>
      <c r="N52" s="464">
        <v>1</v>
      </c>
      <c r="O52" s="464">
        <v>492</v>
      </c>
      <c r="P52" s="468">
        <v>0</v>
      </c>
      <c r="Q52" s="468">
        <v>0</v>
      </c>
      <c r="R52" s="491">
        <v>0</v>
      </c>
      <c r="S52" s="469"/>
    </row>
    <row r="53" spans="1:19" ht="14.4" customHeight="1" x14ac:dyDescent="0.3">
      <c r="A53" s="463" t="s">
        <v>1204</v>
      </c>
      <c r="B53" s="464" t="s">
        <v>1205</v>
      </c>
      <c r="C53" s="464" t="s">
        <v>403</v>
      </c>
      <c r="D53" s="464" t="s">
        <v>1198</v>
      </c>
      <c r="E53" s="464" t="s">
        <v>1206</v>
      </c>
      <c r="F53" s="464" t="s">
        <v>1301</v>
      </c>
      <c r="G53" s="464" t="s">
        <v>1302</v>
      </c>
      <c r="H53" s="468">
        <v>433</v>
      </c>
      <c r="I53" s="468">
        <v>42434</v>
      </c>
      <c r="J53" s="464">
        <v>0.86242708777920041</v>
      </c>
      <c r="K53" s="464">
        <v>98</v>
      </c>
      <c r="L53" s="468">
        <v>497</v>
      </c>
      <c r="M53" s="468">
        <v>49203</v>
      </c>
      <c r="N53" s="464">
        <v>1</v>
      </c>
      <c r="O53" s="464">
        <v>99</v>
      </c>
      <c r="P53" s="468">
        <v>416</v>
      </c>
      <c r="Q53" s="468">
        <v>62816</v>
      </c>
      <c r="R53" s="491">
        <v>1.2766701217405443</v>
      </c>
      <c r="S53" s="469">
        <v>151</v>
      </c>
    </row>
    <row r="54" spans="1:19" ht="14.4" customHeight="1" x14ac:dyDescent="0.3">
      <c r="A54" s="463" t="s">
        <v>1204</v>
      </c>
      <c r="B54" s="464" t="s">
        <v>1205</v>
      </c>
      <c r="C54" s="464" t="s">
        <v>403</v>
      </c>
      <c r="D54" s="464" t="s">
        <v>1198</v>
      </c>
      <c r="E54" s="464" t="s">
        <v>1206</v>
      </c>
      <c r="F54" s="464" t="s">
        <v>1303</v>
      </c>
      <c r="G54" s="464" t="s">
        <v>1304</v>
      </c>
      <c r="H54" s="468">
        <v>487</v>
      </c>
      <c r="I54" s="468">
        <v>120776</v>
      </c>
      <c r="J54" s="464">
        <v>0.44622279365853479</v>
      </c>
      <c r="K54" s="464">
        <v>248</v>
      </c>
      <c r="L54" s="468">
        <v>1087</v>
      </c>
      <c r="M54" s="468">
        <v>270663</v>
      </c>
      <c r="N54" s="464">
        <v>1</v>
      </c>
      <c r="O54" s="464">
        <v>249</v>
      </c>
      <c r="P54" s="468">
        <v>861</v>
      </c>
      <c r="Q54" s="468">
        <v>233331</v>
      </c>
      <c r="R54" s="491">
        <v>0.86207202314317066</v>
      </c>
      <c r="S54" s="469">
        <v>271</v>
      </c>
    </row>
    <row r="55" spans="1:19" ht="14.4" customHeight="1" x14ac:dyDescent="0.3">
      <c r="A55" s="463" t="s">
        <v>1204</v>
      </c>
      <c r="B55" s="464" t="s">
        <v>1205</v>
      </c>
      <c r="C55" s="464" t="s">
        <v>403</v>
      </c>
      <c r="D55" s="464" t="s">
        <v>1198</v>
      </c>
      <c r="E55" s="464" t="s">
        <v>1206</v>
      </c>
      <c r="F55" s="464" t="s">
        <v>1305</v>
      </c>
      <c r="G55" s="464" t="s">
        <v>1306</v>
      </c>
      <c r="H55" s="468">
        <v>365</v>
      </c>
      <c r="I55" s="468">
        <v>55845</v>
      </c>
      <c r="J55" s="464">
        <v>1.2047503991025585</v>
      </c>
      <c r="K55" s="464">
        <v>153</v>
      </c>
      <c r="L55" s="468">
        <v>301</v>
      </c>
      <c r="M55" s="468">
        <v>46354</v>
      </c>
      <c r="N55" s="464">
        <v>1</v>
      </c>
      <c r="O55" s="464">
        <v>154</v>
      </c>
      <c r="P55" s="468">
        <v>330</v>
      </c>
      <c r="Q55" s="468">
        <v>57090</v>
      </c>
      <c r="R55" s="491">
        <v>1.2316089226388229</v>
      </c>
      <c r="S55" s="469">
        <v>173</v>
      </c>
    </row>
    <row r="56" spans="1:19" ht="14.4" customHeight="1" x14ac:dyDescent="0.3">
      <c r="A56" s="463" t="s">
        <v>1204</v>
      </c>
      <c r="B56" s="464" t="s">
        <v>1205</v>
      </c>
      <c r="C56" s="464" t="s">
        <v>403</v>
      </c>
      <c r="D56" s="464" t="s">
        <v>1198</v>
      </c>
      <c r="E56" s="464" t="s">
        <v>1206</v>
      </c>
      <c r="F56" s="464" t="s">
        <v>1307</v>
      </c>
      <c r="G56" s="464" t="s">
        <v>1308</v>
      </c>
      <c r="H56" s="468">
        <v>120</v>
      </c>
      <c r="I56" s="468">
        <v>63720</v>
      </c>
      <c r="J56" s="464">
        <v>1.1090225563909775</v>
      </c>
      <c r="K56" s="464">
        <v>531</v>
      </c>
      <c r="L56" s="468">
        <v>108</v>
      </c>
      <c r="M56" s="468">
        <v>57456</v>
      </c>
      <c r="N56" s="464">
        <v>1</v>
      </c>
      <c r="O56" s="464">
        <v>532</v>
      </c>
      <c r="P56" s="468">
        <v>744</v>
      </c>
      <c r="Q56" s="468">
        <v>325872</v>
      </c>
      <c r="R56" s="491">
        <v>5.6716791979949877</v>
      </c>
      <c r="S56" s="469">
        <v>438</v>
      </c>
    </row>
    <row r="57" spans="1:19" ht="14.4" customHeight="1" x14ac:dyDescent="0.3">
      <c r="A57" s="463" t="s">
        <v>1204</v>
      </c>
      <c r="B57" s="464" t="s">
        <v>1205</v>
      </c>
      <c r="C57" s="464" t="s">
        <v>403</v>
      </c>
      <c r="D57" s="464" t="s">
        <v>1198</v>
      </c>
      <c r="E57" s="464" t="s">
        <v>1206</v>
      </c>
      <c r="F57" s="464" t="s">
        <v>1309</v>
      </c>
      <c r="G57" s="464" t="s">
        <v>1310</v>
      </c>
      <c r="H57" s="468">
        <v>30</v>
      </c>
      <c r="I57" s="468">
        <v>4560</v>
      </c>
      <c r="J57" s="464"/>
      <c r="K57" s="464">
        <v>152</v>
      </c>
      <c r="L57" s="468"/>
      <c r="M57" s="468"/>
      <c r="N57" s="464"/>
      <c r="O57" s="464"/>
      <c r="P57" s="468"/>
      <c r="Q57" s="468"/>
      <c r="R57" s="491"/>
      <c r="S57" s="469"/>
    </row>
    <row r="58" spans="1:19" ht="14.4" customHeight="1" x14ac:dyDescent="0.3">
      <c r="A58" s="463" t="s">
        <v>1204</v>
      </c>
      <c r="B58" s="464" t="s">
        <v>1205</v>
      </c>
      <c r="C58" s="464" t="s">
        <v>403</v>
      </c>
      <c r="D58" s="464" t="s">
        <v>1198</v>
      </c>
      <c r="E58" s="464" t="s">
        <v>1206</v>
      </c>
      <c r="F58" s="464" t="s">
        <v>1311</v>
      </c>
      <c r="G58" s="464" t="s">
        <v>1312</v>
      </c>
      <c r="H58" s="468">
        <v>32</v>
      </c>
      <c r="I58" s="468">
        <v>864</v>
      </c>
      <c r="J58" s="464">
        <v>1.3913043478260869</v>
      </c>
      <c r="K58" s="464">
        <v>27</v>
      </c>
      <c r="L58" s="468">
        <v>23</v>
      </c>
      <c r="M58" s="468">
        <v>621</v>
      </c>
      <c r="N58" s="464">
        <v>1</v>
      </c>
      <c r="O58" s="464">
        <v>27</v>
      </c>
      <c r="P58" s="468">
        <v>20</v>
      </c>
      <c r="Q58" s="468">
        <v>940</v>
      </c>
      <c r="R58" s="491">
        <v>1.5136876006441224</v>
      </c>
      <c r="S58" s="469">
        <v>47</v>
      </c>
    </row>
    <row r="59" spans="1:19" ht="14.4" customHeight="1" x14ac:dyDescent="0.3">
      <c r="A59" s="463" t="s">
        <v>1204</v>
      </c>
      <c r="B59" s="464" t="s">
        <v>1205</v>
      </c>
      <c r="C59" s="464" t="s">
        <v>403</v>
      </c>
      <c r="D59" s="464" t="s">
        <v>1198</v>
      </c>
      <c r="E59" s="464" t="s">
        <v>1206</v>
      </c>
      <c r="F59" s="464" t="s">
        <v>1313</v>
      </c>
      <c r="G59" s="464" t="s">
        <v>1314</v>
      </c>
      <c r="H59" s="468">
        <v>4</v>
      </c>
      <c r="I59" s="468">
        <v>164</v>
      </c>
      <c r="J59" s="464">
        <v>0.32539682539682541</v>
      </c>
      <c r="K59" s="464">
        <v>41</v>
      </c>
      <c r="L59" s="468">
        <v>12</v>
      </c>
      <c r="M59" s="468">
        <v>504</v>
      </c>
      <c r="N59" s="464">
        <v>1</v>
      </c>
      <c r="O59" s="464">
        <v>42</v>
      </c>
      <c r="P59" s="468"/>
      <c r="Q59" s="468"/>
      <c r="R59" s="491"/>
      <c r="S59" s="469"/>
    </row>
    <row r="60" spans="1:19" ht="14.4" customHeight="1" x14ac:dyDescent="0.3">
      <c r="A60" s="463" t="s">
        <v>1204</v>
      </c>
      <c r="B60" s="464" t="s">
        <v>1205</v>
      </c>
      <c r="C60" s="464" t="s">
        <v>403</v>
      </c>
      <c r="D60" s="464" t="s">
        <v>1198</v>
      </c>
      <c r="E60" s="464" t="s">
        <v>1206</v>
      </c>
      <c r="F60" s="464" t="s">
        <v>1315</v>
      </c>
      <c r="G60" s="464" t="s">
        <v>1316</v>
      </c>
      <c r="H60" s="468">
        <v>1</v>
      </c>
      <c r="I60" s="468">
        <v>328</v>
      </c>
      <c r="J60" s="464">
        <v>0.99696048632218848</v>
      </c>
      <c r="K60" s="464">
        <v>328</v>
      </c>
      <c r="L60" s="468">
        <v>1</v>
      </c>
      <c r="M60" s="468">
        <v>329</v>
      </c>
      <c r="N60" s="464">
        <v>1</v>
      </c>
      <c r="O60" s="464">
        <v>329</v>
      </c>
      <c r="P60" s="468">
        <v>7</v>
      </c>
      <c r="Q60" s="468">
        <v>2639</v>
      </c>
      <c r="R60" s="491">
        <v>8.0212765957446805</v>
      </c>
      <c r="S60" s="469">
        <v>377</v>
      </c>
    </row>
    <row r="61" spans="1:19" ht="14.4" customHeight="1" x14ac:dyDescent="0.3">
      <c r="A61" s="463" t="s">
        <v>1204</v>
      </c>
      <c r="B61" s="464" t="s">
        <v>1205</v>
      </c>
      <c r="C61" s="464" t="s">
        <v>403</v>
      </c>
      <c r="D61" s="464" t="s">
        <v>1198</v>
      </c>
      <c r="E61" s="464" t="s">
        <v>1206</v>
      </c>
      <c r="F61" s="464" t="s">
        <v>1317</v>
      </c>
      <c r="G61" s="464" t="s">
        <v>1318</v>
      </c>
      <c r="H61" s="468">
        <v>4</v>
      </c>
      <c r="I61" s="468">
        <v>116</v>
      </c>
      <c r="J61" s="464"/>
      <c r="K61" s="464">
        <v>29</v>
      </c>
      <c r="L61" s="468"/>
      <c r="M61" s="468"/>
      <c r="N61" s="464"/>
      <c r="O61" s="464"/>
      <c r="P61" s="468">
        <v>15</v>
      </c>
      <c r="Q61" s="468">
        <v>540</v>
      </c>
      <c r="R61" s="491"/>
      <c r="S61" s="469">
        <v>36</v>
      </c>
    </row>
    <row r="62" spans="1:19" ht="14.4" customHeight="1" x14ac:dyDescent="0.3">
      <c r="A62" s="463" t="s">
        <v>1204</v>
      </c>
      <c r="B62" s="464" t="s">
        <v>1205</v>
      </c>
      <c r="C62" s="464" t="s">
        <v>403</v>
      </c>
      <c r="D62" s="464" t="s">
        <v>1198</v>
      </c>
      <c r="E62" s="464" t="s">
        <v>1206</v>
      </c>
      <c r="F62" s="464" t="s">
        <v>1319</v>
      </c>
      <c r="G62" s="464" t="s">
        <v>1320</v>
      </c>
      <c r="H62" s="468">
        <v>10</v>
      </c>
      <c r="I62" s="468">
        <v>1180</v>
      </c>
      <c r="J62" s="464">
        <v>0.70828331332533012</v>
      </c>
      <c r="K62" s="464">
        <v>118</v>
      </c>
      <c r="L62" s="468">
        <v>14</v>
      </c>
      <c r="M62" s="468">
        <v>1666</v>
      </c>
      <c r="N62" s="464">
        <v>1</v>
      </c>
      <c r="O62" s="464">
        <v>119</v>
      </c>
      <c r="P62" s="468">
        <v>5</v>
      </c>
      <c r="Q62" s="468">
        <v>1210</v>
      </c>
      <c r="R62" s="491">
        <v>0.72629051620648255</v>
      </c>
      <c r="S62" s="469">
        <v>242</v>
      </c>
    </row>
    <row r="63" spans="1:19" ht="14.4" customHeight="1" x14ac:dyDescent="0.3">
      <c r="A63" s="463" t="s">
        <v>1204</v>
      </c>
      <c r="B63" s="464" t="s">
        <v>1205</v>
      </c>
      <c r="C63" s="464" t="s">
        <v>403</v>
      </c>
      <c r="D63" s="464" t="s">
        <v>1198</v>
      </c>
      <c r="E63" s="464" t="s">
        <v>1206</v>
      </c>
      <c r="F63" s="464" t="s">
        <v>1321</v>
      </c>
      <c r="G63" s="464" t="s">
        <v>1322</v>
      </c>
      <c r="H63" s="468">
        <v>13</v>
      </c>
      <c r="I63" s="468">
        <v>3497</v>
      </c>
      <c r="J63" s="464"/>
      <c r="K63" s="464">
        <v>269</v>
      </c>
      <c r="L63" s="468"/>
      <c r="M63" s="468"/>
      <c r="N63" s="464"/>
      <c r="O63" s="464"/>
      <c r="P63" s="468"/>
      <c r="Q63" s="468"/>
      <c r="R63" s="491"/>
      <c r="S63" s="469"/>
    </row>
    <row r="64" spans="1:19" ht="14.4" customHeight="1" x14ac:dyDescent="0.3">
      <c r="A64" s="463" t="s">
        <v>1204</v>
      </c>
      <c r="B64" s="464" t="s">
        <v>1205</v>
      </c>
      <c r="C64" s="464" t="s">
        <v>403</v>
      </c>
      <c r="D64" s="464" t="s">
        <v>1198</v>
      </c>
      <c r="E64" s="464" t="s">
        <v>1206</v>
      </c>
      <c r="F64" s="464" t="s">
        <v>1323</v>
      </c>
      <c r="G64" s="464"/>
      <c r="H64" s="468"/>
      <c r="I64" s="468"/>
      <c r="J64" s="464"/>
      <c r="K64" s="464"/>
      <c r="L64" s="468"/>
      <c r="M64" s="468"/>
      <c r="N64" s="464"/>
      <c r="O64" s="464"/>
      <c r="P64" s="468">
        <v>514</v>
      </c>
      <c r="Q64" s="468">
        <v>767402</v>
      </c>
      <c r="R64" s="491"/>
      <c r="S64" s="469">
        <v>1493</v>
      </c>
    </row>
    <row r="65" spans="1:19" ht="14.4" customHeight="1" x14ac:dyDescent="0.3">
      <c r="A65" s="463" t="s">
        <v>1204</v>
      </c>
      <c r="B65" s="464" t="s">
        <v>1205</v>
      </c>
      <c r="C65" s="464" t="s">
        <v>403</v>
      </c>
      <c r="D65" s="464" t="s">
        <v>1198</v>
      </c>
      <c r="E65" s="464" t="s">
        <v>1206</v>
      </c>
      <c r="F65" s="464" t="s">
        <v>1324</v>
      </c>
      <c r="G65" s="464"/>
      <c r="H65" s="468"/>
      <c r="I65" s="468"/>
      <c r="J65" s="464"/>
      <c r="K65" s="464"/>
      <c r="L65" s="468"/>
      <c r="M65" s="468"/>
      <c r="N65" s="464"/>
      <c r="O65" s="464"/>
      <c r="P65" s="468">
        <v>950</v>
      </c>
      <c r="Q65" s="468">
        <v>310650</v>
      </c>
      <c r="R65" s="491"/>
      <c r="S65" s="469">
        <v>327</v>
      </c>
    </row>
    <row r="66" spans="1:19" ht="14.4" customHeight="1" x14ac:dyDescent="0.3">
      <c r="A66" s="463" t="s">
        <v>1204</v>
      </c>
      <c r="B66" s="464" t="s">
        <v>1205</v>
      </c>
      <c r="C66" s="464" t="s">
        <v>403</v>
      </c>
      <c r="D66" s="464" t="s">
        <v>1198</v>
      </c>
      <c r="E66" s="464" t="s">
        <v>1206</v>
      </c>
      <c r="F66" s="464" t="s">
        <v>1325</v>
      </c>
      <c r="G66" s="464"/>
      <c r="H66" s="468"/>
      <c r="I66" s="468"/>
      <c r="J66" s="464"/>
      <c r="K66" s="464"/>
      <c r="L66" s="468"/>
      <c r="M66" s="468"/>
      <c r="N66" s="464"/>
      <c r="O66" s="464"/>
      <c r="P66" s="468">
        <v>55</v>
      </c>
      <c r="Q66" s="468">
        <v>48785</v>
      </c>
      <c r="R66" s="491"/>
      <c r="S66" s="469">
        <v>887</v>
      </c>
    </row>
    <row r="67" spans="1:19" ht="14.4" customHeight="1" x14ac:dyDescent="0.3">
      <c r="A67" s="463" t="s">
        <v>1204</v>
      </c>
      <c r="B67" s="464" t="s">
        <v>1205</v>
      </c>
      <c r="C67" s="464" t="s">
        <v>403</v>
      </c>
      <c r="D67" s="464" t="s">
        <v>1198</v>
      </c>
      <c r="E67" s="464" t="s">
        <v>1206</v>
      </c>
      <c r="F67" s="464" t="s">
        <v>1326</v>
      </c>
      <c r="G67" s="464" t="s">
        <v>1327</v>
      </c>
      <c r="H67" s="468">
        <v>1</v>
      </c>
      <c r="I67" s="468">
        <v>300</v>
      </c>
      <c r="J67" s="464">
        <v>0.16233766233766234</v>
      </c>
      <c r="K67" s="464">
        <v>300</v>
      </c>
      <c r="L67" s="468">
        <v>6</v>
      </c>
      <c r="M67" s="468">
        <v>1848</v>
      </c>
      <c r="N67" s="464">
        <v>1</v>
      </c>
      <c r="O67" s="464">
        <v>308</v>
      </c>
      <c r="P67" s="468">
        <v>2</v>
      </c>
      <c r="Q67" s="468">
        <v>662</v>
      </c>
      <c r="R67" s="491">
        <v>0.35822510822510822</v>
      </c>
      <c r="S67" s="469">
        <v>331</v>
      </c>
    </row>
    <row r="68" spans="1:19" ht="14.4" customHeight="1" x14ac:dyDescent="0.3">
      <c r="A68" s="463" t="s">
        <v>1204</v>
      </c>
      <c r="B68" s="464" t="s">
        <v>1205</v>
      </c>
      <c r="C68" s="464" t="s">
        <v>403</v>
      </c>
      <c r="D68" s="464" t="s">
        <v>1198</v>
      </c>
      <c r="E68" s="464" t="s">
        <v>1206</v>
      </c>
      <c r="F68" s="464" t="s">
        <v>1328</v>
      </c>
      <c r="G68" s="464"/>
      <c r="H68" s="468"/>
      <c r="I68" s="468"/>
      <c r="J68" s="464"/>
      <c r="K68" s="464"/>
      <c r="L68" s="468"/>
      <c r="M68" s="468"/>
      <c r="N68" s="464"/>
      <c r="O68" s="464"/>
      <c r="P68" s="468">
        <v>704</v>
      </c>
      <c r="Q68" s="468">
        <v>183040</v>
      </c>
      <c r="R68" s="491"/>
      <c r="S68" s="469">
        <v>260</v>
      </c>
    </row>
    <row r="69" spans="1:19" ht="14.4" customHeight="1" thickBot="1" x14ac:dyDescent="0.35">
      <c r="A69" s="470" t="s">
        <v>1204</v>
      </c>
      <c r="B69" s="471" t="s">
        <v>1205</v>
      </c>
      <c r="C69" s="471" t="s">
        <v>403</v>
      </c>
      <c r="D69" s="471" t="s">
        <v>1198</v>
      </c>
      <c r="E69" s="471" t="s">
        <v>1206</v>
      </c>
      <c r="F69" s="471" t="s">
        <v>1329</v>
      </c>
      <c r="G69" s="471"/>
      <c r="H69" s="475"/>
      <c r="I69" s="475"/>
      <c r="J69" s="471"/>
      <c r="K69" s="471"/>
      <c r="L69" s="475"/>
      <c r="M69" s="475"/>
      <c r="N69" s="471"/>
      <c r="O69" s="471"/>
      <c r="P69" s="475">
        <v>5</v>
      </c>
      <c r="Q69" s="475">
        <v>825</v>
      </c>
      <c r="R69" s="483"/>
      <c r="S69" s="476">
        <v>165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36" t="s">
        <v>106</v>
      </c>
      <c r="B1" s="336"/>
      <c r="C1" s="337"/>
      <c r="D1" s="337"/>
      <c r="E1" s="337"/>
    </row>
    <row r="2" spans="1:5" ht="14.4" customHeight="1" thickBot="1" x14ac:dyDescent="0.35">
      <c r="A2" s="215" t="s">
        <v>237</v>
      </c>
      <c r="B2" s="135"/>
    </row>
    <row r="3" spans="1:5" ht="14.4" customHeight="1" thickBot="1" x14ac:dyDescent="0.35">
      <c r="A3" s="138"/>
      <c r="C3" s="139" t="s">
        <v>94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26032.080600292211</v>
      </c>
      <c r="D4" s="144">
        <f ca="1">IF(ISERROR(VLOOKUP("Náklady celkem",INDIRECT("HI!$A:$G"),5,0)),0,VLOOKUP("Náklady celkem",INDIRECT("HI!$A:$G"),5,0))</f>
        <v>27382.329310000001</v>
      </c>
      <c r="E4" s="145">
        <f ca="1">IF(C4=0,0,D4/C4)</f>
        <v>1.0518686435571589</v>
      </c>
    </row>
    <row r="5" spans="1:5" ht="14.4" customHeight="1" x14ac:dyDescent="0.3">
      <c r="A5" s="146" t="s">
        <v>131</v>
      </c>
      <c r="B5" s="147"/>
      <c r="C5" s="148"/>
      <c r="D5" s="148"/>
      <c r="E5" s="149"/>
    </row>
    <row r="6" spans="1:5" ht="14.4" customHeight="1" x14ac:dyDescent="0.3">
      <c r="A6" s="150" t="s">
        <v>136</v>
      </c>
      <c r="B6" s="151"/>
      <c r="C6" s="152"/>
      <c r="D6" s="152"/>
      <c r="E6" s="149"/>
    </row>
    <row r="7" spans="1:5" ht="14.4" customHeight="1" x14ac:dyDescent="0.3">
      <c r="A7" s="28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98</v>
      </c>
      <c r="C7" s="152">
        <f>IF(ISERROR(HI!F5),"",HI!F5)</f>
        <v>31.500001953125</v>
      </c>
      <c r="D7" s="152">
        <f>IF(ISERROR(HI!E5),"",HI!E5)</f>
        <v>17.676310000000001</v>
      </c>
      <c r="E7" s="149">
        <f t="shared" ref="E7:E13" si="0">IF(C7=0,0,D7/C7)</f>
        <v>0.56115266361900651</v>
      </c>
    </row>
    <row r="8" spans="1:5" ht="14.4" customHeight="1" x14ac:dyDescent="0.3">
      <c r="A8" s="288" t="str">
        <f>HYPERLINK("#'LŽ PL'!A1","Plnění pozitivního listu (min. 90%)")</f>
        <v>Plnění pozitivního listu (min. 90%)</v>
      </c>
      <c r="B8" s="151" t="s">
        <v>129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8" t="str">
        <f>HYPERLINK("#'LŽ Statim'!A1","Podíl statimových žádanek (max. 30%)")</f>
        <v>Podíl statimových žádanek (max. 30%)</v>
      </c>
      <c r="B9" s="286" t="s">
        <v>197</v>
      </c>
      <c r="C9" s="287">
        <v>0.3</v>
      </c>
      <c r="D9" s="287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4" t="s">
        <v>132</v>
      </c>
      <c r="B10" s="151"/>
      <c r="C10" s="152"/>
      <c r="D10" s="152"/>
      <c r="E10" s="149"/>
    </row>
    <row r="11" spans="1:5" ht="14.4" customHeight="1" x14ac:dyDescent="0.3">
      <c r="A11" s="154" t="s">
        <v>133</v>
      </c>
      <c r="B11" s="151"/>
      <c r="C11" s="152"/>
      <c r="D11" s="152"/>
      <c r="E11" s="149"/>
    </row>
    <row r="12" spans="1:5" ht="14.4" customHeight="1" x14ac:dyDescent="0.3">
      <c r="A12" s="155" t="s">
        <v>137</v>
      </c>
      <c r="B12" s="151"/>
      <c r="C12" s="148"/>
      <c r="D12" s="148"/>
      <c r="E12" s="149"/>
    </row>
    <row r="13" spans="1:5" ht="14.4" customHeight="1" x14ac:dyDescent="0.3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98</v>
      </c>
      <c r="C13" s="152">
        <f>IF(ISERROR(HI!F6),"",HI!F6)</f>
        <v>12746.449067749023</v>
      </c>
      <c r="D13" s="152">
        <f>IF(ISERROR(HI!E6),"",HI!E6)</f>
        <v>13150.867030000003</v>
      </c>
      <c r="E13" s="149">
        <f t="shared" si="0"/>
        <v>1.0317278922232731</v>
      </c>
    </row>
    <row r="14" spans="1:5" ht="14.4" customHeight="1" thickBot="1" x14ac:dyDescent="0.3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11524.915988281249</v>
      </c>
      <c r="D14" s="148">
        <f ca="1">IF(ISERROR(VLOOKUP("Osobní náklady (Kč) *",INDIRECT("HI!$A:$G"),5,0)),0,VLOOKUP("Osobní náklady (Kč) *",INDIRECT("HI!$A:$G"),5,0))</f>
        <v>12288.051800000001</v>
      </c>
      <c r="E14" s="149">
        <f ca="1">IF(C14=0,0,D14/C14)</f>
        <v>1.0662161713364959</v>
      </c>
    </row>
    <row r="15" spans="1:5" ht="14.4" customHeight="1" thickBot="1" x14ac:dyDescent="0.35">
      <c r="A15" s="161"/>
      <c r="B15" s="162"/>
      <c r="C15" s="163"/>
      <c r="D15" s="163"/>
      <c r="E15" s="164"/>
    </row>
    <row r="16" spans="1:5" ht="14.4" customHeight="1" thickBot="1" x14ac:dyDescent="0.3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24823.903999999999</v>
      </c>
      <c r="D16" s="167">
        <f ca="1">IF(ISERROR(VLOOKUP("Výnosy celkem",INDIRECT("HI!$A:$G"),5,0)),0,VLOOKUP("Výnosy celkem",INDIRECT("HI!$A:$G"),5,0))</f>
        <v>21161.432000000001</v>
      </c>
      <c r="E16" s="168">
        <f t="shared" ref="E16:E21" ca="1" si="1">IF(C16=0,0,D16/C16)</f>
        <v>0.85246188512491838</v>
      </c>
    </row>
    <row r="17" spans="1:5" ht="14.4" customHeight="1" x14ac:dyDescent="0.3">
      <c r="A17" s="169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24823.903999999999</v>
      </c>
      <c r="D17" s="148">
        <f ca="1">IF(ISERROR(VLOOKUP("Ambulance *",INDIRECT("HI!$A:$G"),5,0)),0,VLOOKUP("Ambulance *",INDIRECT("HI!$A:$G"),5,0))</f>
        <v>21161.432000000001</v>
      </c>
      <c r="E17" s="149">
        <f t="shared" ca="1" si="1"/>
        <v>0.85246188512491838</v>
      </c>
    </row>
    <row r="18" spans="1:5" ht="14.4" customHeight="1" x14ac:dyDescent="0.3">
      <c r="A18" s="297" t="str">
        <f>HYPERLINK("#'ZV Vykáz.-A'!A1","Zdravotní výkony vykázané u ambulantních pacientů (min. 100 % 2016)")</f>
        <v>Zdravotní výkony vykázané u ambulantních pacientů (min. 100 % 2016)</v>
      </c>
      <c r="B18" s="298" t="s">
        <v>108</v>
      </c>
      <c r="C18" s="153">
        <v>1</v>
      </c>
      <c r="D18" s="153">
        <f>IF(ISERROR(VLOOKUP("Celkem:",'ZV Vykáz.-A'!$A:$AB,10,0)),"",VLOOKUP("Celkem:",'ZV Vykáz.-A'!$A:$AB,10,0))</f>
        <v>0.85246188512491827</v>
      </c>
      <c r="E18" s="149">
        <f t="shared" si="1"/>
        <v>0.85246188512491827</v>
      </c>
    </row>
    <row r="19" spans="1:5" ht="14.4" customHeight="1" x14ac:dyDescent="0.3">
      <c r="A19" s="296" t="str">
        <f>HYPERLINK("#'ZV Vykáz.-A'!A1","Specializovaná ambulantní péče")</f>
        <v>Specializovaná ambulantní péče</v>
      </c>
      <c r="B19" s="298" t="s">
        <v>108</v>
      </c>
      <c r="C19" s="153">
        <v>1</v>
      </c>
      <c r="D19" s="287" t="str">
        <f>IF(ISERROR(VLOOKUP("Specializovaná ambulantní péče",'ZV Vykáz.-A'!$A:$AB,10,0)),"",VLOOKUP("Specializovaná ambulantní péče",'ZV Vykáz.-A'!$A:$AB,10,0))</f>
        <v/>
      </c>
      <c r="E19" s="149" t="e">
        <f t="shared" si="1"/>
        <v>#VALUE!</v>
      </c>
    </row>
    <row r="20" spans="1:5" ht="14.4" customHeight="1" x14ac:dyDescent="0.3">
      <c r="A20" s="296" t="str">
        <f>HYPERLINK("#'ZV Vykáz.-A'!A1","Ambulantní péče ve vyjmenovaných odbornostech (§9)")</f>
        <v>Ambulantní péče ve vyjmenovaných odbornostech (§9)</v>
      </c>
      <c r="B20" s="298" t="s">
        <v>108</v>
      </c>
      <c r="C20" s="153">
        <v>1</v>
      </c>
      <c r="D20" s="287">
        <f>IF(ISERROR(VLOOKUP("Ambulantní péče ve vyjmenovaných odbornostech (§9) *",'ZV Vykáz.-A'!$A:$AB,10,0)),"",VLOOKUP("Ambulantní péče ve vyjmenovaných odbornostech (§9) *",'ZV Vykáz.-A'!$A:$AB,10,0))</f>
        <v>0.85246188512491827</v>
      </c>
      <c r="E20" s="149">
        <f>IF(OR(C20=0,D20=""),0,IF(C20="","",D20/C20))</f>
        <v>0.85246188512491827</v>
      </c>
    </row>
    <row r="21" spans="1:5" ht="14.4" customHeight="1" x14ac:dyDescent="0.3">
      <c r="A21" s="170" t="str">
        <f>HYPERLINK("#'ZV Vykáz.-H'!A1","Zdravotní výkony vykázané u hospitalizovaných pacientů (max. 85 %)")</f>
        <v>Zdravotní výkony vykázané u hospitalizovaných pacientů (max. 85 %)</v>
      </c>
      <c r="B21" s="298" t="s">
        <v>110</v>
      </c>
      <c r="C21" s="153">
        <v>0.85</v>
      </c>
      <c r="D21" s="153">
        <f>IF(ISERROR(VLOOKUP("Celkem:",'ZV Vykáz.-H'!$A:$S,7,0)),"",VLOOKUP("Celkem:",'ZV Vykáz.-H'!$A:$S,7,0))</f>
        <v>0.96522782850425248</v>
      </c>
      <c r="E21" s="149">
        <f t="shared" si="1"/>
        <v>1.1355621511814735</v>
      </c>
    </row>
    <row r="22" spans="1:5" ht="14.4" customHeight="1" x14ac:dyDescent="0.3">
      <c r="A22" s="171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" customHeight="1" thickBot="1" x14ac:dyDescent="0.35">
      <c r="A23" s="172" t="s">
        <v>134</v>
      </c>
      <c r="B23" s="158"/>
      <c r="C23" s="159"/>
      <c r="D23" s="159"/>
      <c r="E23" s="160"/>
    </row>
    <row r="24" spans="1:5" ht="14.4" customHeight="1" thickBot="1" x14ac:dyDescent="0.35">
      <c r="A24" s="173"/>
      <c r="B24" s="174"/>
      <c r="C24" s="175"/>
      <c r="D24" s="175"/>
      <c r="E24" s="176"/>
    </row>
    <row r="25" spans="1:5" ht="14.4" customHeight="1" thickBot="1" x14ac:dyDescent="0.35">
      <c r="A25" s="177" t="s">
        <v>135</v>
      </c>
      <c r="B25" s="178"/>
      <c r="C25" s="179"/>
      <c r="D25" s="179"/>
      <c r="E25" s="180"/>
    </row>
  </sheetData>
  <mergeCells count="1">
    <mergeCell ref="A1:E1"/>
  </mergeCells>
  <conditionalFormatting sqref="E5">
    <cfRule type="cellIs" dxfId="60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9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8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7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6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5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4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15" bestFit="1" customWidth="1" collapsed="1"/>
    <col min="2" max="2" width="7.77734375" style="92" hidden="1" customWidth="1" outlineLevel="1"/>
    <col min="3" max="3" width="0.109375" style="115" hidden="1" customWidth="1"/>
    <col min="4" max="4" width="7.77734375" style="92" customWidth="1"/>
    <col min="5" max="5" width="5.44140625" style="115" hidden="1" customWidth="1"/>
    <col min="6" max="6" width="7.77734375" style="92" customWidth="1"/>
    <col min="7" max="7" width="7.77734375" style="194" customWidth="1" collapsed="1"/>
    <col min="8" max="8" width="7.77734375" style="92" hidden="1" customWidth="1" outlineLevel="1"/>
    <col min="9" max="9" width="5.44140625" style="115" hidden="1" customWidth="1"/>
    <col min="10" max="10" width="7.77734375" style="92" customWidth="1"/>
    <col min="11" max="11" width="5.44140625" style="115" hidden="1" customWidth="1"/>
    <col min="12" max="12" width="7.77734375" style="92" customWidth="1"/>
    <col min="13" max="13" width="7.77734375" style="194" customWidth="1" collapsed="1"/>
    <col min="14" max="14" width="7.77734375" style="92" hidden="1" customWidth="1" outlineLevel="1"/>
    <col min="15" max="15" width="5" style="115" hidden="1" customWidth="1"/>
    <col min="16" max="16" width="7.77734375" style="92" customWidth="1"/>
    <col min="17" max="17" width="5" style="115" hidden="1" customWidth="1"/>
    <col min="18" max="18" width="7.77734375" style="92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48" t="s">
        <v>112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15" t="s">
        <v>237</v>
      </c>
      <c r="B2" s="206"/>
      <c r="C2" s="97"/>
      <c r="D2" s="206"/>
      <c r="E2" s="97"/>
      <c r="F2" s="206"/>
      <c r="G2" s="207"/>
      <c r="H2" s="206"/>
      <c r="I2" s="97"/>
      <c r="J2" s="206"/>
      <c r="K2" s="97"/>
      <c r="L2" s="206"/>
      <c r="M2" s="207"/>
      <c r="N2" s="206"/>
      <c r="O2" s="97"/>
      <c r="P2" s="206"/>
      <c r="Q2" s="97"/>
      <c r="R2" s="206"/>
      <c r="S2" s="207"/>
    </row>
    <row r="3" spans="1:19" ht="14.4" customHeight="1" thickBot="1" x14ac:dyDescent="0.35">
      <c r="A3" s="200" t="s">
        <v>113</v>
      </c>
      <c r="B3" s="201">
        <f>SUBTOTAL(9,B6:B1048576)</f>
        <v>20208587</v>
      </c>
      <c r="C3" s="202">
        <f t="shared" ref="C3:R3" si="0">SUBTOTAL(9,C6:C1048576)</f>
        <v>24.65221993898578</v>
      </c>
      <c r="D3" s="202">
        <f t="shared" si="0"/>
        <v>22513118</v>
      </c>
      <c r="E3" s="202">
        <f t="shared" si="0"/>
        <v>27</v>
      </c>
      <c r="F3" s="202">
        <f t="shared" si="0"/>
        <v>21730288</v>
      </c>
      <c r="G3" s="205">
        <f>IF(D3&lt;&gt;0,F3/D3,"")</f>
        <v>0.96522782850425248</v>
      </c>
      <c r="H3" s="201">
        <f t="shared" si="0"/>
        <v>0</v>
      </c>
      <c r="I3" s="202">
        <f t="shared" si="0"/>
        <v>0</v>
      </c>
      <c r="J3" s="202">
        <f t="shared" si="0"/>
        <v>0</v>
      </c>
      <c r="K3" s="202">
        <f t="shared" si="0"/>
        <v>0</v>
      </c>
      <c r="L3" s="202">
        <f t="shared" si="0"/>
        <v>0</v>
      </c>
      <c r="M3" s="203" t="str">
        <f>IF(J3&lt;&gt;0,L3/J3,"")</f>
        <v/>
      </c>
      <c r="N3" s="204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IF(P3&lt;&gt;0,R3/P3,"")</f>
        <v/>
      </c>
    </row>
    <row r="4" spans="1:19" ht="14.4" customHeight="1" x14ac:dyDescent="0.3">
      <c r="A4" s="395" t="s">
        <v>92</v>
      </c>
      <c r="B4" s="396" t="s">
        <v>86</v>
      </c>
      <c r="C4" s="397"/>
      <c r="D4" s="397"/>
      <c r="E4" s="397"/>
      <c r="F4" s="397"/>
      <c r="G4" s="399"/>
      <c r="H4" s="396" t="s">
        <v>87</v>
      </c>
      <c r="I4" s="397"/>
      <c r="J4" s="397"/>
      <c r="K4" s="397"/>
      <c r="L4" s="397"/>
      <c r="M4" s="399"/>
      <c r="N4" s="396" t="s">
        <v>88</v>
      </c>
      <c r="O4" s="397"/>
      <c r="P4" s="397"/>
      <c r="Q4" s="397"/>
      <c r="R4" s="397"/>
      <c r="S4" s="399"/>
    </row>
    <row r="5" spans="1:19" ht="14.4" customHeight="1" thickBot="1" x14ac:dyDescent="0.35">
      <c r="A5" s="517"/>
      <c r="B5" s="518">
        <v>2015</v>
      </c>
      <c r="C5" s="519"/>
      <c r="D5" s="519">
        <v>2016</v>
      </c>
      <c r="E5" s="519"/>
      <c r="F5" s="519">
        <v>2017</v>
      </c>
      <c r="G5" s="547" t="s">
        <v>2</v>
      </c>
      <c r="H5" s="518">
        <v>2015</v>
      </c>
      <c r="I5" s="519"/>
      <c r="J5" s="519">
        <v>2016</v>
      </c>
      <c r="K5" s="519"/>
      <c r="L5" s="519">
        <v>2017</v>
      </c>
      <c r="M5" s="547" t="s">
        <v>2</v>
      </c>
      <c r="N5" s="518">
        <v>2015</v>
      </c>
      <c r="O5" s="519"/>
      <c r="P5" s="519">
        <v>2016</v>
      </c>
      <c r="Q5" s="519"/>
      <c r="R5" s="519">
        <v>2017</v>
      </c>
      <c r="S5" s="547" t="s">
        <v>2</v>
      </c>
    </row>
    <row r="6" spans="1:19" ht="14.4" customHeight="1" x14ac:dyDescent="0.3">
      <c r="A6" s="495" t="s">
        <v>1332</v>
      </c>
      <c r="B6" s="548">
        <v>681755</v>
      </c>
      <c r="C6" s="457">
        <v>0.8998723622746706</v>
      </c>
      <c r="D6" s="548">
        <v>757613</v>
      </c>
      <c r="E6" s="457">
        <v>1</v>
      </c>
      <c r="F6" s="548">
        <v>546060</v>
      </c>
      <c r="G6" s="482">
        <v>0.72076376725320179</v>
      </c>
      <c r="H6" s="548"/>
      <c r="I6" s="457"/>
      <c r="J6" s="548"/>
      <c r="K6" s="457"/>
      <c r="L6" s="548"/>
      <c r="M6" s="482"/>
      <c r="N6" s="548"/>
      <c r="O6" s="457"/>
      <c r="P6" s="548"/>
      <c r="Q6" s="457"/>
      <c r="R6" s="548"/>
      <c r="S6" s="507"/>
    </row>
    <row r="7" spans="1:19" ht="14.4" customHeight="1" x14ac:dyDescent="0.3">
      <c r="A7" s="496" t="s">
        <v>1333</v>
      </c>
      <c r="B7" s="549">
        <v>970241</v>
      </c>
      <c r="C7" s="464">
        <v>1.1779644245980436</v>
      </c>
      <c r="D7" s="549">
        <v>823659</v>
      </c>
      <c r="E7" s="464">
        <v>1</v>
      </c>
      <c r="F7" s="549">
        <v>951340</v>
      </c>
      <c r="G7" s="491">
        <v>1.1550168212816225</v>
      </c>
      <c r="H7" s="549"/>
      <c r="I7" s="464"/>
      <c r="J7" s="549"/>
      <c r="K7" s="464"/>
      <c r="L7" s="549"/>
      <c r="M7" s="491"/>
      <c r="N7" s="549"/>
      <c r="O7" s="464"/>
      <c r="P7" s="549"/>
      <c r="Q7" s="464"/>
      <c r="R7" s="549"/>
      <c r="S7" s="550"/>
    </row>
    <row r="8" spans="1:19" ht="14.4" customHeight="1" x14ac:dyDescent="0.3">
      <c r="A8" s="496" t="s">
        <v>1334</v>
      </c>
      <c r="B8" s="549">
        <v>1325021</v>
      </c>
      <c r="C8" s="464">
        <v>0.69815552867187103</v>
      </c>
      <c r="D8" s="549">
        <v>1897888</v>
      </c>
      <c r="E8" s="464">
        <v>1</v>
      </c>
      <c r="F8" s="549">
        <v>1901481</v>
      </c>
      <c r="G8" s="491">
        <v>1.001893157025072</v>
      </c>
      <c r="H8" s="549"/>
      <c r="I8" s="464"/>
      <c r="J8" s="549"/>
      <c r="K8" s="464"/>
      <c r="L8" s="549"/>
      <c r="M8" s="491"/>
      <c r="N8" s="549"/>
      <c r="O8" s="464"/>
      <c r="P8" s="549"/>
      <c r="Q8" s="464"/>
      <c r="R8" s="549"/>
      <c r="S8" s="550"/>
    </row>
    <row r="9" spans="1:19" ht="14.4" customHeight="1" x14ac:dyDescent="0.3">
      <c r="A9" s="496" t="s">
        <v>1335</v>
      </c>
      <c r="B9" s="549">
        <v>533759</v>
      </c>
      <c r="C9" s="464">
        <v>0.84474384316754214</v>
      </c>
      <c r="D9" s="549">
        <v>631859</v>
      </c>
      <c r="E9" s="464">
        <v>1</v>
      </c>
      <c r="F9" s="549">
        <v>664420</v>
      </c>
      <c r="G9" s="491">
        <v>1.0515320664895174</v>
      </c>
      <c r="H9" s="549"/>
      <c r="I9" s="464"/>
      <c r="J9" s="549"/>
      <c r="K9" s="464"/>
      <c r="L9" s="549"/>
      <c r="M9" s="491"/>
      <c r="N9" s="549"/>
      <c r="O9" s="464"/>
      <c r="P9" s="549"/>
      <c r="Q9" s="464"/>
      <c r="R9" s="549"/>
      <c r="S9" s="550"/>
    </row>
    <row r="10" spans="1:19" ht="14.4" customHeight="1" x14ac:dyDescent="0.3">
      <c r="A10" s="496" t="s">
        <v>1336</v>
      </c>
      <c r="B10" s="549">
        <v>121169</v>
      </c>
      <c r="C10" s="464">
        <v>1.1457736423552995</v>
      </c>
      <c r="D10" s="549">
        <v>105753</v>
      </c>
      <c r="E10" s="464">
        <v>1</v>
      </c>
      <c r="F10" s="549">
        <v>127158</v>
      </c>
      <c r="G10" s="491">
        <v>1.2024056055147372</v>
      </c>
      <c r="H10" s="549"/>
      <c r="I10" s="464"/>
      <c r="J10" s="549"/>
      <c r="K10" s="464"/>
      <c r="L10" s="549"/>
      <c r="M10" s="491"/>
      <c r="N10" s="549"/>
      <c r="O10" s="464"/>
      <c r="P10" s="549"/>
      <c r="Q10" s="464"/>
      <c r="R10" s="549"/>
      <c r="S10" s="550"/>
    </row>
    <row r="11" spans="1:19" ht="14.4" customHeight="1" x14ac:dyDescent="0.3">
      <c r="A11" s="496" t="s">
        <v>1337</v>
      </c>
      <c r="B11" s="549">
        <v>275146</v>
      </c>
      <c r="C11" s="464">
        <v>0.93571797801719447</v>
      </c>
      <c r="D11" s="549">
        <v>294048</v>
      </c>
      <c r="E11" s="464">
        <v>1</v>
      </c>
      <c r="F11" s="549">
        <v>289636</v>
      </c>
      <c r="G11" s="491">
        <v>0.98499564696920228</v>
      </c>
      <c r="H11" s="549"/>
      <c r="I11" s="464"/>
      <c r="J11" s="549"/>
      <c r="K11" s="464"/>
      <c r="L11" s="549"/>
      <c r="M11" s="491"/>
      <c r="N11" s="549"/>
      <c r="O11" s="464"/>
      <c r="P11" s="549"/>
      <c r="Q11" s="464"/>
      <c r="R11" s="549"/>
      <c r="S11" s="550"/>
    </row>
    <row r="12" spans="1:19" ht="14.4" customHeight="1" x14ac:dyDescent="0.3">
      <c r="A12" s="496" t="s">
        <v>1338</v>
      </c>
      <c r="B12" s="549">
        <v>799621</v>
      </c>
      <c r="C12" s="464">
        <v>0.98754852087740819</v>
      </c>
      <c r="D12" s="549">
        <v>809703</v>
      </c>
      <c r="E12" s="464">
        <v>1</v>
      </c>
      <c r="F12" s="549">
        <v>700394</v>
      </c>
      <c r="G12" s="491">
        <v>0.86500111769377164</v>
      </c>
      <c r="H12" s="549"/>
      <c r="I12" s="464"/>
      <c r="J12" s="549"/>
      <c r="K12" s="464"/>
      <c r="L12" s="549"/>
      <c r="M12" s="491"/>
      <c r="N12" s="549"/>
      <c r="O12" s="464"/>
      <c r="P12" s="549"/>
      <c r="Q12" s="464"/>
      <c r="R12" s="549"/>
      <c r="S12" s="550"/>
    </row>
    <row r="13" spans="1:19" ht="14.4" customHeight="1" x14ac:dyDescent="0.3">
      <c r="A13" s="496" t="s">
        <v>1339</v>
      </c>
      <c r="B13" s="549">
        <v>251795</v>
      </c>
      <c r="C13" s="464">
        <v>0.80081864500575661</v>
      </c>
      <c r="D13" s="549">
        <v>314422</v>
      </c>
      <c r="E13" s="464">
        <v>1</v>
      </c>
      <c r="F13" s="549">
        <v>392642</v>
      </c>
      <c r="G13" s="491">
        <v>1.2487739407547818</v>
      </c>
      <c r="H13" s="549"/>
      <c r="I13" s="464"/>
      <c r="J13" s="549"/>
      <c r="K13" s="464"/>
      <c r="L13" s="549"/>
      <c r="M13" s="491"/>
      <c r="N13" s="549"/>
      <c r="O13" s="464"/>
      <c r="P13" s="549"/>
      <c r="Q13" s="464"/>
      <c r="R13" s="549"/>
      <c r="S13" s="550"/>
    </row>
    <row r="14" spans="1:19" ht="14.4" customHeight="1" x14ac:dyDescent="0.3">
      <c r="A14" s="496" t="s">
        <v>1340</v>
      </c>
      <c r="B14" s="549">
        <v>335692</v>
      </c>
      <c r="C14" s="464">
        <v>0.86315226502517262</v>
      </c>
      <c r="D14" s="549">
        <v>388914</v>
      </c>
      <c r="E14" s="464">
        <v>1</v>
      </c>
      <c r="F14" s="549">
        <v>338108</v>
      </c>
      <c r="G14" s="491">
        <v>0.86936443532503327</v>
      </c>
      <c r="H14" s="549"/>
      <c r="I14" s="464"/>
      <c r="J14" s="549"/>
      <c r="K14" s="464"/>
      <c r="L14" s="549"/>
      <c r="M14" s="491"/>
      <c r="N14" s="549"/>
      <c r="O14" s="464"/>
      <c r="P14" s="549"/>
      <c r="Q14" s="464"/>
      <c r="R14" s="549"/>
      <c r="S14" s="550"/>
    </row>
    <row r="15" spans="1:19" ht="14.4" customHeight="1" x14ac:dyDescent="0.3">
      <c r="A15" s="496" t="s">
        <v>1341</v>
      </c>
      <c r="B15" s="549">
        <v>2468245</v>
      </c>
      <c r="C15" s="464">
        <v>0.81553304067810728</v>
      </c>
      <c r="D15" s="549">
        <v>3026542</v>
      </c>
      <c r="E15" s="464">
        <v>1</v>
      </c>
      <c r="F15" s="549">
        <v>2826096</v>
      </c>
      <c r="G15" s="491">
        <v>0.93377062006739042</v>
      </c>
      <c r="H15" s="549"/>
      <c r="I15" s="464"/>
      <c r="J15" s="549"/>
      <c r="K15" s="464"/>
      <c r="L15" s="549"/>
      <c r="M15" s="491"/>
      <c r="N15" s="549"/>
      <c r="O15" s="464"/>
      <c r="P15" s="549"/>
      <c r="Q15" s="464"/>
      <c r="R15" s="549"/>
      <c r="S15" s="550"/>
    </row>
    <row r="16" spans="1:19" ht="14.4" customHeight="1" x14ac:dyDescent="0.3">
      <c r="A16" s="496" t="s">
        <v>1342</v>
      </c>
      <c r="B16" s="549">
        <v>418146</v>
      </c>
      <c r="C16" s="464">
        <v>0.85467433561030648</v>
      </c>
      <c r="D16" s="549">
        <v>489246</v>
      </c>
      <c r="E16" s="464">
        <v>1</v>
      </c>
      <c r="F16" s="549">
        <v>518904</v>
      </c>
      <c r="G16" s="491">
        <v>1.0606198108926796</v>
      </c>
      <c r="H16" s="549"/>
      <c r="I16" s="464"/>
      <c r="J16" s="549"/>
      <c r="K16" s="464"/>
      <c r="L16" s="549"/>
      <c r="M16" s="491"/>
      <c r="N16" s="549"/>
      <c r="O16" s="464"/>
      <c r="P16" s="549"/>
      <c r="Q16" s="464"/>
      <c r="R16" s="549"/>
      <c r="S16" s="550"/>
    </row>
    <row r="17" spans="1:19" ht="14.4" customHeight="1" x14ac:dyDescent="0.3">
      <c r="A17" s="496" t="s">
        <v>1343</v>
      </c>
      <c r="B17" s="549">
        <v>117494</v>
      </c>
      <c r="C17" s="464">
        <v>0.98779277991693715</v>
      </c>
      <c r="D17" s="549">
        <v>118946</v>
      </c>
      <c r="E17" s="464">
        <v>1</v>
      </c>
      <c r="F17" s="549">
        <v>103336</v>
      </c>
      <c r="G17" s="491">
        <v>0.86876397693070806</v>
      </c>
      <c r="H17" s="549"/>
      <c r="I17" s="464"/>
      <c r="J17" s="549"/>
      <c r="K17" s="464"/>
      <c r="L17" s="549"/>
      <c r="M17" s="491"/>
      <c r="N17" s="549"/>
      <c r="O17" s="464"/>
      <c r="P17" s="549"/>
      <c r="Q17" s="464"/>
      <c r="R17" s="549"/>
      <c r="S17" s="550"/>
    </row>
    <row r="18" spans="1:19" ht="14.4" customHeight="1" x14ac:dyDescent="0.3">
      <c r="A18" s="496" t="s">
        <v>1344</v>
      </c>
      <c r="B18" s="549">
        <v>55156</v>
      </c>
      <c r="C18" s="464">
        <v>1.1245539992252329</v>
      </c>
      <c r="D18" s="549">
        <v>49047</v>
      </c>
      <c r="E18" s="464">
        <v>1</v>
      </c>
      <c r="F18" s="549">
        <v>71000</v>
      </c>
      <c r="G18" s="491">
        <v>1.4475910861010868</v>
      </c>
      <c r="H18" s="549"/>
      <c r="I18" s="464"/>
      <c r="J18" s="549"/>
      <c r="K18" s="464"/>
      <c r="L18" s="549"/>
      <c r="M18" s="491"/>
      <c r="N18" s="549"/>
      <c r="O18" s="464"/>
      <c r="P18" s="549"/>
      <c r="Q18" s="464"/>
      <c r="R18" s="549"/>
      <c r="S18" s="550"/>
    </row>
    <row r="19" spans="1:19" ht="14.4" customHeight="1" x14ac:dyDescent="0.3">
      <c r="A19" s="496" t="s">
        <v>1345</v>
      </c>
      <c r="B19" s="549">
        <v>59414</v>
      </c>
      <c r="C19" s="464">
        <v>1.5801175500651579</v>
      </c>
      <c r="D19" s="549">
        <v>37601</v>
      </c>
      <c r="E19" s="464">
        <v>1</v>
      </c>
      <c r="F19" s="549">
        <v>44240</v>
      </c>
      <c r="G19" s="491">
        <v>1.1765644530730566</v>
      </c>
      <c r="H19" s="549"/>
      <c r="I19" s="464"/>
      <c r="J19" s="549"/>
      <c r="K19" s="464"/>
      <c r="L19" s="549"/>
      <c r="M19" s="491"/>
      <c r="N19" s="549"/>
      <c r="O19" s="464"/>
      <c r="P19" s="549"/>
      <c r="Q19" s="464"/>
      <c r="R19" s="549"/>
      <c r="S19" s="550"/>
    </row>
    <row r="20" spans="1:19" ht="14.4" customHeight="1" x14ac:dyDescent="0.3">
      <c r="A20" s="496" t="s">
        <v>1346</v>
      </c>
      <c r="B20" s="549">
        <v>3108071</v>
      </c>
      <c r="C20" s="464">
        <v>0.96287829595501218</v>
      </c>
      <c r="D20" s="549">
        <v>3227896</v>
      </c>
      <c r="E20" s="464">
        <v>1</v>
      </c>
      <c r="F20" s="549">
        <v>4031540</v>
      </c>
      <c r="G20" s="491">
        <v>1.2489683682497825</v>
      </c>
      <c r="H20" s="549"/>
      <c r="I20" s="464"/>
      <c r="J20" s="549"/>
      <c r="K20" s="464"/>
      <c r="L20" s="549"/>
      <c r="M20" s="491"/>
      <c r="N20" s="549"/>
      <c r="O20" s="464"/>
      <c r="P20" s="549"/>
      <c r="Q20" s="464"/>
      <c r="R20" s="549"/>
      <c r="S20" s="550"/>
    </row>
    <row r="21" spans="1:19" ht="14.4" customHeight="1" x14ac:dyDescent="0.3">
      <c r="A21" s="496" t="s">
        <v>1347</v>
      </c>
      <c r="B21" s="549">
        <v>4334763</v>
      </c>
      <c r="C21" s="464">
        <v>0.93748118447005091</v>
      </c>
      <c r="D21" s="549">
        <v>4623840</v>
      </c>
      <c r="E21" s="464">
        <v>1</v>
      </c>
      <c r="F21" s="549">
        <v>3326377</v>
      </c>
      <c r="G21" s="491">
        <v>0.71939708121388279</v>
      </c>
      <c r="H21" s="549"/>
      <c r="I21" s="464"/>
      <c r="J21" s="549"/>
      <c r="K21" s="464"/>
      <c r="L21" s="549"/>
      <c r="M21" s="491"/>
      <c r="N21" s="549"/>
      <c r="O21" s="464"/>
      <c r="P21" s="549"/>
      <c r="Q21" s="464"/>
      <c r="R21" s="549"/>
      <c r="S21" s="550"/>
    </row>
    <row r="22" spans="1:19" ht="14.4" customHeight="1" x14ac:dyDescent="0.3">
      <c r="A22" s="496" t="s">
        <v>1348</v>
      </c>
      <c r="B22" s="549">
        <v>55968</v>
      </c>
      <c r="C22" s="464">
        <v>0.92571825534659857</v>
      </c>
      <c r="D22" s="549">
        <v>60459</v>
      </c>
      <c r="E22" s="464">
        <v>1</v>
      </c>
      <c r="F22" s="549">
        <v>16323</v>
      </c>
      <c r="G22" s="491">
        <v>0.26998461767478787</v>
      </c>
      <c r="H22" s="549"/>
      <c r="I22" s="464"/>
      <c r="J22" s="549"/>
      <c r="K22" s="464"/>
      <c r="L22" s="549"/>
      <c r="M22" s="491"/>
      <c r="N22" s="549"/>
      <c r="O22" s="464"/>
      <c r="P22" s="549"/>
      <c r="Q22" s="464"/>
      <c r="R22" s="549"/>
      <c r="S22" s="550"/>
    </row>
    <row r="23" spans="1:19" ht="14.4" customHeight="1" x14ac:dyDescent="0.3">
      <c r="A23" s="496" t="s">
        <v>1349</v>
      </c>
      <c r="B23" s="549">
        <v>750323</v>
      </c>
      <c r="C23" s="464">
        <v>0.821201743700537</v>
      </c>
      <c r="D23" s="549">
        <v>913689</v>
      </c>
      <c r="E23" s="464">
        <v>1</v>
      </c>
      <c r="F23" s="549">
        <v>798962</v>
      </c>
      <c r="G23" s="491">
        <v>0.87443539322460928</v>
      </c>
      <c r="H23" s="549"/>
      <c r="I23" s="464"/>
      <c r="J23" s="549"/>
      <c r="K23" s="464"/>
      <c r="L23" s="549"/>
      <c r="M23" s="491"/>
      <c r="N23" s="549"/>
      <c r="O23" s="464"/>
      <c r="P23" s="549"/>
      <c r="Q23" s="464"/>
      <c r="R23" s="549"/>
      <c r="S23" s="550"/>
    </row>
    <row r="24" spans="1:19" ht="14.4" customHeight="1" x14ac:dyDescent="0.3">
      <c r="A24" s="496" t="s">
        <v>1350</v>
      </c>
      <c r="B24" s="549">
        <v>124800</v>
      </c>
      <c r="C24" s="464">
        <v>0.62135612966826159</v>
      </c>
      <c r="D24" s="549">
        <v>200851</v>
      </c>
      <c r="E24" s="464">
        <v>1</v>
      </c>
      <c r="F24" s="549">
        <v>184469</v>
      </c>
      <c r="G24" s="491">
        <v>0.91843705035075751</v>
      </c>
      <c r="H24" s="549"/>
      <c r="I24" s="464"/>
      <c r="J24" s="549"/>
      <c r="K24" s="464"/>
      <c r="L24" s="549"/>
      <c r="M24" s="491"/>
      <c r="N24" s="549"/>
      <c r="O24" s="464"/>
      <c r="P24" s="549"/>
      <c r="Q24" s="464"/>
      <c r="R24" s="549"/>
      <c r="S24" s="550"/>
    </row>
    <row r="25" spans="1:19" ht="14.4" customHeight="1" x14ac:dyDescent="0.3">
      <c r="A25" s="496" t="s">
        <v>1351</v>
      </c>
      <c r="B25" s="549">
        <v>120</v>
      </c>
      <c r="C25" s="464">
        <v>0.25641025641025639</v>
      </c>
      <c r="D25" s="549">
        <v>468</v>
      </c>
      <c r="E25" s="464">
        <v>1</v>
      </c>
      <c r="F25" s="549">
        <v>272</v>
      </c>
      <c r="G25" s="491">
        <v>0.58119658119658124</v>
      </c>
      <c r="H25" s="549"/>
      <c r="I25" s="464"/>
      <c r="J25" s="549"/>
      <c r="K25" s="464"/>
      <c r="L25" s="549"/>
      <c r="M25" s="491"/>
      <c r="N25" s="549"/>
      <c r="O25" s="464"/>
      <c r="P25" s="549"/>
      <c r="Q25" s="464"/>
      <c r="R25" s="549"/>
      <c r="S25" s="550"/>
    </row>
    <row r="26" spans="1:19" ht="14.4" customHeight="1" x14ac:dyDescent="0.3">
      <c r="A26" s="496" t="s">
        <v>1352</v>
      </c>
      <c r="B26" s="549">
        <v>49848</v>
      </c>
      <c r="C26" s="464">
        <v>0.81602985954228469</v>
      </c>
      <c r="D26" s="549">
        <v>61086</v>
      </c>
      <c r="E26" s="464">
        <v>1</v>
      </c>
      <c r="F26" s="549">
        <v>50888</v>
      </c>
      <c r="G26" s="491">
        <v>0.83305503716072427</v>
      </c>
      <c r="H26" s="549"/>
      <c r="I26" s="464"/>
      <c r="J26" s="549"/>
      <c r="K26" s="464"/>
      <c r="L26" s="549"/>
      <c r="M26" s="491"/>
      <c r="N26" s="549"/>
      <c r="O26" s="464"/>
      <c r="P26" s="549"/>
      <c r="Q26" s="464"/>
      <c r="R26" s="549"/>
      <c r="S26" s="550"/>
    </row>
    <row r="27" spans="1:19" ht="14.4" customHeight="1" x14ac:dyDescent="0.3">
      <c r="A27" s="496" t="s">
        <v>1353</v>
      </c>
      <c r="B27" s="549">
        <v>16795</v>
      </c>
      <c r="C27" s="464">
        <v>0.81509342392623152</v>
      </c>
      <c r="D27" s="549">
        <v>20605</v>
      </c>
      <c r="E27" s="464">
        <v>1</v>
      </c>
      <c r="F27" s="549">
        <v>34576</v>
      </c>
      <c r="G27" s="491">
        <v>1.6780393108468818</v>
      </c>
      <c r="H27" s="549"/>
      <c r="I27" s="464"/>
      <c r="J27" s="549"/>
      <c r="K27" s="464"/>
      <c r="L27" s="549"/>
      <c r="M27" s="491"/>
      <c r="N27" s="549"/>
      <c r="O27" s="464"/>
      <c r="P27" s="549"/>
      <c r="Q27" s="464"/>
      <c r="R27" s="549"/>
      <c r="S27" s="550"/>
    </row>
    <row r="28" spans="1:19" ht="14.4" customHeight="1" x14ac:dyDescent="0.3">
      <c r="A28" s="496" t="s">
        <v>1354</v>
      </c>
      <c r="B28" s="549">
        <v>191587</v>
      </c>
      <c r="C28" s="464">
        <v>0.65017477177859984</v>
      </c>
      <c r="D28" s="549">
        <v>294670</v>
      </c>
      <c r="E28" s="464">
        <v>1</v>
      </c>
      <c r="F28" s="549">
        <v>430723</v>
      </c>
      <c r="G28" s="491">
        <v>1.4617131027929549</v>
      </c>
      <c r="H28" s="549"/>
      <c r="I28" s="464"/>
      <c r="J28" s="549"/>
      <c r="K28" s="464"/>
      <c r="L28" s="549"/>
      <c r="M28" s="491"/>
      <c r="N28" s="549"/>
      <c r="O28" s="464"/>
      <c r="P28" s="549"/>
      <c r="Q28" s="464"/>
      <c r="R28" s="549"/>
      <c r="S28" s="550"/>
    </row>
    <row r="29" spans="1:19" ht="14.4" customHeight="1" x14ac:dyDescent="0.3">
      <c r="A29" s="496" t="s">
        <v>1355</v>
      </c>
      <c r="B29" s="549">
        <v>183631</v>
      </c>
      <c r="C29" s="464">
        <v>1.0637751850864896</v>
      </c>
      <c r="D29" s="549">
        <v>172622</v>
      </c>
      <c r="E29" s="464">
        <v>1</v>
      </c>
      <c r="F29" s="549">
        <v>177374</v>
      </c>
      <c r="G29" s="491">
        <v>1.0275283567563811</v>
      </c>
      <c r="H29" s="549"/>
      <c r="I29" s="464"/>
      <c r="J29" s="549"/>
      <c r="K29" s="464"/>
      <c r="L29" s="549"/>
      <c r="M29" s="491"/>
      <c r="N29" s="549"/>
      <c r="O29" s="464"/>
      <c r="P29" s="549"/>
      <c r="Q29" s="464"/>
      <c r="R29" s="549"/>
      <c r="S29" s="550"/>
    </row>
    <row r="30" spans="1:19" ht="14.4" customHeight="1" x14ac:dyDescent="0.3">
      <c r="A30" s="496" t="s">
        <v>1356</v>
      </c>
      <c r="B30" s="549">
        <v>2245271</v>
      </c>
      <c r="C30" s="464">
        <v>0.91667734973817627</v>
      </c>
      <c r="D30" s="549">
        <v>2449358</v>
      </c>
      <c r="E30" s="464">
        <v>1</v>
      </c>
      <c r="F30" s="549">
        <v>2373006</v>
      </c>
      <c r="G30" s="491">
        <v>0.96882774996550114</v>
      </c>
      <c r="H30" s="549"/>
      <c r="I30" s="464"/>
      <c r="J30" s="549"/>
      <c r="K30" s="464"/>
      <c r="L30" s="549"/>
      <c r="M30" s="491"/>
      <c r="N30" s="549"/>
      <c r="O30" s="464"/>
      <c r="P30" s="549"/>
      <c r="Q30" s="464"/>
      <c r="R30" s="549"/>
      <c r="S30" s="550"/>
    </row>
    <row r="31" spans="1:19" ht="14.4" customHeight="1" x14ac:dyDescent="0.3">
      <c r="A31" s="496" t="s">
        <v>1357</v>
      </c>
      <c r="B31" s="549">
        <v>248156</v>
      </c>
      <c r="C31" s="464">
        <v>1.2556786269082665</v>
      </c>
      <c r="D31" s="549">
        <v>197627</v>
      </c>
      <c r="E31" s="464">
        <v>1</v>
      </c>
      <c r="F31" s="549">
        <v>201193</v>
      </c>
      <c r="G31" s="491">
        <v>1.0180440931654076</v>
      </c>
      <c r="H31" s="549"/>
      <c r="I31" s="464"/>
      <c r="J31" s="549"/>
      <c r="K31" s="464"/>
      <c r="L31" s="549"/>
      <c r="M31" s="491"/>
      <c r="N31" s="549"/>
      <c r="O31" s="464"/>
      <c r="P31" s="549"/>
      <c r="Q31" s="464"/>
      <c r="R31" s="549"/>
      <c r="S31" s="550"/>
    </row>
    <row r="32" spans="1:19" ht="14.4" customHeight="1" thickBot="1" x14ac:dyDescent="0.35">
      <c r="A32" s="552" t="s">
        <v>1358</v>
      </c>
      <c r="B32" s="551">
        <v>486600</v>
      </c>
      <c r="C32" s="471">
        <v>0.89332594096631945</v>
      </c>
      <c r="D32" s="551">
        <v>544706</v>
      </c>
      <c r="E32" s="471">
        <v>1</v>
      </c>
      <c r="F32" s="551">
        <v>629770</v>
      </c>
      <c r="G32" s="483">
        <v>1.1561649770701994</v>
      </c>
      <c r="H32" s="551"/>
      <c r="I32" s="471"/>
      <c r="J32" s="551"/>
      <c r="K32" s="471"/>
      <c r="L32" s="551"/>
      <c r="M32" s="483"/>
      <c r="N32" s="551"/>
      <c r="O32" s="471"/>
      <c r="P32" s="551"/>
      <c r="Q32" s="471"/>
      <c r="R32" s="551"/>
      <c r="S32" s="5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7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15" bestFit="1" customWidth="1"/>
    <col min="2" max="2" width="8.6640625" style="115" bestFit="1" customWidth="1"/>
    <col min="3" max="3" width="2.109375" style="115" bestFit="1" customWidth="1"/>
    <col min="4" max="4" width="8" style="115" bestFit="1" customWidth="1"/>
    <col min="5" max="5" width="52.88671875" style="115" bestFit="1" customWidth="1" collapsed="1"/>
    <col min="6" max="7" width="11.109375" style="191" hidden="1" customWidth="1" outlineLevel="1"/>
    <col min="8" max="9" width="9.33203125" style="191" hidden="1" customWidth="1"/>
    <col min="10" max="11" width="11.109375" style="191" customWidth="1"/>
    <col min="12" max="13" width="9.33203125" style="191" hidden="1" customWidth="1"/>
    <col min="14" max="15" width="11.109375" style="191" customWidth="1"/>
    <col min="16" max="16" width="11.109375" style="194" customWidth="1"/>
    <col min="17" max="17" width="11.109375" style="191" customWidth="1"/>
    <col min="18" max="16384" width="8.88671875" style="115"/>
  </cols>
  <sheetData>
    <row r="1" spans="1:17" ht="18.600000000000001" customHeight="1" thickBot="1" x14ac:dyDescent="0.4">
      <c r="A1" s="336" t="s">
        <v>1387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15" t="s">
        <v>237</v>
      </c>
      <c r="B2" s="116"/>
      <c r="C2" s="116"/>
      <c r="D2" s="116"/>
      <c r="E2" s="116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9"/>
      <c r="Q2" s="208"/>
    </row>
    <row r="3" spans="1:17" ht="14.4" customHeight="1" thickBot="1" x14ac:dyDescent="0.35">
      <c r="E3" s="73" t="s">
        <v>113</v>
      </c>
      <c r="F3" s="88">
        <f t="shared" ref="F3:O3" si="0">SUBTOTAL(9,F6:F1048576)</f>
        <v>96898</v>
      </c>
      <c r="G3" s="89">
        <f t="shared" si="0"/>
        <v>20208587</v>
      </c>
      <c r="H3" s="89"/>
      <c r="I3" s="89"/>
      <c r="J3" s="89">
        <f t="shared" si="0"/>
        <v>101222</v>
      </c>
      <c r="K3" s="89">
        <f t="shared" si="0"/>
        <v>22513118</v>
      </c>
      <c r="L3" s="89"/>
      <c r="M3" s="89"/>
      <c r="N3" s="89">
        <f t="shared" si="0"/>
        <v>101859</v>
      </c>
      <c r="O3" s="89">
        <f t="shared" si="0"/>
        <v>21730288</v>
      </c>
      <c r="P3" s="67">
        <f>IF(K3=0,0,O3/K3)</f>
        <v>0.96522782850425248</v>
      </c>
      <c r="Q3" s="90">
        <f>IF(N3=0,0,O3/N3)</f>
        <v>213.33694617068693</v>
      </c>
    </row>
    <row r="4" spans="1:17" ht="14.4" customHeight="1" x14ac:dyDescent="0.3">
      <c r="A4" s="404" t="s">
        <v>56</v>
      </c>
      <c r="B4" s="402" t="s">
        <v>82</v>
      </c>
      <c r="C4" s="404" t="s">
        <v>83</v>
      </c>
      <c r="D4" s="413" t="s">
        <v>84</v>
      </c>
      <c r="E4" s="405" t="s">
        <v>57</v>
      </c>
      <c r="F4" s="411">
        <v>2015</v>
      </c>
      <c r="G4" s="412"/>
      <c r="H4" s="91"/>
      <c r="I4" s="91"/>
      <c r="J4" s="411">
        <v>2016</v>
      </c>
      <c r="K4" s="412"/>
      <c r="L4" s="91"/>
      <c r="M4" s="91"/>
      <c r="N4" s="411">
        <v>2017</v>
      </c>
      <c r="O4" s="412"/>
      <c r="P4" s="414" t="s">
        <v>2</v>
      </c>
      <c r="Q4" s="403" t="s">
        <v>85</v>
      </c>
    </row>
    <row r="5" spans="1:17" ht="14.4" customHeight="1" thickBot="1" x14ac:dyDescent="0.35">
      <c r="A5" s="538"/>
      <c r="B5" s="536"/>
      <c r="C5" s="538"/>
      <c r="D5" s="553"/>
      <c r="E5" s="540"/>
      <c r="F5" s="554" t="s">
        <v>59</v>
      </c>
      <c r="G5" s="555" t="s">
        <v>14</v>
      </c>
      <c r="H5" s="556"/>
      <c r="I5" s="556"/>
      <c r="J5" s="554" t="s">
        <v>59</v>
      </c>
      <c r="K5" s="555" t="s">
        <v>14</v>
      </c>
      <c r="L5" s="556"/>
      <c r="M5" s="556"/>
      <c r="N5" s="554" t="s">
        <v>59</v>
      </c>
      <c r="O5" s="555" t="s">
        <v>14</v>
      </c>
      <c r="P5" s="557"/>
      <c r="Q5" s="545"/>
    </row>
    <row r="6" spans="1:17" ht="14.4" customHeight="1" x14ac:dyDescent="0.3">
      <c r="A6" s="456" t="s">
        <v>1359</v>
      </c>
      <c r="B6" s="457" t="s">
        <v>1205</v>
      </c>
      <c r="C6" s="457" t="s">
        <v>1206</v>
      </c>
      <c r="D6" s="457" t="s">
        <v>1207</v>
      </c>
      <c r="E6" s="457" t="s">
        <v>1208</v>
      </c>
      <c r="F6" s="461">
        <v>401</v>
      </c>
      <c r="G6" s="461">
        <v>64561</v>
      </c>
      <c r="H6" s="461">
        <v>0.9057887648016163</v>
      </c>
      <c r="I6" s="461">
        <v>161</v>
      </c>
      <c r="J6" s="461">
        <v>412</v>
      </c>
      <c r="K6" s="461">
        <v>71276</v>
      </c>
      <c r="L6" s="461">
        <v>1</v>
      </c>
      <c r="M6" s="461">
        <v>173</v>
      </c>
      <c r="N6" s="461">
        <v>514</v>
      </c>
      <c r="O6" s="461">
        <v>88922</v>
      </c>
      <c r="P6" s="482">
        <v>1.2475728155339805</v>
      </c>
      <c r="Q6" s="462">
        <v>173</v>
      </c>
    </row>
    <row r="7" spans="1:17" ht="14.4" customHeight="1" x14ac:dyDescent="0.3">
      <c r="A7" s="463" t="s">
        <v>1359</v>
      </c>
      <c r="B7" s="464" t="s">
        <v>1205</v>
      </c>
      <c r="C7" s="464" t="s">
        <v>1206</v>
      </c>
      <c r="D7" s="464" t="s">
        <v>1221</v>
      </c>
      <c r="E7" s="464" t="s">
        <v>1222</v>
      </c>
      <c r="F7" s="468">
        <v>29</v>
      </c>
      <c r="G7" s="468">
        <v>33901</v>
      </c>
      <c r="H7" s="468">
        <v>1.4450554134697358</v>
      </c>
      <c r="I7" s="468">
        <v>1169</v>
      </c>
      <c r="J7" s="468">
        <v>20</v>
      </c>
      <c r="K7" s="468">
        <v>23460</v>
      </c>
      <c r="L7" s="468">
        <v>1</v>
      </c>
      <c r="M7" s="468">
        <v>1173</v>
      </c>
      <c r="N7" s="468">
        <v>14</v>
      </c>
      <c r="O7" s="468">
        <v>14980</v>
      </c>
      <c r="P7" s="491">
        <v>0.63853367433930097</v>
      </c>
      <c r="Q7" s="469">
        <v>1070</v>
      </c>
    </row>
    <row r="8" spans="1:17" ht="14.4" customHeight="1" x14ac:dyDescent="0.3">
      <c r="A8" s="463" t="s">
        <v>1359</v>
      </c>
      <c r="B8" s="464" t="s">
        <v>1205</v>
      </c>
      <c r="C8" s="464" t="s">
        <v>1206</v>
      </c>
      <c r="D8" s="464" t="s">
        <v>1223</v>
      </c>
      <c r="E8" s="464" t="s">
        <v>1224</v>
      </c>
      <c r="F8" s="468">
        <v>693</v>
      </c>
      <c r="G8" s="468">
        <v>27720</v>
      </c>
      <c r="H8" s="468">
        <v>0.8861042738867756</v>
      </c>
      <c r="I8" s="468">
        <v>40</v>
      </c>
      <c r="J8" s="468">
        <v>763</v>
      </c>
      <c r="K8" s="468">
        <v>31283</v>
      </c>
      <c r="L8" s="468">
        <v>1</v>
      </c>
      <c r="M8" s="468">
        <v>41</v>
      </c>
      <c r="N8" s="468">
        <v>627</v>
      </c>
      <c r="O8" s="468">
        <v>28842</v>
      </c>
      <c r="P8" s="491">
        <v>0.9219703992583832</v>
      </c>
      <c r="Q8" s="469">
        <v>46</v>
      </c>
    </row>
    <row r="9" spans="1:17" ht="14.4" customHeight="1" x14ac:dyDescent="0.3">
      <c r="A9" s="463" t="s">
        <v>1359</v>
      </c>
      <c r="B9" s="464" t="s">
        <v>1205</v>
      </c>
      <c r="C9" s="464" t="s">
        <v>1206</v>
      </c>
      <c r="D9" s="464" t="s">
        <v>1225</v>
      </c>
      <c r="E9" s="464" t="s">
        <v>1226</v>
      </c>
      <c r="F9" s="468">
        <v>60</v>
      </c>
      <c r="G9" s="468">
        <v>22980</v>
      </c>
      <c r="H9" s="468">
        <v>1.2213010204081634</v>
      </c>
      <c r="I9" s="468">
        <v>383</v>
      </c>
      <c r="J9" s="468">
        <v>49</v>
      </c>
      <c r="K9" s="468">
        <v>18816</v>
      </c>
      <c r="L9" s="468">
        <v>1</v>
      </c>
      <c r="M9" s="468">
        <v>384</v>
      </c>
      <c r="N9" s="468">
        <v>40</v>
      </c>
      <c r="O9" s="468">
        <v>13880</v>
      </c>
      <c r="P9" s="491">
        <v>0.73767006802721091</v>
      </c>
      <c r="Q9" s="469">
        <v>347</v>
      </c>
    </row>
    <row r="10" spans="1:17" ht="14.4" customHeight="1" x14ac:dyDescent="0.3">
      <c r="A10" s="463" t="s">
        <v>1359</v>
      </c>
      <c r="B10" s="464" t="s">
        <v>1205</v>
      </c>
      <c r="C10" s="464" t="s">
        <v>1206</v>
      </c>
      <c r="D10" s="464" t="s">
        <v>1227</v>
      </c>
      <c r="E10" s="464" t="s">
        <v>1228</v>
      </c>
      <c r="F10" s="468">
        <v>54</v>
      </c>
      <c r="G10" s="468">
        <v>1998</v>
      </c>
      <c r="H10" s="468">
        <v>1.6875</v>
      </c>
      <c r="I10" s="468">
        <v>37</v>
      </c>
      <c r="J10" s="468">
        <v>32</v>
      </c>
      <c r="K10" s="468">
        <v>1184</v>
      </c>
      <c r="L10" s="468">
        <v>1</v>
      </c>
      <c r="M10" s="468">
        <v>37</v>
      </c>
      <c r="N10" s="468">
        <v>8</v>
      </c>
      <c r="O10" s="468">
        <v>408</v>
      </c>
      <c r="P10" s="491">
        <v>0.34459459459459457</v>
      </c>
      <c r="Q10" s="469">
        <v>51</v>
      </c>
    </row>
    <row r="11" spans="1:17" ht="14.4" customHeight="1" x14ac:dyDescent="0.3">
      <c r="A11" s="463" t="s">
        <v>1359</v>
      </c>
      <c r="B11" s="464" t="s">
        <v>1205</v>
      </c>
      <c r="C11" s="464" t="s">
        <v>1206</v>
      </c>
      <c r="D11" s="464" t="s">
        <v>1231</v>
      </c>
      <c r="E11" s="464" t="s">
        <v>1232</v>
      </c>
      <c r="F11" s="468">
        <v>105</v>
      </c>
      <c r="G11" s="468">
        <v>46725</v>
      </c>
      <c r="H11" s="468">
        <v>0.94382499091019267</v>
      </c>
      <c r="I11" s="468">
        <v>445</v>
      </c>
      <c r="J11" s="468">
        <v>111</v>
      </c>
      <c r="K11" s="468">
        <v>49506</v>
      </c>
      <c r="L11" s="468">
        <v>1</v>
      </c>
      <c r="M11" s="468">
        <v>446</v>
      </c>
      <c r="N11" s="468">
        <v>322</v>
      </c>
      <c r="O11" s="468">
        <v>121394</v>
      </c>
      <c r="P11" s="491">
        <v>2.4521068153355148</v>
      </c>
      <c r="Q11" s="469">
        <v>377</v>
      </c>
    </row>
    <row r="12" spans="1:17" ht="14.4" customHeight="1" x14ac:dyDescent="0.3">
      <c r="A12" s="463" t="s">
        <v>1359</v>
      </c>
      <c r="B12" s="464" t="s">
        <v>1205</v>
      </c>
      <c r="C12" s="464" t="s">
        <v>1206</v>
      </c>
      <c r="D12" s="464" t="s">
        <v>1233</v>
      </c>
      <c r="E12" s="464" t="s">
        <v>1234</v>
      </c>
      <c r="F12" s="468">
        <v>13</v>
      </c>
      <c r="G12" s="468">
        <v>533</v>
      </c>
      <c r="H12" s="468">
        <v>0.90646258503401356</v>
      </c>
      <c r="I12" s="468">
        <v>41</v>
      </c>
      <c r="J12" s="468">
        <v>14</v>
      </c>
      <c r="K12" s="468">
        <v>588</v>
      </c>
      <c r="L12" s="468">
        <v>1</v>
      </c>
      <c r="M12" s="468">
        <v>42</v>
      </c>
      <c r="N12" s="468">
        <v>8</v>
      </c>
      <c r="O12" s="468">
        <v>272</v>
      </c>
      <c r="P12" s="491">
        <v>0.46258503401360546</v>
      </c>
      <c r="Q12" s="469">
        <v>34</v>
      </c>
    </row>
    <row r="13" spans="1:17" ht="14.4" customHeight="1" x14ac:dyDescent="0.3">
      <c r="A13" s="463" t="s">
        <v>1359</v>
      </c>
      <c r="B13" s="464" t="s">
        <v>1205</v>
      </c>
      <c r="C13" s="464" t="s">
        <v>1206</v>
      </c>
      <c r="D13" s="464" t="s">
        <v>1235</v>
      </c>
      <c r="E13" s="464" t="s">
        <v>1236</v>
      </c>
      <c r="F13" s="468">
        <v>41</v>
      </c>
      <c r="G13" s="468">
        <v>20131</v>
      </c>
      <c r="H13" s="468">
        <v>1.5154320987654322</v>
      </c>
      <c r="I13" s="468">
        <v>491</v>
      </c>
      <c r="J13" s="468">
        <v>27</v>
      </c>
      <c r="K13" s="468">
        <v>13284</v>
      </c>
      <c r="L13" s="468">
        <v>1</v>
      </c>
      <c r="M13" s="468">
        <v>492</v>
      </c>
      <c r="N13" s="468">
        <v>34</v>
      </c>
      <c r="O13" s="468">
        <v>17816</v>
      </c>
      <c r="P13" s="491">
        <v>1.341162300511894</v>
      </c>
      <c r="Q13" s="469">
        <v>524</v>
      </c>
    </row>
    <row r="14" spans="1:17" ht="14.4" customHeight="1" x14ac:dyDescent="0.3">
      <c r="A14" s="463" t="s">
        <v>1359</v>
      </c>
      <c r="B14" s="464" t="s">
        <v>1205</v>
      </c>
      <c r="C14" s="464" t="s">
        <v>1206</v>
      </c>
      <c r="D14" s="464" t="s">
        <v>1237</v>
      </c>
      <c r="E14" s="464" t="s">
        <v>1238</v>
      </c>
      <c r="F14" s="468">
        <v>17</v>
      </c>
      <c r="G14" s="468">
        <v>527</v>
      </c>
      <c r="H14" s="468">
        <v>0.89473684210526316</v>
      </c>
      <c r="I14" s="468">
        <v>31</v>
      </c>
      <c r="J14" s="468">
        <v>19</v>
      </c>
      <c r="K14" s="468">
        <v>589</v>
      </c>
      <c r="L14" s="468">
        <v>1</v>
      </c>
      <c r="M14" s="468">
        <v>31</v>
      </c>
      <c r="N14" s="468">
        <v>20</v>
      </c>
      <c r="O14" s="468">
        <v>1140</v>
      </c>
      <c r="P14" s="491">
        <v>1.935483870967742</v>
      </c>
      <c r="Q14" s="469">
        <v>57</v>
      </c>
    </row>
    <row r="15" spans="1:17" ht="14.4" customHeight="1" x14ac:dyDescent="0.3">
      <c r="A15" s="463" t="s">
        <v>1359</v>
      </c>
      <c r="B15" s="464" t="s">
        <v>1205</v>
      </c>
      <c r="C15" s="464" t="s">
        <v>1206</v>
      </c>
      <c r="D15" s="464" t="s">
        <v>1239</v>
      </c>
      <c r="E15" s="464" t="s">
        <v>1240</v>
      </c>
      <c r="F15" s="468">
        <v>3</v>
      </c>
      <c r="G15" s="468">
        <v>621</v>
      </c>
      <c r="H15" s="468">
        <v>0.49759615384615385</v>
      </c>
      <c r="I15" s="468">
        <v>207</v>
      </c>
      <c r="J15" s="468">
        <v>6</v>
      </c>
      <c r="K15" s="468">
        <v>1248</v>
      </c>
      <c r="L15" s="468">
        <v>1</v>
      </c>
      <c r="M15" s="468">
        <v>208</v>
      </c>
      <c r="N15" s="468">
        <v>7</v>
      </c>
      <c r="O15" s="468">
        <v>1568</v>
      </c>
      <c r="P15" s="491">
        <v>1.2564102564102564</v>
      </c>
      <c r="Q15" s="469">
        <v>224</v>
      </c>
    </row>
    <row r="16" spans="1:17" ht="14.4" customHeight="1" x14ac:dyDescent="0.3">
      <c r="A16" s="463" t="s">
        <v>1359</v>
      </c>
      <c r="B16" s="464" t="s">
        <v>1205</v>
      </c>
      <c r="C16" s="464" t="s">
        <v>1206</v>
      </c>
      <c r="D16" s="464" t="s">
        <v>1241</v>
      </c>
      <c r="E16" s="464" t="s">
        <v>1242</v>
      </c>
      <c r="F16" s="468">
        <v>3</v>
      </c>
      <c r="G16" s="468">
        <v>1140</v>
      </c>
      <c r="H16" s="468">
        <v>0.49479166666666669</v>
      </c>
      <c r="I16" s="468">
        <v>380</v>
      </c>
      <c r="J16" s="468">
        <v>6</v>
      </c>
      <c r="K16" s="468">
        <v>2304</v>
      </c>
      <c r="L16" s="468">
        <v>1</v>
      </c>
      <c r="M16" s="468">
        <v>384</v>
      </c>
      <c r="N16" s="468">
        <v>7</v>
      </c>
      <c r="O16" s="468">
        <v>3871</v>
      </c>
      <c r="P16" s="491">
        <v>1.6801215277777777</v>
      </c>
      <c r="Q16" s="469">
        <v>553</v>
      </c>
    </row>
    <row r="17" spans="1:17" ht="14.4" customHeight="1" x14ac:dyDescent="0.3">
      <c r="A17" s="463" t="s">
        <v>1359</v>
      </c>
      <c r="B17" s="464" t="s">
        <v>1205</v>
      </c>
      <c r="C17" s="464" t="s">
        <v>1206</v>
      </c>
      <c r="D17" s="464" t="s">
        <v>1243</v>
      </c>
      <c r="E17" s="464" t="s">
        <v>1244</v>
      </c>
      <c r="F17" s="468"/>
      <c r="G17" s="468"/>
      <c r="H17" s="468"/>
      <c r="I17" s="468"/>
      <c r="J17" s="468">
        <v>1</v>
      </c>
      <c r="K17" s="468">
        <v>236</v>
      </c>
      <c r="L17" s="468">
        <v>1</v>
      </c>
      <c r="M17" s="468">
        <v>236</v>
      </c>
      <c r="N17" s="468"/>
      <c r="O17" s="468"/>
      <c r="P17" s="491"/>
      <c r="Q17" s="469"/>
    </row>
    <row r="18" spans="1:17" ht="14.4" customHeight="1" x14ac:dyDescent="0.3">
      <c r="A18" s="463" t="s">
        <v>1359</v>
      </c>
      <c r="B18" s="464" t="s">
        <v>1205</v>
      </c>
      <c r="C18" s="464" t="s">
        <v>1206</v>
      </c>
      <c r="D18" s="464" t="s">
        <v>1245</v>
      </c>
      <c r="E18" s="464" t="s">
        <v>1246</v>
      </c>
      <c r="F18" s="468">
        <v>12</v>
      </c>
      <c r="G18" s="468">
        <v>1572</v>
      </c>
      <c r="H18" s="468">
        <v>5.7372262773722627</v>
      </c>
      <c r="I18" s="468">
        <v>131</v>
      </c>
      <c r="J18" s="468">
        <v>2</v>
      </c>
      <c r="K18" s="468">
        <v>274</v>
      </c>
      <c r="L18" s="468">
        <v>1</v>
      </c>
      <c r="M18" s="468">
        <v>137</v>
      </c>
      <c r="N18" s="468"/>
      <c r="O18" s="468"/>
      <c r="P18" s="491"/>
      <c r="Q18" s="469"/>
    </row>
    <row r="19" spans="1:17" ht="14.4" customHeight="1" x14ac:dyDescent="0.3">
      <c r="A19" s="463" t="s">
        <v>1359</v>
      </c>
      <c r="B19" s="464" t="s">
        <v>1205</v>
      </c>
      <c r="C19" s="464" t="s">
        <v>1206</v>
      </c>
      <c r="D19" s="464" t="s">
        <v>1251</v>
      </c>
      <c r="E19" s="464" t="s">
        <v>1252</v>
      </c>
      <c r="F19" s="468">
        <v>462</v>
      </c>
      <c r="G19" s="468">
        <v>7392</v>
      </c>
      <c r="H19" s="468">
        <v>0.85933503836317138</v>
      </c>
      <c r="I19" s="468">
        <v>16</v>
      </c>
      <c r="J19" s="468">
        <v>506</v>
      </c>
      <c r="K19" s="468">
        <v>8602</v>
      </c>
      <c r="L19" s="468">
        <v>1</v>
      </c>
      <c r="M19" s="468">
        <v>17</v>
      </c>
      <c r="N19" s="468">
        <v>339</v>
      </c>
      <c r="O19" s="468">
        <v>5763</v>
      </c>
      <c r="P19" s="491">
        <v>0.66996047430830041</v>
      </c>
      <c r="Q19" s="469">
        <v>17</v>
      </c>
    </row>
    <row r="20" spans="1:17" ht="14.4" customHeight="1" x14ac:dyDescent="0.3">
      <c r="A20" s="463" t="s">
        <v>1359</v>
      </c>
      <c r="B20" s="464" t="s">
        <v>1205</v>
      </c>
      <c r="C20" s="464" t="s">
        <v>1206</v>
      </c>
      <c r="D20" s="464" t="s">
        <v>1253</v>
      </c>
      <c r="E20" s="464" t="s">
        <v>1254</v>
      </c>
      <c r="F20" s="468">
        <v>9</v>
      </c>
      <c r="G20" s="468">
        <v>1224</v>
      </c>
      <c r="H20" s="468"/>
      <c r="I20" s="468">
        <v>136</v>
      </c>
      <c r="J20" s="468"/>
      <c r="K20" s="468"/>
      <c r="L20" s="468"/>
      <c r="M20" s="468"/>
      <c r="N20" s="468">
        <v>5</v>
      </c>
      <c r="O20" s="468">
        <v>715</v>
      </c>
      <c r="P20" s="491"/>
      <c r="Q20" s="469">
        <v>143</v>
      </c>
    </row>
    <row r="21" spans="1:17" ht="14.4" customHeight="1" x14ac:dyDescent="0.3">
      <c r="A21" s="463" t="s">
        <v>1359</v>
      </c>
      <c r="B21" s="464" t="s">
        <v>1205</v>
      </c>
      <c r="C21" s="464" t="s">
        <v>1206</v>
      </c>
      <c r="D21" s="464" t="s">
        <v>1255</v>
      </c>
      <c r="E21" s="464" t="s">
        <v>1256</v>
      </c>
      <c r="F21" s="468">
        <v>21</v>
      </c>
      <c r="G21" s="468">
        <v>2163</v>
      </c>
      <c r="H21" s="468">
        <v>4.2</v>
      </c>
      <c r="I21" s="468">
        <v>103</v>
      </c>
      <c r="J21" s="468">
        <v>5</v>
      </c>
      <c r="K21" s="468">
        <v>515</v>
      </c>
      <c r="L21" s="468">
        <v>1</v>
      </c>
      <c r="M21" s="468">
        <v>103</v>
      </c>
      <c r="N21" s="468">
        <v>17</v>
      </c>
      <c r="O21" s="468">
        <v>1105</v>
      </c>
      <c r="P21" s="491">
        <v>2.145631067961165</v>
      </c>
      <c r="Q21" s="469">
        <v>65</v>
      </c>
    </row>
    <row r="22" spans="1:17" ht="14.4" customHeight="1" x14ac:dyDescent="0.3">
      <c r="A22" s="463" t="s">
        <v>1359</v>
      </c>
      <c r="B22" s="464" t="s">
        <v>1205</v>
      </c>
      <c r="C22" s="464" t="s">
        <v>1206</v>
      </c>
      <c r="D22" s="464" t="s">
        <v>1261</v>
      </c>
      <c r="E22" s="464" t="s">
        <v>1262</v>
      </c>
      <c r="F22" s="468">
        <v>485</v>
      </c>
      <c r="G22" s="468">
        <v>56260</v>
      </c>
      <c r="H22" s="468">
        <v>0.88718579493487237</v>
      </c>
      <c r="I22" s="468">
        <v>116</v>
      </c>
      <c r="J22" s="468">
        <v>542</v>
      </c>
      <c r="K22" s="468">
        <v>63414</v>
      </c>
      <c r="L22" s="468">
        <v>1</v>
      </c>
      <c r="M22" s="468">
        <v>117</v>
      </c>
      <c r="N22" s="468">
        <v>470</v>
      </c>
      <c r="O22" s="468">
        <v>63920</v>
      </c>
      <c r="P22" s="491">
        <v>1.0079793105623365</v>
      </c>
      <c r="Q22" s="469">
        <v>136</v>
      </c>
    </row>
    <row r="23" spans="1:17" ht="14.4" customHeight="1" x14ac:dyDescent="0.3">
      <c r="A23" s="463" t="s">
        <v>1359</v>
      </c>
      <c r="B23" s="464" t="s">
        <v>1205</v>
      </c>
      <c r="C23" s="464" t="s">
        <v>1206</v>
      </c>
      <c r="D23" s="464" t="s">
        <v>1263</v>
      </c>
      <c r="E23" s="464" t="s">
        <v>1264</v>
      </c>
      <c r="F23" s="468">
        <v>111</v>
      </c>
      <c r="G23" s="468">
        <v>9435</v>
      </c>
      <c r="H23" s="468">
        <v>1.0265477097160265</v>
      </c>
      <c r="I23" s="468">
        <v>85</v>
      </c>
      <c r="J23" s="468">
        <v>101</v>
      </c>
      <c r="K23" s="468">
        <v>9191</v>
      </c>
      <c r="L23" s="468">
        <v>1</v>
      </c>
      <c r="M23" s="468">
        <v>91</v>
      </c>
      <c r="N23" s="468">
        <v>152</v>
      </c>
      <c r="O23" s="468">
        <v>13832</v>
      </c>
      <c r="P23" s="491">
        <v>1.504950495049505</v>
      </c>
      <c r="Q23" s="469">
        <v>91</v>
      </c>
    </row>
    <row r="24" spans="1:17" ht="14.4" customHeight="1" x14ac:dyDescent="0.3">
      <c r="A24" s="463" t="s">
        <v>1359</v>
      </c>
      <c r="B24" s="464" t="s">
        <v>1205</v>
      </c>
      <c r="C24" s="464" t="s">
        <v>1206</v>
      </c>
      <c r="D24" s="464" t="s">
        <v>1265</v>
      </c>
      <c r="E24" s="464" t="s">
        <v>1266</v>
      </c>
      <c r="F24" s="468">
        <v>5</v>
      </c>
      <c r="G24" s="468">
        <v>490</v>
      </c>
      <c r="H24" s="468">
        <v>1.2373737373737375</v>
      </c>
      <c r="I24" s="468">
        <v>98</v>
      </c>
      <c r="J24" s="468">
        <v>4</v>
      </c>
      <c r="K24" s="468">
        <v>396</v>
      </c>
      <c r="L24" s="468">
        <v>1</v>
      </c>
      <c r="M24" s="468">
        <v>99</v>
      </c>
      <c r="N24" s="468">
        <v>4</v>
      </c>
      <c r="O24" s="468">
        <v>548</v>
      </c>
      <c r="P24" s="491">
        <v>1.3838383838383839</v>
      </c>
      <c r="Q24" s="469">
        <v>137</v>
      </c>
    </row>
    <row r="25" spans="1:17" ht="14.4" customHeight="1" x14ac:dyDescent="0.3">
      <c r="A25" s="463" t="s">
        <v>1359</v>
      </c>
      <c r="B25" s="464" t="s">
        <v>1205</v>
      </c>
      <c r="C25" s="464" t="s">
        <v>1206</v>
      </c>
      <c r="D25" s="464" t="s">
        <v>1267</v>
      </c>
      <c r="E25" s="464" t="s">
        <v>1268</v>
      </c>
      <c r="F25" s="468">
        <v>58</v>
      </c>
      <c r="G25" s="468">
        <v>1218</v>
      </c>
      <c r="H25" s="468">
        <v>0.98305084745762716</v>
      </c>
      <c r="I25" s="468">
        <v>21</v>
      </c>
      <c r="J25" s="468">
        <v>59</v>
      </c>
      <c r="K25" s="468">
        <v>1239</v>
      </c>
      <c r="L25" s="468">
        <v>1</v>
      </c>
      <c r="M25" s="468">
        <v>21</v>
      </c>
      <c r="N25" s="468">
        <v>21</v>
      </c>
      <c r="O25" s="468">
        <v>1386</v>
      </c>
      <c r="P25" s="491">
        <v>1.1186440677966101</v>
      </c>
      <c r="Q25" s="469">
        <v>66</v>
      </c>
    </row>
    <row r="26" spans="1:17" ht="14.4" customHeight="1" x14ac:dyDescent="0.3">
      <c r="A26" s="463" t="s">
        <v>1359</v>
      </c>
      <c r="B26" s="464" t="s">
        <v>1205</v>
      </c>
      <c r="C26" s="464" t="s">
        <v>1206</v>
      </c>
      <c r="D26" s="464" t="s">
        <v>1269</v>
      </c>
      <c r="E26" s="464" t="s">
        <v>1270</v>
      </c>
      <c r="F26" s="468">
        <v>696</v>
      </c>
      <c r="G26" s="468">
        <v>338952</v>
      </c>
      <c r="H26" s="468">
        <v>0.81047114409778676</v>
      </c>
      <c r="I26" s="468">
        <v>487</v>
      </c>
      <c r="J26" s="468">
        <v>857</v>
      </c>
      <c r="K26" s="468">
        <v>418216</v>
      </c>
      <c r="L26" s="468">
        <v>1</v>
      </c>
      <c r="M26" s="468">
        <v>488</v>
      </c>
      <c r="N26" s="468">
        <v>359</v>
      </c>
      <c r="O26" s="468">
        <v>117752</v>
      </c>
      <c r="P26" s="491">
        <v>0.28155785527096044</v>
      </c>
      <c r="Q26" s="469">
        <v>328</v>
      </c>
    </row>
    <row r="27" spans="1:17" ht="14.4" customHeight="1" x14ac:dyDescent="0.3">
      <c r="A27" s="463" t="s">
        <v>1359</v>
      </c>
      <c r="B27" s="464" t="s">
        <v>1205</v>
      </c>
      <c r="C27" s="464" t="s">
        <v>1206</v>
      </c>
      <c r="D27" s="464" t="s">
        <v>1277</v>
      </c>
      <c r="E27" s="464" t="s">
        <v>1278</v>
      </c>
      <c r="F27" s="468">
        <v>97</v>
      </c>
      <c r="G27" s="468">
        <v>3977</v>
      </c>
      <c r="H27" s="468">
        <v>0.92380952380952386</v>
      </c>
      <c r="I27" s="468">
        <v>41</v>
      </c>
      <c r="J27" s="468">
        <v>105</v>
      </c>
      <c r="K27" s="468">
        <v>4305</v>
      </c>
      <c r="L27" s="468">
        <v>1</v>
      </c>
      <c r="M27" s="468">
        <v>41</v>
      </c>
      <c r="N27" s="468">
        <v>78</v>
      </c>
      <c r="O27" s="468">
        <v>3978</v>
      </c>
      <c r="P27" s="491">
        <v>0.92404181184668988</v>
      </c>
      <c r="Q27" s="469">
        <v>51</v>
      </c>
    </row>
    <row r="28" spans="1:17" ht="14.4" customHeight="1" x14ac:dyDescent="0.3">
      <c r="A28" s="463" t="s">
        <v>1359</v>
      </c>
      <c r="B28" s="464" t="s">
        <v>1205</v>
      </c>
      <c r="C28" s="464" t="s">
        <v>1206</v>
      </c>
      <c r="D28" s="464" t="s">
        <v>1285</v>
      </c>
      <c r="E28" s="464" t="s">
        <v>1286</v>
      </c>
      <c r="F28" s="468">
        <v>3</v>
      </c>
      <c r="G28" s="468">
        <v>657</v>
      </c>
      <c r="H28" s="468">
        <v>0.98206278026905824</v>
      </c>
      <c r="I28" s="468">
        <v>219</v>
      </c>
      <c r="J28" s="468">
        <v>3</v>
      </c>
      <c r="K28" s="468">
        <v>669</v>
      </c>
      <c r="L28" s="468">
        <v>1</v>
      </c>
      <c r="M28" s="468">
        <v>223</v>
      </c>
      <c r="N28" s="468">
        <v>3</v>
      </c>
      <c r="O28" s="468">
        <v>621</v>
      </c>
      <c r="P28" s="491">
        <v>0.9282511210762332</v>
      </c>
      <c r="Q28" s="469">
        <v>207</v>
      </c>
    </row>
    <row r="29" spans="1:17" ht="14.4" customHeight="1" x14ac:dyDescent="0.3">
      <c r="A29" s="463" t="s">
        <v>1359</v>
      </c>
      <c r="B29" s="464" t="s">
        <v>1205</v>
      </c>
      <c r="C29" s="464" t="s">
        <v>1206</v>
      </c>
      <c r="D29" s="464" t="s">
        <v>1287</v>
      </c>
      <c r="E29" s="464" t="s">
        <v>1288</v>
      </c>
      <c r="F29" s="468">
        <v>9</v>
      </c>
      <c r="G29" s="468">
        <v>6858</v>
      </c>
      <c r="H29" s="468">
        <v>2.9960681520314547</v>
      </c>
      <c r="I29" s="468">
        <v>762</v>
      </c>
      <c r="J29" s="468">
        <v>3</v>
      </c>
      <c r="K29" s="468">
        <v>2289</v>
      </c>
      <c r="L29" s="468">
        <v>1</v>
      </c>
      <c r="M29" s="468">
        <v>763</v>
      </c>
      <c r="N29" s="468"/>
      <c r="O29" s="468"/>
      <c r="P29" s="491"/>
      <c r="Q29" s="469"/>
    </row>
    <row r="30" spans="1:17" ht="14.4" customHeight="1" x14ac:dyDescent="0.3">
      <c r="A30" s="463" t="s">
        <v>1359</v>
      </c>
      <c r="B30" s="464" t="s">
        <v>1205</v>
      </c>
      <c r="C30" s="464" t="s">
        <v>1206</v>
      </c>
      <c r="D30" s="464" t="s">
        <v>1289</v>
      </c>
      <c r="E30" s="464" t="s">
        <v>1290</v>
      </c>
      <c r="F30" s="468">
        <v>11</v>
      </c>
      <c r="G30" s="468">
        <v>22792</v>
      </c>
      <c r="H30" s="468">
        <v>0.77083333333333337</v>
      </c>
      <c r="I30" s="468">
        <v>2072</v>
      </c>
      <c r="J30" s="468">
        <v>14</v>
      </c>
      <c r="K30" s="468">
        <v>29568</v>
      </c>
      <c r="L30" s="468">
        <v>1</v>
      </c>
      <c r="M30" s="468">
        <v>2112</v>
      </c>
      <c r="N30" s="468"/>
      <c r="O30" s="468"/>
      <c r="P30" s="491"/>
      <c r="Q30" s="469"/>
    </row>
    <row r="31" spans="1:17" ht="14.4" customHeight="1" x14ac:dyDescent="0.3">
      <c r="A31" s="463" t="s">
        <v>1359</v>
      </c>
      <c r="B31" s="464" t="s">
        <v>1205</v>
      </c>
      <c r="C31" s="464" t="s">
        <v>1206</v>
      </c>
      <c r="D31" s="464" t="s">
        <v>1291</v>
      </c>
      <c r="E31" s="464" t="s">
        <v>1292</v>
      </c>
      <c r="F31" s="468">
        <v>11</v>
      </c>
      <c r="G31" s="468">
        <v>6688</v>
      </c>
      <c r="H31" s="468">
        <v>1.3615635179153094</v>
      </c>
      <c r="I31" s="468">
        <v>608</v>
      </c>
      <c r="J31" s="468">
        <v>8</v>
      </c>
      <c r="K31" s="468">
        <v>4912</v>
      </c>
      <c r="L31" s="468">
        <v>1</v>
      </c>
      <c r="M31" s="468">
        <v>614</v>
      </c>
      <c r="N31" s="468">
        <v>16</v>
      </c>
      <c r="O31" s="468">
        <v>9792</v>
      </c>
      <c r="P31" s="491">
        <v>1.993485342019544</v>
      </c>
      <c r="Q31" s="469">
        <v>612</v>
      </c>
    </row>
    <row r="32" spans="1:17" ht="14.4" customHeight="1" x14ac:dyDescent="0.3">
      <c r="A32" s="463" t="s">
        <v>1359</v>
      </c>
      <c r="B32" s="464" t="s">
        <v>1205</v>
      </c>
      <c r="C32" s="464" t="s">
        <v>1206</v>
      </c>
      <c r="D32" s="464" t="s">
        <v>1303</v>
      </c>
      <c r="E32" s="464" t="s">
        <v>1304</v>
      </c>
      <c r="F32" s="468"/>
      <c r="G32" s="468"/>
      <c r="H32" s="468"/>
      <c r="I32" s="468"/>
      <c r="J32" s="468">
        <v>1</v>
      </c>
      <c r="K32" s="468">
        <v>249</v>
      </c>
      <c r="L32" s="468">
        <v>1</v>
      </c>
      <c r="M32" s="468">
        <v>249</v>
      </c>
      <c r="N32" s="468"/>
      <c r="O32" s="468"/>
      <c r="P32" s="491"/>
      <c r="Q32" s="469"/>
    </row>
    <row r="33" spans="1:17" ht="14.4" customHeight="1" x14ac:dyDescent="0.3">
      <c r="A33" s="463" t="s">
        <v>1359</v>
      </c>
      <c r="B33" s="464" t="s">
        <v>1205</v>
      </c>
      <c r="C33" s="464" t="s">
        <v>1206</v>
      </c>
      <c r="D33" s="464" t="s">
        <v>1309</v>
      </c>
      <c r="E33" s="464" t="s">
        <v>1310</v>
      </c>
      <c r="F33" s="468">
        <v>6</v>
      </c>
      <c r="G33" s="468">
        <v>912</v>
      </c>
      <c r="H33" s="468"/>
      <c r="I33" s="468">
        <v>152</v>
      </c>
      <c r="J33" s="468"/>
      <c r="K33" s="468"/>
      <c r="L33" s="468"/>
      <c r="M33" s="468"/>
      <c r="N33" s="468"/>
      <c r="O33" s="468"/>
      <c r="P33" s="491"/>
      <c r="Q33" s="469"/>
    </row>
    <row r="34" spans="1:17" ht="14.4" customHeight="1" x14ac:dyDescent="0.3">
      <c r="A34" s="463" t="s">
        <v>1359</v>
      </c>
      <c r="B34" s="464" t="s">
        <v>1205</v>
      </c>
      <c r="C34" s="464" t="s">
        <v>1206</v>
      </c>
      <c r="D34" s="464" t="s">
        <v>1311</v>
      </c>
      <c r="E34" s="464" t="s">
        <v>1312</v>
      </c>
      <c r="F34" s="468"/>
      <c r="G34" s="468"/>
      <c r="H34" s="468"/>
      <c r="I34" s="468"/>
      <c r="J34" s="468"/>
      <c r="K34" s="468"/>
      <c r="L34" s="468"/>
      <c r="M34" s="468"/>
      <c r="N34" s="468">
        <v>1</v>
      </c>
      <c r="O34" s="468">
        <v>47</v>
      </c>
      <c r="P34" s="491"/>
      <c r="Q34" s="469">
        <v>47</v>
      </c>
    </row>
    <row r="35" spans="1:17" ht="14.4" customHeight="1" x14ac:dyDescent="0.3">
      <c r="A35" s="463" t="s">
        <v>1359</v>
      </c>
      <c r="B35" s="464" t="s">
        <v>1205</v>
      </c>
      <c r="C35" s="464" t="s">
        <v>1206</v>
      </c>
      <c r="D35" s="464" t="s">
        <v>1315</v>
      </c>
      <c r="E35" s="464" t="s">
        <v>1316</v>
      </c>
      <c r="F35" s="468">
        <v>1</v>
      </c>
      <c r="G35" s="468">
        <v>328</v>
      </c>
      <c r="H35" s="468"/>
      <c r="I35" s="468">
        <v>328</v>
      </c>
      <c r="J35" s="468"/>
      <c r="K35" s="468"/>
      <c r="L35" s="468"/>
      <c r="M35" s="468"/>
      <c r="N35" s="468"/>
      <c r="O35" s="468"/>
      <c r="P35" s="491"/>
      <c r="Q35" s="469"/>
    </row>
    <row r="36" spans="1:17" ht="14.4" customHeight="1" x14ac:dyDescent="0.3">
      <c r="A36" s="463" t="s">
        <v>1359</v>
      </c>
      <c r="B36" s="464" t="s">
        <v>1205</v>
      </c>
      <c r="C36" s="464" t="s">
        <v>1206</v>
      </c>
      <c r="D36" s="464" t="s">
        <v>1317</v>
      </c>
      <c r="E36" s="464" t="s">
        <v>1318</v>
      </c>
      <c r="F36" s="468"/>
      <c r="G36" s="468"/>
      <c r="H36" s="468"/>
      <c r="I36" s="468"/>
      <c r="J36" s="468"/>
      <c r="K36" s="468"/>
      <c r="L36" s="468"/>
      <c r="M36" s="468"/>
      <c r="N36" s="468">
        <v>1</v>
      </c>
      <c r="O36" s="468">
        <v>36</v>
      </c>
      <c r="P36" s="491"/>
      <c r="Q36" s="469">
        <v>36</v>
      </c>
    </row>
    <row r="37" spans="1:17" ht="14.4" customHeight="1" x14ac:dyDescent="0.3">
      <c r="A37" s="463" t="s">
        <v>1359</v>
      </c>
      <c r="B37" s="464" t="s">
        <v>1205</v>
      </c>
      <c r="C37" s="464" t="s">
        <v>1206</v>
      </c>
      <c r="D37" s="464" t="s">
        <v>1323</v>
      </c>
      <c r="E37" s="464"/>
      <c r="F37" s="468"/>
      <c r="G37" s="468"/>
      <c r="H37" s="468"/>
      <c r="I37" s="468"/>
      <c r="J37" s="468"/>
      <c r="K37" s="468"/>
      <c r="L37" s="468"/>
      <c r="M37" s="468"/>
      <c r="N37" s="468">
        <v>14</v>
      </c>
      <c r="O37" s="468">
        <v>20902</v>
      </c>
      <c r="P37" s="491"/>
      <c r="Q37" s="469">
        <v>1493</v>
      </c>
    </row>
    <row r="38" spans="1:17" ht="14.4" customHeight="1" x14ac:dyDescent="0.3">
      <c r="A38" s="463" t="s">
        <v>1359</v>
      </c>
      <c r="B38" s="464" t="s">
        <v>1205</v>
      </c>
      <c r="C38" s="464" t="s">
        <v>1206</v>
      </c>
      <c r="D38" s="464" t="s">
        <v>1324</v>
      </c>
      <c r="E38" s="464"/>
      <c r="F38" s="468"/>
      <c r="G38" s="468"/>
      <c r="H38" s="468"/>
      <c r="I38" s="468"/>
      <c r="J38" s="468"/>
      <c r="K38" s="468"/>
      <c r="L38" s="468"/>
      <c r="M38" s="468"/>
      <c r="N38" s="468">
        <v>5</v>
      </c>
      <c r="O38" s="468">
        <v>1635</v>
      </c>
      <c r="P38" s="491"/>
      <c r="Q38" s="469">
        <v>327</v>
      </c>
    </row>
    <row r="39" spans="1:17" ht="14.4" customHeight="1" x14ac:dyDescent="0.3">
      <c r="A39" s="463" t="s">
        <v>1359</v>
      </c>
      <c r="B39" s="464" t="s">
        <v>1205</v>
      </c>
      <c r="C39" s="464" t="s">
        <v>1206</v>
      </c>
      <c r="D39" s="464" t="s">
        <v>1325</v>
      </c>
      <c r="E39" s="464"/>
      <c r="F39" s="468"/>
      <c r="G39" s="468"/>
      <c r="H39" s="468"/>
      <c r="I39" s="468"/>
      <c r="J39" s="468"/>
      <c r="K39" s="468"/>
      <c r="L39" s="468"/>
      <c r="M39" s="468"/>
      <c r="N39" s="468">
        <v>5</v>
      </c>
      <c r="O39" s="468">
        <v>4435</v>
      </c>
      <c r="P39" s="491"/>
      <c r="Q39" s="469">
        <v>887</v>
      </c>
    </row>
    <row r="40" spans="1:17" ht="14.4" customHeight="1" x14ac:dyDescent="0.3">
      <c r="A40" s="463" t="s">
        <v>1359</v>
      </c>
      <c r="B40" s="464" t="s">
        <v>1205</v>
      </c>
      <c r="C40" s="464" t="s">
        <v>1206</v>
      </c>
      <c r="D40" s="464" t="s">
        <v>1328</v>
      </c>
      <c r="E40" s="464"/>
      <c r="F40" s="468"/>
      <c r="G40" s="468"/>
      <c r="H40" s="468"/>
      <c r="I40" s="468"/>
      <c r="J40" s="468"/>
      <c r="K40" s="468"/>
      <c r="L40" s="468"/>
      <c r="M40" s="468"/>
      <c r="N40" s="468">
        <v>25</v>
      </c>
      <c r="O40" s="468">
        <v>6500</v>
      </c>
      <c r="P40" s="491"/>
      <c r="Q40" s="469">
        <v>260</v>
      </c>
    </row>
    <row r="41" spans="1:17" ht="14.4" customHeight="1" x14ac:dyDescent="0.3">
      <c r="A41" s="463" t="s">
        <v>1360</v>
      </c>
      <c r="B41" s="464" t="s">
        <v>1205</v>
      </c>
      <c r="C41" s="464" t="s">
        <v>1206</v>
      </c>
      <c r="D41" s="464" t="s">
        <v>1207</v>
      </c>
      <c r="E41" s="464" t="s">
        <v>1208</v>
      </c>
      <c r="F41" s="468">
        <v>903</v>
      </c>
      <c r="G41" s="468">
        <v>145383</v>
      </c>
      <c r="H41" s="468">
        <v>0.89400442749969256</v>
      </c>
      <c r="I41" s="468">
        <v>161</v>
      </c>
      <c r="J41" s="468">
        <v>940</v>
      </c>
      <c r="K41" s="468">
        <v>162620</v>
      </c>
      <c r="L41" s="468">
        <v>1</v>
      </c>
      <c r="M41" s="468">
        <v>173</v>
      </c>
      <c r="N41" s="468">
        <v>849</v>
      </c>
      <c r="O41" s="468">
        <v>146877</v>
      </c>
      <c r="P41" s="491">
        <v>0.90319148936170213</v>
      </c>
      <c r="Q41" s="469">
        <v>173</v>
      </c>
    </row>
    <row r="42" spans="1:17" ht="14.4" customHeight="1" x14ac:dyDescent="0.3">
      <c r="A42" s="463" t="s">
        <v>1360</v>
      </c>
      <c r="B42" s="464" t="s">
        <v>1205</v>
      </c>
      <c r="C42" s="464" t="s">
        <v>1206</v>
      </c>
      <c r="D42" s="464" t="s">
        <v>1221</v>
      </c>
      <c r="E42" s="464" t="s">
        <v>1222</v>
      </c>
      <c r="F42" s="468">
        <v>6</v>
      </c>
      <c r="G42" s="468">
        <v>7014</v>
      </c>
      <c r="H42" s="468">
        <v>0.74744245524296671</v>
      </c>
      <c r="I42" s="468">
        <v>1169</v>
      </c>
      <c r="J42" s="468">
        <v>8</v>
      </c>
      <c r="K42" s="468">
        <v>9384</v>
      </c>
      <c r="L42" s="468">
        <v>1</v>
      </c>
      <c r="M42" s="468">
        <v>1173</v>
      </c>
      <c r="N42" s="468">
        <v>21</v>
      </c>
      <c r="O42" s="468">
        <v>22470</v>
      </c>
      <c r="P42" s="491">
        <v>2.3945012787723785</v>
      </c>
      <c r="Q42" s="469">
        <v>1070</v>
      </c>
    </row>
    <row r="43" spans="1:17" ht="14.4" customHeight="1" x14ac:dyDescent="0.3">
      <c r="A43" s="463" t="s">
        <v>1360</v>
      </c>
      <c r="B43" s="464" t="s">
        <v>1205</v>
      </c>
      <c r="C43" s="464" t="s">
        <v>1206</v>
      </c>
      <c r="D43" s="464" t="s">
        <v>1223</v>
      </c>
      <c r="E43" s="464" t="s">
        <v>1224</v>
      </c>
      <c r="F43" s="468">
        <v>421</v>
      </c>
      <c r="G43" s="468">
        <v>16840</v>
      </c>
      <c r="H43" s="468">
        <v>0.97099694401199332</v>
      </c>
      <c r="I43" s="468">
        <v>40</v>
      </c>
      <c r="J43" s="468">
        <v>423</v>
      </c>
      <c r="K43" s="468">
        <v>17343</v>
      </c>
      <c r="L43" s="468">
        <v>1</v>
      </c>
      <c r="M43" s="468">
        <v>41</v>
      </c>
      <c r="N43" s="468">
        <v>322</v>
      </c>
      <c r="O43" s="468">
        <v>14812</v>
      </c>
      <c r="P43" s="491">
        <v>0.85406215764285298</v>
      </c>
      <c r="Q43" s="469">
        <v>46</v>
      </c>
    </row>
    <row r="44" spans="1:17" ht="14.4" customHeight="1" x14ac:dyDescent="0.3">
      <c r="A44" s="463" t="s">
        <v>1360</v>
      </c>
      <c r="B44" s="464" t="s">
        <v>1205</v>
      </c>
      <c r="C44" s="464" t="s">
        <v>1206</v>
      </c>
      <c r="D44" s="464" t="s">
        <v>1225</v>
      </c>
      <c r="E44" s="464" t="s">
        <v>1226</v>
      </c>
      <c r="F44" s="468">
        <v>170</v>
      </c>
      <c r="G44" s="468">
        <v>65110</v>
      </c>
      <c r="H44" s="468">
        <v>1.1774811921296295</v>
      </c>
      <c r="I44" s="468">
        <v>383</v>
      </c>
      <c r="J44" s="468">
        <v>144</v>
      </c>
      <c r="K44" s="468">
        <v>55296</v>
      </c>
      <c r="L44" s="468">
        <v>1</v>
      </c>
      <c r="M44" s="468">
        <v>384</v>
      </c>
      <c r="N44" s="468">
        <v>283</v>
      </c>
      <c r="O44" s="468">
        <v>98201</v>
      </c>
      <c r="P44" s="491">
        <v>1.7759150752314814</v>
      </c>
      <c r="Q44" s="469">
        <v>347</v>
      </c>
    </row>
    <row r="45" spans="1:17" ht="14.4" customHeight="1" x14ac:dyDescent="0.3">
      <c r="A45" s="463" t="s">
        <v>1360</v>
      </c>
      <c r="B45" s="464" t="s">
        <v>1205</v>
      </c>
      <c r="C45" s="464" t="s">
        <v>1206</v>
      </c>
      <c r="D45" s="464" t="s">
        <v>1227</v>
      </c>
      <c r="E45" s="464" t="s">
        <v>1228</v>
      </c>
      <c r="F45" s="468">
        <v>603</v>
      </c>
      <c r="G45" s="468">
        <v>22311</v>
      </c>
      <c r="H45" s="468">
        <v>1.2829787234042553</v>
      </c>
      <c r="I45" s="468">
        <v>37</v>
      </c>
      <c r="J45" s="468">
        <v>470</v>
      </c>
      <c r="K45" s="468">
        <v>17390</v>
      </c>
      <c r="L45" s="468">
        <v>1</v>
      </c>
      <c r="M45" s="468">
        <v>37</v>
      </c>
      <c r="N45" s="468">
        <v>273</v>
      </c>
      <c r="O45" s="468">
        <v>13923</v>
      </c>
      <c r="P45" s="491">
        <v>0.80063254744105805</v>
      </c>
      <c r="Q45" s="469">
        <v>51</v>
      </c>
    </row>
    <row r="46" spans="1:17" ht="14.4" customHeight="1" x14ac:dyDescent="0.3">
      <c r="A46" s="463" t="s">
        <v>1360</v>
      </c>
      <c r="B46" s="464" t="s">
        <v>1205</v>
      </c>
      <c r="C46" s="464" t="s">
        <v>1206</v>
      </c>
      <c r="D46" s="464" t="s">
        <v>1231</v>
      </c>
      <c r="E46" s="464" t="s">
        <v>1232</v>
      </c>
      <c r="F46" s="468">
        <v>177</v>
      </c>
      <c r="G46" s="468">
        <v>78765</v>
      </c>
      <c r="H46" s="468">
        <v>1.6352142501245641</v>
      </c>
      <c r="I46" s="468">
        <v>445</v>
      </c>
      <c r="J46" s="468">
        <v>108</v>
      </c>
      <c r="K46" s="468">
        <v>48168</v>
      </c>
      <c r="L46" s="468">
        <v>1</v>
      </c>
      <c r="M46" s="468">
        <v>446</v>
      </c>
      <c r="N46" s="468">
        <v>310</v>
      </c>
      <c r="O46" s="468">
        <v>116870</v>
      </c>
      <c r="P46" s="491">
        <v>2.4262996180036538</v>
      </c>
      <c r="Q46" s="469">
        <v>377</v>
      </c>
    </row>
    <row r="47" spans="1:17" ht="14.4" customHeight="1" x14ac:dyDescent="0.3">
      <c r="A47" s="463" t="s">
        <v>1360</v>
      </c>
      <c r="B47" s="464" t="s">
        <v>1205</v>
      </c>
      <c r="C47" s="464" t="s">
        <v>1206</v>
      </c>
      <c r="D47" s="464" t="s">
        <v>1233</v>
      </c>
      <c r="E47" s="464" t="s">
        <v>1234</v>
      </c>
      <c r="F47" s="468">
        <v>1</v>
      </c>
      <c r="G47" s="468">
        <v>41</v>
      </c>
      <c r="H47" s="468"/>
      <c r="I47" s="468">
        <v>41</v>
      </c>
      <c r="J47" s="468"/>
      <c r="K47" s="468"/>
      <c r="L47" s="468"/>
      <c r="M47" s="468"/>
      <c r="N47" s="468">
        <v>1</v>
      </c>
      <c r="O47" s="468">
        <v>34</v>
      </c>
      <c r="P47" s="491"/>
      <c r="Q47" s="469">
        <v>34</v>
      </c>
    </row>
    <row r="48" spans="1:17" ht="14.4" customHeight="1" x14ac:dyDescent="0.3">
      <c r="A48" s="463" t="s">
        <v>1360</v>
      </c>
      <c r="B48" s="464" t="s">
        <v>1205</v>
      </c>
      <c r="C48" s="464" t="s">
        <v>1206</v>
      </c>
      <c r="D48" s="464" t="s">
        <v>1235</v>
      </c>
      <c r="E48" s="464" t="s">
        <v>1236</v>
      </c>
      <c r="F48" s="468">
        <v>159</v>
      </c>
      <c r="G48" s="468">
        <v>78069</v>
      </c>
      <c r="H48" s="468">
        <v>0.9389161495165248</v>
      </c>
      <c r="I48" s="468">
        <v>491</v>
      </c>
      <c r="J48" s="468">
        <v>169</v>
      </c>
      <c r="K48" s="468">
        <v>83148</v>
      </c>
      <c r="L48" s="468">
        <v>1</v>
      </c>
      <c r="M48" s="468">
        <v>492</v>
      </c>
      <c r="N48" s="468">
        <v>288</v>
      </c>
      <c r="O48" s="468">
        <v>150912</v>
      </c>
      <c r="P48" s="491">
        <v>1.814980516669072</v>
      </c>
      <c r="Q48" s="469">
        <v>524</v>
      </c>
    </row>
    <row r="49" spans="1:17" ht="14.4" customHeight="1" x14ac:dyDescent="0.3">
      <c r="A49" s="463" t="s">
        <v>1360</v>
      </c>
      <c r="B49" s="464" t="s">
        <v>1205</v>
      </c>
      <c r="C49" s="464" t="s">
        <v>1206</v>
      </c>
      <c r="D49" s="464" t="s">
        <v>1237</v>
      </c>
      <c r="E49" s="464" t="s">
        <v>1238</v>
      </c>
      <c r="F49" s="468">
        <v>11</v>
      </c>
      <c r="G49" s="468">
        <v>341</v>
      </c>
      <c r="H49" s="468">
        <v>0.7857142857142857</v>
      </c>
      <c r="I49" s="468">
        <v>31</v>
      </c>
      <c r="J49" s="468">
        <v>14</v>
      </c>
      <c r="K49" s="468">
        <v>434</v>
      </c>
      <c r="L49" s="468">
        <v>1</v>
      </c>
      <c r="M49" s="468">
        <v>31</v>
      </c>
      <c r="N49" s="468">
        <v>12</v>
      </c>
      <c r="O49" s="468">
        <v>684</v>
      </c>
      <c r="P49" s="491">
        <v>1.5760368663594471</v>
      </c>
      <c r="Q49" s="469">
        <v>57</v>
      </c>
    </row>
    <row r="50" spans="1:17" ht="14.4" customHeight="1" x14ac:dyDescent="0.3">
      <c r="A50" s="463" t="s">
        <v>1360</v>
      </c>
      <c r="B50" s="464" t="s">
        <v>1205</v>
      </c>
      <c r="C50" s="464" t="s">
        <v>1206</v>
      </c>
      <c r="D50" s="464" t="s">
        <v>1239</v>
      </c>
      <c r="E50" s="464" t="s">
        <v>1240</v>
      </c>
      <c r="F50" s="468">
        <v>3</v>
      </c>
      <c r="G50" s="468">
        <v>621</v>
      </c>
      <c r="H50" s="468">
        <v>0.37319711538461536</v>
      </c>
      <c r="I50" s="468">
        <v>207</v>
      </c>
      <c r="J50" s="468">
        <v>8</v>
      </c>
      <c r="K50" s="468">
        <v>1664</v>
      </c>
      <c r="L50" s="468">
        <v>1</v>
      </c>
      <c r="M50" s="468">
        <v>208</v>
      </c>
      <c r="N50" s="468">
        <v>3</v>
      </c>
      <c r="O50" s="468">
        <v>672</v>
      </c>
      <c r="P50" s="491">
        <v>0.40384615384615385</v>
      </c>
      <c r="Q50" s="469">
        <v>224</v>
      </c>
    </row>
    <row r="51" spans="1:17" ht="14.4" customHeight="1" x14ac:dyDescent="0.3">
      <c r="A51" s="463" t="s">
        <v>1360</v>
      </c>
      <c r="B51" s="464" t="s">
        <v>1205</v>
      </c>
      <c r="C51" s="464" t="s">
        <v>1206</v>
      </c>
      <c r="D51" s="464" t="s">
        <v>1241</v>
      </c>
      <c r="E51" s="464" t="s">
        <v>1242</v>
      </c>
      <c r="F51" s="468">
        <v>3</v>
      </c>
      <c r="G51" s="468">
        <v>1140</v>
      </c>
      <c r="H51" s="468">
        <v>0.37109375</v>
      </c>
      <c r="I51" s="468">
        <v>380</v>
      </c>
      <c r="J51" s="468">
        <v>8</v>
      </c>
      <c r="K51" s="468">
        <v>3072</v>
      </c>
      <c r="L51" s="468">
        <v>1</v>
      </c>
      <c r="M51" s="468">
        <v>384</v>
      </c>
      <c r="N51" s="468">
        <v>3</v>
      </c>
      <c r="O51" s="468">
        <v>1659</v>
      </c>
      <c r="P51" s="491">
        <v>0.5400390625</v>
      </c>
      <c r="Q51" s="469">
        <v>553</v>
      </c>
    </row>
    <row r="52" spans="1:17" ht="14.4" customHeight="1" x14ac:dyDescent="0.3">
      <c r="A52" s="463" t="s">
        <v>1360</v>
      </c>
      <c r="B52" s="464" t="s">
        <v>1205</v>
      </c>
      <c r="C52" s="464" t="s">
        <v>1206</v>
      </c>
      <c r="D52" s="464" t="s">
        <v>1243</v>
      </c>
      <c r="E52" s="464" t="s">
        <v>1244</v>
      </c>
      <c r="F52" s="468">
        <v>1</v>
      </c>
      <c r="G52" s="468">
        <v>234</v>
      </c>
      <c r="H52" s="468"/>
      <c r="I52" s="468">
        <v>234</v>
      </c>
      <c r="J52" s="468"/>
      <c r="K52" s="468"/>
      <c r="L52" s="468"/>
      <c r="M52" s="468"/>
      <c r="N52" s="468">
        <v>3</v>
      </c>
      <c r="O52" s="468">
        <v>639</v>
      </c>
      <c r="P52" s="491"/>
      <c r="Q52" s="469">
        <v>213</v>
      </c>
    </row>
    <row r="53" spans="1:17" ht="14.4" customHeight="1" x14ac:dyDescent="0.3">
      <c r="A53" s="463" t="s">
        <v>1360</v>
      </c>
      <c r="B53" s="464" t="s">
        <v>1205</v>
      </c>
      <c r="C53" s="464" t="s">
        <v>1206</v>
      </c>
      <c r="D53" s="464" t="s">
        <v>1245</v>
      </c>
      <c r="E53" s="464" t="s">
        <v>1246</v>
      </c>
      <c r="F53" s="468">
        <v>8</v>
      </c>
      <c r="G53" s="468">
        <v>1048</v>
      </c>
      <c r="H53" s="468">
        <v>0.95620437956204385</v>
      </c>
      <c r="I53" s="468">
        <v>131</v>
      </c>
      <c r="J53" s="468">
        <v>8</v>
      </c>
      <c r="K53" s="468">
        <v>1096</v>
      </c>
      <c r="L53" s="468">
        <v>1</v>
      </c>
      <c r="M53" s="468">
        <v>137</v>
      </c>
      <c r="N53" s="468">
        <v>12</v>
      </c>
      <c r="O53" s="468">
        <v>1692</v>
      </c>
      <c r="P53" s="491">
        <v>1.5437956204379562</v>
      </c>
      <c r="Q53" s="469">
        <v>141</v>
      </c>
    </row>
    <row r="54" spans="1:17" ht="14.4" customHeight="1" x14ac:dyDescent="0.3">
      <c r="A54" s="463" t="s">
        <v>1360</v>
      </c>
      <c r="B54" s="464" t="s">
        <v>1205</v>
      </c>
      <c r="C54" s="464" t="s">
        <v>1206</v>
      </c>
      <c r="D54" s="464" t="s">
        <v>1247</v>
      </c>
      <c r="E54" s="464" t="s">
        <v>1248</v>
      </c>
      <c r="F54" s="468"/>
      <c r="G54" s="468"/>
      <c r="H54" s="468"/>
      <c r="I54" s="468"/>
      <c r="J54" s="468"/>
      <c r="K54" s="468"/>
      <c r="L54" s="468"/>
      <c r="M54" s="468"/>
      <c r="N54" s="468">
        <v>1</v>
      </c>
      <c r="O54" s="468">
        <v>220</v>
      </c>
      <c r="P54" s="491"/>
      <c r="Q54" s="469">
        <v>220</v>
      </c>
    </row>
    <row r="55" spans="1:17" ht="14.4" customHeight="1" x14ac:dyDescent="0.3">
      <c r="A55" s="463" t="s">
        <v>1360</v>
      </c>
      <c r="B55" s="464" t="s">
        <v>1205</v>
      </c>
      <c r="C55" s="464" t="s">
        <v>1206</v>
      </c>
      <c r="D55" s="464" t="s">
        <v>1251</v>
      </c>
      <c r="E55" s="464" t="s">
        <v>1252</v>
      </c>
      <c r="F55" s="468">
        <v>683</v>
      </c>
      <c r="G55" s="468">
        <v>10928</v>
      </c>
      <c r="H55" s="468">
        <v>1.4127989657401423</v>
      </c>
      <c r="I55" s="468">
        <v>16</v>
      </c>
      <c r="J55" s="468">
        <v>455</v>
      </c>
      <c r="K55" s="468">
        <v>7735</v>
      </c>
      <c r="L55" s="468">
        <v>1</v>
      </c>
      <c r="M55" s="468">
        <v>17</v>
      </c>
      <c r="N55" s="468">
        <v>597</v>
      </c>
      <c r="O55" s="468">
        <v>10149</v>
      </c>
      <c r="P55" s="491">
        <v>1.3120879120879121</v>
      </c>
      <c r="Q55" s="469">
        <v>17</v>
      </c>
    </row>
    <row r="56" spans="1:17" ht="14.4" customHeight="1" x14ac:dyDescent="0.3">
      <c r="A56" s="463" t="s">
        <v>1360</v>
      </c>
      <c r="B56" s="464" t="s">
        <v>1205</v>
      </c>
      <c r="C56" s="464" t="s">
        <v>1206</v>
      </c>
      <c r="D56" s="464" t="s">
        <v>1253</v>
      </c>
      <c r="E56" s="464" t="s">
        <v>1254</v>
      </c>
      <c r="F56" s="468">
        <v>3</v>
      </c>
      <c r="G56" s="468">
        <v>408</v>
      </c>
      <c r="H56" s="468">
        <v>1.4676258992805755</v>
      </c>
      <c r="I56" s="468">
        <v>136</v>
      </c>
      <c r="J56" s="468">
        <v>2</v>
      </c>
      <c r="K56" s="468">
        <v>278</v>
      </c>
      <c r="L56" s="468">
        <v>1</v>
      </c>
      <c r="M56" s="468">
        <v>139</v>
      </c>
      <c r="N56" s="468">
        <v>5</v>
      </c>
      <c r="O56" s="468">
        <v>715</v>
      </c>
      <c r="P56" s="491">
        <v>2.5719424460431655</v>
      </c>
      <c r="Q56" s="469">
        <v>143</v>
      </c>
    </row>
    <row r="57" spans="1:17" ht="14.4" customHeight="1" x14ac:dyDescent="0.3">
      <c r="A57" s="463" t="s">
        <v>1360</v>
      </c>
      <c r="B57" s="464" t="s">
        <v>1205</v>
      </c>
      <c r="C57" s="464" t="s">
        <v>1206</v>
      </c>
      <c r="D57" s="464" t="s">
        <v>1255</v>
      </c>
      <c r="E57" s="464" t="s">
        <v>1256</v>
      </c>
      <c r="F57" s="468">
        <v>31</v>
      </c>
      <c r="G57" s="468">
        <v>3193</v>
      </c>
      <c r="H57" s="468">
        <v>0.88571428571428568</v>
      </c>
      <c r="I57" s="468">
        <v>103</v>
      </c>
      <c r="J57" s="468">
        <v>35</v>
      </c>
      <c r="K57" s="468">
        <v>3605</v>
      </c>
      <c r="L57" s="468">
        <v>1</v>
      </c>
      <c r="M57" s="468">
        <v>103</v>
      </c>
      <c r="N57" s="468">
        <v>30</v>
      </c>
      <c r="O57" s="468">
        <v>1950</v>
      </c>
      <c r="P57" s="491">
        <v>0.5409153952843273</v>
      </c>
      <c r="Q57" s="469">
        <v>65</v>
      </c>
    </row>
    <row r="58" spans="1:17" ht="14.4" customHeight="1" x14ac:dyDescent="0.3">
      <c r="A58" s="463" t="s">
        <v>1360</v>
      </c>
      <c r="B58" s="464" t="s">
        <v>1205</v>
      </c>
      <c r="C58" s="464" t="s">
        <v>1206</v>
      </c>
      <c r="D58" s="464" t="s">
        <v>1261</v>
      </c>
      <c r="E58" s="464" t="s">
        <v>1262</v>
      </c>
      <c r="F58" s="468">
        <v>735</v>
      </c>
      <c r="G58" s="468">
        <v>85260</v>
      </c>
      <c r="H58" s="468">
        <v>0.89523089523089527</v>
      </c>
      <c r="I58" s="468">
        <v>116</v>
      </c>
      <c r="J58" s="468">
        <v>814</v>
      </c>
      <c r="K58" s="468">
        <v>95238</v>
      </c>
      <c r="L58" s="468">
        <v>1</v>
      </c>
      <c r="M58" s="468">
        <v>117</v>
      </c>
      <c r="N58" s="468">
        <v>745</v>
      </c>
      <c r="O58" s="468">
        <v>101320</v>
      </c>
      <c r="P58" s="491">
        <v>1.0638610638610639</v>
      </c>
      <c r="Q58" s="469">
        <v>136</v>
      </c>
    </row>
    <row r="59" spans="1:17" ht="14.4" customHeight="1" x14ac:dyDescent="0.3">
      <c r="A59" s="463" t="s">
        <v>1360</v>
      </c>
      <c r="B59" s="464" t="s">
        <v>1205</v>
      </c>
      <c r="C59" s="464" t="s">
        <v>1206</v>
      </c>
      <c r="D59" s="464" t="s">
        <v>1263</v>
      </c>
      <c r="E59" s="464" t="s">
        <v>1264</v>
      </c>
      <c r="F59" s="468">
        <v>264</v>
      </c>
      <c r="G59" s="468">
        <v>22440</v>
      </c>
      <c r="H59" s="468">
        <v>0.78035888162470446</v>
      </c>
      <c r="I59" s="468">
        <v>85</v>
      </c>
      <c r="J59" s="468">
        <v>316</v>
      </c>
      <c r="K59" s="468">
        <v>28756</v>
      </c>
      <c r="L59" s="468">
        <v>1</v>
      </c>
      <c r="M59" s="468">
        <v>91</v>
      </c>
      <c r="N59" s="468">
        <v>239</v>
      </c>
      <c r="O59" s="468">
        <v>21749</v>
      </c>
      <c r="P59" s="491">
        <v>0.75632911392405067</v>
      </c>
      <c r="Q59" s="469">
        <v>91</v>
      </c>
    </row>
    <row r="60" spans="1:17" ht="14.4" customHeight="1" x14ac:dyDescent="0.3">
      <c r="A60" s="463" t="s">
        <v>1360</v>
      </c>
      <c r="B60" s="464" t="s">
        <v>1205</v>
      </c>
      <c r="C60" s="464" t="s">
        <v>1206</v>
      </c>
      <c r="D60" s="464" t="s">
        <v>1265</v>
      </c>
      <c r="E60" s="464" t="s">
        <v>1266</v>
      </c>
      <c r="F60" s="468">
        <v>2</v>
      </c>
      <c r="G60" s="468">
        <v>196</v>
      </c>
      <c r="H60" s="468">
        <v>0.65993265993265993</v>
      </c>
      <c r="I60" s="468">
        <v>98</v>
      </c>
      <c r="J60" s="468">
        <v>3</v>
      </c>
      <c r="K60" s="468">
        <v>297</v>
      </c>
      <c r="L60" s="468">
        <v>1</v>
      </c>
      <c r="M60" s="468">
        <v>99</v>
      </c>
      <c r="N60" s="468">
        <v>7</v>
      </c>
      <c r="O60" s="468">
        <v>959</v>
      </c>
      <c r="P60" s="491">
        <v>3.2289562289562288</v>
      </c>
      <c r="Q60" s="469">
        <v>137</v>
      </c>
    </row>
    <row r="61" spans="1:17" ht="14.4" customHeight="1" x14ac:dyDescent="0.3">
      <c r="A61" s="463" t="s">
        <v>1360</v>
      </c>
      <c r="B61" s="464" t="s">
        <v>1205</v>
      </c>
      <c r="C61" s="464" t="s">
        <v>1206</v>
      </c>
      <c r="D61" s="464" t="s">
        <v>1267</v>
      </c>
      <c r="E61" s="464" t="s">
        <v>1268</v>
      </c>
      <c r="F61" s="468">
        <v>69</v>
      </c>
      <c r="G61" s="468">
        <v>1449</v>
      </c>
      <c r="H61" s="468">
        <v>1.078125</v>
      </c>
      <c r="I61" s="468">
        <v>21</v>
      </c>
      <c r="J61" s="468">
        <v>64</v>
      </c>
      <c r="K61" s="468">
        <v>1344</v>
      </c>
      <c r="L61" s="468">
        <v>1</v>
      </c>
      <c r="M61" s="468">
        <v>21</v>
      </c>
      <c r="N61" s="468">
        <v>60</v>
      </c>
      <c r="O61" s="468">
        <v>3960</v>
      </c>
      <c r="P61" s="491">
        <v>2.9464285714285716</v>
      </c>
      <c r="Q61" s="469">
        <v>66</v>
      </c>
    </row>
    <row r="62" spans="1:17" ht="14.4" customHeight="1" x14ac:dyDescent="0.3">
      <c r="A62" s="463" t="s">
        <v>1360</v>
      </c>
      <c r="B62" s="464" t="s">
        <v>1205</v>
      </c>
      <c r="C62" s="464" t="s">
        <v>1206</v>
      </c>
      <c r="D62" s="464" t="s">
        <v>1269</v>
      </c>
      <c r="E62" s="464" t="s">
        <v>1270</v>
      </c>
      <c r="F62" s="468">
        <v>642</v>
      </c>
      <c r="G62" s="468">
        <v>312654</v>
      </c>
      <c r="H62" s="468">
        <v>1.8788399596173262</v>
      </c>
      <c r="I62" s="468">
        <v>487</v>
      </c>
      <c r="J62" s="468">
        <v>341</v>
      </c>
      <c r="K62" s="468">
        <v>166408</v>
      </c>
      <c r="L62" s="468">
        <v>1</v>
      </c>
      <c r="M62" s="468">
        <v>488</v>
      </c>
      <c r="N62" s="468">
        <v>263</v>
      </c>
      <c r="O62" s="468">
        <v>86264</v>
      </c>
      <c r="P62" s="491">
        <v>0.51838853901254744</v>
      </c>
      <c r="Q62" s="469">
        <v>328</v>
      </c>
    </row>
    <row r="63" spans="1:17" ht="14.4" customHeight="1" x14ac:dyDescent="0.3">
      <c r="A63" s="463" t="s">
        <v>1360</v>
      </c>
      <c r="B63" s="464" t="s">
        <v>1205</v>
      </c>
      <c r="C63" s="464" t="s">
        <v>1206</v>
      </c>
      <c r="D63" s="464" t="s">
        <v>1277</v>
      </c>
      <c r="E63" s="464" t="s">
        <v>1278</v>
      </c>
      <c r="F63" s="468">
        <v>118</v>
      </c>
      <c r="G63" s="468">
        <v>4838</v>
      </c>
      <c r="H63" s="468">
        <v>0.85507246376811596</v>
      </c>
      <c r="I63" s="468">
        <v>41</v>
      </c>
      <c r="J63" s="468">
        <v>138</v>
      </c>
      <c r="K63" s="468">
        <v>5658</v>
      </c>
      <c r="L63" s="468">
        <v>1</v>
      </c>
      <c r="M63" s="468">
        <v>41</v>
      </c>
      <c r="N63" s="468">
        <v>92</v>
      </c>
      <c r="O63" s="468">
        <v>4692</v>
      </c>
      <c r="P63" s="491">
        <v>0.82926829268292679</v>
      </c>
      <c r="Q63" s="469">
        <v>51</v>
      </c>
    </row>
    <row r="64" spans="1:17" ht="14.4" customHeight="1" x14ac:dyDescent="0.3">
      <c r="A64" s="463" t="s">
        <v>1360</v>
      </c>
      <c r="B64" s="464" t="s">
        <v>1205</v>
      </c>
      <c r="C64" s="464" t="s">
        <v>1206</v>
      </c>
      <c r="D64" s="464" t="s">
        <v>1285</v>
      </c>
      <c r="E64" s="464" t="s">
        <v>1286</v>
      </c>
      <c r="F64" s="468"/>
      <c r="G64" s="468"/>
      <c r="H64" s="468"/>
      <c r="I64" s="468"/>
      <c r="J64" s="468">
        <v>1</v>
      </c>
      <c r="K64" s="468">
        <v>223</v>
      </c>
      <c r="L64" s="468">
        <v>1</v>
      </c>
      <c r="M64" s="468">
        <v>223</v>
      </c>
      <c r="N64" s="468"/>
      <c r="O64" s="468"/>
      <c r="P64" s="491"/>
      <c r="Q64" s="469"/>
    </row>
    <row r="65" spans="1:17" ht="14.4" customHeight="1" x14ac:dyDescent="0.3">
      <c r="A65" s="463" t="s">
        <v>1360</v>
      </c>
      <c r="B65" s="464" t="s">
        <v>1205</v>
      </c>
      <c r="C65" s="464" t="s">
        <v>1206</v>
      </c>
      <c r="D65" s="464" t="s">
        <v>1287</v>
      </c>
      <c r="E65" s="464" t="s">
        <v>1288</v>
      </c>
      <c r="F65" s="468">
        <v>31</v>
      </c>
      <c r="G65" s="468">
        <v>23622</v>
      </c>
      <c r="H65" s="468">
        <v>0.49934469200524245</v>
      </c>
      <c r="I65" s="468">
        <v>762</v>
      </c>
      <c r="J65" s="468">
        <v>62</v>
      </c>
      <c r="K65" s="468">
        <v>47306</v>
      </c>
      <c r="L65" s="468">
        <v>1</v>
      </c>
      <c r="M65" s="468">
        <v>763</v>
      </c>
      <c r="N65" s="468">
        <v>29</v>
      </c>
      <c r="O65" s="468">
        <v>22127</v>
      </c>
      <c r="P65" s="491">
        <v>0.46774193548387094</v>
      </c>
      <c r="Q65" s="469">
        <v>763</v>
      </c>
    </row>
    <row r="66" spans="1:17" ht="14.4" customHeight="1" x14ac:dyDescent="0.3">
      <c r="A66" s="463" t="s">
        <v>1360</v>
      </c>
      <c r="B66" s="464" t="s">
        <v>1205</v>
      </c>
      <c r="C66" s="464" t="s">
        <v>1206</v>
      </c>
      <c r="D66" s="464" t="s">
        <v>1289</v>
      </c>
      <c r="E66" s="464" t="s">
        <v>1290</v>
      </c>
      <c r="F66" s="468">
        <v>1</v>
      </c>
      <c r="G66" s="468">
        <v>2072</v>
      </c>
      <c r="H66" s="468">
        <v>0.98106060606060608</v>
      </c>
      <c r="I66" s="468">
        <v>2072</v>
      </c>
      <c r="J66" s="468">
        <v>1</v>
      </c>
      <c r="K66" s="468">
        <v>2112</v>
      </c>
      <c r="L66" s="468">
        <v>1</v>
      </c>
      <c r="M66" s="468">
        <v>2112</v>
      </c>
      <c r="N66" s="468"/>
      <c r="O66" s="468"/>
      <c r="P66" s="491"/>
      <c r="Q66" s="469"/>
    </row>
    <row r="67" spans="1:17" ht="14.4" customHeight="1" x14ac:dyDescent="0.3">
      <c r="A67" s="463" t="s">
        <v>1360</v>
      </c>
      <c r="B67" s="464" t="s">
        <v>1205</v>
      </c>
      <c r="C67" s="464" t="s">
        <v>1206</v>
      </c>
      <c r="D67" s="464" t="s">
        <v>1291</v>
      </c>
      <c r="E67" s="464" t="s">
        <v>1292</v>
      </c>
      <c r="F67" s="468">
        <v>134</v>
      </c>
      <c r="G67" s="468">
        <v>81472</v>
      </c>
      <c r="H67" s="468">
        <v>1.2517976768483805</v>
      </c>
      <c r="I67" s="468">
        <v>608</v>
      </c>
      <c r="J67" s="468">
        <v>106</v>
      </c>
      <c r="K67" s="468">
        <v>65084</v>
      </c>
      <c r="L67" s="468">
        <v>1</v>
      </c>
      <c r="M67" s="468">
        <v>614</v>
      </c>
      <c r="N67" s="468">
        <v>175</v>
      </c>
      <c r="O67" s="468">
        <v>107100</v>
      </c>
      <c r="P67" s="491">
        <v>1.6455657304406612</v>
      </c>
      <c r="Q67" s="469">
        <v>612</v>
      </c>
    </row>
    <row r="68" spans="1:17" ht="14.4" customHeight="1" x14ac:dyDescent="0.3">
      <c r="A68" s="463" t="s">
        <v>1360</v>
      </c>
      <c r="B68" s="464" t="s">
        <v>1205</v>
      </c>
      <c r="C68" s="464" t="s">
        <v>1206</v>
      </c>
      <c r="D68" s="464" t="s">
        <v>1293</v>
      </c>
      <c r="E68" s="464" t="s">
        <v>1294</v>
      </c>
      <c r="F68" s="468"/>
      <c r="G68" s="468"/>
      <c r="H68" s="468"/>
      <c r="I68" s="468"/>
      <c r="J68" s="468"/>
      <c r="K68" s="468"/>
      <c r="L68" s="468"/>
      <c r="M68" s="468"/>
      <c r="N68" s="468">
        <v>1</v>
      </c>
      <c r="O68" s="468">
        <v>825</v>
      </c>
      <c r="P68" s="491"/>
      <c r="Q68" s="469">
        <v>825</v>
      </c>
    </row>
    <row r="69" spans="1:17" ht="14.4" customHeight="1" x14ac:dyDescent="0.3">
      <c r="A69" s="463" t="s">
        <v>1360</v>
      </c>
      <c r="B69" s="464" t="s">
        <v>1205</v>
      </c>
      <c r="C69" s="464" t="s">
        <v>1206</v>
      </c>
      <c r="D69" s="464" t="s">
        <v>1295</v>
      </c>
      <c r="E69" s="464" t="s">
        <v>1296</v>
      </c>
      <c r="F69" s="468">
        <v>1</v>
      </c>
      <c r="G69" s="468">
        <v>509</v>
      </c>
      <c r="H69" s="468"/>
      <c r="I69" s="468">
        <v>509</v>
      </c>
      <c r="J69" s="468"/>
      <c r="K69" s="468"/>
      <c r="L69" s="468"/>
      <c r="M69" s="468"/>
      <c r="N69" s="468">
        <v>1</v>
      </c>
      <c r="O69" s="468">
        <v>431</v>
      </c>
      <c r="P69" s="491"/>
      <c r="Q69" s="469">
        <v>431</v>
      </c>
    </row>
    <row r="70" spans="1:17" ht="14.4" customHeight="1" x14ac:dyDescent="0.3">
      <c r="A70" s="463" t="s">
        <v>1360</v>
      </c>
      <c r="B70" s="464" t="s">
        <v>1205</v>
      </c>
      <c r="C70" s="464" t="s">
        <v>1206</v>
      </c>
      <c r="D70" s="464" t="s">
        <v>1303</v>
      </c>
      <c r="E70" s="464" t="s">
        <v>1304</v>
      </c>
      <c r="F70" s="468">
        <v>1</v>
      </c>
      <c r="G70" s="468">
        <v>248</v>
      </c>
      <c r="H70" s="468"/>
      <c r="I70" s="468">
        <v>248</v>
      </c>
      <c r="J70" s="468"/>
      <c r="K70" s="468"/>
      <c r="L70" s="468"/>
      <c r="M70" s="468"/>
      <c r="N70" s="468">
        <v>3</v>
      </c>
      <c r="O70" s="468">
        <v>813</v>
      </c>
      <c r="P70" s="491"/>
      <c r="Q70" s="469">
        <v>271</v>
      </c>
    </row>
    <row r="71" spans="1:17" ht="14.4" customHeight="1" x14ac:dyDescent="0.3">
      <c r="A71" s="463" t="s">
        <v>1360</v>
      </c>
      <c r="B71" s="464" t="s">
        <v>1205</v>
      </c>
      <c r="C71" s="464" t="s">
        <v>1206</v>
      </c>
      <c r="D71" s="464" t="s">
        <v>1309</v>
      </c>
      <c r="E71" s="464" t="s">
        <v>1310</v>
      </c>
      <c r="F71" s="468">
        <v>26</v>
      </c>
      <c r="G71" s="468">
        <v>3952</v>
      </c>
      <c r="H71" s="468"/>
      <c r="I71" s="468">
        <v>152</v>
      </c>
      <c r="J71" s="468"/>
      <c r="K71" s="468"/>
      <c r="L71" s="468"/>
      <c r="M71" s="468"/>
      <c r="N71" s="468"/>
      <c r="O71" s="468"/>
      <c r="P71" s="491"/>
      <c r="Q71" s="469"/>
    </row>
    <row r="72" spans="1:17" ht="14.4" customHeight="1" x14ac:dyDescent="0.3">
      <c r="A72" s="463" t="s">
        <v>1360</v>
      </c>
      <c r="B72" s="464" t="s">
        <v>1205</v>
      </c>
      <c r="C72" s="464" t="s">
        <v>1206</v>
      </c>
      <c r="D72" s="464" t="s">
        <v>1311</v>
      </c>
      <c r="E72" s="464" t="s">
        <v>1312</v>
      </c>
      <c r="F72" s="468">
        <v>2</v>
      </c>
      <c r="G72" s="468">
        <v>54</v>
      </c>
      <c r="H72" s="468"/>
      <c r="I72" s="468">
        <v>27</v>
      </c>
      <c r="J72" s="468"/>
      <c r="K72" s="468"/>
      <c r="L72" s="468"/>
      <c r="M72" s="468"/>
      <c r="N72" s="468">
        <v>2</v>
      </c>
      <c r="O72" s="468">
        <v>94</v>
      </c>
      <c r="P72" s="491"/>
      <c r="Q72" s="469">
        <v>47</v>
      </c>
    </row>
    <row r="73" spans="1:17" ht="14.4" customHeight="1" x14ac:dyDescent="0.3">
      <c r="A73" s="463" t="s">
        <v>1360</v>
      </c>
      <c r="B73" s="464" t="s">
        <v>1205</v>
      </c>
      <c r="C73" s="464" t="s">
        <v>1206</v>
      </c>
      <c r="D73" s="464" t="s">
        <v>1317</v>
      </c>
      <c r="E73" s="464" t="s">
        <v>1318</v>
      </c>
      <c r="F73" s="468">
        <v>1</v>
      </c>
      <c r="G73" s="468">
        <v>29</v>
      </c>
      <c r="H73" s="468"/>
      <c r="I73" s="468">
        <v>29</v>
      </c>
      <c r="J73" s="468"/>
      <c r="K73" s="468"/>
      <c r="L73" s="468"/>
      <c r="M73" s="468"/>
      <c r="N73" s="468"/>
      <c r="O73" s="468"/>
      <c r="P73" s="491"/>
      <c r="Q73" s="469"/>
    </row>
    <row r="74" spans="1:17" ht="14.4" customHeight="1" x14ac:dyDescent="0.3">
      <c r="A74" s="463" t="s">
        <v>1360</v>
      </c>
      <c r="B74" s="464" t="s">
        <v>1205</v>
      </c>
      <c r="C74" s="464" t="s">
        <v>1206</v>
      </c>
      <c r="D74" s="464" t="s">
        <v>1324</v>
      </c>
      <c r="E74" s="464"/>
      <c r="F74" s="468"/>
      <c r="G74" s="468"/>
      <c r="H74" s="468"/>
      <c r="I74" s="468"/>
      <c r="J74" s="468"/>
      <c r="K74" s="468"/>
      <c r="L74" s="468"/>
      <c r="M74" s="468"/>
      <c r="N74" s="468">
        <v>1</v>
      </c>
      <c r="O74" s="468">
        <v>327</v>
      </c>
      <c r="P74" s="491"/>
      <c r="Q74" s="469">
        <v>327</v>
      </c>
    </row>
    <row r="75" spans="1:17" ht="14.4" customHeight="1" x14ac:dyDescent="0.3">
      <c r="A75" s="463" t="s">
        <v>1360</v>
      </c>
      <c r="B75" s="464" t="s">
        <v>1205</v>
      </c>
      <c r="C75" s="464" t="s">
        <v>1206</v>
      </c>
      <c r="D75" s="464" t="s">
        <v>1328</v>
      </c>
      <c r="E75" s="464"/>
      <c r="F75" s="468"/>
      <c r="G75" s="468"/>
      <c r="H75" s="468"/>
      <c r="I75" s="468"/>
      <c r="J75" s="468"/>
      <c r="K75" s="468"/>
      <c r="L75" s="468"/>
      <c r="M75" s="468"/>
      <c r="N75" s="468">
        <v>70</v>
      </c>
      <c r="O75" s="468">
        <v>18200</v>
      </c>
      <c r="P75" s="491"/>
      <c r="Q75" s="469">
        <v>260</v>
      </c>
    </row>
    <row r="76" spans="1:17" ht="14.4" customHeight="1" x14ac:dyDescent="0.3">
      <c r="A76" s="463" t="s">
        <v>1361</v>
      </c>
      <c r="B76" s="464" t="s">
        <v>1205</v>
      </c>
      <c r="C76" s="464" t="s">
        <v>1206</v>
      </c>
      <c r="D76" s="464" t="s">
        <v>1207</v>
      </c>
      <c r="E76" s="464" t="s">
        <v>1208</v>
      </c>
      <c r="F76" s="468">
        <v>792</v>
      </c>
      <c r="G76" s="468">
        <v>127512</v>
      </c>
      <c r="H76" s="468">
        <v>0.85605526575496971</v>
      </c>
      <c r="I76" s="468">
        <v>161</v>
      </c>
      <c r="J76" s="468">
        <v>861</v>
      </c>
      <c r="K76" s="468">
        <v>148953</v>
      </c>
      <c r="L76" s="468">
        <v>1</v>
      </c>
      <c r="M76" s="468">
        <v>173</v>
      </c>
      <c r="N76" s="468">
        <v>905</v>
      </c>
      <c r="O76" s="468">
        <v>156565</v>
      </c>
      <c r="P76" s="491">
        <v>1.0511033681765389</v>
      </c>
      <c r="Q76" s="469">
        <v>173</v>
      </c>
    </row>
    <row r="77" spans="1:17" ht="14.4" customHeight="1" x14ac:dyDescent="0.3">
      <c r="A77" s="463" t="s">
        <v>1361</v>
      </c>
      <c r="B77" s="464" t="s">
        <v>1205</v>
      </c>
      <c r="C77" s="464" t="s">
        <v>1206</v>
      </c>
      <c r="D77" s="464" t="s">
        <v>1221</v>
      </c>
      <c r="E77" s="464" t="s">
        <v>1222</v>
      </c>
      <c r="F77" s="468">
        <v>24</v>
      </c>
      <c r="G77" s="468">
        <v>28056</v>
      </c>
      <c r="H77" s="468">
        <v>0.20619102213599083</v>
      </c>
      <c r="I77" s="468">
        <v>1169</v>
      </c>
      <c r="J77" s="468">
        <v>116</v>
      </c>
      <c r="K77" s="468">
        <v>136068</v>
      </c>
      <c r="L77" s="468">
        <v>1</v>
      </c>
      <c r="M77" s="468">
        <v>1173</v>
      </c>
      <c r="N77" s="468">
        <v>148</v>
      </c>
      <c r="O77" s="468">
        <v>158360</v>
      </c>
      <c r="P77" s="491">
        <v>1.1638298497809918</v>
      </c>
      <c r="Q77" s="469">
        <v>1070</v>
      </c>
    </row>
    <row r="78" spans="1:17" ht="14.4" customHeight="1" x14ac:dyDescent="0.3">
      <c r="A78" s="463" t="s">
        <v>1361</v>
      </c>
      <c r="B78" s="464" t="s">
        <v>1205</v>
      </c>
      <c r="C78" s="464" t="s">
        <v>1206</v>
      </c>
      <c r="D78" s="464" t="s">
        <v>1223</v>
      </c>
      <c r="E78" s="464" t="s">
        <v>1224</v>
      </c>
      <c r="F78" s="468">
        <v>1264</v>
      </c>
      <c r="G78" s="468">
        <v>50560</v>
      </c>
      <c r="H78" s="468">
        <v>0.97329970931911369</v>
      </c>
      <c r="I78" s="468">
        <v>40</v>
      </c>
      <c r="J78" s="468">
        <v>1267</v>
      </c>
      <c r="K78" s="468">
        <v>51947</v>
      </c>
      <c r="L78" s="468">
        <v>1</v>
      </c>
      <c r="M78" s="468">
        <v>41</v>
      </c>
      <c r="N78" s="468">
        <v>1217</v>
      </c>
      <c r="O78" s="468">
        <v>55982</v>
      </c>
      <c r="P78" s="491">
        <v>1.0776753229252893</v>
      </c>
      <c r="Q78" s="469">
        <v>46</v>
      </c>
    </row>
    <row r="79" spans="1:17" ht="14.4" customHeight="1" x14ac:dyDescent="0.3">
      <c r="A79" s="463" t="s">
        <v>1361</v>
      </c>
      <c r="B79" s="464" t="s">
        <v>1205</v>
      </c>
      <c r="C79" s="464" t="s">
        <v>1206</v>
      </c>
      <c r="D79" s="464" t="s">
        <v>1225</v>
      </c>
      <c r="E79" s="464" t="s">
        <v>1226</v>
      </c>
      <c r="F79" s="468">
        <v>87</v>
      </c>
      <c r="G79" s="468">
        <v>33321</v>
      </c>
      <c r="H79" s="468">
        <v>0.46652385752688175</v>
      </c>
      <c r="I79" s="468">
        <v>383</v>
      </c>
      <c r="J79" s="468">
        <v>186</v>
      </c>
      <c r="K79" s="468">
        <v>71424</v>
      </c>
      <c r="L79" s="468">
        <v>1</v>
      </c>
      <c r="M79" s="468">
        <v>384</v>
      </c>
      <c r="N79" s="468">
        <v>263</v>
      </c>
      <c r="O79" s="468">
        <v>91261</v>
      </c>
      <c r="P79" s="491">
        <v>1.2777357750896057</v>
      </c>
      <c r="Q79" s="469">
        <v>347</v>
      </c>
    </row>
    <row r="80" spans="1:17" ht="14.4" customHeight="1" x14ac:dyDescent="0.3">
      <c r="A80" s="463" t="s">
        <v>1361</v>
      </c>
      <c r="B80" s="464" t="s">
        <v>1205</v>
      </c>
      <c r="C80" s="464" t="s">
        <v>1206</v>
      </c>
      <c r="D80" s="464" t="s">
        <v>1227</v>
      </c>
      <c r="E80" s="464" t="s">
        <v>1228</v>
      </c>
      <c r="F80" s="468">
        <v>558</v>
      </c>
      <c r="G80" s="468">
        <v>20646</v>
      </c>
      <c r="H80" s="468">
        <v>0.93</v>
      </c>
      <c r="I80" s="468">
        <v>37</v>
      </c>
      <c r="J80" s="468">
        <v>600</v>
      </c>
      <c r="K80" s="468">
        <v>22200</v>
      </c>
      <c r="L80" s="468">
        <v>1</v>
      </c>
      <c r="M80" s="468">
        <v>37</v>
      </c>
      <c r="N80" s="468">
        <v>193</v>
      </c>
      <c r="O80" s="468">
        <v>9843</v>
      </c>
      <c r="P80" s="491">
        <v>0.4433783783783784</v>
      </c>
      <c r="Q80" s="469">
        <v>51</v>
      </c>
    </row>
    <row r="81" spans="1:17" ht="14.4" customHeight="1" x14ac:dyDescent="0.3">
      <c r="A81" s="463" t="s">
        <v>1361</v>
      </c>
      <c r="B81" s="464" t="s">
        <v>1205</v>
      </c>
      <c r="C81" s="464" t="s">
        <v>1206</v>
      </c>
      <c r="D81" s="464" t="s">
        <v>1231</v>
      </c>
      <c r="E81" s="464" t="s">
        <v>1232</v>
      </c>
      <c r="F81" s="468">
        <v>189</v>
      </c>
      <c r="G81" s="468">
        <v>84105</v>
      </c>
      <c r="H81" s="468">
        <v>0.75129973380022508</v>
      </c>
      <c r="I81" s="468">
        <v>445</v>
      </c>
      <c r="J81" s="468">
        <v>251</v>
      </c>
      <c r="K81" s="468">
        <v>111946</v>
      </c>
      <c r="L81" s="468">
        <v>1</v>
      </c>
      <c r="M81" s="468">
        <v>446</v>
      </c>
      <c r="N81" s="468">
        <v>1047</v>
      </c>
      <c r="O81" s="468">
        <v>394719</v>
      </c>
      <c r="P81" s="491">
        <v>3.5259768102477982</v>
      </c>
      <c r="Q81" s="469">
        <v>377</v>
      </c>
    </row>
    <row r="82" spans="1:17" ht="14.4" customHeight="1" x14ac:dyDescent="0.3">
      <c r="A82" s="463" t="s">
        <v>1361</v>
      </c>
      <c r="B82" s="464" t="s">
        <v>1205</v>
      </c>
      <c r="C82" s="464" t="s">
        <v>1206</v>
      </c>
      <c r="D82" s="464" t="s">
        <v>1233</v>
      </c>
      <c r="E82" s="464" t="s">
        <v>1234</v>
      </c>
      <c r="F82" s="468">
        <v>6</v>
      </c>
      <c r="G82" s="468">
        <v>246</v>
      </c>
      <c r="H82" s="468">
        <v>0.34453781512605042</v>
      </c>
      <c r="I82" s="468">
        <v>41</v>
      </c>
      <c r="J82" s="468">
        <v>17</v>
      </c>
      <c r="K82" s="468">
        <v>714</v>
      </c>
      <c r="L82" s="468">
        <v>1</v>
      </c>
      <c r="M82" s="468">
        <v>42</v>
      </c>
      <c r="N82" s="468">
        <v>5</v>
      </c>
      <c r="O82" s="468">
        <v>170</v>
      </c>
      <c r="P82" s="491">
        <v>0.23809523809523808</v>
      </c>
      <c r="Q82" s="469">
        <v>34</v>
      </c>
    </row>
    <row r="83" spans="1:17" ht="14.4" customHeight="1" x14ac:dyDescent="0.3">
      <c r="A83" s="463" t="s">
        <v>1361</v>
      </c>
      <c r="B83" s="464" t="s">
        <v>1205</v>
      </c>
      <c r="C83" s="464" t="s">
        <v>1206</v>
      </c>
      <c r="D83" s="464" t="s">
        <v>1235</v>
      </c>
      <c r="E83" s="464" t="s">
        <v>1236</v>
      </c>
      <c r="F83" s="468">
        <v>125</v>
      </c>
      <c r="G83" s="468">
        <v>61375</v>
      </c>
      <c r="H83" s="468">
        <v>0.82069694052203679</v>
      </c>
      <c r="I83" s="468">
        <v>491</v>
      </c>
      <c r="J83" s="468">
        <v>152</v>
      </c>
      <c r="K83" s="468">
        <v>74784</v>
      </c>
      <c r="L83" s="468">
        <v>1</v>
      </c>
      <c r="M83" s="468">
        <v>492</v>
      </c>
      <c r="N83" s="468">
        <v>179</v>
      </c>
      <c r="O83" s="468">
        <v>93796</v>
      </c>
      <c r="P83" s="491">
        <v>1.2542255027813436</v>
      </c>
      <c r="Q83" s="469">
        <v>524</v>
      </c>
    </row>
    <row r="84" spans="1:17" ht="14.4" customHeight="1" x14ac:dyDescent="0.3">
      <c r="A84" s="463" t="s">
        <v>1361</v>
      </c>
      <c r="B84" s="464" t="s">
        <v>1205</v>
      </c>
      <c r="C84" s="464" t="s">
        <v>1206</v>
      </c>
      <c r="D84" s="464" t="s">
        <v>1237</v>
      </c>
      <c r="E84" s="464" t="s">
        <v>1238</v>
      </c>
      <c r="F84" s="468">
        <v>33</v>
      </c>
      <c r="G84" s="468">
        <v>1023</v>
      </c>
      <c r="H84" s="468">
        <v>1.1000000000000001</v>
      </c>
      <c r="I84" s="468">
        <v>31</v>
      </c>
      <c r="J84" s="468">
        <v>30</v>
      </c>
      <c r="K84" s="468">
        <v>930</v>
      </c>
      <c r="L84" s="468">
        <v>1</v>
      </c>
      <c r="M84" s="468">
        <v>31</v>
      </c>
      <c r="N84" s="468">
        <v>30</v>
      </c>
      <c r="O84" s="468">
        <v>1710</v>
      </c>
      <c r="P84" s="491">
        <v>1.8387096774193548</v>
      </c>
      <c r="Q84" s="469">
        <v>57</v>
      </c>
    </row>
    <row r="85" spans="1:17" ht="14.4" customHeight="1" x14ac:dyDescent="0.3">
      <c r="A85" s="463" t="s">
        <v>1361</v>
      </c>
      <c r="B85" s="464" t="s">
        <v>1205</v>
      </c>
      <c r="C85" s="464" t="s">
        <v>1206</v>
      </c>
      <c r="D85" s="464" t="s">
        <v>1239</v>
      </c>
      <c r="E85" s="464" t="s">
        <v>1240</v>
      </c>
      <c r="F85" s="468">
        <v>4</v>
      </c>
      <c r="G85" s="468">
        <v>828</v>
      </c>
      <c r="H85" s="468">
        <v>0.26538461538461539</v>
      </c>
      <c r="I85" s="468">
        <v>207</v>
      </c>
      <c r="J85" s="468">
        <v>15</v>
      </c>
      <c r="K85" s="468">
        <v>3120</v>
      </c>
      <c r="L85" s="468">
        <v>1</v>
      </c>
      <c r="M85" s="468">
        <v>208</v>
      </c>
      <c r="N85" s="468">
        <v>10</v>
      </c>
      <c r="O85" s="468">
        <v>2240</v>
      </c>
      <c r="P85" s="491">
        <v>0.71794871794871795</v>
      </c>
      <c r="Q85" s="469">
        <v>224</v>
      </c>
    </row>
    <row r="86" spans="1:17" ht="14.4" customHeight="1" x14ac:dyDescent="0.3">
      <c r="A86" s="463" t="s">
        <v>1361</v>
      </c>
      <c r="B86" s="464" t="s">
        <v>1205</v>
      </c>
      <c r="C86" s="464" t="s">
        <v>1206</v>
      </c>
      <c r="D86" s="464" t="s">
        <v>1241</v>
      </c>
      <c r="E86" s="464" t="s">
        <v>1242</v>
      </c>
      <c r="F86" s="468">
        <v>5</v>
      </c>
      <c r="G86" s="468">
        <v>1900</v>
      </c>
      <c r="H86" s="468">
        <v>0.35342261904761907</v>
      </c>
      <c r="I86" s="468">
        <v>380</v>
      </c>
      <c r="J86" s="468">
        <v>14</v>
      </c>
      <c r="K86" s="468">
        <v>5376</v>
      </c>
      <c r="L86" s="468">
        <v>1</v>
      </c>
      <c r="M86" s="468">
        <v>384</v>
      </c>
      <c r="N86" s="468">
        <v>10</v>
      </c>
      <c r="O86" s="468">
        <v>5530</v>
      </c>
      <c r="P86" s="491">
        <v>1.0286458333333333</v>
      </c>
      <c r="Q86" s="469">
        <v>553</v>
      </c>
    </row>
    <row r="87" spans="1:17" ht="14.4" customHeight="1" x14ac:dyDescent="0.3">
      <c r="A87" s="463" t="s">
        <v>1361</v>
      </c>
      <c r="B87" s="464" t="s">
        <v>1205</v>
      </c>
      <c r="C87" s="464" t="s">
        <v>1206</v>
      </c>
      <c r="D87" s="464" t="s">
        <v>1243</v>
      </c>
      <c r="E87" s="464" t="s">
        <v>1244</v>
      </c>
      <c r="F87" s="468"/>
      <c r="G87" s="468"/>
      <c r="H87" s="468"/>
      <c r="I87" s="468"/>
      <c r="J87" s="468">
        <v>4</v>
      </c>
      <c r="K87" s="468">
        <v>944</v>
      </c>
      <c r="L87" s="468">
        <v>1</v>
      </c>
      <c r="M87" s="468">
        <v>236</v>
      </c>
      <c r="N87" s="468">
        <v>1</v>
      </c>
      <c r="O87" s="468">
        <v>213</v>
      </c>
      <c r="P87" s="491">
        <v>0.22563559322033899</v>
      </c>
      <c r="Q87" s="469">
        <v>213</v>
      </c>
    </row>
    <row r="88" spans="1:17" ht="14.4" customHeight="1" x14ac:dyDescent="0.3">
      <c r="A88" s="463" t="s">
        <v>1361</v>
      </c>
      <c r="B88" s="464" t="s">
        <v>1205</v>
      </c>
      <c r="C88" s="464" t="s">
        <v>1206</v>
      </c>
      <c r="D88" s="464" t="s">
        <v>1245</v>
      </c>
      <c r="E88" s="464" t="s">
        <v>1246</v>
      </c>
      <c r="F88" s="468">
        <v>10</v>
      </c>
      <c r="G88" s="468">
        <v>1310</v>
      </c>
      <c r="H88" s="468">
        <v>0.95620437956204385</v>
      </c>
      <c r="I88" s="468">
        <v>131</v>
      </c>
      <c r="J88" s="468">
        <v>10</v>
      </c>
      <c r="K88" s="468">
        <v>1370</v>
      </c>
      <c r="L88" s="468">
        <v>1</v>
      </c>
      <c r="M88" s="468">
        <v>137</v>
      </c>
      <c r="N88" s="468">
        <v>14</v>
      </c>
      <c r="O88" s="468">
        <v>1974</v>
      </c>
      <c r="P88" s="491">
        <v>1.4408759124087591</v>
      </c>
      <c r="Q88" s="469">
        <v>141</v>
      </c>
    </row>
    <row r="89" spans="1:17" ht="14.4" customHeight="1" x14ac:dyDescent="0.3">
      <c r="A89" s="463" t="s">
        <v>1361</v>
      </c>
      <c r="B89" s="464" t="s">
        <v>1205</v>
      </c>
      <c r="C89" s="464" t="s">
        <v>1206</v>
      </c>
      <c r="D89" s="464" t="s">
        <v>1247</v>
      </c>
      <c r="E89" s="464" t="s">
        <v>1248</v>
      </c>
      <c r="F89" s="468"/>
      <c r="G89" s="468"/>
      <c r="H89" s="468"/>
      <c r="I89" s="468"/>
      <c r="J89" s="468"/>
      <c r="K89" s="468"/>
      <c r="L89" s="468"/>
      <c r="M89" s="468"/>
      <c r="N89" s="468">
        <v>1</v>
      </c>
      <c r="O89" s="468">
        <v>220</v>
      </c>
      <c r="P89" s="491"/>
      <c r="Q89" s="469">
        <v>220</v>
      </c>
    </row>
    <row r="90" spans="1:17" ht="14.4" customHeight="1" x14ac:dyDescent="0.3">
      <c r="A90" s="463" t="s">
        <v>1361</v>
      </c>
      <c r="B90" s="464" t="s">
        <v>1205</v>
      </c>
      <c r="C90" s="464" t="s">
        <v>1206</v>
      </c>
      <c r="D90" s="464" t="s">
        <v>1251</v>
      </c>
      <c r="E90" s="464" t="s">
        <v>1252</v>
      </c>
      <c r="F90" s="468">
        <v>922</v>
      </c>
      <c r="G90" s="468">
        <v>14752</v>
      </c>
      <c r="H90" s="468">
        <v>0.62339418526031098</v>
      </c>
      <c r="I90" s="468">
        <v>16</v>
      </c>
      <c r="J90" s="468">
        <v>1392</v>
      </c>
      <c r="K90" s="468">
        <v>23664</v>
      </c>
      <c r="L90" s="468">
        <v>1</v>
      </c>
      <c r="M90" s="468">
        <v>17</v>
      </c>
      <c r="N90" s="468">
        <v>1273</v>
      </c>
      <c r="O90" s="468">
        <v>21641</v>
      </c>
      <c r="P90" s="491">
        <v>0.91451149425287359</v>
      </c>
      <c r="Q90" s="469">
        <v>17</v>
      </c>
    </row>
    <row r="91" spans="1:17" ht="14.4" customHeight="1" x14ac:dyDescent="0.3">
      <c r="A91" s="463" t="s">
        <v>1361</v>
      </c>
      <c r="B91" s="464" t="s">
        <v>1205</v>
      </c>
      <c r="C91" s="464" t="s">
        <v>1206</v>
      </c>
      <c r="D91" s="464" t="s">
        <v>1253</v>
      </c>
      <c r="E91" s="464" t="s">
        <v>1254</v>
      </c>
      <c r="F91" s="468">
        <v>17</v>
      </c>
      <c r="G91" s="468">
        <v>2312</v>
      </c>
      <c r="H91" s="468">
        <v>2.079136690647482</v>
      </c>
      <c r="I91" s="468">
        <v>136</v>
      </c>
      <c r="J91" s="468">
        <v>8</v>
      </c>
      <c r="K91" s="468">
        <v>1112</v>
      </c>
      <c r="L91" s="468">
        <v>1</v>
      </c>
      <c r="M91" s="468">
        <v>139</v>
      </c>
      <c r="N91" s="468">
        <v>9</v>
      </c>
      <c r="O91" s="468">
        <v>1287</v>
      </c>
      <c r="P91" s="491">
        <v>1.1573741007194245</v>
      </c>
      <c r="Q91" s="469">
        <v>143</v>
      </c>
    </row>
    <row r="92" spans="1:17" ht="14.4" customHeight="1" x14ac:dyDescent="0.3">
      <c r="A92" s="463" t="s">
        <v>1361</v>
      </c>
      <c r="B92" s="464" t="s">
        <v>1205</v>
      </c>
      <c r="C92" s="464" t="s">
        <v>1206</v>
      </c>
      <c r="D92" s="464" t="s">
        <v>1255</v>
      </c>
      <c r="E92" s="464" t="s">
        <v>1256</v>
      </c>
      <c r="F92" s="468">
        <v>49</v>
      </c>
      <c r="G92" s="468">
        <v>5047</v>
      </c>
      <c r="H92" s="468">
        <v>1.6896551724137931</v>
      </c>
      <c r="I92" s="468">
        <v>103</v>
      </c>
      <c r="J92" s="468">
        <v>29</v>
      </c>
      <c r="K92" s="468">
        <v>2987</v>
      </c>
      <c r="L92" s="468">
        <v>1</v>
      </c>
      <c r="M92" s="468">
        <v>103</v>
      </c>
      <c r="N92" s="468">
        <v>23</v>
      </c>
      <c r="O92" s="468">
        <v>1495</v>
      </c>
      <c r="P92" s="491">
        <v>0.50050217609641778</v>
      </c>
      <c r="Q92" s="469">
        <v>65</v>
      </c>
    </row>
    <row r="93" spans="1:17" ht="14.4" customHeight="1" x14ac:dyDescent="0.3">
      <c r="A93" s="463" t="s">
        <v>1361</v>
      </c>
      <c r="B93" s="464" t="s">
        <v>1205</v>
      </c>
      <c r="C93" s="464" t="s">
        <v>1206</v>
      </c>
      <c r="D93" s="464" t="s">
        <v>1261</v>
      </c>
      <c r="E93" s="464" t="s">
        <v>1262</v>
      </c>
      <c r="F93" s="468">
        <v>1293</v>
      </c>
      <c r="G93" s="468">
        <v>149988</v>
      </c>
      <c r="H93" s="468">
        <v>0.94469323356574642</v>
      </c>
      <c r="I93" s="468">
        <v>116</v>
      </c>
      <c r="J93" s="468">
        <v>1357</v>
      </c>
      <c r="K93" s="468">
        <v>158769</v>
      </c>
      <c r="L93" s="468">
        <v>1</v>
      </c>
      <c r="M93" s="468">
        <v>117</v>
      </c>
      <c r="N93" s="468">
        <v>1453</v>
      </c>
      <c r="O93" s="468">
        <v>197608</v>
      </c>
      <c r="P93" s="491">
        <v>1.2446258400569381</v>
      </c>
      <c r="Q93" s="469">
        <v>136</v>
      </c>
    </row>
    <row r="94" spans="1:17" ht="14.4" customHeight="1" x14ac:dyDescent="0.3">
      <c r="A94" s="463" t="s">
        <v>1361</v>
      </c>
      <c r="B94" s="464" t="s">
        <v>1205</v>
      </c>
      <c r="C94" s="464" t="s">
        <v>1206</v>
      </c>
      <c r="D94" s="464" t="s">
        <v>1263</v>
      </c>
      <c r="E94" s="464" t="s">
        <v>1264</v>
      </c>
      <c r="F94" s="468">
        <v>214</v>
      </c>
      <c r="G94" s="468">
        <v>18190</v>
      </c>
      <c r="H94" s="468">
        <v>0.87288257593934448</v>
      </c>
      <c r="I94" s="468">
        <v>85</v>
      </c>
      <c r="J94" s="468">
        <v>229</v>
      </c>
      <c r="K94" s="468">
        <v>20839</v>
      </c>
      <c r="L94" s="468">
        <v>1</v>
      </c>
      <c r="M94" s="468">
        <v>91</v>
      </c>
      <c r="N94" s="468">
        <v>249</v>
      </c>
      <c r="O94" s="468">
        <v>22659</v>
      </c>
      <c r="P94" s="491">
        <v>1.0873362445414847</v>
      </c>
      <c r="Q94" s="469">
        <v>91</v>
      </c>
    </row>
    <row r="95" spans="1:17" ht="14.4" customHeight="1" x14ac:dyDescent="0.3">
      <c r="A95" s="463" t="s">
        <v>1361</v>
      </c>
      <c r="B95" s="464" t="s">
        <v>1205</v>
      </c>
      <c r="C95" s="464" t="s">
        <v>1206</v>
      </c>
      <c r="D95" s="464" t="s">
        <v>1265</v>
      </c>
      <c r="E95" s="464" t="s">
        <v>1266</v>
      </c>
      <c r="F95" s="468">
        <v>4</v>
      </c>
      <c r="G95" s="468">
        <v>392</v>
      </c>
      <c r="H95" s="468">
        <v>0.49494949494949497</v>
      </c>
      <c r="I95" s="468">
        <v>98</v>
      </c>
      <c r="J95" s="468">
        <v>8</v>
      </c>
      <c r="K95" s="468">
        <v>792</v>
      </c>
      <c r="L95" s="468">
        <v>1</v>
      </c>
      <c r="M95" s="468">
        <v>99</v>
      </c>
      <c r="N95" s="468">
        <v>3</v>
      </c>
      <c r="O95" s="468">
        <v>411</v>
      </c>
      <c r="P95" s="491">
        <v>0.51893939393939392</v>
      </c>
      <c r="Q95" s="469">
        <v>137</v>
      </c>
    </row>
    <row r="96" spans="1:17" ht="14.4" customHeight="1" x14ac:dyDescent="0.3">
      <c r="A96" s="463" t="s">
        <v>1361</v>
      </c>
      <c r="B96" s="464" t="s">
        <v>1205</v>
      </c>
      <c r="C96" s="464" t="s">
        <v>1206</v>
      </c>
      <c r="D96" s="464" t="s">
        <v>1267</v>
      </c>
      <c r="E96" s="464" t="s">
        <v>1268</v>
      </c>
      <c r="F96" s="468">
        <v>86</v>
      </c>
      <c r="G96" s="468">
        <v>1806</v>
      </c>
      <c r="H96" s="468">
        <v>1.131578947368421</v>
      </c>
      <c r="I96" s="468">
        <v>21</v>
      </c>
      <c r="J96" s="468">
        <v>76</v>
      </c>
      <c r="K96" s="468">
        <v>1596</v>
      </c>
      <c r="L96" s="468">
        <v>1</v>
      </c>
      <c r="M96" s="468">
        <v>21</v>
      </c>
      <c r="N96" s="468">
        <v>89</v>
      </c>
      <c r="O96" s="468">
        <v>5874</v>
      </c>
      <c r="P96" s="491">
        <v>3.6804511278195489</v>
      </c>
      <c r="Q96" s="469">
        <v>66</v>
      </c>
    </row>
    <row r="97" spans="1:17" ht="14.4" customHeight="1" x14ac:dyDescent="0.3">
      <c r="A97" s="463" t="s">
        <v>1361</v>
      </c>
      <c r="B97" s="464" t="s">
        <v>1205</v>
      </c>
      <c r="C97" s="464" t="s">
        <v>1206</v>
      </c>
      <c r="D97" s="464" t="s">
        <v>1269</v>
      </c>
      <c r="E97" s="464" t="s">
        <v>1270</v>
      </c>
      <c r="F97" s="468">
        <v>1262</v>
      </c>
      <c r="G97" s="468">
        <v>614594</v>
      </c>
      <c r="H97" s="468">
        <v>0.65254608001359038</v>
      </c>
      <c r="I97" s="468">
        <v>487</v>
      </c>
      <c r="J97" s="468">
        <v>1930</v>
      </c>
      <c r="K97" s="468">
        <v>941840</v>
      </c>
      <c r="L97" s="468">
        <v>1</v>
      </c>
      <c r="M97" s="468">
        <v>488</v>
      </c>
      <c r="N97" s="468">
        <v>977</v>
      </c>
      <c r="O97" s="468">
        <v>320456</v>
      </c>
      <c r="P97" s="491">
        <v>0.340244627537586</v>
      </c>
      <c r="Q97" s="469">
        <v>328</v>
      </c>
    </row>
    <row r="98" spans="1:17" ht="14.4" customHeight="1" x14ac:dyDescent="0.3">
      <c r="A98" s="463" t="s">
        <v>1361</v>
      </c>
      <c r="B98" s="464" t="s">
        <v>1205</v>
      </c>
      <c r="C98" s="464" t="s">
        <v>1206</v>
      </c>
      <c r="D98" s="464" t="s">
        <v>1277</v>
      </c>
      <c r="E98" s="464" t="s">
        <v>1278</v>
      </c>
      <c r="F98" s="468">
        <v>157</v>
      </c>
      <c r="G98" s="468">
        <v>6437</v>
      </c>
      <c r="H98" s="468">
        <v>0.90751445086705207</v>
      </c>
      <c r="I98" s="468">
        <v>41</v>
      </c>
      <c r="J98" s="468">
        <v>173</v>
      </c>
      <c r="K98" s="468">
        <v>7093</v>
      </c>
      <c r="L98" s="468">
        <v>1</v>
      </c>
      <c r="M98" s="468">
        <v>41</v>
      </c>
      <c r="N98" s="468">
        <v>156</v>
      </c>
      <c r="O98" s="468">
        <v>7956</v>
      </c>
      <c r="P98" s="491">
        <v>1.1216692513745947</v>
      </c>
      <c r="Q98" s="469">
        <v>51</v>
      </c>
    </row>
    <row r="99" spans="1:17" ht="14.4" customHeight="1" x14ac:dyDescent="0.3">
      <c r="A99" s="463" t="s">
        <v>1361</v>
      </c>
      <c r="B99" s="464" t="s">
        <v>1205</v>
      </c>
      <c r="C99" s="464" t="s">
        <v>1206</v>
      </c>
      <c r="D99" s="464" t="s">
        <v>1285</v>
      </c>
      <c r="E99" s="464" t="s">
        <v>1286</v>
      </c>
      <c r="F99" s="468"/>
      <c r="G99" s="468"/>
      <c r="H99" s="468"/>
      <c r="I99" s="468"/>
      <c r="J99" s="468">
        <v>5</v>
      </c>
      <c r="K99" s="468">
        <v>1115</v>
      </c>
      <c r="L99" s="468">
        <v>1</v>
      </c>
      <c r="M99" s="468">
        <v>223</v>
      </c>
      <c r="N99" s="468">
        <v>2</v>
      </c>
      <c r="O99" s="468">
        <v>414</v>
      </c>
      <c r="P99" s="491">
        <v>0.37130044843049326</v>
      </c>
      <c r="Q99" s="469">
        <v>207</v>
      </c>
    </row>
    <row r="100" spans="1:17" ht="14.4" customHeight="1" x14ac:dyDescent="0.3">
      <c r="A100" s="463" t="s">
        <v>1361</v>
      </c>
      <c r="B100" s="464" t="s">
        <v>1205</v>
      </c>
      <c r="C100" s="464" t="s">
        <v>1206</v>
      </c>
      <c r="D100" s="464" t="s">
        <v>1287</v>
      </c>
      <c r="E100" s="464" t="s">
        <v>1288</v>
      </c>
      <c r="F100" s="468">
        <v>15</v>
      </c>
      <c r="G100" s="468">
        <v>11430</v>
      </c>
      <c r="H100" s="468">
        <v>0.59921363040629094</v>
      </c>
      <c r="I100" s="468">
        <v>762</v>
      </c>
      <c r="J100" s="468">
        <v>25</v>
      </c>
      <c r="K100" s="468">
        <v>19075</v>
      </c>
      <c r="L100" s="468">
        <v>1</v>
      </c>
      <c r="M100" s="468">
        <v>763</v>
      </c>
      <c r="N100" s="468">
        <v>12</v>
      </c>
      <c r="O100" s="468">
        <v>9156</v>
      </c>
      <c r="P100" s="491">
        <v>0.48</v>
      </c>
      <c r="Q100" s="469">
        <v>763</v>
      </c>
    </row>
    <row r="101" spans="1:17" ht="14.4" customHeight="1" x14ac:dyDescent="0.3">
      <c r="A101" s="463" t="s">
        <v>1361</v>
      </c>
      <c r="B101" s="464" t="s">
        <v>1205</v>
      </c>
      <c r="C101" s="464" t="s">
        <v>1206</v>
      </c>
      <c r="D101" s="464" t="s">
        <v>1289</v>
      </c>
      <c r="E101" s="464" t="s">
        <v>1290</v>
      </c>
      <c r="F101" s="468">
        <v>17</v>
      </c>
      <c r="G101" s="468">
        <v>35224</v>
      </c>
      <c r="H101" s="468">
        <v>0.92655723905723908</v>
      </c>
      <c r="I101" s="468">
        <v>2072</v>
      </c>
      <c r="J101" s="468">
        <v>18</v>
      </c>
      <c r="K101" s="468">
        <v>38016</v>
      </c>
      <c r="L101" s="468">
        <v>1</v>
      </c>
      <c r="M101" s="468">
        <v>2112</v>
      </c>
      <c r="N101" s="468">
        <v>2</v>
      </c>
      <c r="O101" s="468">
        <v>4232</v>
      </c>
      <c r="P101" s="491">
        <v>0.11132154882154882</v>
      </c>
      <c r="Q101" s="469">
        <v>2116</v>
      </c>
    </row>
    <row r="102" spans="1:17" ht="14.4" customHeight="1" x14ac:dyDescent="0.3">
      <c r="A102" s="463" t="s">
        <v>1361</v>
      </c>
      <c r="B102" s="464" t="s">
        <v>1205</v>
      </c>
      <c r="C102" s="464" t="s">
        <v>1206</v>
      </c>
      <c r="D102" s="464" t="s">
        <v>1291</v>
      </c>
      <c r="E102" s="464" t="s">
        <v>1292</v>
      </c>
      <c r="F102" s="468">
        <v>79</v>
      </c>
      <c r="G102" s="468">
        <v>48032</v>
      </c>
      <c r="H102" s="468">
        <v>0.97785016286644955</v>
      </c>
      <c r="I102" s="468">
        <v>608</v>
      </c>
      <c r="J102" s="468">
        <v>80</v>
      </c>
      <c r="K102" s="468">
        <v>49120</v>
      </c>
      <c r="L102" s="468">
        <v>1</v>
      </c>
      <c r="M102" s="468">
        <v>614</v>
      </c>
      <c r="N102" s="468">
        <v>119</v>
      </c>
      <c r="O102" s="468">
        <v>72828</v>
      </c>
      <c r="P102" s="491">
        <v>1.4826547231270357</v>
      </c>
      <c r="Q102" s="469">
        <v>612</v>
      </c>
    </row>
    <row r="103" spans="1:17" ht="14.4" customHeight="1" x14ac:dyDescent="0.3">
      <c r="A103" s="463" t="s">
        <v>1361</v>
      </c>
      <c r="B103" s="464" t="s">
        <v>1205</v>
      </c>
      <c r="C103" s="464" t="s">
        <v>1206</v>
      </c>
      <c r="D103" s="464" t="s">
        <v>1293</v>
      </c>
      <c r="E103" s="464" t="s">
        <v>1294</v>
      </c>
      <c r="F103" s="468">
        <v>1</v>
      </c>
      <c r="G103" s="468">
        <v>962</v>
      </c>
      <c r="H103" s="468">
        <v>0.99896157840083077</v>
      </c>
      <c r="I103" s="468">
        <v>962</v>
      </c>
      <c r="J103" s="468">
        <v>1</v>
      </c>
      <c r="K103" s="468">
        <v>963</v>
      </c>
      <c r="L103" s="468">
        <v>1</v>
      </c>
      <c r="M103" s="468">
        <v>963</v>
      </c>
      <c r="N103" s="468"/>
      <c r="O103" s="468"/>
      <c r="P103" s="491"/>
      <c r="Q103" s="469"/>
    </row>
    <row r="104" spans="1:17" ht="14.4" customHeight="1" x14ac:dyDescent="0.3">
      <c r="A104" s="463" t="s">
        <v>1361</v>
      </c>
      <c r="B104" s="464" t="s">
        <v>1205</v>
      </c>
      <c r="C104" s="464" t="s">
        <v>1206</v>
      </c>
      <c r="D104" s="464" t="s">
        <v>1295</v>
      </c>
      <c r="E104" s="464" t="s">
        <v>1296</v>
      </c>
      <c r="F104" s="468">
        <v>3</v>
      </c>
      <c r="G104" s="468">
        <v>1527</v>
      </c>
      <c r="H104" s="468"/>
      <c r="I104" s="468">
        <v>509</v>
      </c>
      <c r="J104" s="468"/>
      <c r="K104" s="468"/>
      <c r="L104" s="468"/>
      <c r="M104" s="468"/>
      <c r="N104" s="468"/>
      <c r="O104" s="468"/>
      <c r="P104" s="491"/>
      <c r="Q104" s="469"/>
    </row>
    <row r="105" spans="1:17" ht="14.4" customHeight="1" x14ac:dyDescent="0.3">
      <c r="A105" s="463" t="s">
        <v>1361</v>
      </c>
      <c r="B105" s="464" t="s">
        <v>1205</v>
      </c>
      <c r="C105" s="464" t="s">
        <v>1206</v>
      </c>
      <c r="D105" s="464" t="s">
        <v>1303</v>
      </c>
      <c r="E105" s="464" t="s">
        <v>1304</v>
      </c>
      <c r="F105" s="468"/>
      <c r="G105" s="468"/>
      <c r="H105" s="468"/>
      <c r="I105" s="468"/>
      <c r="J105" s="468">
        <v>4</v>
      </c>
      <c r="K105" s="468">
        <v>996</v>
      </c>
      <c r="L105" s="468">
        <v>1</v>
      </c>
      <c r="M105" s="468">
        <v>249</v>
      </c>
      <c r="N105" s="468">
        <v>1</v>
      </c>
      <c r="O105" s="468">
        <v>271</v>
      </c>
      <c r="P105" s="491">
        <v>0.27208835341365462</v>
      </c>
      <c r="Q105" s="469">
        <v>271</v>
      </c>
    </row>
    <row r="106" spans="1:17" ht="14.4" customHeight="1" x14ac:dyDescent="0.3">
      <c r="A106" s="463" t="s">
        <v>1361</v>
      </c>
      <c r="B106" s="464" t="s">
        <v>1205</v>
      </c>
      <c r="C106" s="464" t="s">
        <v>1206</v>
      </c>
      <c r="D106" s="464" t="s">
        <v>1309</v>
      </c>
      <c r="E106" s="464" t="s">
        <v>1310</v>
      </c>
      <c r="F106" s="468">
        <v>18</v>
      </c>
      <c r="G106" s="468">
        <v>2736</v>
      </c>
      <c r="H106" s="468"/>
      <c r="I106" s="468">
        <v>152</v>
      </c>
      <c r="J106" s="468"/>
      <c r="K106" s="468"/>
      <c r="L106" s="468"/>
      <c r="M106" s="468"/>
      <c r="N106" s="468"/>
      <c r="O106" s="468"/>
      <c r="P106" s="491"/>
      <c r="Q106" s="469"/>
    </row>
    <row r="107" spans="1:17" ht="14.4" customHeight="1" x14ac:dyDescent="0.3">
      <c r="A107" s="463" t="s">
        <v>1361</v>
      </c>
      <c r="B107" s="464" t="s">
        <v>1205</v>
      </c>
      <c r="C107" s="464" t="s">
        <v>1206</v>
      </c>
      <c r="D107" s="464" t="s">
        <v>1311</v>
      </c>
      <c r="E107" s="464" t="s">
        <v>1312</v>
      </c>
      <c r="F107" s="468">
        <v>2</v>
      </c>
      <c r="G107" s="468">
        <v>54</v>
      </c>
      <c r="H107" s="468">
        <v>0.4</v>
      </c>
      <c r="I107" s="468">
        <v>27</v>
      </c>
      <c r="J107" s="468">
        <v>5</v>
      </c>
      <c r="K107" s="468">
        <v>135</v>
      </c>
      <c r="L107" s="468">
        <v>1</v>
      </c>
      <c r="M107" s="468">
        <v>27</v>
      </c>
      <c r="N107" s="468">
        <v>6</v>
      </c>
      <c r="O107" s="468">
        <v>282</v>
      </c>
      <c r="P107" s="491">
        <v>2.088888888888889</v>
      </c>
      <c r="Q107" s="469">
        <v>47</v>
      </c>
    </row>
    <row r="108" spans="1:17" ht="14.4" customHeight="1" x14ac:dyDescent="0.3">
      <c r="A108" s="463" t="s">
        <v>1361</v>
      </c>
      <c r="B108" s="464" t="s">
        <v>1205</v>
      </c>
      <c r="C108" s="464" t="s">
        <v>1206</v>
      </c>
      <c r="D108" s="464" t="s">
        <v>1315</v>
      </c>
      <c r="E108" s="464" t="s">
        <v>1316</v>
      </c>
      <c r="F108" s="468">
        <v>2</v>
      </c>
      <c r="G108" s="468">
        <v>656</v>
      </c>
      <c r="H108" s="468"/>
      <c r="I108" s="468">
        <v>328</v>
      </c>
      <c r="J108" s="468"/>
      <c r="K108" s="468"/>
      <c r="L108" s="468"/>
      <c r="M108" s="468"/>
      <c r="N108" s="468">
        <v>3</v>
      </c>
      <c r="O108" s="468">
        <v>1131</v>
      </c>
      <c r="P108" s="491"/>
      <c r="Q108" s="469">
        <v>377</v>
      </c>
    </row>
    <row r="109" spans="1:17" ht="14.4" customHeight="1" x14ac:dyDescent="0.3">
      <c r="A109" s="463" t="s">
        <v>1361</v>
      </c>
      <c r="B109" s="464" t="s">
        <v>1205</v>
      </c>
      <c r="C109" s="464" t="s">
        <v>1206</v>
      </c>
      <c r="D109" s="464" t="s">
        <v>1317</v>
      </c>
      <c r="E109" s="464" t="s">
        <v>1318</v>
      </c>
      <c r="F109" s="468"/>
      <c r="G109" s="468"/>
      <c r="H109" s="468"/>
      <c r="I109" s="468"/>
      <c r="J109" s="468"/>
      <c r="K109" s="468"/>
      <c r="L109" s="468"/>
      <c r="M109" s="468"/>
      <c r="N109" s="468">
        <v>1</v>
      </c>
      <c r="O109" s="468">
        <v>36</v>
      </c>
      <c r="P109" s="491"/>
      <c r="Q109" s="469">
        <v>36</v>
      </c>
    </row>
    <row r="110" spans="1:17" ht="14.4" customHeight="1" x14ac:dyDescent="0.3">
      <c r="A110" s="463" t="s">
        <v>1361</v>
      </c>
      <c r="B110" s="464" t="s">
        <v>1205</v>
      </c>
      <c r="C110" s="464" t="s">
        <v>1206</v>
      </c>
      <c r="D110" s="464" t="s">
        <v>1323</v>
      </c>
      <c r="E110" s="464"/>
      <c r="F110" s="468"/>
      <c r="G110" s="468"/>
      <c r="H110" s="468"/>
      <c r="I110" s="468"/>
      <c r="J110" s="468"/>
      <c r="K110" s="468"/>
      <c r="L110" s="468"/>
      <c r="M110" s="468"/>
      <c r="N110" s="468">
        <v>128</v>
      </c>
      <c r="O110" s="468">
        <v>191104</v>
      </c>
      <c r="P110" s="491"/>
      <c r="Q110" s="469">
        <v>1493</v>
      </c>
    </row>
    <row r="111" spans="1:17" ht="14.4" customHeight="1" x14ac:dyDescent="0.3">
      <c r="A111" s="463" t="s">
        <v>1361</v>
      </c>
      <c r="B111" s="464" t="s">
        <v>1205</v>
      </c>
      <c r="C111" s="464" t="s">
        <v>1206</v>
      </c>
      <c r="D111" s="464" t="s">
        <v>1324</v>
      </c>
      <c r="E111" s="464"/>
      <c r="F111" s="468"/>
      <c r="G111" s="468"/>
      <c r="H111" s="468"/>
      <c r="I111" s="468"/>
      <c r="J111" s="468"/>
      <c r="K111" s="468"/>
      <c r="L111" s="468"/>
      <c r="M111" s="468"/>
      <c r="N111" s="468">
        <v>44</v>
      </c>
      <c r="O111" s="468">
        <v>14388</v>
      </c>
      <c r="P111" s="491"/>
      <c r="Q111" s="469">
        <v>327</v>
      </c>
    </row>
    <row r="112" spans="1:17" ht="14.4" customHeight="1" x14ac:dyDescent="0.3">
      <c r="A112" s="463" t="s">
        <v>1361</v>
      </c>
      <c r="B112" s="464" t="s">
        <v>1205</v>
      </c>
      <c r="C112" s="464" t="s">
        <v>1206</v>
      </c>
      <c r="D112" s="464" t="s">
        <v>1325</v>
      </c>
      <c r="E112" s="464"/>
      <c r="F112" s="468"/>
      <c r="G112" s="468"/>
      <c r="H112" s="468"/>
      <c r="I112" s="468"/>
      <c r="J112" s="468"/>
      <c r="K112" s="468"/>
      <c r="L112" s="468"/>
      <c r="M112" s="468"/>
      <c r="N112" s="468">
        <v>27</v>
      </c>
      <c r="O112" s="468">
        <v>23949</v>
      </c>
      <c r="P112" s="491"/>
      <c r="Q112" s="469">
        <v>887</v>
      </c>
    </row>
    <row r="113" spans="1:17" ht="14.4" customHeight="1" x14ac:dyDescent="0.3">
      <c r="A113" s="463" t="s">
        <v>1361</v>
      </c>
      <c r="B113" s="464" t="s">
        <v>1205</v>
      </c>
      <c r="C113" s="464" t="s">
        <v>1206</v>
      </c>
      <c r="D113" s="464" t="s">
        <v>1328</v>
      </c>
      <c r="E113" s="464"/>
      <c r="F113" s="468"/>
      <c r="G113" s="468"/>
      <c r="H113" s="468"/>
      <c r="I113" s="468"/>
      <c r="J113" s="468"/>
      <c r="K113" s="468"/>
      <c r="L113" s="468"/>
      <c r="M113" s="468"/>
      <c r="N113" s="468">
        <v>122</v>
      </c>
      <c r="O113" s="468">
        <v>31720</v>
      </c>
      <c r="P113" s="491"/>
      <c r="Q113" s="469">
        <v>260</v>
      </c>
    </row>
    <row r="114" spans="1:17" ht="14.4" customHeight="1" x14ac:dyDescent="0.3">
      <c r="A114" s="463" t="s">
        <v>1362</v>
      </c>
      <c r="B114" s="464" t="s">
        <v>1205</v>
      </c>
      <c r="C114" s="464" t="s">
        <v>1206</v>
      </c>
      <c r="D114" s="464" t="s">
        <v>1207</v>
      </c>
      <c r="E114" s="464" t="s">
        <v>1208</v>
      </c>
      <c r="F114" s="468">
        <v>2075</v>
      </c>
      <c r="G114" s="468">
        <v>334075</v>
      </c>
      <c r="H114" s="468">
        <v>0.81479720006829104</v>
      </c>
      <c r="I114" s="468">
        <v>161</v>
      </c>
      <c r="J114" s="468">
        <v>2370</v>
      </c>
      <c r="K114" s="468">
        <v>410010</v>
      </c>
      <c r="L114" s="468">
        <v>1</v>
      </c>
      <c r="M114" s="468">
        <v>173</v>
      </c>
      <c r="N114" s="468">
        <v>2272</v>
      </c>
      <c r="O114" s="468">
        <v>393056</v>
      </c>
      <c r="P114" s="491">
        <v>0.9586497890295359</v>
      </c>
      <c r="Q114" s="469">
        <v>173</v>
      </c>
    </row>
    <row r="115" spans="1:17" ht="14.4" customHeight="1" x14ac:dyDescent="0.3">
      <c r="A115" s="463" t="s">
        <v>1362</v>
      </c>
      <c r="B115" s="464" t="s">
        <v>1205</v>
      </c>
      <c r="C115" s="464" t="s">
        <v>1206</v>
      </c>
      <c r="D115" s="464" t="s">
        <v>1221</v>
      </c>
      <c r="E115" s="464" t="s">
        <v>1222</v>
      </c>
      <c r="F115" s="468">
        <v>1</v>
      </c>
      <c r="G115" s="468">
        <v>1169</v>
      </c>
      <c r="H115" s="468">
        <v>0.99658994032395565</v>
      </c>
      <c r="I115" s="468">
        <v>1169</v>
      </c>
      <c r="J115" s="468">
        <v>1</v>
      </c>
      <c r="K115" s="468">
        <v>1173</v>
      </c>
      <c r="L115" s="468">
        <v>1</v>
      </c>
      <c r="M115" s="468">
        <v>1173</v>
      </c>
      <c r="N115" s="468">
        <v>4</v>
      </c>
      <c r="O115" s="468">
        <v>4280</v>
      </c>
      <c r="P115" s="491">
        <v>3.6487638533674338</v>
      </c>
      <c r="Q115" s="469">
        <v>1070</v>
      </c>
    </row>
    <row r="116" spans="1:17" ht="14.4" customHeight="1" x14ac:dyDescent="0.3">
      <c r="A116" s="463" t="s">
        <v>1362</v>
      </c>
      <c r="B116" s="464" t="s">
        <v>1205</v>
      </c>
      <c r="C116" s="464" t="s">
        <v>1206</v>
      </c>
      <c r="D116" s="464" t="s">
        <v>1223</v>
      </c>
      <c r="E116" s="464" t="s">
        <v>1224</v>
      </c>
      <c r="F116" s="468">
        <v>122</v>
      </c>
      <c r="G116" s="468">
        <v>4880</v>
      </c>
      <c r="H116" s="468">
        <v>1.3373526993696903</v>
      </c>
      <c r="I116" s="468">
        <v>40</v>
      </c>
      <c r="J116" s="468">
        <v>89</v>
      </c>
      <c r="K116" s="468">
        <v>3649</v>
      </c>
      <c r="L116" s="468">
        <v>1</v>
      </c>
      <c r="M116" s="468">
        <v>41</v>
      </c>
      <c r="N116" s="468">
        <v>89</v>
      </c>
      <c r="O116" s="468">
        <v>4094</v>
      </c>
      <c r="P116" s="491">
        <v>1.1219512195121952</v>
      </c>
      <c r="Q116" s="469">
        <v>46</v>
      </c>
    </row>
    <row r="117" spans="1:17" ht="14.4" customHeight="1" x14ac:dyDescent="0.3">
      <c r="A117" s="463" t="s">
        <v>1362</v>
      </c>
      <c r="B117" s="464" t="s">
        <v>1205</v>
      </c>
      <c r="C117" s="464" t="s">
        <v>1206</v>
      </c>
      <c r="D117" s="464" t="s">
        <v>1225</v>
      </c>
      <c r="E117" s="464" t="s">
        <v>1226</v>
      </c>
      <c r="F117" s="468"/>
      <c r="G117" s="468"/>
      <c r="H117" s="468"/>
      <c r="I117" s="468"/>
      <c r="J117" s="468">
        <v>8</v>
      </c>
      <c r="K117" s="468">
        <v>3072</v>
      </c>
      <c r="L117" s="468">
        <v>1</v>
      </c>
      <c r="M117" s="468">
        <v>384</v>
      </c>
      <c r="N117" s="468">
        <v>32</v>
      </c>
      <c r="O117" s="468">
        <v>11104</v>
      </c>
      <c r="P117" s="491">
        <v>3.6145833333333335</v>
      </c>
      <c r="Q117" s="469">
        <v>347</v>
      </c>
    </row>
    <row r="118" spans="1:17" ht="14.4" customHeight="1" x14ac:dyDescent="0.3">
      <c r="A118" s="463" t="s">
        <v>1362</v>
      </c>
      <c r="B118" s="464" t="s">
        <v>1205</v>
      </c>
      <c r="C118" s="464" t="s">
        <v>1206</v>
      </c>
      <c r="D118" s="464" t="s">
        <v>1227</v>
      </c>
      <c r="E118" s="464" t="s">
        <v>1228</v>
      </c>
      <c r="F118" s="468">
        <v>6</v>
      </c>
      <c r="G118" s="468">
        <v>222</v>
      </c>
      <c r="H118" s="468">
        <v>0.18181818181818182</v>
      </c>
      <c r="I118" s="468">
        <v>37</v>
      </c>
      <c r="J118" s="468">
        <v>33</v>
      </c>
      <c r="K118" s="468">
        <v>1221</v>
      </c>
      <c r="L118" s="468">
        <v>1</v>
      </c>
      <c r="M118" s="468">
        <v>37</v>
      </c>
      <c r="N118" s="468">
        <v>10</v>
      </c>
      <c r="O118" s="468">
        <v>510</v>
      </c>
      <c r="P118" s="491">
        <v>0.4176904176904177</v>
      </c>
      <c r="Q118" s="469">
        <v>51</v>
      </c>
    </row>
    <row r="119" spans="1:17" ht="14.4" customHeight="1" x14ac:dyDescent="0.3">
      <c r="A119" s="463" t="s">
        <v>1362</v>
      </c>
      <c r="B119" s="464" t="s">
        <v>1205</v>
      </c>
      <c r="C119" s="464" t="s">
        <v>1206</v>
      </c>
      <c r="D119" s="464" t="s">
        <v>1231</v>
      </c>
      <c r="E119" s="464" t="s">
        <v>1232</v>
      </c>
      <c r="F119" s="468"/>
      <c r="G119" s="468"/>
      <c r="H119" s="468"/>
      <c r="I119" s="468"/>
      <c r="J119" s="468">
        <v>11</v>
      </c>
      <c r="K119" s="468">
        <v>4906</v>
      </c>
      <c r="L119" s="468">
        <v>1</v>
      </c>
      <c r="M119" s="468">
        <v>446</v>
      </c>
      <c r="N119" s="468">
        <v>25</v>
      </c>
      <c r="O119" s="468">
        <v>9425</v>
      </c>
      <c r="P119" s="491">
        <v>1.9211169995923358</v>
      </c>
      <c r="Q119" s="469">
        <v>377</v>
      </c>
    </row>
    <row r="120" spans="1:17" ht="14.4" customHeight="1" x14ac:dyDescent="0.3">
      <c r="A120" s="463" t="s">
        <v>1362</v>
      </c>
      <c r="B120" s="464" t="s">
        <v>1205</v>
      </c>
      <c r="C120" s="464" t="s">
        <v>1206</v>
      </c>
      <c r="D120" s="464" t="s">
        <v>1233</v>
      </c>
      <c r="E120" s="464" t="s">
        <v>1234</v>
      </c>
      <c r="F120" s="468"/>
      <c r="G120" s="468"/>
      <c r="H120" s="468"/>
      <c r="I120" s="468"/>
      <c r="J120" s="468">
        <v>1</v>
      </c>
      <c r="K120" s="468">
        <v>42</v>
      </c>
      <c r="L120" s="468">
        <v>1</v>
      </c>
      <c r="M120" s="468">
        <v>42</v>
      </c>
      <c r="N120" s="468">
        <v>1</v>
      </c>
      <c r="O120" s="468">
        <v>34</v>
      </c>
      <c r="P120" s="491">
        <v>0.80952380952380953</v>
      </c>
      <c r="Q120" s="469">
        <v>34</v>
      </c>
    </row>
    <row r="121" spans="1:17" ht="14.4" customHeight="1" x14ac:dyDescent="0.3">
      <c r="A121" s="463" t="s">
        <v>1362</v>
      </c>
      <c r="B121" s="464" t="s">
        <v>1205</v>
      </c>
      <c r="C121" s="464" t="s">
        <v>1206</v>
      </c>
      <c r="D121" s="464" t="s">
        <v>1235</v>
      </c>
      <c r="E121" s="464" t="s">
        <v>1236</v>
      </c>
      <c r="F121" s="468">
        <v>10</v>
      </c>
      <c r="G121" s="468">
        <v>4910</v>
      </c>
      <c r="H121" s="468">
        <v>1.1088527551942187</v>
      </c>
      <c r="I121" s="468">
        <v>491</v>
      </c>
      <c r="J121" s="468">
        <v>9</v>
      </c>
      <c r="K121" s="468">
        <v>4428</v>
      </c>
      <c r="L121" s="468">
        <v>1</v>
      </c>
      <c r="M121" s="468">
        <v>492</v>
      </c>
      <c r="N121" s="468">
        <v>5</v>
      </c>
      <c r="O121" s="468">
        <v>2620</v>
      </c>
      <c r="P121" s="491">
        <v>0.59168925022583563</v>
      </c>
      <c r="Q121" s="469">
        <v>524</v>
      </c>
    </row>
    <row r="122" spans="1:17" ht="14.4" customHeight="1" x14ac:dyDescent="0.3">
      <c r="A122" s="463" t="s">
        <v>1362</v>
      </c>
      <c r="B122" s="464" t="s">
        <v>1205</v>
      </c>
      <c r="C122" s="464" t="s">
        <v>1206</v>
      </c>
      <c r="D122" s="464" t="s">
        <v>1237</v>
      </c>
      <c r="E122" s="464" t="s">
        <v>1238</v>
      </c>
      <c r="F122" s="468">
        <v>25</v>
      </c>
      <c r="G122" s="468">
        <v>775</v>
      </c>
      <c r="H122" s="468">
        <v>1.9230769230769231</v>
      </c>
      <c r="I122" s="468">
        <v>31</v>
      </c>
      <c r="J122" s="468">
        <v>13</v>
      </c>
      <c r="K122" s="468">
        <v>403</v>
      </c>
      <c r="L122" s="468">
        <v>1</v>
      </c>
      <c r="M122" s="468">
        <v>31</v>
      </c>
      <c r="N122" s="468">
        <v>18</v>
      </c>
      <c r="O122" s="468">
        <v>1026</v>
      </c>
      <c r="P122" s="491">
        <v>2.5459057071960296</v>
      </c>
      <c r="Q122" s="469">
        <v>57</v>
      </c>
    </row>
    <row r="123" spans="1:17" ht="14.4" customHeight="1" x14ac:dyDescent="0.3">
      <c r="A123" s="463" t="s">
        <v>1362</v>
      </c>
      <c r="B123" s="464" t="s">
        <v>1205</v>
      </c>
      <c r="C123" s="464" t="s">
        <v>1206</v>
      </c>
      <c r="D123" s="464" t="s">
        <v>1239</v>
      </c>
      <c r="E123" s="464" t="s">
        <v>1240</v>
      </c>
      <c r="F123" s="468">
        <v>5</v>
      </c>
      <c r="G123" s="468">
        <v>1035</v>
      </c>
      <c r="H123" s="468">
        <v>2.4879807692307692</v>
      </c>
      <c r="I123" s="468">
        <v>207</v>
      </c>
      <c r="J123" s="468">
        <v>2</v>
      </c>
      <c r="K123" s="468">
        <v>416</v>
      </c>
      <c r="L123" s="468">
        <v>1</v>
      </c>
      <c r="M123" s="468">
        <v>208</v>
      </c>
      <c r="N123" s="468">
        <v>3</v>
      </c>
      <c r="O123" s="468">
        <v>672</v>
      </c>
      <c r="P123" s="491">
        <v>1.6153846153846154</v>
      </c>
      <c r="Q123" s="469">
        <v>224</v>
      </c>
    </row>
    <row r="124" spans="1:17" ht="14.4" customHeight="1" x14ac:dyDescent="0.3">
      <c r="A124" s="463" t="s">
        <v>1362</v>
      </c>
      <c r="B124" s="464" t="s">
        <v>1205</v>
      </c>
      <c r="C124" s="464" t="s">
        <v>1206</v>
      </c>
      <c r="D124" s="464" t="s">
        <v>1241</v>
      </c>
      <c r="E124" s="464" t="s">
        <v>1242</v>
      </c>
      <c r="F124" s="468">
        <v>5</v>
      </c>
      <c r="G124" s="468">
        <v>1900</v>
      </c>
      <c r="H124" s="468">
        <v>2.4739583333333335</v>
      </c>
      <c r="I124" s="468">
        <v>380</v>
      </c>
      <c r="J124" s="468">
        <v>2</v>
      </c>
      <c r="K124" s="468">
        <v>768</v>
      </c>
      <c r="L124" s="468">
        <v>1</v>
      </c>
      <c r="M124" s="468">
        <v>384</v>
      </c>
      <c r="N124" s="468">
        <v>3</v>
      </c>
      <c r="O124" s="468">
        <v>1659</v>
      </c>
      <c r="P124" s="491">
        <v>2.16015625</v>
      </c>
      <c r="Q124" s="469">
        <v>553</v>
      </c>
    </row>
    <row r="125" spans="1:17" ht="14.4" customHeight="1" x14ac:dyDescent="0.3">
      <c r="A125" s="463" t="s">
        <v>1362</v>
      </c>
      <c r="B125" s="464" t="s">
        <v>1205</v>
      </c>
      <c r="C125" s="464" t="s">
        <v>1206</v>
      </c>
      <c r="D125" s="464" t="s">
        <v>1245</v>
      </c>
      <c r="E125" s="464" t="s">
        <v>1246</v>
      </c>
      <c r="F125" s="468">
        <v>4</v>
      </c>
      <c r="G125" s="468">
        <v>524</v>
      </c>
      <c r="H125" s="468">
        <v>3.8248175182481754</v>
      </c>
      <c r="I125" s="468">
        <v>131</v>
      </c>
      <c r="J125" s="468">
        <v>1</v>
      </c>
      <c r="K125" s="468">
        <v>137</v>
      </c>
      <c r="L125" s="468">
        <v>1</v>
      </c>
      <c r="M125" s="468">
        <v>137</v>
      </c>
      <c r="N125" s="468">
        <v>6</v>
      </c>
      <c r="O125" s="468">
        <v>846</v>
      </c>
      <c r="P125" s="491">
        <v>6.1751824817518246</v>
      </c>
      <c r="Q125" s="469">
        <v>141</v>
      </c>
    </row>
    <row r="126" spans="1:17" ht="14.4" customHeight="1" x14ac:dyDescent="0.3">
      <c r="A126" s="463" t="s">
        <v>1362</v>
      </c>
      <c r="B126" s="464" t="s">
        <v>1205</v>
      </c>
      <c r="C126" s="464" t="s">
        <v>1206</v>
      </c>
      <c r="D126" s="464" t="s">
        <v>1251</v>
      </c>
      <c r="E126" s="464" t="s">
        <v>1252</v>
      </c>
      <c r="F126" s="468">
        <v>9</v>
      </c>
      <c r="G126" s="468">
        <v>144</v>
      </c>
      <c r="H126" s="468">
        <v>0.21719457013574661</v>
      </c>
      <c r="I126" s="468">
        <v>16</v>
      </c>
      <c r="J126" s="468">
        <v>39</v>
      </c>
      <c r="K126" s="468">
        <v>663</v>
      </c>
      <c r="L126" s="468">
        <v>1</v>
      </c>
      <c r="M126" s="468">
        <v>17</v>
      </c>
      <c r="N126" s="468">
        <v>67</v>
      </c>
      <c r="O126" s="468">
        <v>1139</v>
      </c>
      <c r="P126" s="491">
        <v>1.7179487179487178</v>
      </c>
      <c r="Q126" s="469">
        <v>17</v>
      </c>
    </row>
    <row r="127" spans="1:17" ht="14.4" customHeight="1" x14ac:dyDescent="0.3">
      <c r="A127" s="463" t="s">
        <v>1362</v>
      </c>
      <c r="B127" s="464" t="s">
        <v>1205</v>
      </c>
      <c r="C127" s="464" t="s">
        <v>1206</v>
      </c>
      <c r="D127" s="464" t="s">
        <v>1253</v>
      </c>
      <c r="E127" s="464" t="s">
        <v>1254</v>
      </c>
      <c r="F127" s="468">
        <v>1</v>
      </c>
      <c r="G127" s="468">
        <v>136</v>
      </c>
      <c r="H127" s="468">
        <v>0.97841726618705038</v>
      </c>
      <c r="I127" s="468">
        <v>136</v>
      </c>
      <c r="J127" s="468">
        <v>1</v>
      </c>
      <c r="K127" s="468">
        <v>139</v>
      </c>
      <c r="L127" s="468">
        <v>1</v>
      </c>
      <c r="M127" s="468">
        <v>139</v>
      </c>
      <c r="N127" s="468"/>
      <c r="O127" s="468"/>
      <c r="P127" s="491"/>
      <c r="Q127" s="469"/>
    </row>
    <row r="128" spans="1:17" ht="14.4" customHeight="1" x14ac:dyDescent="0.3">
      <c r="A128" s="463" t="s">
        <v>1362</v>
      </c>
      <c r="B128" s="464" t="s">
        <v>1205</v>
      </c>
      <c r="C128" s="464" t="s">
        <v>1206</v>
      </c>
      <c r="D128" s="464" t="s">
        <v>1255</v>
      </c>
      <c r="E128" s="464" t="s">
        <v>1256</v>
      </c>
      <c r="F128" s="468">
        <v>54</v>
      </c>
      <c r="G128" s="468">
        <v>5562</v>
      </c>
      <c r="H128" s="468">
        <v>4.9090909090909092</v>
      </c>
      <c r="I128" s="468">
        <v>103</v>
      </c>
      <c r="J128" s="468">
        <v>11</v>
      </c>
      <c r="K128" s="468">
        <v>1133</v>
      </c>
      <c r="L128" s="468">
        <v>1</v>
      </c>
      <c r="M128" s="468">
        <v>103</v>
      </c>
      <c r="N128" s="468">
        <v>9</v>
      </c>
      <c r="O128" s="468">
        <v>585</v>
      </c>
      <c r="P128" s="491">
        <v>0.51632833186231242</v>
      </c>
      <c r="Q128" s="469">
        <v>65</v>
      </c>
    </row>
    <row r="129" spans="1:17" ht="14.4" customHeight="1" x14ac:dyDescent="0.3">
      <c r="A129" s="463" t="s">
        <v>1362</v>
      </c>
      <c r="B129" s="464" t="s">
        <v>1205</v>
      </c>
      <c r="C129" s="464" t="s">
        <v>1206</v>
      </c>
      <c r="D129" s="464" t="s">
        <v>1261</v>
      </c>
      <c r="E129" s="464" t="s">
        <v>1262</v>
      </c>
      <c r="F129" s="468">
        <v>1105</v>
      </c>
      <c r="G129" s="468">
        <v>128180</v>
      </c>
      <c r="H129" s="468">
        <v>0.93001320505564988</v>
      </c>
      <c r="I129" s="468">
        <v>116</v>
      </c>
      <c r="J129" s="468">
        <v>1178</v>
      </c>
      <c r="K129" s="468">
        <v>137826</v>
      </c>
      <c r="L129" s="468">
        <v>1</v>
      </c>
      <c r="M129" s="468">
        <v>117</v>
      </c>
      <c r="N129" s="468">
        <v>1199</v>
      </c>
      <c r="O129" s="468">
        <v>163064</v>
      </c>
      <c r="P129" s="491">
        <v>1.1831149420283547</v>
      </c>
      <c r="Q129" s="469">
        <v>136</v>
      </c>
    </row>
    <row r="130" spans="1:17" ht="14.4" customHeight="1" x14ac:dyDescent="0.3">
      <c r="A130" s="463" t="s">
        <v>1362</v>
      </c>
      <c r="B130" s="464" t="s">
        <v>1205</v>
      </c>
      <c r="C130" s="464" t="s">
        <v>1206</v>
      </c>
      <c r="D130" s="464" t="s">
        <v>1263</v>
      </c>
      <c r="E130" s="464" t="s">
        <v>1264</v>
      </c>
      <c r="F130" s="468">
        <v>292</v>
      </c>
      <c r="G130" s="468">
        <v>24820</v>
      </c>
      <c r="H130" s="468">
        <v>0.81417090372314249</v>
      </c>
      <c r="I130" s="468">
        <v>85</v>
      </c>
      <c r="J130" s="468">
        <v>335</v>
      </c>
      <c r="K130" s="468">
        <v>30485</v>
      </c>
      <c r="L130" s="468">
        <v>1</v>
      </c>
      <c r="M130" s="468">
        <v>91</v>
      </c>
      <c r="N130" s="468">
        <v>289</v>
      </c>
      <c r="O130" s="468">
        <v>26299</v>
      </c>
      <c r="P130" s="491">
        <v>0.86268656716417913</v>
      </c>
      <c r="Q130" s="469">
        <v>91</v>
      </c>
    </row>
    <row r="131" spans="1:17" ht="14.4" customHeight="1" x14ac:dyDescent="0.3">
      <c r="A131" s="463" t="s">
        <v>1362</v>
      </c>
      <c r="B131" s="464" t="s">
        <v>1205</v>
      </c>
      <c r="C131" s="464" t="s">
        <v>1206</v>
      </c>
      <c r="D131" s="464" t="s">
        <v>1265</v>
      </c>
      <c r="E131" s="464" t="s">
        <v>1266</v>
      </c>
      <c r="F131" s="468">
        <v>6</v>
      </c>
      <c r="G131" s="468">
        <v>588</v>
      </c>
      <c r="H131" s="468">
        <v>5.9393939393939394</v>
      </c>
      <c r="I131" s="468">
        <v>98</v>
      </c>
      <c r="J131" s="468">
        <v>1</v>
      </c>
      <c r="K131" s="468">
        <v>99</v>
      </c>
      <c r="L131" s="468">
        <v>1</v>
      </c>
      <c r="M131" s="468">
        <v>99</v>
      </c>
      <c r="N131" s="468">
        <v>3</v>
      </c>
      <c r="O131" s="468">
        <v>411</v>
      </c>
      <c r="P131" s="491">
        <v>4.1515151515151514</v>
      </c>
      <c r="Q131" s="469">
        <v>137</v>
      </c>
    </row>
    <row r="132" spans="1:17" ht="14.4" customHeight="1" x14ac:dyDescent="0.3">
      <c r="A132" s="463" t="s">
        <v>1362</v>
      </c>
      <c r="B132" s="464" t="s">
        <v>1205</v>
      </c>
      <c r="C132" s="464" t="s">
        <v>1206</v>
      </c>
      <c r="D132" s="464" t="s">
        <v>1267</v>
      </c>
      <c r="E132" s="464" t="s">
        <v>1268</v>
      </c>
      <c r="F132" s="468">
        <v>114</v>
      </c>
      <c r="G132" s="468">
        <v>2394</v>
      </c>
      <c r="H132" s="468">
        <v>0.91935483870967738</v>
      </c>
      <c r="I132" s="468">
        <v>21</v>
      </c>
      <c r="J132" s="468">
        <v>124</v>
      </c>
      <c r="K132" s="468">
        <v>2604</v>
      </c>
      <c r="L132" s="468">
        <v>1</v>
      </c>
      <c r="M132" s="468">
        <v>21</v>
      </c>
      <c r="N132" s="468">
        <v>76</v>
      </c>
      <c r="O132" s="468">
        <v>5016</v>
      </c>
      <c r="P132" s="491">
        <v>1.9262672811059909</v>
      </c>
      <c r="Q132" s="469">
        <v>66</v>
      </c>
    </row>
    <row r="133" spans="1:17" ht="14.4" customHeight="1" x14ac:dyDescent="0.3">
      <c r="A133" s="463" t="s">
        <v>1362</v>
      </c>
      <c r="B133" s="464" t="s">
        <v>1205</v>
      </c>
      <c r="C133" s="464" t="s">
        <v>1206</v>
      </c>
      <c r="D133" s="464" t="s">
        <v>1269</v>
      </c>
      <c r="E133" s="464" t="s">
        <v>1270</v>
      </c>
      <c r="F133" s="468">
        <v>15</v>
      </c>
      <c r="G133" s="468">
        <v>7305</v>
      </c>
      <c r="H133" s="468">
        <v>0.5161814584511023</v>
      </c>
      <c r="I133" s="468">
        <v>487</v>
      </c>
      <c r="J133" s="468">
        <v>29</v>
      </c>
      <c r="K133" s="468">
        <v>14152</v>
      </c>
      <c r="L133" s="468">
        <v>1</v>
      </c>
      <c r="M133" s="468">
        <v>488</v>
      </c>
      <c r="N133" s="468">
        <v>24</v>
      </c>
      <c r="O133" s="468">
        <v>7872</v>
      </c>
      <c r="P133" s="491">
        <v>0.5562464669304692</v>
      </c>
      <c r="Q133" s="469">
        <v>328</v>
      </c>
    </row>
    <row r="134" spans="1:17" ht="14.4" customHeight="1" x14ac:dyDescent="0.3">
      <c r="A134" s="463" t="s">
        <v>1362</v>
      </c>
      <c r="B134" s="464" t="s">
        <v>1205</v>
      </c>
      <c r="C134" s="464" t="s">
        <v>1206</v>
      </c>
      <c r="D134" s="464" t="s">
        <v>1277</v>
      </c>
      <c r="E134" s="464" t="s">
        <v>1278</v>
      </c>
      <c r="F134" s="468">
        <v>183</v>
      </c>
      <c r="G134" s="468">
        <v>7503</v>
      </c>
      <c r="H134" s="468">
        <v>1.4076923076923078</v>
      </c>
      <c r="I134" s="468">
        <v>41</v>
      </c>
      <c r="J134" s="468">
        <v>130</v>
      </c>
      <c r="K134" s="468">
        <v>5330</v>
      </c>
      <c r="L134" s="468">
        <v>1</v>
      </c>
      <c r="M134" s="468">
        <v>41</v>
      </c>
      <c r="N134" s="468">
        <v>141</v>
      </c>
      <c r="O134" s="468">
        <v>7191</v>
      </c>
      <c r="P134" s="491">
        <v>1.3491557223264541</v>
      </c>
      <c r="Q134" s="469">
        <v>51</v>
      </c>
    </row>
    <row r="135" spans="1:17" ht="14.4" customHeight="1" x14ac:dyDescent="0.3">
      <c r="A135" s="463" t="s">
        <v>1362</v>
      </c>
      <c r="B135" s="464" t="s">
        <v>1205</v>
      </c>
      <c r="C135" s="464" t="s">
        <v>1206</v>
      </c>
      <c r="D135" s="464" t="s">
        <v>1285</v>
      </c>
      <c r="E135" s="464" t="s">
        <v>1286</v>
      </c>
      <c r="F135" s="468"/>
      <c r="G135" s="468"/>
      <c r="H135" s="468"/>
      <c r="I135" s="468"/>
      <c r="J135" s="468">
        <v>2</v>
      </c>
      <c r="K135" s="468">
        <v>446</v>
      </c>
      <c r="L135" s="468">
        <v>1</v>
      </c>
      <c r="M135" s="468">
        <v>223</v>
      </c>
      <c r="N135" s="468">
        <v>3</v>
      </c>
      <c r="O135" s="468">
        <v>621</v>
      </c>
      <c r="P135" s="491">
        <v>1.3923766816143497</v>
      </c>
      <c r="Q135" s="469">
        <v>207</v>
      </c>
    </row>
    <row r="136" spans="1:17" ht="14.4" customHeight="1" x14ac:dyDescent="0.3">
      <c r="A136" s="463" t="s">
        <v>1362</v>
      </c>
      <c r="B136" s="464" t="s">
        <v>1205</v>
      </c>
      <c r="C136" s="464" t="s">
        <v>1206</v>
      </c>
      <c r="D136" s="464" t="s">
        <v>1287</v>
      </c>
      <c r="E136" s="464" t="s">
        <v>1288</v>
      </c>
      <c r="F136" s="468"/>
      <c r="G136" s="468"/>
      <c r="H136" s="468"/>
      <c r="I136" s="468"/>
      <c r="J136" s="468">
        <v>2</v>
      </c>
      <c r="K136" s="468">
        <v>1526</v>
      </c>
      <c r="L136" s="468">
        <v>1</v>
      </c>
      <c r="M136" s="468">
        <v>763</v>
      </c>
      <c r="N136" s="468"/>
      <c r="O136" s="468"/>
      <c r="P136" s="491"/>
      <c r="Q136" s="469"/>
    </row>
    <row r="137" spans="1:17" ht="14.4" customHeight="1" x14ac:dyDescent="0.3">
      <c r="A137" s="463" t="s">
        <v>1362</v>
      </c>
      <c r="B137" s="464" t="s">
        <v>1205</v>
      </c>
      <c r="C137" s="464" t="s">
        <v>1206</v>
      </c>
      <c r="D137" s="464" t="s">
        <v>1291</v>
      </c>
      <c r="E137" s="464" t="s">
        <v>1292</v>
      </c>
      <c r="F137" s="468">
        <v>5</v>
      </c>
      <c r="G137" s="468">
        <v>3040</v>
      </c>
      <c r="H137" s="468">
        <v>0.82519001085776333</v>
      </c>
      <c r="I137" s="468">
        <v>608</v>
      </c>
      <c r="J137" s="468">
        <v>6</v>
      </c>
      <c r="K137" s="468">
        <v>3684</v>
      </c>
      <c r="L137" s="468">
        <v>1</v>
      </c>
      <c r="M137" s="468">
        <v>614</v>
      </c>
      <c r="N137" s="468">
        <v>3</v>
      </c>
      <c r="O137" s="468">
        <v>1836</v>
      </c>
      <c r="P137" s="491">
        <v>0.49837133550488599</v>
      </c>
      <c r="Q137" s="469">
        <v>612</v>
      </c>
    </row>
    <row r="138" spans="1:17" ht="14.4" customHeight="1" x14ac:dyDescent="0.3">
      <c r="A138" s="463" t="s">
        <v>1362</v>
      </c>
      <c r="B138" s="464" t="s">
        <v>1205</v>
      </c>
      <c r="C138" s="464" t="s">
        <v>1206</v>
      </c>
      <c r="D138" s="464" t="s">
        <v>1295</v>
      </c>
      <c r="E138" s="464" t="s">
        <v>1296</v>
      </c>
      <c r="F138" s="468">
        <v>2</v>
      </c>
      <c r="G138" s="468">
        <v>1018</v>
      </c>
      <c r="H138" s="468"/>
      <c r="I138" s="468">
        <v>509</v>
      </c>
      <c r="J138" s="468"/>
      <c r="K138" s="468"/>
      <c r="L138" s="468"/>
      <c r="M138" s="468"/>
      <c r="N138" s="468"/>
      <c r="O138" s="468"/>
      <c r="P138" s="491"/>
      <c r="Q138" s="469"/>
    </row>
    <row r="139" spans="1:17" ht="14.4" customHeight="1" x14ac:dyDescent="0.3">
      <c r="A139" s="463" t="s">
        <v>1362</v>
      </c>
      <c r="B139" s="464" t="s">
        <v>1205</v>
      </c>
      <c r="C139" s="464" t="s">
        <v>1206</v>
      </c>
      <c r="D139" s="464" t="s">
        <v>1297</v>
      </c>
      <c r="E139" s="464" t="s">
        <v>1298</v>
      </c>
      <c r="F139" s="468">
        <v>2</v>
      </c>
      <c r="G139" s="468">
        <v>3484</v>
      </c>
      <c r="H139" s="468">
        <v>0.98977272727272725</v>
      </c>
      <c r="I139" s="468">
        <v>1742</v>
      </c>
      <c r="J139" s="468">
        <v>2</v>
      </c>
      <c r="K139" s="468">
        <v>3520</v>
      </c>
      <c r="L139" s="468">
        <v>1</v>
      </c>
      <c r="M139" s="468">
        <v>1760</v>
      </c>
      <c r="N139" s="468"/>
      <c r="O139" s="468"/>
      <c r="P139" s="491"/>
      <c r="Q139" s="469"/>
    </row>
    <row r="140" spans="1:17" ht="14.4" customHeight="1" x14ac:dyDescent="0.3">
      <c r="A140" s="463" t="s">
        <v>1362</v>
      </c>
      <c r="B140" s="464" t="s">
        <v>1205</v>
      </c>
      <c r="C140" s="464" t="s">
        <v>1206</v>
      </c>
      <c r="D140" s="464" t="s">
        <v>1311</v>
      </c>
      <c r="E140" s="464" t="s">
        <v>1312</v>
      </c>
      <c r="F140" s="468">
        <v>2</v>
      </c>
      <c r="G140" s="468">
        <v>54</v>
      </c>
      <c r="H140" s="468">
        <v>2</v>
      </c>
      <c r="I140" s="468">
        <v>27</v>
      </c>
      <c r="J140" s="468">
        <v>1</v>
      </c>
      <c r="K140" s="468">
        <v>27</v>
      </c>
      <c r="L140" s="468">
        <v>1</v>
      </c>
      <c r="M140" s="468">
        <v>27</v>
      </c>
      <c r="N140" s="468"/>
      <c r="O140" s="468"/>
      <c r="P140" s="491"/>
      <c r="Q140" s="469"/>
    </row>
    <row r="141" spans="1:17" ht="14.4" customHeight="1" x14ac:dyDescent="0.3">
      <c r="A141" s="463" t="s">
        <v>1362</v>
      </c>
      <c r="B141" s="464" t="s">
        <v>1205</v>
      </c>
      <c r="C141" s="464" t="s">
        <v>1206</v>
      </c>
      <c r="D141" s="464" t="s">
        <v>1313</v>
      </c>
      <c r="E141" s="464" t="s">
        <v>1314</v>
      </c>
      <c r="F141" s="468">
        <v>1</v>
      </c>
      <c r="G141" s="468">
        <v>41</v>
      </c>
      <c r="H141" s="468"/>
      <c r="I141" s="468">
        <v>41</v>
      </c>
      <c r="J141" s="468"/>
      <c r="K141" s="468"/>
      <c r="L141" s="468"/>
      <c r="M141" s="468"/>
      <c r="N141" s="468"/>
      <c r="O141" s="468"/>
      <c r="P141" s="491"/>
      <c r="Q141" s="469"/>
    </row>
    <row r="142" spans="1:17" ht="14.4" customHeight="1" x14ac:dyDescent="0.3">
      <c r="A142" s="463" t="s">
        <v>1362</v>
      </c>
      <c r="B142" s="464" t="s">
        <v>1205</v>
      </c>
      <c r="C142" s="464" t="s">
        <v>1206</v>
      </c>
      <c r="D142" s="464" t="s">
        <v>1328</v>
      </c>
      <c r="E142" s="464"/>
      <c r="F142" s="468"/>
      <c r="G142" s="468"/>
      <c r="H142" s="468"/>
      <c r="I142" s="468"/>
      <c r="J142" s="468"/>
      <c r="K142" s="468"/>
      <c r="L142" s="468"/>
      <c r="M142" s="468"/>
      <c r="N142" s="468">
        <v>81</v>
      </c>
      <c r="O142" s="468">
        <v>21060</v>
      </c>
      <c r="P142" s="491"/>
      <c r="Q142" s="469">
        <v>260</v>
      </c>
    </row>
    <row r="143" spans="1:17" ht="14.4" customHeight="1" x14ac:dyDescent="0.3">
      <c r="A143" s="463" t="s">
        <v>1363</v>
      </c>
      <c r="B143" s="464" t="s">
        <v>1205</v>
      </c>
      <c r="C143" s="464" t="s">
        <v>1206</v>
      </c>
      <c r="D143" s="464" t="s">
        <v>1207</v>
      </c>
      <c r="E143" s="464" t="s">
        <v>1208</v>
      </c>
      <c r="F143" s="468">
        <v>346</v>
      </c>
      <c r="G143" s="468">
        <v>55706</v>
      </c>
      <c r="H143" s="468">
        <v>0.83419689119170981</v>
      </c>
      <c r="I143" s="468">
        <v>161</v>
      </c>
      <c r="J143" s="468">
        <v>386</v>
      </c>
      <c r="K143" s="468">
        <v>66778</v>
      </c>
      <c r="L143" s="468">
        <v>1</v>
      </c>
      <c r="M143" s="468">
        <v>173</v>
      </c>
      <c r="N143" s="468">
        <v>389</v>
      </c>
      <c r="O143" s="468">
        <v>67297</v>
      </c>
      <c r="P143" s="491">
        <v>1.0077720207253886</v>
      </c>
      <c r="Q143" s="469">
        <v>173</v>
      </c>
    </row>
    <row r="144" spans="1:17" ht="14.4" customHeight="1" x14ac:dyDescent="0.3">
      <c r="A144" s="463" t="s">
        <v>1363</v>
      </c>
      <c r="B144" s="464" t="s">
        <v>1205</v>
      </c>
      <c r="C144" s="464" t="s">
        <v>1206</v>
      </c>
      <c r="D144" s="464" t="s">
        <v>1223</v>
      </c>
      <c r="E144" s="464" t="s">
        <v>1224</v>
      </c>
      <c r="F144" s="468">
        <v>181</v>
      </c>
      <c r="G144" s="468">
        <v>7240</v>
      </c>
      <c r="H144" s="468">
        <v>0.89184528208918457</v>
      </c>
      <c r="I144" s="468">
        <v>40</v>
      </c>
      <c r="J144" s="468">
        <v>198</v>
      </c>
      <c r="K144" s="468">
        <v>8118</v>
      </c>
      <c r="L144" s="468">
        <v>1</v>
      </c>
      <c r="M144" s="468">
        <v>41</v>
      </c>
      <c r="N144" s="468">
        <v>163</v>
      </c>
      <c r="O144" s="468">
        <v>7498</v>
      </c>
      <c r="P144" s="491">
        <v>0.92362650899236265</v>
      </c>
      <c r="Q144" s="469">
        <v>46</v>
      </c>
    </row>
    <row r="145" spans="1:17" ht="14.4" customHeight="1" x14ac:dyDescent="0.3">
      <c r="A145" s="463" t="s">
        <v>1363</v>
      </c>
      <c r="B145" s="464" t="s">
        <v>1205</v>
      </c>
      <c r="C145" s="464" t="s">
        <v>1206</v>
      </c>
      <c r="D145" s="464" t="s">
        <v>1225</v>
      </c>
      <c r="E145" s="464" t="s">
        <v>1226</v>
      </c>
      <c r="F145" s="468">
        <v>21</v>
      </c>
      <c r="G145" s="468">
        <v>8043</v>
      </c>
      <c r="H145" s="468">
        <v>4.1890625000000004</v>
      </c>
      <c r="I145" s="468">
        <v>383</v>
      </c>
      <c r="J145" s="468">
        <v>5</v>
      </c>
      <c r="K145" s="468">
        <v>1920</v>
      </c>
      <c r="L145" s="468">
        <v>1</v>
      </c>
      <c r="M145" s="468">
        <v>384</v>
      </c>
      <c r="N145" s="468">
        <v>14</v>
      </c>
      <c r="O145" s="468">
        <v>4858</v>
      </c>
      <c r="P145" s="491">
        <v>2.5302083333333334</v>
      </c>
      <c r="Q145" s="469">
        <v>347</v>
      </c>
    </row>
    <row r="146" spans="1:17" ht="14.4" customHeight="1" x14ac:dyDescent="0.3">
      <c r="A146" s="463" t="s">
        <v>1363</v>
      </c>
      <c r="B146" s="464" t="s">
        <v>1205</v>
      </c>
      <c r="C146" s="464" t="s">
        <v>1206</v>
      </c>
      <c r="D146" s="464" t="s">
        <v>1231</v>
      </c>
      <c r="E146" s="464" t="s">
        <v>1232</v>
      </c>
      <c r="F146" s="468">
        <v>30</v>
      </c>
      <c r="G146" s="468">
        <v>13350</v>
      </c>
      <c r="H146" s="468">
        <v>1.9955156950672646</v>
      </c>
      <c r="I146" s="468">
        <v>445</v>
      </c>
      <c r="J146" s="468">
        <v>15</v>
      </c>
      <c r="K146" s="468">
        <v>6690</v>
      </c>
      <c r="L146" s="468">
        <v>1</v>
      </c>
      <c r="M146" s="468">
        <v>446</v>
      </c>
      <c r="N146" s="468">
        <v>45</v>
      </c>
      <c r="O146" s="468">
        <v>16965</v>
      </c>
      <c r="P146" s="491">
        <v>2.5358744394618835</v>
      </c>
      <c r="Q146" s="469">
        <v>377</v>
      </c>
    </row>
    <row r="147" spans="1:17" ht="14.4" customHeight="1" x14ac:dyDescent="0.3">
      <c r="A147" s="463" t="s">
        <v>1363</v>
      </c>
      <c r="B147" s="464" t="s">
        <v>1205</v>
      </c>
      <c r="C147" s="464" t="s">
        <v>1206</v>
      </c>
      <c r="D147" s="464" t="s">
        <v>1233</v>
      </c>
      <c r="E147" s="464" t="s">
        <v>1234</v>
      </c>
      <c r="F147" s="468">
        <v>10</v>
      </c>
      <c r="G147" s="468">
        <v>410</v>
      </c>
      <c r="H147" s="468">
        <v>1.9523809523809523</v>
      </c>
      <c r="I147" s="468">
        <v>41</v>
      </c>
      <c r="J147" s="468">
        <v>5</v>
      </c>
      <c r="K147" s="468">
        <v>210</v>
      </c>
      <c r="L147" s="468">
        <v>1</v>
      </c>
      <c r="M147" s="468">
        <v>42</v>
      </c>
      <c r="N147" s="468">
        <v>6</v>
      </c>
      <c r="O147" s="468">
        <v>204</v>
      </c>
      <c r="P147" s="491">
        <v>0.97142857142857142</v>
      </c>
      <c r="Q147" s="469">
        <v>34</v>
      </c>
    </row>
    <row r="148" spans="1:17" ht="14.4" customHeight="1" x14ac:dyDescent="0.3">
      <c r="A148" s="463" t="s">
        <v>1363</v>
      </c>
      <c r="B148" s="464" t="s">
        <v>1205</v>
      </c>
      <c r="C148" s="464" t="s">
        <v>1206</v>
      </c>
      <c r="D148" s="464" t="s">
        <v>1235</v>
      </c>
      <c r="E148" s="464" t="s">
        <v>1236</v>
      </c>
      <c r="F148" s="468">
        <v>5</v>
      </c>
      <c r="G148" s="468">
        <v>2455</v>
      </c>
      <c r="H148" s="468"/>
      <c r="I148" s="468">
        <v>491</v>
      </c>
      <c r="J148" s="468"/>
      <c r="K148" s="468"/>
      <c r="L148" s="468"/>
      <c r="M148" s="468"/>
      <c r="N148" s="468"/>
      <c r="O148" s="468"/>
      <c r="P148" s="491"/>
      <c r="Q148" s="469"/>
    </row>
    <row r="149" spans="1:17" ht="14.4" customHeight="1" x14ac:dyDescent="0.3">
      <c r="A149" s="463" t="s">
        <v>1363</v>
      </c>
      <c r="B149" s="464" t="s">
        <v>1205</v>
      </c>
      <c r="C149" s="464" t="s">
        <v>1206</v>
      </c>
      <c r="D149" s="464" t="s">
        <v>1237</v>
      </c>
      <c r="E149" s="464" t="s">
        <v>1238</v>
      </c>
      <c r="F149" s="468">
        <v>1</v>
      </c>
      <c r="G149" s="468">
        <v>31</v>
      </c>
      <c r="H149" s="468">
        <v>1</v>
      </c>
      <c r="I149" s="468">
        <v>31</v>
      </c>
      <c r="J149" s="468">
        <v>1</v>
      </c>
      <c r="K149" s="468">
        <v>31</v>
      </c>
      <c r="L149" s="468">
        <v>1</v>
      </c>
      <c r="M149" s="468">
        <v>31</v>
      </c>
      <c r="N149" s="468">
        <v>1</v>
      </c>
      <c r="O149" s="468">
        <v>57</v>
      </c>
      <c r="P149" s="491">
        <v>1.8387096774193548</v>
      </c>
      <c r="Q149" s="469">
        <v>57</v>
      </c>
    </row>
    <row r="150" spans="1:17" ht="14.4" customHeight="1" x14ac:dyDescent="0.3">
      <c r="A150" s="463" t="s">
        <v>1363</v>
      </c>
      <c r="B150" s="464" t="s">
        <v>1205</v>
      </c>
      <c r="C150" s="464" t="s">
        <v>1206</v>
      </c>
      <c r="D150" s="464" t="s">
        <v>1251</v>
      </c>
      <c r="E150" s="464" t="s">
        <v>1252</v>
      </c>
      <c r="F150" s="468">
        <v>84</v>
      </c>
      <c r="G150" s="468">
        <v>1344</v>
      </c>
      <c r="H150" s="468">
        <v>2.6352941176470588</v>
      </c>
      <c r="I150" s="468">
        <v>16</v>
      </c>
      <c r="J150" s="468">
        <v>30</v>
      </c>
      <c r="K150" s="468">
        <v>510</v>
      </c>
      <c r="L150" s="468">
        <v>1</v>
      </c>
      <c r="M150" s="468">
        <v>17</v>
      </c>
      <c r="N150" s="468">
        <v>44</v>
      </c>
      <c r="O150" s="468">
        <v>748</v>
      </c>
      <c r="P150" s="491">
        <v>1.4666666666666666</v>
      </c>
      <c r="Q150" s="469">
        <v>17</v>
      </c>
    </row>
    <row r="151" spans="1:17" ht="14.4" customHeight="1" x14ac:dyDescent="0.3">
      <c r="A151" s="463" t="s">
        <v>1363</v>
      </c>
      <c r="B151" s="464" t="s">
        <v>1205</v>
      </c>
      <c r="C151" s="464" t="s">
        <v>1206</v>
      </c>
      <c r="D151" s="464" t="s">
        <v>1255</v>
      </c>
      <c r="E151" s="464" t="s">
        <v>1256</v>
      </c>
      <c r="F151" s="468">
        <v>2</v>
      </c>
      <c r="G151" s="468">
        <v>206</v>
      </c>
      <c r="H151" s="468">
        <v>2</v>
      </c>
      <c r="I151" s="468">
        <v>103</v>
      </c>
      <c r="J151" s="468">
        <v>1</v>
      </c>
      <c r="K151" s="468">
        <v>103</v>
      </c>
      <c r="L151" s="468">
        <v>1</v>
      </c>
      <c r="M151" s="468">
        <v>103</v>
      </c>
      <c r="N151" s="468">
        <v>4</v>
      </c>
      <c r="O151" s="468">
        <v>260</v>
      </c>
      <c r="P151" s="491">
        <v>2.5242718446601944</v>
      </c>
      <c r="Q151" s="469">
        <v>65</v>
      </c>
    </row>
    <row r="152" spans="1:17" ht="14.4" customHeight="1" x14ac:dyDescent="0.3">
      <c r="A152" s="463" t="s">
        <v>1363</v>
      </c>
      <c r="B152" s="464" t="s">
        <v>1205</v>
      </c>
      <c r="C152" s="464" t="s">
        <v>1206</v>
      </c>
      <c r="D152" s="464" t="s">
        <v>1261</v>
      </c>
      <c r="E152" s="464" t="s">
        <v>1262</v>
      </c>
      <c r="F152" s="468">
        <v>93</v>
      </c>
      <c r="G152" s="468">
        <v>10788</v>
      </c>
      <c r="H152" s="468">
        <v>1.0847662141779788</v>
      </c>
      <c r="I152" s="468">
        <v>116</v>
      </c>
      <c r="J152" s="468">
        <v>85</v>
      </c>
      <c r="K152" s="468">
        <v>9945</v>
      </c>
      <c r="L152" s="468">
        <v>1</v>
      </c>
      <c r="M152" s="468">
        <v>117</v>
      </c>
      <c r="N152" s="468">
        <v>124</v>
      </c>
      <c r="O152" s="468">
        <v>16864</v>
      </c>
      <c r="P152" s="491">
        <v>1.6957264957264957</v>
      </c>
      <c r="Q152" s="469">
        <v>136</v>
      </c>
    </row>
    <row r="153" spans="1:17" ht="14.4" customHeight="1" x14ac:dyDescent="0.3">
      <c r="A153" s="463" t="s">
        <v>1363</v>
      </c>
      <c r="B153" s="464" t="s">
        <v>1205</v>
      </c>
      <c r="C153" s="464" t="s">
        <v>1206</v>
      </c>
      <c r="D153" s="464" t="s">
        <v>1263</v>
      </c>
      <c r="E153" s="464" t="s">
        <v>1264</v>
      </c>
      <c r="F153" s="468">
        <v>14</v>
      </c>
      <c r="G153" s="468">
        <v>1190</v>
      </c>
      <c r="H153" s="468">
        <v>1.3076923076923077</v>
      </c>
      <c r="I153" s="468">
        <v>85</v>
      </c>
      <c r="J153" s="468">
        <v>10</v>
      </c>
      <c r="K153" s="468">
        <v>910</v>
      </c>
      <c r="L153" s="468">
        <v>1</v>
      </c>
      <c r="M153" s="468">
        <v>91</v>
      </c>
      <c r="N153" s="468">
        <v>20</v>
      </c>
      <c r="O153" s="468">
        <v>1820</v>
      </c>
      <c r="P153" s="491">
        <v>2</v>
      </c>
      <c r="Q153" s="469">
        <v>91</v>
      </c>
    </row>
    <row r="154" spans="1:17" ht="14.4" customHeight="1" x14ac:dyDescent="0.3">
      <c r="A154" s="463" t="s">
        <v>1363</v>
      </c>
      <c r="B154" s="464" t="s">
        <v>1205</v>
      </c>
      <c r="C154" s="464" t="s">
        <v>1206</v>
      </c>
      <c r="D154" s="464" t="s">
        <v>1267</v>
      </c>
      <c r="E154" s="464" t="s">
        <v>1268</v>
      </c>
      <c r="F154" s="468">
        <v>9</v>
      </c>
      <c r="G154" s="468">
        <v>189</v>
      </c>
      <c r="H154" s="468">
        <v>3</v>
      </c>
      <c r="I154" s="468">
        <v>21</v>
      </c>
      <c r="J154" s="468">
        <v>3</v>
      </c>
      <c r="K154" s="468">
        <v>63</v>
      </c>
      <c r="L154" s="468">
        <v>1</v>
      </c>
      <c r="M154" s="468">
        <v>21</v>
      </c>
      <c r="N154" s="468">
        <v>7</v>
      </c>
      <c r="O154" s="468">
        <v>462</v>
      </c>
      <c r="P154" s="491">
        <v>7.333333333333333</v>
      </c>
      <c r="Q154" s="469">
        <v>66</v>
      </c>
    </row>
    <row r="155" spans="1:17" ht="14.4" customHeight="1" x14ac:dyDescent="0.3">
      <c r="A155" s="463" t="s">
        <v>1363</v>
      </c>
      <c r="B155" s="464" t="s">
        <v>1205</v>
      </c>
      <c r="C155" s="464" t="s">
        <v>1206</v>
      </c>
      <c r="D155" s="464" t="s">
        <v>1269</v>
      </c>
      <c r="E155" s="464" t="s">
        <v>1270</v>
      </c>
      <c r="F155" s="468">
        <v>40</v>
      </c>
      <c r="G155" s="468">
        <v>19480</v>
      </c>
      <c r="H155" s="468">
        <v>1.9959016393442623</v>
      </c>
      <c r="I155" s="468">
        <v>487</v>
      </c>
      <c r="J155" s="468">
        <v>20</v>
      </c>
      <c r="K155" s="468">
        <v>9760</v>
      </c>
      <c r="L155" s="468">
        <v>1</v>
      </c>
      <c r="M155" s="468">
        <v>488</v>
      </c>
      <c r="N155" s="468">
        <v>7</v>
      </c>
      <c r="O155" s="468">
        <v>2296</v>
      </c>
      <c r="P155" s="491">
        <v>0.23524590163934425</v>
      </c>
      <c r="Q155" s="469">
        <v>328</v>
      </c>
    </row>
    <row r="156" spans="1:17" ht="14.4" customHeight="1" x14ac:dyDescent="0.3">
      <c r="A156" s="463" t="s">
        <v>1363</v>
      </c>
      <c r="B156" s="464" t="s">
        <v>1205</v>
      </c>
      <c r="C156" s="464" t="s">
        <v>1206</v>
      </c>
      <c r="D156" s="464" t="s">
        <v>1277</v>
      </c>
      <c r="E156" s="464" t="s">
        <v>1278</v>
      </c>
      <c r="F156" s="468">
        <v>16</v>
      </c>
      <c r="G156" s="468">
        <v>656</v>
      </c>
      <c r="H156" s="468">
        <v>1.3333333333333333</v>
      </c>
      <c r="I156" s="468">
        <v>41</v>
      </c>
      <c r="J156" s="468">
        <v>12</v>
      </c>
      <c r="K156" s="468">
        <v>492</v>
      </c>
      <c r="L156" s="468">
        <v>1</v>
      </c>
      <c r="M156" s="468">
        <v>41</v>
      </c>
      <c r="N156" s="468">
        <v>22</v>
      </c>
      <c r="O156" s="468">
        <v>1122</v>
      </c>
      <c r="P156" s="491">
        <v>2.2804878048780486</v>
      </c>
      <c r="Q156" s="469">
        <v>51</v>
      </c>
    </row>
    <row r="157" spans="1:17" ht="14.4" customHeight="1" x14ac:dyDescent="0.3">
      <c r="A157" s="463" t="s">
        <v>1363</v>
      </c>
      <c r="B157" s="464" t="s">
        <v>1205</v>
      </c>
      <c r="C157" s="464" t="s">
        <v>1206</v>
      </c>
      <c r="D157" s="464" t="s">
        <v>1285</v>
      </c>
      <c r="E157" s="464" t="s">
        <v>1286</v>
      </c>
      <c r="F157" s="468"/>
      <c r="G157" s="468"/>
      <c r="H157" s="468"/>
      <c r="I157" s="468"/>
      <c r="J157" s="468">
        <v>1</v>
      </c>
      <c r="K157" s="468">
        <v>223</v>
      </c>
      <c r="L157" s="468">
        <v>1</v>
      </c>
      <c r="M157" s="468">
        <v>223</v>
      </c>
      <c r="N157" s="468">
        <v>1</v>
      </c>
      <c r="O157" s="468">
        <v>207</v>
      </c>
      <c r="P157" s="491">
        <v>0.9282511210762332</v>
      </c>
      <c r="Q157" s="469">
        <v>207</v>
      </c>
    </row>
    <row r="158" spans="1:17" ht="14.4" customHeight="1" x14ac:dyDescent="0.3">
      <c r="A158" s="463" t="s">
        <v>1363</v>
      </c>
      <c r="B158" s="464" t="s">
        <v>1205</v>
      </c>
      <c r="C158" s="464" t="s">
        <v>1206</v>
      </c>
      <c r="D158" s="464" t="s">
        <v>1311</v>
      </c>
      <c r="E158" s="464" t="s">
        <v>1312</v>
      </c>
      <c r="F158" s="468">
        <v>3</v>
      </c>
      <c r="G158" s="468">
        <v>81</v>
      </c>
      <c r="H158" s="468"/>
      <c r="I158" s="468">
        <v>27</v>
      </c>
      <c r="J158" s="468"/>
      <c r="K158" s="468"/>
      <c r="L158" s="468"/>
      <c r="M158" s="468"/>
      <c r="N158" s="468"/>
      <c r="O158" s="468"/>
      <c r="P158" s="491"/>
      <c r="Q158" s="469"/>
    </row>
    <row r="159" spans="1:17" ht="14.4" customHeight="1" x14ac:dyDescent="0.3">
      <c r="A159" s="463" t="s">
        <v>1363</v>
      </c>
      <c r="B159" s="464" t="s">
        <v>1205</v>
      </c>
      <c r="C159" s="464" t="s">
        <v>1206</v>
      </c>
      <c r="D159" s="464" t="s">
        <v>1323</v>
      </c>
      <c r="E159" s="464"/>
      <c r="F159" s="468"/>
      <c r="G159" s="468"/>
      <c r="H159" s="468"/>
      <c r="I159" s="468"/>
      <c r="J159" s="468"/>
      <c r="K159" s="468"/>
      <c r="L159" s="468"/>
      <c r="M159" s="468"/>
      <c r="N159" s="468">
        <v>1</v>
      </c>
      <c r="O159" s="468">
        <v>1493</v>
      </c>
      <c r="P159" s="491"/>
      <c r="Q159" s="469">
        <v>1493</v>
      </c>
    </row>
    <row r="160" spans="1:17" ht="14.4" customHeight="1" x14ac:dyDescent="0.3">
      <c r="A160" s="463" t="s">
        <v>1363</v>
      </c>
      <c r="B160" s="464" t="s">
        <v>1205</v>
      </c>
      <c r="C160" s="464" t="s">
        <v>1206</v>
      </c>
      <c r="D160" s="464" t="s">
        <v>1324</v>
      </c>
      <c r="E160" s="464"/>
      <c r="F160" s="468"/>
      <c r="G160" s="468"/>
      <c r="H160" s="468"/>
      <c r="I160" s="468"/>
      <c r="J160" s="468"/>
      <c r="K160" s="468"/>
      <c r="L160" s="468"/>
      <c r="M160" s="468"/>
      <c r="N160" s="468">
        <v>1</v>
      </c>
      <c r="O160" s="468">
        <v>327</v>
      </c>
      <c r="P160" s="491"/>
      <c r="Q160" s="469">
        <v>327</v>
      </c>
    </row>
    <row r="161" spans="1:17" ht="14.4" customHeight="1" x14ac:dyDescent="0.3">
      <c r="A161" s="463" t="s">
        <v>1363</v>
      </c>
      <c r="B161" s="464" t="s">
        <v>1205</v>
      </c>
      <c r="C161" s="464" t="s">
        <v>1206</v>
      </c>
      <c r="D161" s="464" t="s">
        <v>1328</v>
      </c>
      <c r="E161" s="464"/>
      <c r="F161" s="468"/>
      <c r="G161" s="468"/>
      <c r="H161" s="468"/>
      <c r="I161" s="468"/>
      <c r="J161" s="468"/>
      <c r="K161" s="468"/>
      <c r="L161" s="468"/>
      <c r="M161" s="468"/>
      <c r="N161" s="468">
        <v>18</v>
      </c>
      <c r="O161" s="468">
        <v>4680</v>
      </c>
      <c r="P161" s="491"/>
      <c r="Q161" s="469">
        <v>260</v>
      </c>
    </row>
    <row r="162" spans="1:17" ht="14.4" customHeight="1" x14ac:dyDescent="0.3">
      <c r="A162" s="463" t="s">
        <v>1364</v>
      </c>
      <c r="B162" s="464" t="s">
        <v>1205</v>
      </c>
      <c r="C162" s="464" t="s">
        <v>1206</v>
      </c>
      <c r="D162" s="464" t="s">
        <v>1207</v>
      </c>
      <c r="E162" s="464" t="s">
        <v>1208</v>
      </c>
      <c r="F162" s="468">
        <v>1168</v>
      </c>
      <c r="G162" s="468">
        <v>188048</v>
      </c>
      <c r="H162" s="468">
        <v>0.91419904033602828</v>
      </c>
      <c r="I162" s="468">
        <v>161</v>
      </c>
      <c r="J162" s="468">
        <v>1189</v>
      </c>
      <c r="K162" s="468">
        <v>205697</v>
      </c>
      <c r="L162" s="468">
        <v>1</v>
      </c>
      <c r="M162" s="468">
        <v>173</v>
      </c>
      <c r="N162" s="468">
        <v>1094</v>
      </c>
      <c r="O162" s="468">
        <v>189262</v>
      </c>
      <c r="P162" s="491">
        <v>0.92010092514718256</v>
      </c>
      <c r="Q162" s="469">
        <v>173</v>
      </c>
    </row>
    <row r="163" spans="1:17" ht="14.4" customHeight="1" x14ac:dyDescent="0.3">
      <c r="A163" s="463" t="s">
        <v>1364</v>
      </c>
      <c r="B163" s="464" t="s">
        <v>1205</v>
      </c>
      <c r="C163" s="464" t="s">
        <v>1206</v>
      </c>
      <c r="D163" s="464" t="s">
        <v>1221</v>
      </c>
      <c r="E163" s="464" t="s">
        <v>1222</v>
      </c>
      <c r="F163" s="468">
        <v>1</v>
      </c>
      <c r="G163" s="468">
        <v>1169</v>
      </c>
      <c r="H163" s="468"/>
      <c r="I163" s="468">
        <v>1169</v>
      </c>
      <c r="J163" s="468"/>
      <c r="K163" s="468"/>
      <c r="L163" s="468"/>
      <c r="M163" s="468"/>
      <c r="N163" s="468"/>
      <c r="O163" s="468"/>
      <c r="P163" s="491"/>
      <c r="Q163" s="469"/>
    </row>
    <row r="164" spans="1:17" ht="14.4" customHeight="1" x14ac:dyDescent="0.3">
      <c r="A164" s="463" t="s">
        <v>1364</v>
      </c>
      <c r="B164" s="464" t="s">
        <v>1205</v>
      </c>
      <c r="C164" s="464" t="s">
        <v>1206</v>
      </c>
      <c r="D164" s="464" t="s">
        <v>1223</v>
      </c>
      <c r="E164" s="464" t="s">
        <v>1224</v>
      </c>
      <c r="F164" s="468">
        <v>63</v>
      </c>
      <c r="G164" s="468">
        <v>2520</v>
      </c>
      <c r="H164" s="468">
        <v>1.024390243902439</v>
      </c>
      <c r="I164" s="468">
        <v>40</v>
      </c>
      <c r="J164" s="468">
        <v>60</v>
      </c>
      <c r="K164" s="468">
        <v>2460</v>
      </c>
      <c r="L164" s="468">
        <v>1</v>
      </c>
      <c r="M164" s="468">
        <v>41</v>
      </c>
      <c r="N164" s="468">
        <v>48</v>
      </c>
      <c r="O164" s="468">
        <v>2208</v>
      </c>
      <c r="P164" s="491">
        <v>0.89756097560975612</v>
      </c>
      <c r="Q164" s="469">
        <v>46</v>
      </c>
    </row>
    <row r="165" spans="1:17" ht="14.4" customHeight="1" x14ac:dyDescent="0.3">
      <c r="A165" s="463" t="s">
        <v>1364</v>
      </c>
      <c r="B165" s="464" t="s">
        <v>1205</v>
      </c>
      <c r="C165" s="464" t="s">
        <v>1206</v>
      </c>
      <c r="D165" s="464" t="s">
        <v>1225</v>
      </c>
      <c r="E165" s="464" t="s">
        <v>1226</v>
      </c>
      <c r="F165" s="468">
        <v>6</v>
      </c>
      <c r="G165" s="468">
        <v>2298</v>
      </c>
      <c r="H165" s="468">
        <v>0.99739583333333337</v>
      </c>
      <c r="I165" s="468">
        <v>383</v>
      </c>
      <c r="J165" s="468">
        <v>6</v>
      </c>
      <c r="K165" s="468">
        <v>2304</v>
      </c>
      <c r="L165" s="468">
        <v>1</v>
      </c>
      <c r="M165" s="468">
        <v>384</v>
      </c>
      <c r="N165" s="468">
        <v>21</v>
      </c>
      <c r="O165" s="468">
        <v>7287</v>
      </c>
      <c r="P165" s="491">
        <v>3.1627604166666665</v>
      </c>
      <c r="Q165" s="469">
        <v>347</v>
      </c>
    </row>
    <row r="166" spans="1:17" ht="14.4" customHeight="1" x14ac:dyDescent="0.3">
      <c r="A166" s="463" t="s">
        <v>1364</v>
      </c>
      <c r="B166" s="464" t="s">
        <v>1205</v>
      </c>
      <c r="C166" s="464" t="s">
        <v>1206</v>
      </c>
      <c r="D166" s="464" t="s">
        <v>1227</v>
      </c>
      <c r="E166" s="464" t="s">
        <v>1228</v>
      </c>
      <c r="F166" s="468"/>
      <c r="G166" s="468"/>
      <c r="H166" s="468"/>
      <c r="I166" s="468"/>
      <c r="J166" s="468"/>
      <c r="K166" s="468"/>
      <c r="L166" s="468"/>
      <c r="M166" s="468"/>
      <c r="N166" s="468">
        <v>8</v>
      </c>
      <c r="O166" s="468">
        <v>408</v>
      </c>
      <c r="P166" s="491"/>
      <c r="Q166" s="469">
        <v>51</v>
      </c>
    </row>
    <row r="167" spans="1:17" ht="14.4" customHeight="1" x14ac:dyDescent="0.3">
      <c r="A167" s="463" t="s">
        <v>1364</v>
      </c>
      <c r="B167" s="464" t="s">
        <v>1205</v>
      </c>
      <c r="C167" s="464" t="s">
        <v>1206</v>
      </c>
      <c r="D167" s="464" t="s">
        <v>1231</v>
      </c>
      <c r="E167" s="464" t="s">
        <v>1232</v>
      </c>
      <c r="F167" s="468">
        <v>3</v>
      </c>
      <c r="G167" s="468">
        <v>1335</v>
      </c>
      <c r="H167" s="468"/>
      <c r="I167" s="468">
        <v>445</v>
      </c>
      <c r="J167" s="468"/>
      <c r="K167" s="468"/>
      <c r="L167" s="468"/>
      <c r="M167" s="468"/>
      <c r="N167" s="468">
        <v>23</v>
      </c>
      <c r="O167" s="468">
        <v>8671</v>
      </c>
      <c r="P167" s="491"/>
      <c r="Q167" s="469">
        <v>377</v>
      </c>
    </row>
    <row r="168" spans="1:17" ht="14.4" customHeight="1" x14ac:dyDescent="0.3">
      <c r="A168" s="463" t="s">
        <v>1364</v>
      </c>
      <c r="B168" s="464" t="s">
        <v>1205</v>
      </c>
      <c r="C168" s="464" t="s">
        <v>1206</v>
      </c>
      <c r="D168" s="464" t="s">
        <v>1233</v>
      </c>
      <c r="E168" s="464" t="s">
        <v>1234</v>
      </c>
      <c r="F168" s="468">
        <v>66</v>
      </c>
      <c r="G168" s="468">
        <v>2706</v>
      </c>
      <c r="H168" s="468">
        <v>1.1108374384236452</v>
      </c>
      <c r="I168" s="468">
        <v>41</v>
      </c>
      <c r="J168" s="468">
        <v>58</v>
      </c>
      <c r="K168" s="468">
        <v>2436</v>
      </c>
      <c r="L168" s="468">
        <v>1</v>
      </c>
      <c r="M168" s="468">
        <v>42</v>
      </c>
      <c r="N168" s="468">
        <v>44</v>
      </c>
      <c r="O168" s="468">
        <v>1496</v>
      </c>
      <c r="P168" s="491">
        <v>0.61412151067323484</v>
      </c>
      <c r="Q168" s="469">
        <v>34</v>
      </c>
    </row>
    <row r="169" spans="1:17" ht="14.4" customHeight="1" x14ac:dyDescent="0.3">
      <c r="A169" s="463" t="s">
        <v>1364</v>
      </c>
      <c r="B169" s="464" t="s">
        <v>1205</v>
      </c>
      <c r="C169" s="464" t="s">
        <v>1206</v>
      </c>
      <c r="D169" s="464" t="s">
        <v>1235</v>
      </c>
      <c r="E169" s="464" t="s">
        <v>1236</v>
      </c>
      <c r="F169" s="468">
        <v>5</v>
      </c>
      <c r="G169" s="468">
        <v>2455</v>
      </c>
      <c r="H169" s="468">
        <v>1.6632791327913279</v>
      </c>
      <c r="I169" s="468">
        <v>491</v>
      </c>
      <c r="J169" s="468">
        <v>3</v>
      </c>
      <c r="K169" s="468">
        <v>1476</v>
      </c>
      <c r="L169" s="468">
        <v>1</v>
      </c>
      <c r="M169" s="468">
        <v>492</v>
      </c>
      <c r="N169" s="468">
        <v>1</v>
      </c>
      <c r="O169" s="468">
        <v>524</v>
      </c>
      <c r="P169" s="491">
        <v>0.35501355013550134</v>
      </c>
      <c r="Q169" s="469">
        <v>524</v>
      </c>
    </row>
    <row r="170" spans="1:17" ht="14.4" customHeight="1" x14ac:dyDescent="0.3">
      <c r="A170" s="463" t="s">
        <v>1364</v>
      </c>
      <c r="B170" s="464" t="s">
        <v>1205</v>
      </c>
      <c r="C170" s="464" t="s">
        <v>1206</v>
      </c>
      <c r="D170" s="464" t="s">
        <v>1237</v>
      </c>
      <c r="E170" s="464" t="s">
        <v>1238</v>
      </c>
      <c r="F170" s="468">
        <v>35</v>
      </c>
      <c r="G170" s="468">
        <v>1085</v>
      </c>
      <c r="H170" s="468">
        <v>3.8888888888888888</v>
      </c>
      <c r="I170" s="468">
        <v>31</v>
      </c>
      <c r="J170" s="468">
        <v>9</v>
      </c>
      <c r="K170" s="468">
        <v>279</v>
      </c>
      <c r="L170" s="468">
        <v>1</v>
      </c>
      <c r="M170" s="468">
        <v>31</v>
      </c>
      <c r="N170" s="468">
        <v>5</v>
      </c>
      <c r="O170" s="468">
        <v>285</v>
      </c>
      <c r="P170" s="491">
        <v>1.021505376344086</v>
      </c>
      <c r="Q170" s="469">
        <v>57</v>
      </c>
    </row>
    <row r="171" spans="1:17" ht="14.4" customHeight="1" x14ac:dyDescent="0.3">
      <c r="A171" s="463" t="s">
        <v>1364</v>
      </c>
      <c r="B171" s="464" t="s">
        <v>1205</v>
      </c>
      <c r="C171" s="464" t="s">
        <v>1206</v>
      </c>
      <c r="D171" s="464" t="s">
        <v>1239</v>
      </c>
      <c r="E171" s="464" t="s">
        <v>1240</v>
      </c>
      <c r="F171" s="468">
        <v>5</v>
      </c>
      <c r="G171" s="468">
        <v>1035</v>
      </c>
      <c r="H171" s="468"/>
      <c r="I171" s="468">
        <v>207</v>
      </c>
      <c r="J171" s="468"/>
      <c r="K171" s="468"/>
      <c r="L171" s="468"/>
      <c r="M171" s="468"/>
      <c r="N171" s="468"/>
      <c r="O171" s="468"/>
      <c r="P171" s="491"/>
      <c r="Q171" s="469"/>
    </row>
    <row r="172" spans="1:17" ht="14.4" customHeight="1" x14ac:dyDescent="0.3">
      <c r="A172" s="463" t="s">
        <v>1364</v>
      </c>
      <c r="B172" s="464" t="s">
        <v>1205</v>
      </c>
      <c r="C172" s="464" t="s">
        <v>1206</v>
      </c>
      <c r="D172" s="464" t="s">
        <v>1241</v>
      </c>
      <c r="E172" s="464" t="s">
        <v>1242</v>
      </c>
      <c r="F172" s="468">
        <v>5</v>
      </c>
      <c r="G172" s="468">
        <v>1900</v>
      </c>
      <c r="H172" s="468"/>
      <c r="I172" s="468">
        <v>380</v>
      </c>
      <c r="J172" s="468"/>
      <c r="K172" s="468"/>
      <c r="L172" s="468"/>
      <c r="M172" s="468"/>
      <c r="N172" s="468"/>
      <c r="O172" s="468"/>
      <c r="P172" s="491"/>
      <c r="Q172" s="469"/>
    </row>
    <row r="173" spans="1:17" ht="14.4" customHeight="1" x14ac:dyDescent="0.3">
      <c r="A173" s="463" t="s">
        <v>1364</v>
      </c>
      <c r="B173" s="464" t="s">
        <v>1205</v>
      </c>
      <c r="C173" s="464" t="s">
        <v>1206</v>
      </c>
      <c r="D173" s="464" t="s">
        <v>1251</v>
      </c>
      <c r="E173" s="464" t="s">
        <v>1252</v>
      </c>
      <c r="F173" s="468">
        <v>211</v>
      </c>
      <c r="G173" s="468">
        <v>3376</v>
      </c>
      <c r="H173" s="468">
        <v>1.0676786843769766</v>
      </c>
      <c r="I173" s="468">
        <v>16</v>
      </c>
      <c r="J173" s="468">
        <v>186</v>
      </c>
      <c r="K173" s="468">
        <v>3162</v>
      </c>
      <c r="L173" s="468">
        <v>1</v>
      </c>
      <c r="M173" s="468">
        <v>17</v>
      </c>
      <c r="N173" s="468">
        <v>153</v>
      </c>
      <c r="O173" s="468">
        <v>2601</v>
      </c>
      <c r="P173" s="491">
        <v>0.82258064516129037</v>
      </c>
      <c r="Q173" s="469">
        <v>17</v>
      </c>
    </row>
    <row r="174" spans="1:17" ht="14.4" customHeight="1" x14ac:dyDescent="0.3">
      <c r="A174" s="463" t="s">
        <v>1364</v>
      </c>
      <c r="B174" s="464" t="s">
        <v>1205</v>
      </c>
      <c r="C174" s="464" t="s">
        <v>1206</v>
      </c>
      <c r="D174" s="464" t="s">
        <v>1253</v>
      </c>
      <c r="E174" s="464" t="s">
        <v>1254</v>
      </c>
      <c r="F174" s="468"/>
      <c r="G174" s="468"/>
      <c r="H174" s="468"/>
      <c r="I174" s="468"/>
      <c r="J174" s="468"/>
      <c r="K174" s="468"/>
      <c r="L174" s="468"/>
      <c r="M174" s="468"/>
      <c r="N174" s="468">
        <v>1</v>
      </c>
      <c r="O174" s="468">
        <v>143</v>
      </c>
      <c r="P174" s="491"/>
      <c r="Q174" s="469">
        <v>143</v>
      </c>
    </row>
    <row r="175" spans="1:17" ht="14.4" customHeight="1" x14ac:dyDescent="0.3">
      <c r="A175" s="463" t="s">
        <v>1364</v>
      </c>
      <c r="B175" s="464" t="s">
        <v>1205</v>
      </c>
      <c r="C175" s="464" t="s">
        <v>1206</v>
      </c>
      <c r="D175" s="464" t="s">
        <v>1255</v>
      </c>
      <c r="E175" s="464" t="s">
        <v>1256</v>
      </c>
      <c r="F175" s="468">
        <v>25</v>
      </c>
      <c r="G175" s="468">
        <v>2575</v>
      </c>
      <c r="H175" s="468">
        <v>6.25</v>
      </c>
      <c r="I175" s="468">
        <v>103</v>
      </c>
      <c r="J175" s="468">
        <v>4</v>
      </c>
      <c r="K175" s="468">
        <v>412</v>
      </c>
      <c r="L175" s="468">
        <v>1</v>
      </c>
      <c r="M175" s="468">
        <v>103</v>
      </c>
      <c r="N175" s="468">
        <v>1</v>
      </c>
      <c r="O175" s="468">
        <v>65</v>
      </c>
      <c r="P175" s="491">
        <v>0.15776699029126215</v>
      </c>
      <c r="Q175" s="469">
        <v>65</v>
      </c>
    </row>
    <row r="176" spans="1:17" ht="14.4" customHeight="1" x14ac:dyDescent="0.3">
      <c r="A176" s="463" t="s">
        <v>1364</v>
      </c>
      <c r="B176" s="464" t="s">
        <v>1205</v>
      </c>
      <c r="C176" s="464" t="s">
        <v>1206</v>
      </c>
      <c r="D176" s="464" t="s">
        <v>1261</v>
      </c>
      <c r="E176" s="464" t="s">
        <v>1262</v>
      </c>
      <c r="F176" s="468">
        <v>285</v>
      </c>
      <c r="G176" s="468">
        <v>33060</v>
      </c>
      <c r="H176" s="468">
        <v>0.80963926236132544</v>
      </c>
      <c r="I176" s="468">
        <v>116</v>
      </c>
      <c r="J176" s="468">
        <v>349</v>
      </c>
      <c r="K176" s="468">
        <v>40833</v>
      </c>
      <c r="L176" s="468">
        <v>1</v>
      </c>
      <c r="M176" s="468">
        <v>117</v>
      </c>
      <c r="N176" s="468">
        <v>364</v>
      </c>
      <c r="O176" s="468">
        <v>49504</v>
      </c>
      <c r="P176" s="491">
        <v>1.2123527539000318</v>
      </c>
      <c r="Q176" s="469">
        <v>136</v>
      </c>
    </row>
    <row r="177" spans="1:17" ht="14.4" customHeight="1" x14ac:dyDescent="0.3">
      <c r="A177" s="463" t="s">
        <v>1364</v>
      </c>
      <c r="B177" s="464" t="s">
        <v>1205</v>
      </c>
      <c r="C177" s="464" t="s">
        <v>1206</v>
      </c>
      <c r="D177" s="464" t="s">
        <v>1263</v>
      </c>
      <c r="E177" s="464" t="s">
        <v>1264</v>
      </c>
      <c r="F177" s="468">
        <v>217</v>
      </c>
      <c r="G177" s="468">
        <v>18445</v>
      </c>
      <c r="H177" s="468">
        <v>0.85886571056062577</v>
      </c>
      <c r="I177" s="468">
        <v>85</v>
      </c>
      <c r="J177" s="468">
        <v>236</v>
      </c>
      <c r="K177" s="468">
        <v>21476</v>
      </c>
      <c r="L177" s="468">
        <v>1</v>
      </c>
      <c r="M177" s="468">
        <v>91</v>
      </c>
      <c r="N177" s="468">
        <v>191</v>
      </c>
      <c r="O177" s="468">
        <v>17381</v>
      </c>
      <c r="P177" s="491">
        <v>0.80932203389830504</v>
      </c>
      <c r="Q177" s="469">
        <v>91</v>
      </c>
    </row>
    <row r="178" spans="1:17" ht="14.4" customHeight="1" x14ac:dyDescent="0.3">
      <c r="A178" s="463" t="s">
        <v>1364</v>
      </c>
      <c r="B178" s="464" t="s">
        <v>1205</v>
      </c>
      <c r="C178" s="464" t="s">
        <v>1206</v>
      </c>
      <c r="D178" s="464" t="s">
        <v>1265</v>
      </c>
      <c r="E178" s="464" t="s">
        <v>1266</v>
      </c>
      <c r="F178" s="468">
        <v>1</v>
      </c>
      <c r="G178" s="468">
        <v>98</v>
      </c>
      <c r="H178" s="468">
        <v>0.32996632996632996</v>
      </c>
      <c r="I178" s="468">
        <v>98</v>
      </c>
      <c r="J178" s="468">
        <v>3</v>
      </c>
      <c r="K178" s="468">
        <v>297</v>
      </c>
      <c r="L178" s="468">
        <v>1</v>
      </c>
      <c r="M178" s="468">
        <v>99</v>
      </c>
      <c r="N178" s="468">
        <v>5</v>
      </c>
      <c r="O178" s="468">
        <v>685</v>
      </c>
      <c r="P178" s="491">
        <v>2.3063973063973062</v>
      </c>
      <c r="Q178" s="469">
        <v>137</v>
      </c>
    </row>
    <row r="179" spans="1:17" ht="14.4" customHeight="1" x14ac:dyDescent="0.3">
      <c r="A179" s="463" t="s">
        <v>1364</v>
      </c>
      <c r="B179" s="464" t="s">
        <v>1205</v>
      </c>
      <c r="C179" s="464" t="s">
        <v>1206</v>
      </c>
      <c r="D179" s="464" t="s">
        <v>1267</v>
      </c>
      <c r="E179" s="464" t="s">
        <v>1268</v>
      </c>
      <c r="F179" s="468">
        <v>25</v>
      </c>
      <c r="G179" s="468">
        <v>525</v>
      </c>
      <c r="H179" s="468">
        <v>0.75757575757575757</v>
      </c>
      <c r="I179" s="468">
        <v>21</v>
      </c>
      <c r="J179" s="468">
        <v>33</v>
      </c>
      <c r="K179" s="468">
        <v>693</v>
      </c>
      <c r="L179" s="468">
        <v>1</v>
      </c>
      <c r="M179" s="468">
        <v>21</v>
      </c>
      <c r="N179" s="468">
        <v>24</v>
      </c>
      <c r="O179" s="468">
        <v>1584</v>
      </c>
      <c r="P179" s="491">
        <v>2.2857142857142856</v>
      </c>
      <c r="Q179" s="469">
        <v>66</v>
      </c>
    </row>
    <row r="180" spans="1:17" ht="14.4" customHeight="1" x14ac:dyDescent="0.3">
      <c r="A180" s="463" t="s">
        <v>1364</v>
      </c>
      <c r="B180" s="464" t="s">
        <v>1205</v>
      </c>
      <c r="C180" s="464" t="s">
        <v>1206</v>
      </c>
      <c r="D180" s="464" t="s">
        <v>1269</v>
      </c>
      <c r="E180" s="464" t="s">
        <v>1270</v>
      </c>
      <c r="F180" s="468">
        <v>21</v>
      </c>
      <c r="G180" s="468">
        <v>10227</v>
      </c>
      <c r="H180" s="468">
        <v>1.0478483606557376</v>
      </c>
      <c r="I180" s="468">
        <v>487</v>
      </c>
      <c r="J180" s="468">
        <v>20</v>
      </c>
      <c r="K180" s="468">
        <v>9760</v>
      </c>
      <c r="L180" s="468">
        <v>1</v>
      </c>
      <c r="M180" s="468">
        <v>488</v>
      </c>
      <c r="N180" s="468">
        <v>3</v>
      </c>
      <c r="O180" s="468">
        <v>984</v>
      </c>
      <c r="P180" s="491">
        <v>0.10081967213114754</v>
      </c>
      <c r="Q180" s="469">
        <v>328</v>
      </c>
    </row>
    <row r="181" spans="1:17" ht="14.4" customHeight="1" x14ac:dyDescent="0.3">
      <c r="A181" s="463" t="s">
        <v>1364</v>
      </c>
      <c r="B181" s="464" t="s">
        <v>1205</v>
      </c>
      <c r="C181" s="464" t="s">
        <v>1206</v>
      </c>
      <c r="D181" s="464" t="s">
        <v>1277</v>
      </c>
      <c r="E181" s="464" t="s">
        <v>1278</v>
      </c>
      <c r="F181" s="468">
        <v>41</v>
      </c>
      <c r="G181" s="468">
        <v>1681</v>
      </c>
      <c r="H181" s="468">
        <v>1.28125</v>
      </c>
      <c r="I181" s="468">
        <v>41</v>
      </c>
      <c r="J181" s="468">
        <v>32</v>
      </c>
      <c r="K181" s="468">
        <v>1312</v>
      </c>
      <c r="L181" s="468">
        <v>1</v>
      </c>
      <c r="M181" s="468">
        <v>41</v>
      </c>
      <c r="N181" s="468">
        <v>23</v>
      </c>
      <c r="O181" s="468">
        <v>1173</v>
      </c>
      <c r="P181" s="491">
        <v>0.89405487804878048</v>
      </c>
      <c r="Q181" s="469">
        <v>51</v>
      </c>
    </row>
    <row r="182" spans="1:17" ht="14.4" customHeight="1" x14ac:dyDescent="0.3">
      <c r="A182" s="463" t="s">
        <v>1364</v>
      </c>
      <c r="B182" s="464" t="s">
        <v>1205</v>
      </c>
      <c r="C182" s="464" t="s">
        <v>1206</v>
      </c>
      <c r="D182" s="464" t="s">
        <v>1285</v>
      </c>
      <c r="E182" s="464" t="s">
        <v>1286</v>
      </c>
      <c r="F182" s="468"/>
      <c r="G182" s="468"/>
      <c r="H182" s="468"/>
      <c r="I182" s="468"/>
      <c r="J182" s="468">
        <v>1</v>
      </c>
      <c r="K182" s="468">
        <v>223</v>
      </c>
      <c r="L182" s="468">
        <v>1</v>
      </c>
      <c r="M182" s="468">
        <v>223</v>
      </c>
      <c r="N182" s="468"/>
      <c r="O182" s="468"/>
      <c r="P182" s="491"/>
      <c r="Q182" s="469"/>
    </row>
    <row r="183" spans="1:17" ht="14.4" customHeight="1" x14ac:dyDescent="0.3">
      <c r="A183" s="463" t="s">
        <v>1364</v>
      </c>
      <c r="B183" s="464" t="s">
        <v>1205</v>
      </c>
      <c r="C183" s="464" t="s">
        <v>1206</v>
      </c>
      <c r="D183" s="464" t="s">
        <v>1291</v>
      </c>
      <c r="E183" s="464" t="s">
        <v>1292</v>
      </c>
      <c r="F183" s="468">
        <v>1</v>
      </c>
      <c r="G183" s="468">
        <v>608</v>
      </c>
      <c r="H183" s="468">
        <v>0.49511400651465798</v>
      </c>
      <c r="I183" s="468">
        <v>608</v>
      </c>
      <c r="J183" s="468">
        <v>2</v>
      </c>
      <c r="K183" s="468">
        <v>1228</v>
      </c>
      <c r="L183" s="468">
        <v>1</v>
      </c>
      <c r="M183" s="468">
        <v>614</v>
      </c>
      <c r="N183" s="468">
        <v>2</v>
      </c>
      <c r="O183" s="468">
        <v>1224</v>
      </c>
      <c r="P183" s="491">
        <v>0.99674267100977199</v>
      </c>
      <c r="Q183" s="469">
        <v>612</v>
      </c>
    </row>
    <row r="184" spans="1:17" ht="14.4" customHeight="1" x14ac:dyDescent="0.3">
      <c r="A184" s="463" t="s">
        <v>1364</v>
      </c>
      <c r="B184" s="464" t="s">
        <v>1205</v>
      </c>
      <c r="C184" s="464" t="s">
        <v>1206</v>
      </c>
      <c r="D184" s="464" t="s">
        <v>1293</v>
      </c>
      <c r="E184" s="464" t="s">
        <v>1294</v>
      </c>
      <c r="F184" s="468"/>
      <c r="G184" s="468"/>
      <c r="H184" s="468"/>
      <c r="I184" s="468"/>
      <c r="J184" s="468"/>
      <c r="K184" s="468"/>
      <c r="L184" s="468"/>
      <c r="M184" s="468"/>
      <c r="N184" s="468">
        <v>1</v>
      </c>
      <c r="O184" s="468">
        <v>825</v>
      </c>
      <c r="P184" s="491"/>
      <c r="Q184" s="469">
        <v>825</v>
      </c>
    </row>
    <row r="185" spans="1:17" ht="14.4" customHeight="1" x14ac:dyDescent="0.3">
      <c r="A185" s="463" t="s">
        <v>1364</v>
      </c>
      <c r="B185" s="464" t="s">
        <v>1205</v>
      </c>
      <c r="C185" s="464" t="s">
        <v>1206</v>
      </c>
      <c r="D185" s="464" t="s">
        <v>1319</v>
      </c>
      <c r="E185" s="464" t="s">
        <v>1320</v>
      </c>
      <c r="F185" s="468"/>
      <c r="G185" s="468"/>
      <c r="H185" s="468"/>
      <c r="I185" s="468"/>
      <c r="J185" s="468"/>
      <c r="K185" s="468"/>
      <c r="L185" s="468"/>
      <c r="M185" s="468"/>
      <c r="N185" s="468">
        <v>3</v>
      </c>
      <c r="O185" s="468">
        <v>726</v>
      </c>
      <c r="P185" s="491"/>
      <c r="Q185" s="469">
        <v>242</v>
      </c>
    </row>
    <row r="186" spans="1:17" ht="14.4" customHeight="1" x14ac:dyDescent="0.3">
      <c r="A186" s="463" t="s">
        <v>1364</v>
      </c>
      <c r="B186" s="464" t="s">
        <v>1205</v>
      </c>
      <c r="C186" s="464" t="s">
        <v>1206</v>
      </c>
      <c r="D186" s="464" t="s">
        <v>1328</v>
      </c>
      <c r="E186" s="464"/>
      <c r="F186" s="468"/>
      <c r="G186" s="468"/>
      <c r="H186" s="468"/>
      <c r="I186" s="468"/>
      <c r="J186" s="468"/>
      <c r="K186" s="468"/>
      <c r="L186" s="468"/>
      <c r="M186" s="468"/>
      <c r="N186" s="468">
        <v>10</v>
      </c>
      <c r="O186" s="468">
        <v>2600</v>
      </c>
      <c r="P186" s="491"/>
      <c r="Q186" s="469">
        <v>260</v>
      </c>
    </row>
    <row r="187" spans="1:17" ht="14.4" customHeight="1" x14ac:dyDescent="0.3">
      <c r="A187" s="463" t="s">
        <v>1365</v>
      </c>
      <c r="B187" s="464" t="s">
        <v>1205</v>
      </c>
      <c r="C187" s="464" t="s">
        <v>1206</v>
      </c>
      <c r="D187" s="464" t="s">
        <v>1207</v>
      </c>
      <c r="E187" s="464" t="s">
        <v>1208</v>
      </c>
      <c r="F187" s="468">
        <v>1002</v>
      </c>
      <c r="G187" s="468">
        <v>161322</v>
      </c>
      <c r="H187" s="468">
        <v>0.89405283780114053</v>
      </c>
      <c r="I187" s="468">
        <v>161</v>
      </c>
      <c r="J187" s="468">
        <v>1043</v>
      </c>
      <c r="K187" s="468">
        <v>180439</v>
      </c>
      <c r="L187" s="468">
        <v>1</v>
      </c>
      <c r="M187" s="468">
        <v>173</v>
      </c>
      <c r="N187" s="468">
        <v>890</v>
      </c>
      <c r="O187" s="468">
        <v>153970</v>
      </c>
      <c r="P187" s="491">
        <v>0.85330776605944392</v>
      </c>
      <c r="Q187" s="469">
        <v>173</v>
      </c>
    </row>
    <row r="188" spans="1:17" ht="14.4" customHeight="1" x14ac:dyDescent="0.3">
      <c r="A188" s="463" t="s">
        <v>1365</v>
      </c>
      <c r="B188" s="464" t="s">
        <v>1205</v>
      </c>
      <c r="C188" s="464" t="s">
        <v>1206</v>
      </c>
      <c r="D188" s="464" t="s">
        <v>1221</v>
      </c>
      <c r="E188" s="464" t="s">
        <v>1222</v>
      </c>
      <c r="F188" s="468">
        <v>104</v>
      </c>
      <c r="G188" s="468">
        <v>121576</v>
      </c>
      <c r="H188" s="468">
        <v>0.8565731718486892</v>
      </c>
      <c r="I188" s="468">
        <v>1169</v>
      </c>
      <c r="J188" s="468">
        <v>121</v>
      </c>
      <c r="K188" s="468">
        <v>141933</v>
      </c>
      <c r="L188" s="468">
        <v>1</v>
      </c>
      <c r="M188" s="468">
        <v>1173</v>
      </c>
      <c r="N188" s="468">
        <v>25</v>
      </c>
      <c r="O188" s="468">
        <v>26750</v>
      </c>
      <c r="P188" s="491">
        <v>0.18846920730203687</v>
      </c>
      <c r="Q188" s="469">
        <v>1070</v>
      </c>
    </row>
    <row r="189" spans="1:17" ht="14.4" customHeight="1" x14ac:dyDescent="0.3">
      <c r="A189" s="463" t="s">
        <v>1365</v>
      </c>
      <c r="B189" s="464" t="s">
        <v>1205</v>
      </c>
      <c r="C189" s="464" t="s">
        <v>1206</v>
      </c>
      <c r="D189" s="464" t="s">
        <v>1223</v>
      </c>
      <c r="E189" s="464" t="s">
        <v>1224</v>
      </c>
      <c r="F189" s="468">
        <v>200</v>
      </c>
      <c r="G189" s="468">
        <v>8000</v>
      </c>
      <c r="H189" s="468">
        <v>1.5125732652675363</v>
      </c>
      <c r="I189" s="468">
        <v>40</v>
      </c>
      <c r="J189" s="468">
        <v>129</v>
      </c>
      <c r="K189" s="468">
        <v>5289</v>
      </c>
      <c r="L189" s="468">
        <v>1</v>
      </c>
      <c r="M189" s="468">
        <v>41</v>
      </c>
      <c r="N189" s="468">
        <v>77</v>
      </c>
      <c r="O189" s="468">
        <v>3542</v>
      </c>
      <c r="P189" s="491">
        <v>0.66969181319720172</v>
      </c>
      <c r="Q189" s="469">
        <v>46</v>
      </c>
    </row>
    <row r="190" spans="1:17" ht="14.4" customHeight="1" x14ac:dyDescent="0.3">
      <c r="A190" s="463" t="s">
        <v>1365</v>
      </c>
      <c r="B190" s="464" t="s">
        <v>1205</v>
      </c>
      <c r="C190" s="464" t="s">
        <v>1206</v>
      </c>
      <c r="D190" s="464" t="s">
        <v>1225</v>
      </c>
      <c r="E190" s="464" t="s">
        <v>1226</v>
      </c>
      <c r="F190" s="468">
        <v>25</v>
      </c>
      <c r="G190" s="468">
        <v>9575</v>
      </c>
      <c r="H190" s="468">
        <v>1.4667585784313726</v>
      </c>
      <c r="I190" s="468">
        <v>383</v>
      </c>
      <c r="J190" s="468">
        <v>17</v>
      </c>
      <c r="K190" s="468">
        <v>6528</v>
      </c>
      <c r="L190" s="468">
        <v>1</v>
      </c>
      <c r="M190" s="468">
        <v>384</v>
      </c>
      <c r="N190" s="468">
        <v>34</v>
      </c>
      <c r="O190" s="468">
        <v>11798</v>
      </c>
      <c r="P190" s="491">
        <v>1.8072916666666667</v>
      </c>
      <c r="Q190" s="469">
        <v>347</v>
      </c>
    </row>
    <row r="191" spans="1:17" ht="14.4" customHeight="1" x14ac:dyDescent="0.3">
      <c r="A191" s="463" t="s">
        <v>1365</v>
      </c>
      <c r="B191" s="464" t="s">
        <v>1205</v>
      </c>
      <c r="C191" s="464" t="s">
        <v>1206</v>
      </c>
      <c r="D191" s="464" t="s">
        <v>1227</v>
      </c>
      <c r="E191" s="464" t="s">
        <v>1228</v>
      </c>
      <c r="F191" s="468">
        <v>6</v>
      </c>
      <c r="G191" s="468">
        <v>222</v>
      </c>
      <c r="H191" s="468">
        <v>0.12244897959183673</v>
      </c>
      <c r="I191" s="468">
        <v>37</v>
      </c>
      <c r="J191" s="468">
        <v>49</v>
      </c>
      <c r="K191" s="468">
        <v>1813</v>
      </c>
      <c r="L191" s="468">
        <v>1</v>
      </c>
      <c r="M191" s="468">
        <v>37</v>
      </c>
      <c r="N191" s="468">
        <v>7</v>
      </c>
      <c r="O191" s="468">
        <v>357</v>
      </c>
      <c r="P191" s="491">
        <v>0.19691119691119691</v>
      </c>
      <c r="Q191" s="469">
        <v>51</v>
      </c>
    </row>
    <row r="192" spans="1:17" ht="14.4" customHeight="1" x14ac:dyDescent="0.3">
      <c r="A192" s="463" t="s">
        <v>1365</v>
      </c>
      <c r="B192" s="464" t="s">
        <v>1205</v>
      </c>
      <c r="C192" s="464" t="s">
        <v>1206</v>
      </c>
      <c r="D192" s="464" t="s">
        <v>1231</v>
      </c>
      <c r="E192" s="464" t="s">
        <v>1232</v>
      </c>
      <c r="F192" s="468">
        <v>42</v>
      </c>
      <c r="G192" s="468">
        <v>18690</v>
      </c>
      <c r="H192" s="468">
        <v>0.82168293326299124</v>
      </c>
      <c r="I192" s="468">
        <v>445</v>
      </c>
      <c r="J192" s="468">
        <v>51</v>
      </c>
      <c r="K192" s="468">
        <v>22746</v>
      </c>
      <c r="L192" s="468">
        <v>1</v>
      </c>
      <c r="M192" s="468">
        <v>446</v>
      </c>
      <c r="N192" s="468">
        <v>144</v>
      </c>
      <c r="O192" s="468">
        <v>54288</v>
      </c>
      <c r="P192" s="491">
        <v>2.3867053547876549</v>
      </c>
      <c r="Q192" s="469">
        <v>377</v>
      </c>
    </row>
    <row r="193" spans="1:17" ht="14.4" customHeight="1" x14ac:dyDescent="0.3">
      <c r="A193" s="463" t="s">
        <v>1365</v>
      </c>
      <c r="B193" s="464" t="s">
        <v>1205</v>
      </c>
      <c r="C193" s="464" t="s">
        <v>1206</v>
      </c>
      <c r="D193" s="464" t="s">
        <v>1233</v>
      </c>
      <c r="E193" s="464" t="s">
        <v>1234</v>
      </c>
      <c r="F193" s="468">
        <v>108</v>
      </c>
      <c r="G193" s="468">
        <v>4428</v>
      </c>
      <c r="H193" s="468">
        <v>1.0040816326530613</v>
      </c>
      <c r="I193" s="468">
        <v>41</v>
      </c>
      <c r="J193" s="468">
        <v>105</v>
      </c>
      <c r="K193" s="468">
        <v>4410</v>
      </c>
      <c r="L193" s="468">
        <v>1</v>
      </c>
      <c r="M193" s="468">
        <v>42</v>
      </c>
      <c r="N193" s="468">
        <v>97</v>
      </c>
      <c r="O193" s="468">
        <v>3298</v>
      </c>
      <c r="P193" s="491">
        <v>0.74784580498866216</v>
      </c>
      <c r="Q193" s="469">
        <v>34</v>
      </c>
    </row>
    <row r="194" spans="1:17" ht="14.4" customHeight="1" x14ac:dyDescent="0.3">
      <c r="A194" s="463" t="s">
        <v>1365</v>
      </c>
      <c r="B194" s="464" t="s">
        <v>1205</v>
      </c>
      <c r="C194" s="464" t="s">
        <v>1206</v>
      </c>
      <c r="D194" s="464" t="s">
        <v>1235</v>
      </c>
      <c r="E194" s="464" t="s">
        <v>1236</v>
      </c>
      <c r="F194" s="468">
        <v>38</v>
      </c>
      <c r="G194" s="468">
        <v>18658</v>
      </c>
      <c r="H194" s="468">
        <v>0.46247273448344239</v>
      </c>
      <c r="I194" s="468">
        <v>491</v>
      </c>
      <c r="J194" s="468">
        <v>82</v>
      </c>
      <c r="K194" s="468">
        <v>40344</v>
      </c>
      <c r="L194" s="468">
        <v>1</v>
      </c>
      <c r="M194" s="468">
        <v>492</v>
      </c>
      <c r="N194" s="468">
        <v>55</v>
      </c>
      <c r="O194" s="468">
        <v>28820</v>
      </c>
      <c r="P194" s="491">
        <v>0.71435653380924058</v>
      </c>
      <c r="Q194" s="469">
        <v>524</v>
      </c>
    </row>
    <row r="195" spans="1:17" ht="14.4" customHeight="1" x14ac:dyDescent="0.3">
      <c r="A195" s="463" t="s">
        <v>1365</v>
      </c>
      <c r="B195" s="464" t="s">
        <v>1205</v>
      </c>
      <c r="C195" s="464" t="s">
        <v>1206</v>
      </c>
      <c r="D195" s="464" t="s">
        <v>1237</v>
      </c>
      <c r="E195" s="464" t="s">
        <v>1238</v>
      </c>
      <c r="F195" s="468">
        <v>89</v>
      </c>
      <c r="G195" s="468">
        <v>2759</v>
      </c>
      <c r="H195" s="468">
        <v>1.4833333333333334</v>
      </c>
      <c r="I195" s="468">
        <v>31</v>
      </c>
      <c r="J195" s="468">
        <v>60</v>
      </c>
      <c r="K195" s="468">
        <v>1860</v>
      </c>
      <c r="L195" s="468">
        <v>1</v>
      </c>
      <c r="M195" s="468">
        <v>31</v>
      </c>
      <c r="N195" s="468">
        <v>55</v>
      </c>
      <c r="O195" s="468">
        <v>3135</v>
      </c>
      <c r="P195" s="491">
        <v>1.685483870967742</v>
      </c>
      <c r="Q195" s="469">
        <v>57</v>
      </c>
    </row>
    <row r="196" spans="1:17" ht="14.4" customHeight="1" x14ac:dyDescent="0.3">
      <c r="A196" s="463" t="s">
        <v>1365</v>
      </c>
      <c r="B196" s="464" t="s">
        <v>1205</v>
      </c>
      <c r="C196" s="464" t="s">
        <v>1206</v>
      </c>
      <c r="D196" s="464" t="s">
        <v>1239</v>
      </c>
      <c r="E196" s="464" t="s">
        <v>1240</v>
      </c>
      <c r="F196" s="468">
        <v>8</v>
      </c>
      <c r="G196" s="468">
        <v>1656</v>
      </c>
      <c r="H196" s="468">
        <v>1.1373626373626373</v>
      </c>
      <c r="I196" s="468">
        <v>207</v>
      </c>
      <c r="J196" s="468">
        <v>7</v>
      </c>
      <c r="K196" s="468">
        <v>1456</v>
      </c>
      <c r="L196" s="468">
        <v>1</v>
      </c>
      <c r="M196" s="468">
        <v>208</v>
      </c>
      <c r="N196" s="468">
        <v>3</v>
      </c>
      <c r="O196" s="468">
        <v>672</v>
      </c>
      <c r="P196" s="491">
        <v>0.46153846153846156</v>
      </c>
      <c r="Q196" s="469">
        <v>224</v>
      </c>
    </row>
    <row r="197" spans="1:17" ht="14.4" customHeight="1" x14ac:dyDescent="0.3">
      <c r="A197" s="463" t="s">
        <v>1365</v>
      </c>
      <c r="B197" s="464" t="s">
        <v>1205</v>
      </c>
      <c r="C197" s="464" t="s">
        <v>1206</v>
      </c>
      <c r="D197" s="464" t="s">
        <v>1241</v>
      </c>
      <c r="E197" s="464" t="s">
        <v>1242</v>
      </c>
      <c r="F197" s="468">
        <v>9</v>
      </c>
      <c r="G197" s="468">
        <v>3420</v>
      </c>
      <c r="H197" s="468">
        <v>1.11328125</v>
      </c>
      <c r="I197" s="468">
        <v>380</v>
      </c>
      <c r="J197" s="468">
        <v>8</v>
      </c>
      <c r="K197" s="468">
        <v>3072</v>
      </c>
      <c r="L197" s="468">
        <v>1</v>
      </c>
      <c r="M197" s="468">
        <v>384</v>
      </c>
      <c r="N197" s="468">
        <v>4</v>
      </c>
      <c r="O197" s="468">
        <v>2212</v>
      </c>
      <c r="P197" s="491">
        <v>0.72005208333333337</v>
      </c>
      <c r="Q197" s="469">
        <v>553</v>
      </c>
    </row>
    <row r="198" spans="1:17" ht="14.4" customHeight="1" x14ac:dyDescent="0.3">
      <c r="A198" s="463" t="s">
        <v>1365</v>
      </c>
      <c r="B198" s="464" t="s">
        <v>1205</v>
      </c>
      <c r="C198" s="464" t="s">
        <v>1206</v>
      </c>
      <c r="D198" s="464" t="s">
        <v>1251</v>
      </c>
      <c r="E198" s="464" t="s">
        <v>1252</v>
      </c>
      <c r="F198" s="468">
        <v>417</v>
      </c>
      <c r="G198" s="468">
        <v>6672</v>
      </c>
      <c r="H198" s="468">
        <v>0.97872964647205518</v>
      </c>
      <c r="I198" s="468">
        <v>16</v>
      </c>
      <c r="J198" s="468">
        <v>401</v>
      </c>
      <c r="K198" s="468">
        <v>6817</v>
      </c>
      <c r="L198" s="468">
        <v>1</v>
      </c>
      <c r="M198" s="468">
        <v>17</v>
      </c>
      <c r="N198" s="468">
        <v>358</v>
      </c>
      <c r="O198" s="468">
        <v>6086</v>
      </c>
      <c r="P198" s="491">
        <v>0.89276807980049877</v>
      </c>
      <c r="Q198" s="469">
        <v>17</v>
      </c>
    </row>
    <row r="199" spans="1:17" ht="14.4" customHeight="1" x14ac:dyDescent="0.3">
      <c r="A199" s="463" t="s">
        <v>1365</v>
      </c>
      <c r="B199" s="464" t="s">
        <v>1205</v>
      </c>
      <c r="C199" s="464" t="s">
        <v>1206</v>
      </c>
      <c r="D199" s="464" t="s">
        <v>1253</v>
      </c>
      <c r="E199" s="464" t="s">
        <v>1254</v>
      </c>
      <c r="F199" s="468">
        <v>173</v>
      </c>
      <c r="G199" s="468">
        <v>23528</v>
      </c>
      <c r="H199" s="468">
        <v>1.2726780981230053</v>
      </c>
      <c r="I199" s="468">
        <v>136</v>
      </c>
      <c r="J199" s="468">
        <v>133</v>
      </c>
      <c r="K199" s="468">
        <v>18487</v>
      </c>
      <c r="L199" s="468">
        <v>1</v>
      </c>
      <c r="M199" s="468">
        <v>139</v>
      </c>
      <c r="N199" s="468">
        <v>134</v>
      </c>
      <c r="O199" s="468">
        <v>19162</v>
      </c>
      <c r="P199" s="491">
        <v>1.0365121436685238</v>
      </c>
      <c r="Q199" s="469">
        <v>143</v>
      </c>
    </row>
    <row r="200" spans="1:17" ht="14.4" customHeight="1" x14ac:dyDescent="0.3">
      <c r="A200" s="463" t="s">
        <v>1365</v>
      </c>
      <c r="B200" s="464" t="s">
        <v>1205</v>
      </c>
      <c r="C200" s="464" t="s">
        <v>1206</v>
      </c>
      <c r="D200" s="464" t="s">
        <v>1255</v>
      </c>
      <c r="E200" s="464" t="s">
        <v>1256</v>
      </c>
      <c r="F200" s="468">
        <v>170</v>
      </c>
      <c r="G200" s="468">
        <v>17510</v>
      </c>
      <c r="H200" s="468">
        <v>1.6831683168316831</v>
      </c>
      <c r="I200" s="468">
        <v>103</v>
      </c>
      <c r="J200" s="468">
        <v>101</v>
      </c>
      <c r="K200" s="468">
        <v>10403</v>
      </c>
      <c r="L200" s="468">
        <v>1</v>
      </c>
      <c r="M200" s="468">
        <v>103</v>
      </c>
      <c r="N200" s="468">
        <v>107</v>
      </c>
      <c r="O200" s="468">
        <v>6955</v>
      </c>
      <c r="P200" s="491">
        <v>0.66855714697683366</v>
      </c>
      <c r="Q200" s="469">
        <v>65</v>
      </c>
    </row>
    <row r="201" spans="1:17" ht="14.4" customHeight="1" x14ac:dyDescent="0.3">
      <c r="A201" s="463" t="s">
        <v>1365</v>
      </c>
      <c r="B201" s="464" t="s">
        <v>1205</v>
      </c>
      <c r="C201" s="464" t="s">
        <v>1206</v>
      </c>
      <c r="D201" s="464" t="s">
        <v>1261</v>
      </c>
      <c r="E201" s="464" t="s">
        <v>1262</v>
      </c>
      <c r="F201" s="468">
        <v>1372</v>
      </c>
      <c r="G201" s="468">
        <v>159152</v>
      </c>
      <c r="H201" s="468">
        <v>1.1586656765532404</v>
      </c>
      <c r="I201" s="468">
        <v>116</v>
      </c>
      <c r="J201" s="468">
        <v>1174</v>
      </c>
      <c r="K201" s="468">
        <v>137358</v>
      </c>
      <c r="L201" s="468">
        <v>1</v>
      </c>
      <c r="M201" s="468">
        <v>117</v>
      </c>
      <c r="N201" s="468">
        <v>1138</v>
      </c>
      <c r="O201" s="468">
        <v>154768</v>
      </c>
      <c r="P201" s="491">
        <v>1.1267490790489088</v>
      </c>
      <c r="Q201" s="469">
        <v>136</v>
      </c>
    </row>
    <row r="202" spans="1:17" ht="14.4" customHeight="1" x14ac:dyDescent="0.3">
      <c r="A202" s="463" t="s">
        <v>1365</v>
      </c>
      <c r="B202" s="464" t="s">
        <v>1205</v>
      </c>
      <c r="C202" s="464" t="s">
        <v>1206</v>
      </c>
      <c r="D202" s="464" t="s">
        <v>1263</v>
      </c>
      <c r="E202" s="464" t="s">
        <v>1264</v>
      </c>
      <c r="F202" s="468">
        <v>573</v>
      </c>
      <c r="G202" s="468">
        <v>48705</v>
      </c>
      <c r="H202" s="468">
        <v>0.84955520669806384</v>
      </c>
      <c r="I202" s="468">
        <v>85</v>
      </c>
      <c r="J202" s="468">
        <v>630</v>
      </c>
      <c r="K202" s="468">
        <v>57330</v>
      </c>
      <c r="L202" s="468">
        <v>1</v>
      </c>
      <c r="M202" s="468">
        <v>91</v>
      </c>
      <c r="N202" s="468">
        <v>591</v>
      </c>
      <c r="O202" s="468">
        <v>53781</v>
      </c>
      <c r="P202" s="491">
        <v>0.93809523809523809</v>
      </c>
      <c r="Q202" s="469">
        <v>91</v>
      </c>
    </row>
    <row r="203" spans="1:17" ht="14.4" customHeight="1" x14ac:dyDescent="0.3">
      <c r="A203" s="463" t="s">
        <v>1365</v>
      </c>
      <c r="B203" s="464" t="s">
        <v>1205</v>
      </c>
      <c r="C203" s="464" t="s">
        <v>1206</v>
      </c>
      <c r="D203" s="464" t="s">
        <v>1265</v>
      </c>
      <c r="E203" s="464" t="s">
        <v>1266</v>
      </c>
      <c r="F203" s="468">
        <v>12</v>
      </c>
      <c r="G203" s="468">
        <v>1176</v>
      </c>
      <c r="H203" s="468">
        <v>3.9595959595959598</v>
      </c>
      <c r="I203" s="468">
        <v>98</v>
      </c>
      <c r="J203" s="468">
        <v>3</v>
      </c>
      <c r="K203" s="468">
        <v>297</v>
      </c>
      <c r="L203" s="468">
        <v>1</v>
      </c>
      <c r="M203" s="468">
        <v>99</v>
      </c>
      <c r="N203" s="468">
        <v>5</v>
      </c>
      <c r="O203" s="468">
        <v>685</v>
      </c>
      <c r="P203" s="491">
        <v>2.3063973063973062</v>
      </c>
      <c r="Q203" s="469">
        <v>137</v>
      </c>
    </row>
    <row r="204" spans="1:17" ht="14.4" customHeight="1" x14ac:dyDescent="0.3">
      <c r="A204" s="463" t="s">
        <v>1365</v>
      </c>
      <c r="B204" s="464" t="s">
        <v>1205</v>
      </c>
      <c r="C204" s="464" t="s">
        <v>1206</v>
      </c>
      <c r="D204" s="464" t="s">
        <v>1267</v>
      </c>
      <c r="E204" s="464" t="s">
        <v>1268</v>
      </c>
      <c r="F204" s="468">
        <v>114</v>
      </c>
      <c r="G204" s="468">
        <v>2394</v>
      </c>
      <c r="H204" s="468">
        <v>1.4430379746835442</v>
      </c>
      <c r="I204" s="468">
        <v>21</v>
      </c>
      <c r="J204" s="468">
        <v>79</v>
      </c>
      <c r="K204" s="468">
        <v>1659</v>
      </c>
      <c r="L204" s="468">
        <v>1</v>
      </c>
      <c r="M204" s="468">
        <v>21</v>
      </c>
      <c r="N204" s="468">
        <v>91</v>
      </c>
      <c r="O204" s="468">
        <v>6006</v>
      </c>
      <c r="P204" s="491">
        <v>3.6202531645569622</v>
      </c>
      <c r="Q204" s="469">
        <v>66</v>
      </c>
    </row>
    <row r="205" spans="1:17" ht="14.4" customHeight="1" x14ac:dyDescent="0.3">
      <c r="A205" s="463" t="s">
        <v>1365</v>
      </c>
      <c r="B205" s="464" t="s">
        <v>1205</v>
      </c>
      <c r="C205" s="464" t="s">
        <v>1206</v>
      </c>
      <c r="D205" s="464" t="s">
        <v>1269</v>
      </c>
      <c r="E205" s="464" t="s">
        <v>1270</v>
      </c>
      <c r="F205" s="468">
        <v>338</v>
      </c>
      <c r="G205" s="468">
        <v>164606</v>
      </c>
      <c r="H205" s="468">
        <v>1.2586096158551505</v>
      </c>
      <c r="I205" s="468">
        <v>487</v>
      </c>
      <c r="J205" s="468">
        <v>268</v>
      </c>
      <c r="K205" s="468">
        <v>130784</v>
      </c>
      <c r="L205" s="468">
        <v>1</v>
      </c>
      <c r="M205" s="468">
        <v>488</v>
      </c>
      <c r="N205" s="468">
        <v>164</v>
      </c>
      <c r="O205" s="468">
        <v>53792</v>
      </c>
      <c r="P205" s="491">
        <v>0.41130413506239294</v>
      </c>
      <c r="Q205" s="469">
        <v>328</v>
      </c>
    </row>
    <row r="206" spans="1:17" ht="14.4" customHeight="1" x14ac:dyDescent="0.3">
      <c r="A206" s="463" t="s">
        <v>1365</v>
      </c>
      <c r="B206" s="464" t="s">
        <v>1205</v>
      </c>
      <c r="C206" s="464" t="s">
        <v>1206</v>
      </c>
      <c r="D206" s="464" t="s">
        <v>1277</v>
      </c>
      <c r="E206" s="464" t="s">
        <v>1278</v>
      </c>
      <c r="F206" s="468">
        <v>117</v>
      </c>
      <c r="G206" s="468">
        <v>4797</v>
      </c>
      <c r="H206" s="468">
        <v>1.1037735849056605</v>
      </c>
      <c r="I206" s="468">
        <v>41</v>
      </c>
      <c r="J206" s="468">
        <v>106</v>
      </c>
      <c r="K206" s="468">
        <v>4346</v>
      </c>
      <c r="L206" s="468">
        <v>1</v>
      </c>
      <c r="M206" s="468">
        <v>41</v>
      </c>
      <c r="N206" s="468">
        <v>110</v>
      </c>
      <c r="O206" s="468">
        <v>5610</v>
      </c>
      <c r="P206" s="491">
        <v>1.290842153704556</v>
      </c>
      <c r="Q206" s="469">
        <v>51</v>
      </c>
    </row>
    <row r="207" spans="1:17" ht="14.4" customHeight="1" x14ac:dyDescent="0.3">
      <c r="A207" s="463" t="s">
        <v>1365</v>
      </c>
      <c r="B207" s="464" t="s">
        <v>1205</v>
      </c>
      <c r="C207" s="464" t="s">
        <v>1206</v>
      </c>
      <c r="D207" s="464" t="s">
        <v>1285</v>
      </c>
      <c r="E207" s="464" t="s">
        <v>1286</v>
      </c>
      <c r="F207" s="468">
        <v>29</v>
      </c>
      <c r="G207" s="468">
        <v>6351</v>
      </c>
      <c r="H207" s="468">
        <v>2.373318385650224</v>
      </c>
      <c r="I207" s="468">
        <v>219</v>
      </c>
      <c r="J207" s="468">
        <v>12</v>
      </c>
      <c r="K207" s="468">
        <v>2676</v>
      </c>
      <c r="L207" s="468">
        <v>1</v>
      </c>
      <c r="M207" s="468">
        <v>223</v>
      </c>
      <c r="N207" s="468">
        <v>16</v>
      </c>
      <c r="O207" s="468">
        <v>3312</v>
      </c>
      <c r="P207" s="491">
        <v>1.2376681614349776</v>
      </c>
      <c r="Q207" s="469">
        <v>207</v>
      </c>
    </row>
    <row r="208" spans="1:17" ht="14.4" customHeight="1" x14ac:dyDescent="0.3">
      <c r="A208" s="463" t="s">
        <v>1365</v>
      </c>
      <c r="B208" s="464" t="s">
        <v>1205</v>
      </c>
      <c r="C208" s="464" t="s">
        <v>1206</v>
      </c>
      <c r="D208" s="464" t="s">
        <v>1289</v>
      </c>
      <c r="E208" s="464" t="s">
        <v>1290</v>
      </c>
      <c r="F208" s="468"/>
      <c r="G208" s="468"/>
      <c r="H208" s="468"/>
      <c r="I208" s="468"/>
      <c r="J208" s="468">
        <v>1</v>
      </c>
      <c r="K208" s="468">
        <v>2112</v>
      </c>
      <c r="L208" s="468">
        <v>1</v>
      </c>
      <c r="M208" s="468">
        <v>2112</v>
      </c>
      <c r="N208" s="468"/>
      <c r="O208" s="468"/>
      <c r="P208" s="491"/>
      <c r="Q208" s="469"/>
    </row>
    <row r="209" spans="1:17" ht="14.4" customHeight="1" x14ac:dyDescent="0.3">
      <c r="A209" s="463" t="s">
        <v>1365</v>
      </c>
      <c r="B209" s="464" t="s">
        <v>1205</v>
      </c>
      <c r="C209" s="464" t="s">
        <v>1206</v>
      </c>
      <c r="D209" s="464" t="s">
        <v>1291</v>
      </c>
      <c r="E209" s="464" t="s">
        <v>1292</v>
      </c>
      <c r="F209" s="468">
        <v>13</v>
      </c>
      <c r="G209" s="468">
        <v>7904</v>
      </c>
      <c r="H209" s="468">
        <v>0.40228013029315962</v>
      </c>
      <c r="I209" s="468">
        <v>608</v>
      </c>
      <c r="J209" s="468">
        <v>32</v>
      </c>
      <c r="K209" s="468">
        <v>19648</v>
      </c>
      <c r="L209" s="468">
        <v>1</v>
      </c>
      <c r="M209" s="468">
        <v>614</v>
      </c>
      <c r="N209" s="468">
        <v>37</v>
      </c>
      <c r="O209" s="468">
        <v>22644</v>
      </c>
      <c r="P209" s="491">
        <v>1.152483713355049</v>
      </c>
      <c r="Q209" s="469">
        <v>612</v>
      </c>
    </row>
    <row r="210" spans="1:17" ht="14.4" customHeight="1" x14ac:dyDescent="0.3">
      <c r="A210" s="463" t="s">
        <v>1365</v>
      </c>
      <c r="B210" s="464" t="s">
        <v>1205</v>
      </c>
      <c r="C210" s="464" t="s">
        <v>1206</v>
      </c>
      <c r="D210" s="464" t="s">
        <v>1293</v>
      </c>
      <c r="E210" s="464" t="s">
        <v>1294</v>
      </c>
      <c r="F210" s="468">
        <v>1</v>
      </c>
      <c r="G210" s="468">
        <v>962</v>
      </c>
      <c r="H210" s="468"/>
      <c r="I210" s="468">
        <v>962</v>
      </c>
      <c r="J210" s="468"/>
      <c r="K210" s="468"/>
      <c r="L210" s="468"/>
      <c r="M210" s="468"/>
      <c r="N210" s="468"/>
      <c r="O210" s="468"/>
      <c r="P210" s="491"/>
      <c r="Q210" s="469"/>
    </row>
    <row r="211" spans="1:17" ht="14.4" customHeight="1" x14ac:dyDescent="0.3">
      <c r="A211" s="463" t="s">
        <v>1365</v>
      </c>
      <c r="B211" s="464" t="s">
        <v>1205</v>
      </c>
      <c r="C211" s="464" t="s">
        <v>1206</v>
      </c>
      <c r="D211" s="464" t="s">
        <v>1295</v>
      </c>
      <c r="E211" s="464" t="s">
        <v>1296</v>
      </c>
      <c r="F211" s="468">
        <v>7</v>
      </c>
      <c r="G211" s="468">
        <v>3563</v>
      </c>
      <c r="H211" s="468"/>
      <c r="I211" s="468">
        <v>509</v>
      </c>
      <c r="J211" s="468"/>
      <c r="K211" s="468"/>
      <c r="L211" s="468"/>
      <c r="M211" s="468"/>
      <c r="N211" s="468"/>
      <c r="O211" s="468"/>
      <c r="P211" s="491"/>
      <c r="Q211" s="469"/>
    </row>
    <row r="212" spans="1:17" ht="14.4" customHeight="1" x14ac:dyDescent="0.3">
      <c r="A212" s="463" t="s">
        <v>1365</v>
      </c>
      <c r="B212" s="464" t="s">
        <v>1205</v>
      </c>
      <c r="C212" s="464" t="s">
        <v>1206</v>
      </c>
      <c r="D212" s="464" t="s">
        <v>1311</v>
      </c>
      <c r="E212" s="464" t="s">
        <v>1312</v>
      </c>
      <c r="F212" s="468">
        <v>1</v>
      </c>
      <c r="G212" s="468">
        <v>27</v>
      </c>
      <c r="H212" s="468"/>
      <c r="I212" s="468">
        <v>27</v>
      </c>
      <c r="J212" s="468"/>
      <c r="K212" s="468"/>
      <c r="L212" s="468"/>
      <c r="M212" s="468"/>
      <c r="N212" s="468"/>
      <c r="O212" s="468"/>
      <c r="P212" s="491"/>
      <c r="Q212" s="469"/>
    </row>
    <row r="213" spans="1:17" ht="14.4" customHeight="1" x14ac:dyDescent="0.3">
      <c r="A213" s="463" t="s">
        <v>1365</v>
      </c>
      <c r="B213" s="464" t="s">
        <v>1205</v>
      </c>
      <c r="C213" s="464" t="s">
        <v>1206</v>
      </c>
      <c r="D213" s="464" t="s">
        <v>1315</v>
      </c>
      <c r="E213" s="464" t="s">
        <v>1316</v>
      </c>
      <c r="F213" s="468">
        <v>6</v>
      </c>
      <c r="G213" s="468">
        <v>1968</v>
      </c>
      <c r="H213" s="468">
        <v>0.24924012158054712</v>
      </c>
      <c r="I213" s="468">
        <v>328</v>
      </c>
      <c r="J213" s="468">
        <v>24</v>
      </c>
      <c r="K213" s="468">
        <v>7896</v>
      </c>
      <c r="L213" s="468">
        <v>1</v>
      </c>
      <c r="M213" s="468">
        <v>329</v>
      </c>
      <c r="N213" s="468">
        <v>10</v>
      </c>
      <c r="O213" s="468">
        <v>3770</v>
      </c>
      <c r="P213" s="491">
        <v>0.4774569402228977</v>
      </c>
      <c r="Q213" s="469">
        <v>377</v>
      </c>
    </row>
    <row r="214" spans="1:17" ht="14.4" customHeight="1" x14ac:dyDescent="0.3">
      <c r="A214" s="463" t="s">
        <v>1365</v>
      </c>
      <c r="B214" s="464" t="s">
        <v>1205</v>
      </c>
      <c r="C214" s="464" t="s">
        <v>1206</v>
      </c>
      <c r="D214" s="464" t="s">
        <v>1319</v>
      </c>
      <c r="E214" s="464" t="s">
        <v>1320</v>
      </c>
      <c r="F214" s="468"/>
      <c r="G214" s="468"/>
      <c r="H214" s="468"/>
      <c r="I214" s="468"/>
      <c r="J214" s="468"/>
      <c r="K214" s="468"/>
      <c r="L214" s="468"/>
      <c r="M214" s="468"/>
      <c r="N214" s="468">
        <v>3</v>
      </c>
      <c r="O214" s="468">
        <v>726</v>
      </c>
      <c r="P214" s="491"/>
      <c r="Q214" s="469">
        <v>242</v>
      </c>
    </row>
    <row r="215" spans="1:17" ht="14.4" customHeight="1" x14ac:dyDescent="0.3">
      <c r="A215" s="463" t="s">
        <v>1365</v>
      </c>
      <c r="B215" s="464" t="s">
        <v>1205</v>
      </c>
      <c r="C215" s="464" t="s">
        <v>1206</v>
      </c>
      <c r="D215" s="464" t="s">
        <v>1323</v>
      </c>
      <c r="E215" s="464"/>
      <c r="F215" s="468"/>
      <c r="G215" s="468"/>
      <c r="H215" s="468"/>
      <c r="I215" s="468"/>
      <c r="J215" s="468"/>
      <c r="K215" s="468"/>
      <c r="L215" s="468"/>
      <c r="M215" s="468"/>
      <c r="N215" s="468">
        <v>26</v>
      </c>
      <c r="O215" s="468">
        <v>38818</v>
      </c>
      <c r="P215" s="491"/>
      <c r="Q215" s="469">
        <v>1493</v>
      </c>
    </row>
    <row r="216" spans="1:17" ht="14.4" customHeight="1" x14ac:dyDescent="0.3">
      <c r="A216" s="463" t="s">
        <v>1365</v>
      </c>
      <c r="B216" s="464" t="s">
        <v>1205</v>
      </c>
      <c r="C216" s="464" t="s">
        <v>1206</v>
      </c>
      <c r="D216" s="464" t="s">
        <v>1324</v>
      </c>
      <c r="E216" s="464"/>
      <c r="F216" s="468"/>
      <c r="G216" s="468"/>
      <c r="H216" s="468"/>
      <c r="I216" s="468"/>
      <c r="J216" s="468"/>
      <c r="K216" s="468"/>
      <c r="L216" s="468"/>
      <c r="M216" s="468"/>
      <c r="N216" s="468">
        <v>14</v>
      </c>
      <c r="O216" s="468">
        <v>4578</v>
      </c>
      <c r="P216" s="491"/>
      <c r="Q216" s="469">
        <v>327</v>
      </c>
    </row>
    <row r="217" spans="1:17" ht="14.4" customHeight="1" x14ac:dyDescent="0.3">
      <c r="A217" s="463" t="s">
        <v>1365</v>
      </c>
      <c r="B217" s="464" t="s">
        <v>1205</v>
      </c>
      <c r="C217" s="464" t="s">
        <v>1206</v>
      </c>
      <c r="D217" s="464" t="s">
        <v>1325</v>
      </c>
      <c r="E217" s="464"/>
      <c r="F217" s="468"/>
      <c r="G217" s="468"/>
      <c r="H217" s="468"/>
      <c r="I217" s="468"/>
      <c r="J217" s="468"/>
      <c r="K217" s="468"/>
      <c r="L217" s="468"/>
      <c r="M217" s="468"/>
      <c r="N217" s="468">
        <v>7</v>
      </c>
      <c r="O217" s="468">
        <v>6209</v>
      </c>
      <c r="P217" s="491"/>
      <c r="Q217" s="469">
        <v>887</v>
      </c>
    </row>
    <row r="218" spans="1:17" ht="14.4" customHeight="1" x14ac:dyDescent="0.3">
      <c r="A218" s="463" t="s">
        <v>1365</v>
      </c>
      <c r="B218" s="464" t="s">
        <v>1205</v>
      </c>
      <c r="C218" s="464" t="s">
        <v>1206</v>
      </c>
      <c r="D218" s="464" t="s">
        <v>1328</v>
      </c>
      <c r="E218" s="464"/>
      <c r="F218" s="468"/>
      <c r="G218" s="468"/>
      <c r="H218" s="468"/>
      <c r="I218" s="468"/>
      <c r="J218" s="468"/>
      <c r="K218" s="468"/>
      <c r="L218" s="468"/>
      <c r="M218" s="468"/>
      <c r="N218" s="468">
        <v>91</v>
      </c>
      <c r="O218" s="468">
        <v>23660</v>
      </c>
      <c r="P218" s="491"/>
      <c r="Q218" s="469">
        <v>260</v>
      </c>
    </row>
    <row r="219" spans="1:17" ht="14.4" customHeight="1" x14ac:dyDescent="0.3">
      <c r="A219" s="463" t="s">
        <v>1365</v>
      </c>
      <c r="B219" s="464" t="s">
        <v>1205</v>
      </c>
      <c r="C219" s="464" t="s">
        <v>1206</v>
      </c>
      <c r="D219" s="464" t="s">
        <v>1329</v>
      </c>
      <c r="E219" s="464"/>
      <c r="F219" s="468"/>
      <c r="G219" s="468"/>
      <c r="H219" s="468"/>
      <c r="I219" s="468"/>
      <c r="J219" s="468"/>
      <c r="K219" s="468"/>
      <c r="L219" s="468"/>
      <c r="M219" s="468"/>
      <c r="N219" s="468">
        <v>6</v>
      </c>
      <c r="O219" s="468">
        <v>990</v>
      </c>
      <c r="P219" s="491"/>
      <c r="Q219" s="469">
        <v>165</v>
      </c>
    </row>
    <row r="220" spans="1:17" ht="14.4" customHeight="1" x14ac:dyDescent="0.3">
      <c r="A220" s="463" t="s">
        <v>1366</v>
      </c>
      <c r="B220" s="464" t="s">
        <v>1205</v>
      </c>
      <c r="C220" s="464" t="s">
        <v>1206</v>
      </c>
      <c r="D220" s="464" t="s">
        <v>1207</v>
      </c>
      <c r="E220" s="464" t="s">
        <v>1208</v>
      </c>
      <c r="F220" s="468">
        <v>155</v>
      </c>
      <c r="G220" s="468">
        <v>24955</v>
      </c>
      <c r="H220" s="468">
        <v>0.7755298651252408</v>
      </c>
      <c r="I220" s="468">
        <v>161</v>
      </c>
      <c r="J220" s="468">
        <v>186</v>
      </c>
      <c r="K220" s="468">
        <v>32178</v>
      </c>
      <c r="L220" s="468">
        <v>1</v>
      </c>
      <c r="M220" s="468">
        <v>173</v>
      </c>
      <c r="N220" s="468">
        <v>152</v>
      </c>
      <c r="O220" s="468">
        <v>26296</v>
      </c>
      <c r="P220" s="491">
        <v>0.81720430107526887</v>
      </c>
      <c r="Q220" s="469">
        <v>173</v>
      </c>
    </row>
    <row r="221" spans="1:17" ht="14.4" customHeight="1" x14ac:dyDescent="0.3">
      <c r="A221" s="463" t="s">
        <v>1366</v>
      </c>
      <c r="B221" s="464" t="s">
        <v>1205</v>
      </c>
      <c r="C221" s="464" t="s">
        <v>1206</v>
      </c>
      <c r="D221" s="464" t="s">
        <v>1221</v>
      </c>
      <c r="E221" s="464" t="s">
        <v>1222</v>
      </c>
      <c r="F221" s="468">
        <v>2</v>
      </c>
      <c r="G221" s="468">
        <v>2338</v>
      </c>
      <c r="H221" s="468">
        <v>3.6910738530516879E-2</v>
      </c>
      <c r="I221" s="468">
        <v>1169</v>
      </c>
      <c r="J221" s="468">
        <v>54</v>
      </c>
      <c r="K221" s="468">
        <v>63342</v>
      </c>
      <c r="L221" s="468">
        <v>1</v>
      </c>
      <c r="M221" s="468">
        <v>1173</v>
      </c>
      <c r="N221" s="468">
        <v>111</v>
      </c>
      <c r="O221" s="468">
        <v>118770</v>
      </c>
      <c r="P221" s="491">
        <v>1.8750592024249313</v>
      </c>
      <c r="Q221" s="469">
        <v>1070</v>
      </c>
    </row>
    <row r="222" spans="1:17" ht="14.4" customHeight="1" x14ac:dyDescent="0.3">
      <c r="A222" s="463" t="s">
        <v>1366</v>
      </c>
      <c r="B222" s="464" t="s">
        <v>1205</v>
      </c>
      <c r="C222" s="464" t="s">
        <v>1206</v>
      </c>
      <c r="D222" s="464" t="s">
        <v>1223</v>
      </c>
      <c r="E222" s="464" t="s">
        <v>1224</v>
      </c>
      <c r="F222" s="468">
        <v>105</v>
      </c>
      <c r="G222" s="468">
        <v>4200</v>
      </c>
      <c r="H222" s="468">
        <v>1.3843111404087014</v>
      </c>
      <c r="I222" s="468">
        <v>40</v>
      </c>
      <c r="J222" s="468">
        <v>74</v>
      </c>
      <c r="K222" s="468">
        <v>3034</v>
      </c>
      <c r="L222" s="468">
        <v>1</v>
      </c>
      <c r="M222" s="468">
        <v>41</v>
      </c>
      <c r="N222" s="468">
        <v>25</v>
      </c>
      <c r="O222" s="468">
        <v>1150</v>
      </c>
      <c r="P222" s="491">
        <v>0.37903757415952538</v>
      </c>
      <c r="Q222" s="469">
        <v>46</v>
      </c>
    </row>
    <row r="223" spans="1:17" ht="14.4" customHeight="1" x14ac:dyDescent="0.3">
      <c r="A223" s="463" t="s">
        <v>1366</v>
      </c>
      <c r="B223" s="464" t="s">
        <v>1205</v>
      </c>
      <c r="C223" s="464" t="s">
        <v>1206</v>
      </c>
      <c r="D223" s="464" t="s">
        <v>1225</v>
      </c>
      <c r="E223" s="464" t="s">
        <v>1226</v>
      </c>
      <c r="F223" s="468">
        <v>23</v>
      </c>
      <c r="G223" s="468">
        <v>8809</v>
      </c>
      <c r="H223" s="468">
        <v>0.54619295634920639</v>
      </c>
      <c r="I223" s="468">
        <v>383</v>
      </c>
      <c r="J223" s="468">
        <v>42</v>
      </c>
      <c r="K223" s="468">
        <v>16128</v>
      </c>
      <c r="L223" s="468">
        <v>1</v>
      </c>
      <c r="M223" s="468">
        <v>384</v>
      </c>
      <c r="N223" s="468">
        <v>22</v>
      </c>
      <c r="O223" s="468">
        <v>7634</v>
      </c>
      <c r="P223" s="491">
        <v>0.47333829365079366</v>
      </c>
      <c r="Q223" s="469">
        <v>347</v>
      </c>
    </row>
    <row r="224" spans="1:17" ht="14.4" customHeight="1" x14ac:dyDescent="0.3">
      <c r="A224" s="463" t="s">
        <v>1366</v>
      </c>
      <c r="B224" s="464" t="s">
        <v>1205</v>
      </c>
      <c r="C224" s="464" t="s">
        <v>1206</v>
      </c>
      <c r="D224" s="464" t="s">
        <v>1227</v>
      </c>
      <c r="E224" s="464" t="s">
        <v>1228</v>
      </c>
      <c r="F224" s="468">
        <v>52</v>
      </c>
      <c r="G224" s="468">
        <v>1924</v>
      </c>
      <c r="H224" s="468"/>
      <c r="I224" s="468">
        <v>37</v>
      </c>
      <c r="J224" s="468"/>
      <c r="K224" s="468"/>
      <c r="L224" s="468"/>
      <c r="M224" s="468"/>
      <c r="N224" s="468">
        <v>8</v>
      </c>
      <c r="O224" s="468">
        <v>408</v>
      </c>
      <c r="P224" s="491"/>
      <c r="Q224" s="469">
        <v>51</v>
      </c>
    </row>
    <row r="225" spans="1:17" ht="14.4" customHeight="1" x14ac:dyDescent="0.3">
      <c r="A225" s="463" t="s">
        <v>1366</v>
      </c>
      <c r="B225" s="464" t="s">
        <v>1205</v>
      </c>
      <c r="C225" s="464" t="s">
        <v>1206</v>
      </c>
      <c r="D225" s="464" t="s">
        <v>1231</v>
      </c>
      <c r="E225" s="464" t="s">
        <v>1232</v>
      </c>
      <c r="F225" s="468">
        <v>45</v>
      </c>
      <c r="G225" s="468">
        <v>20025</v>
      </c>
      <c r="H225" s="468">
        <v>1.1512590548464987</v>
      </c>
      <c r="I225" s="468">
        <v>445</v>
      </c>
      <c r="J225" s="468">
        <v>39</v>
      </c>
      <c r="K225" s="468">
        <v>17394</v>
      </c>
      <c r="L225" s="468">
        <v>1</v>
      </c>
      <c r="M225" s="468">
        <v>446</v>
      </c>
      <c r="N225" s="468">
        <v>48</v>
      </c>
      <c r="O225" s="468">
        <v>18096</v>
      </c>
      <c r="P225" s="491">
        <v>1.0403587443946187</v>
      </c>
      <c r="Q225" s="469">
        <v>377</v>
      </c>
    </row>
    <row r="226" spans="1:17" ht="14.4" customHeight="1" x14ac:dyDescent="0.3">
      <c r="A226" s="463" t="s">
        <v>1366</v>
      </c>
      <c r="B226" s="464" t="s">
        <v>1205</v>
      </c>
      <c r="C226" s="464" t="s">
        <v>1206</v>
      </c>
      <c r="D226" s="464" t="s">
        <v>1233</v>
      </c>
      <c r="E226" s="464" t="s">
        <v>1234</v>
      </c>
      <c r="F226" s="468">
        <v>3</v>
      </c>
      <c r="G226" s="468">
        <v>123</v>
      </c>
      <c r="H226" s="468">
        <v>0.7321428571428571</v>
      </c>
      <c r="I226" s="468">
        <v>41</v>
      </c>
      <c r="J226" s="468">
        <v>4</v>
      </c>
      <c r="K226" s="468">
        <v>168</v>
      </c>
      <c r="L226" s="468">
        <v>1</v>
      </c>
      <c r="M226" s="468">
        <v>42</v>
      </c>
      <c r="N226" s="468">
        <v>7</v>
      </c>
      <c r="O226" s="468">
        <v>238</v>
      </c>
      <c r="P226" s="491">
        <v>1.4166666666666667</v>
      </c>
      <c r="Q226" s="469">
        <v>34</v>
      </c>
    </row>
    <row r="227" spans="1:17" ht="14.4" customHeight="1" x14ac:dyDescent="0.3">
      <c r="A227" s="463" t="s">
        <v>1366</v>
      </c>
      <c r="B227" s="464" t="s">
        <v>1205</v>
      </c>
      <c r="C227" s="464" t="s">
        <v>1206</v>
      </c>
      <c r="D227" s="464" t="s">
        <v>1235</v>
      </c>
      <c r="E227" s="464" t="s">
        <v>1236</v>
      </c>
      <c r="F227" s="468">
        <v>94</v>
      </c>
      <c r="G227" s="468">
        <v>46154</v>
      </c>
      <c r="H227" s="468">
        <v>2.6802555168408828</v>
      </c>
      <c r="I227" s="468">
        <v>491</v>
      </c>
      <c r="J227" s="468">
        <v>35</v>
      </c>
      <c r="K227" s="468">
        <v>17220</v>
      </c>
      <c r="L227" s="468">
        <v>1</v>
      </c>
      <c r="M227" s="468">
        <v>492</v>
      </c>
      <c r="N227" s="468">
        <v>5</v>
      </c>
      <c r="O227" s="468">
        <v>2620</v>
      </c>
      <c r="P227" s="491">
        <v>0.15214866434378629</v>
      </c>
      <c r="Q227" s="469">
        <v>524</v>
      </c>
    </row>
    <row r="228" spans="1:17" ht="14.4" customHeight="1" x14ac:dyDescent="0.3">
      <c r="A228" s="463" t="s">
        <v>1366</v>
      </c>
      <c r="B228" s="464" t="s">
        <v>1205</v>
      </c>
      <c r="C228" s="464" t="s">
        <v>1206</v>
      </c>
      <c r="D228" s="464" t="s">
        <v>1237</v>
      </c>
      <c r="E228" s="464" t="s">
        <v>1238</v>
      </c>
      <c r="F228" s="468">
        <v>4</v>
      </c>
      <c r="G228" s="468">
        <v>124</v>
      </c>
      <c r="H228" s="468"/>
      <c r="I228" s="468">
        <v>31</v>
      </c>
      <c r="J228" s="468"/>
      <c r="K228" s="468"/>
      <c r="L228" s="468"/>
      <c r="M228" s="468"/>
      <c r="N228" s="468">
        <v>2</v>
      </c>
      <c r="O228" s="468">
        <v>114</v>
      </c>
      <c r="P228" s="491"/>
      <c r="Q228" s="469">
        <v>57</v>
      </c>
    </row>
    <row r="229" spans="1:17" ht="14.4" customHeight="1" x14ac:dyDescent="0.3">
      <c r="A229" s="463" t="s">
        <v>1366</v>
      </c>
      <c r="B229" s="464" t="s">
        <v>1205</v>
      </c>
      <c r="C229" s="464" t="s">
        <v>1206</v>
      </c>
      <c r="D229" s="464" t="s">
        <v>1239</v>
      </c>
      <c r="E229" s="464" t="s">
        <v>1240</v>
      </c>
      <c r="F229" s="468"/>
      <c r="G229" s="468"/>
      <c r="H229" s="468"/>
      <c r="I229" s="468"/>
      <c r="J229" s="468"/>
      <c r="K229" s="468"/>
      <c r="L229" s="468"/>
      <c r="M229" s="468"/>
      <c r="N229" s="468">
        <v>2</v>
      </c>
      <c r="O229" s="468">
        <v>448</v>
      </c>
      <c r="P229" s="491"/>
      <c r="Q229" s="469">
        <v>224</v>
      </c>
    </row>
    <row r="230" spans="1:17" ht="14.4" customHeight="1" x14ac:dyDescent="0.3">
      <c r="A230" s="463" t="s">
        <v>1366</v>
      </c>
      <c r="B230" s="464" t="s">
        <v>1205</v>
      </c>
      <c r="C230" s="464" t="s">
        <v>1206</v>
      </c>
      <c r="D230" s="464" t="s">
        <v>1241</v>
      </c>
      <c r="E230" s="464" t="s">
        <v>1242</v>
      </c>
      <c r="F230" s="468"/>
      <c r="G230" s="468"/>
      <c r="H230" s="468"/>
      <c r="I230" s="468"/>
      <c r="J230" s="468"/>
      <c r="K230" s="468"/>
      <c r="L230" s="468"/>
      <c r="M230" s="468"/>
      <c r="N230" s="468">
        <v>2</v>
      </c>
      <c r="O230" s="468">
        <v>1106</v>
      </c>
      <c r="P230" s="491"/>
      <c r="Q230" s="469">
        <v>553</v>
      </c>
    </row>
    <row r="231" spans="1:17" ht="14.4" customHeight="1" x14ac:dyDescent="0.3">
      <c r="A231" s="463" t="s">
        <v>1366</v>
      </c>
      <c r="B231" s="464" t="s">
        <v>1205</v>
      </c>
      <c r="C231" s="464" t="s">
        <v>1206</v>
      </c>
      <c r="D231" s="464" t="s">
        <v>1243</v>
      </c>
      <c r="E231" s="464" t="s">
        <v>1244</v>
      </c>
      <c r="F231" s="468">
        <v>48</v>
      </c>
      <c r="G231" s="468">
        <v>11232</v>
      </c>
      <c r="H231" s="468">
        <v>0.36610169491525424</v>
      </c>
      <c r="I231" s="468">
        <v>234</v>
      </c>
      <c r="J231" s="468">
        <v>130</v>
      </c>
      <c r="K231" s="468">
        <v>30680</v>
      </c>
      <c r="L231" s="468">
        <v>1</v>
      </c>
      <c r="M231" s="468">
        <v>236</v>
      </c>
      <c r="N231" s="468">
        <v>107</v>
      </c>
      <c r="O231" s="468">
        <v>22791</v>
      </c>
      <c r="P231" s="491">
        <v>0.74286179921773143</v>
      </c>
      <c r="Q231" s="469">
        <v>213</v>
      </c>
    </row>
    <row r="232" spans="1:17" ht="14.4" customHeight="1" x14ac:dyDescent="0.3">
      <c r="A232" s="463" t="s">
        <v>1366</v>
      </c>
      <c r="B232" s="464" t="s">
        <v>1205</v>
      </c>
      <c r="C232" s="464" t="s">
        <v>1206</v>
      </c>
      <c r="D232" s="464" t="s">
        <v>1251</v>
      </c>
      <c r="E232" s="464" t="s">
        <v>1252</v>
      </c>
      <c r="F232" s="468">
        <v>108</v>
      </c>
      <c r="G232" s="468">
        <v>1728</v>
      </c>
      <c r="H232" s="468">
        <v>1.0479078229229837</v>
      </c>
      <c r="I232" s="468">
        <v>16</v>
      </c>
      <c r="J232" s="468">
        <v>97</v>
      </c>
      <c r="K232" s="468">
        <v>1649</v>
      </c>
      <c r="L232" s="468">
        <v>1</v>
      </c>
      <c r="M232" s="468">
        <v>17</v>
      </c>
      <c r="N232" s="468">
        <v>71</v>
      </c>
      <c r="O232" s="468">
        <v>1207</v>
      </c>
      <c r="P232" s="491">
        <v>0.73195876288659789</v>
      </c>
      <c r="Q232" s="469">
        <v>17</v>
      </c>
    </row>
    <row r="233" spans="1:17" ht="14.4" customHeight="1" x14ac:dyDescent="0.3">
      <c r="A233" s="463" t="s">
        <v>1366</v>
      </c>
      <c r="B233" s="464" t="s">
        <v>1205</v>
      </c>
      <c r="C233" s="464" t="s">
        <v>1206</v>
      </c>
      <c r="D233" s="464" t="s">
        <v>1253</v>
      </c>
      <c r="E233" s="464" t="s">
        <v>1254</v>
      </c>
      <c r="F233" s="468">
        <v>2</v>
      </c>
      <c r="G233" s="468">
        <v>272</v>
      </c>
      <c r="H233" s="468">
        <v>0.97841726618705038</v>
      </c>
      <c r="I233" s="468">
        <v>136</v>
      </c>
      <c r="J233" s="468">
        <v>2</v>
      </c>
      <c r="K233" s="468">
        <v>278</v>
      </c>
      <c r="L233" s="468">
        <v>1</v>
      </c>
      <c r="M233" s="468">
        <v>139</v>
      </c>
      <c r="N233" s="468">
        <v>1</v>
      </c>
      <c r="O233" s="468">
        <v>143</v>
      </c>
      <c r="P233" s="491">
        <v>0.51438848920863312</v>
      </c>
      <c r="Q233" s="469">
        <v>143</v>
      </c>
    </row>
    <row r="234" spans="1:17" ht="14.4" customHeight="1" x14ac:dyDescent="0.3">
      <c r="A234" s="463" t="s">
        <v>1366</v>
      </c>
      <c r="B234" s="464" t="s">
        <v>1205</v>
      </c>
      <c r="C234" s="464" t="s">
        <v>1206</v>
      </c>
      <c r="D234" s="464" t="s">
        <v>1255</v>
      </c>
      <c r="E234" s="464" t="s">
        <v>1256</v>
      </c>
      <c r="F234" s="468">
        <v>12</v>
      </c>
      <c r="G234" s="468">
        <v>1236</v>
      </c>
      <c r="H234" s="468">
        <v>4</v>
      </c>
      <c r="I234" s="468">
        <v>103</v>
      </c>
      <c r="J234" s="468">
        <v>3</v>
      </c>
      <c r="K234" s="468">
        <v>309</v>
      </c>
      <c r="L234" s="468">
        <v>1</v>
      </c>
      <c r="M234" s="468">
        <v>103</v>
      </c>
      <c r="N234" s="468"/>
      <c r="O234" s="468"/>
      <c r="P234" s="491"/>
      <c r="Q234" s="469"/>
    </row>
    <row r="235" spans="1:17" ht="14.4" customHeight="1" x14ac:dyDescent="0.3">
      <c r="A235" s="463" t="s">
        <v>1366</v>
      </c>
      <c r="B235" s="464" t="s">
        <v>1205</v>
      </c>
      <c r="C235" s="464" t="s">
        <v>1206</v>
      </c>
      <c r="D235" s="464" t="s">
        <v>1261</v>
      </c>
      <c r="E235" s="464" t="s">
        <v>1262</v>
      </c>
      <c r="F235" s="468">
        <v>278</v>
      </c>
      <c r="G235" s="468">
        <v>32248</v>
      </c>
      <c r="H235" s="468">
        <v>0.8012323593718943</v>
      </c>
      <c r="I235" s="468">
        <v>116</v>
      </c>
      <c r="J235" s="468">
        <v>344</v>
      </c>
      <c r="K235" s="468">
        <v>40248</v>
      </c>
      <c r="L235" s="468">
        <v>1</v>
      </c>
      <c r="M235" s="468">
        <v>117</v>
      </c>
      <c r="N235" s="468">
        <v>372</v>
      </c>
      <c r="O235" s="468">
        <v>50592</v>
      </c>
      <c r="P235" s="491">
        <v>1.2570065593321407</v>
      </c>
      <c r="Q235" s="469">
        <v>136</v>
      </c>
    </row>
    <row r="236" spans="1:17" ht="14.4" customHeight="1" x14ac:dyDescent="0.3">
      <c r="A236" s="463" t="s">
        <v>1366</v>
      </c>
      <c r="B236" s="464" t="s">
        <v>1205</v>
      </c>
      <c r="C236" s="464" t="s">
        <v>1206</v>
      </c>
      <c r="D236" s="464" t="s">
        <v>1263</v>
      </c>
      <c r="E236" s="464" t="s">
        <v>1264</v>
      </c>
      <c r="F236" s="468">
        <v>37</v>
      </c>
      <c r="G236" s="468">
        <v>3145</v>
      </c>
      <c r="H236" s="468">
        <v>0.73532850128594807</v>
      </c>
      <c r="I236" s="468">
        <v>85</v>
      </c>
      <c r="J236" s="468">
        <v>47</v>
      </c>
      <c r="K236" s="468">
        <v>4277</v>
      </c>
      <c r="L236" s="468">
        <v>1</v>
      </c>
      <c r="M236" s="468">
        <v>91</v>
      </c>
      <c r="N236" s="468">
        <v>41</v>
      </c>
      <c r="O236" s="468">
        <v>3731</v>
      </c>
      <c r="P236" s="491">
        <v>0.87234042553191493</v>
      </c>
      <c r="Q236" s="469">
        <v>91</v>
      </c>
    </row>
    <row r="237" spans="1:17" ht="14.4" customHeight="1" x14ac:dyDescent="0.3">
      <c r="A237" s="463" t="s">
        <v>1366</v>
      </c>
      <c r="B237" s="464" t="s">
        <v>1205</v>
      </c>
      <c r="C237" s="464" t="s">
        <v>1206</v>
      </c>
      <c r="D237" s="464" t="s">
        <v>1265</v>
      </c>
      <c r="E237" s="464" t="s">
        <v>1266</v>
      </c>
      <c r="F237" s="468">
        <v>256</v>
      </c>
      <c r="G237" s="468">
        <v>25088</v>
      </c>
      <c r="H237" s="468">
        <v>1.4078563411896745</v>
      </c>
      <c r="I237" s="468">
        <v>98</v>
      </c>
      <c r="J237" s="468">
        <v>180</v>
      </c>
      <c r="K237" s="468">
        <v>17820</v>
      </c>
      <c r="L237" s="468">
        <v>1</v>
      </c>
      <c r="M237" s="468">
        <v>99</v>
      </c>
      <c r="N237" s="468">
        <v>187</v>
      </c>
      <c r="O237" s="468">
        <v>25619</v>
      </c>
      <c r="P237" s="491">
        <v>1.4376543209876542</v>
      </c>
      <c r="Q237" s="469">
        <v>137</v>
      </c>
    </row>
    <row r="238" spans="1:17" ht="14.4" customHeight="1" x14ac:dyDescent="0.3">
      <c r="A238" s="463" t="s">
        <v>1366</v>
      </c>
      <c r="B238" s="464" t="s">
        <v>1205</v>
      </c>
      <c r="C238" s="464" t="s">
        <v>1206</v>
      </c>
      <c r="D238" s="464" t="s">
        <v>1267</v>
      </c>
      <c r="E238" s="464" t="s">
        <v>1268</v>
      </c>
      <c r="F238" s="468">
        <v>13</v>
      </c>
      <c r="G238" s="468">
        <v>273</v>
      </c>
      <c r="H238" s="468">
        <v>0.68421052631578949</v>
      </c>
      <c r="I238" s="468">
        <v>21</v>
      </c>
      <c r="J238" s="468">
        <v>19</v>
      </c>
      <c r="K238" s="468">
        <v>399</v>
      </c>
      <c r="L238" s="468">
        <v>1</v>
      </c>
      <c r="M238" s="468">
        <v>21</v>
      </c>
      <c r="N238" s="468">
        <v>6</v>
      </c>
      <c r="O238" s="468">
        <v>396</v>
      </c>
      <c r="P238" s="491">
        <v>0.99248120300751874</v>
      </c>
      <c r="Q238" s="469">
        <v>66</v>
      </c>
    </row>
    <row r="239" spans="1:17" ht="14.4" customHeight="1" x14ac:dyDescent="0.3">
      <c r="A239" s="463" t="s">
        <v>1366</v>
      </c>
      <c r="B239" s="464" t="s">
        <v>1205</v>
      </c>
      <c r="C239" s="464" t="s">
        <v>1206</v>
      </c>
      <c r="D239" s="464" t="s">
        <v>1269</v>
      </c>
      <c r="E239" s="464" t="s">
        <v>1270</v>
      </c>
      <c r="F239" s="468">
        <v>96</v>
      </c>
      <c r="G239" s="468">
        <v>46752</v>
      </c>
      <c r="H239" s="468">
        <v>1.8076090318589546</v>
      </c>
      <c r="I239" s="468">
        <v>487</v>
      </c>
      <c r="J239" s="468">
        <v>53</v>
      </c>
      <c r="K239" s="468">
        <v>25864</v>
      </c>
      <c r="L239" s="468">
        <v>1</v>
      </c>
      <c r="M239" s="468">
        <v>488</v>
      </c>
      <c r="N239" s="468">
        <v>19</v>
      </c>
      <c r="O239" s="468">
        <v>6232</v>
      </c>
      <c r="P239" s="491">
        <v>0.24095267553356017</v>
      </c>
      <c r="Q239" s="469">
        <v>328</v>
      </c>
    </row>
    <row r="240" spans="1:17" ht="14.4" customHeight="1" x14ac:dyDescent="0.3">
      <c r="A240" s="463" t="s">
        <v>1366</v>
      </c>
      <c r="B240" s="464" t="s">
        <v>1205</v>
      </c>
      <c r="C240" s="464" t="s">
        <v>1206</v>
      </c>
      <c r="D240" s="464" t="s">
        <v>1277</v>
      </c>
      <c r="E240" s="464" t="s">
        <v>1278</v>
      </c>
      <c r="F240" s="468">
        <v>73</v>
      </c>
      <c r="G240" s="468">
        <v>2993</v>
      </c>
      <c r="H240" s="468">
        <v>0.86904761904761907</v>
      </c>
      <c r="I240" s="468">
        <v>41</v>
      </c>
      <c r="J240" s="468">
        <v>84</v>
      </c>
      <c r="K240" s="468">
        <v>3444</v>
      </c>
      <c r="L240" s="468">
        <v>1</v>
      </c>
      <c r="M240" s="468">
        <v>41</v>
      </c>
      <c r="N240" s="468">
        <v>69</v>
      </c>
      <c r="O240" s="468">
        <v>3519</v>
      </c>
      <c r="P240" s="491">
        <v>1.0217770034843205</v>
      </c>
      <c r="Q240" s="469">
        <v>51</v>
      </c>
    </row>
    <row r="241" spans="1:17" ht="14.4" customHeight="1" x14ac:dyDescent="0.3">
      <c r="A241" s="463" t="s">
        <v>1366</v>
      </c>
      <c r="B241" s="464" t="s">
        <v>1205</v>
      </c>
      <c r="C241" s="464" t="s">
        <v>1206</v>
      </c>
      <c r="D241" s="464" t="s">
        <v>1285</v>
      </c>
      <c r="E241" s="464" t="s">
        <v>1286</v>
      </c>
      <c r="F241" s="468">
        <v>1</v>
      </c>
      <c r="G241" s="468">
        <v>219</v>
      </c>
      <c r="H241" s="468"/>
      <c r="I241" s="468">
        <v>219</v>
      </c>
      <c r="J241" s="468"/>
      <c r="K241" s="468"/>
      <c r="L241" s="468"/>
      <c r="M241" s="468"/>
      <c r="N241" s="468"/>
      <c r="O241" s="468"/>
      <c r="P241" s="491"/>
      <c r="Q241" s="469"/>
    </row>
    <row r="242" spans="1:17" ht="14.4" customHeight="1" x14ac:dyDescent="0.3">
      <c r="A242" s="463" t="s">
        <v>1366</v>
      </c>
      <c r="B242" s="464" t="s">
        <v>1205</v>
      </c>
      <c r="C242" s="464" t="s">
        <v>1206</v>
      </c>
      <c r="D242" s="464" t="s">
        <v>1291</v>
      </c>
      <c r="E242" s="464" t="s">
        <v>1292</v>
      </c>
      <c r="F242" s="468">
        <v>2</v>
      </c>
      <c r="G242" s="468">
        <v>1216</v>
      </c>
      <c r="H242" s="468">
        <v>0.6601520086862106</v>
      </c>
      <c r="I242" s="468">
        <v>608</v>
      </c>
      <c r="J242" s="468">
        <v>3</v>
      </c>
      <c r="K242" s="468">
        <v>1842</v>
      </c>
      <c r="L242" s="468">
        <v>1</v>
      </c>
      <c r="M242" s="468">
        <v>614</v>
      </c>
      <c r="N242" s="468">
        <v>4</v>
      </c>
      <c r="O242" s="468">
        <v>2448</v>
      </c>
      <c r="P242" s="491">
        <v>1.3289902280130292</v>
      </c>
      <c r="Q242" s="469">
        <v>612</v>
      </c>
    </row>
    <row r="243" spans="1:17" ht="14.4" customHeight="1" x14ac:dyDescent="0.3">
      <c r="A243" s="463" t="s">
        <v>1366</v>
      </c>
      <c r="B243" s="464" t="s">
        <v>1205</v>
      </c>
      <c r="C243" s="464" t="s">
        <v>1206</v>
      </c>
      <c r="D243" s="464" t="s">
        <v>1293</v>
      </c>
      <c r="E243" s="464" t="s">
        <v>1294</v>
      </c>
      <c r="F243" s="468">
        <v>5</v>
      </c>
      <c r="G243" s="468">
        <v>4810</v>
      </c>
      <c r="H243" s="468">
        <v>0.83246798200069227</v>
      </c>
      <c r="I243" s="468">
        <v>962</v>
      </c>
      <c r="J243" s="468">
        <v>6</v>
      </c>
      <c r="K243" s="468">
        <v>5778</v>
      </c>
      <c r="L243" s="468">
        <v>1</v>
      </c>
      <c r="M243" s="468">
        <v>963</v>
      </c>
      <c r="N243" s="468"/>
      <c r="O243" s="468"/>
      <c r="P243" s="491"/>
      <c r="Q243" s="469"/>
    </row>
    <row r="244" spans="1:17" ht="14.4" customHeight="1" x14ac:dyDescent="0.3">
      <c r="A244" s="463" t="s">
        <v>1366</v>
      </c>
      <c r="B244" s="464" t="s">
        <v>1205</v>
      </c>
      <c r="C244" s="464" t="s">
        <v>1206</v>
      </c>
      <c r="D244" s="464" t="s">
        <v>1303</v>
      </c>
      <c r="E244" s="464" t="s">
        <v>1304</v>
      </c>
      <c r="F244" s="468">
        <v>48</v>
      </c>
      <c r="G244" s="468">
        <v>11904</v>
      </c>
      <c r="H244" s="468">
        <v>0.36774791473586654</v>
      </c>
      <c r="I244" s="468">
        <v>248</v>
      </c>
      <c r="J244" s="468">
        <v>130</v>
      </c>
      <c r="K244" s="468">
        <v>32370</v>
      </c>
      <c r="L244" s="468">
        <v>1</v>
      </c>
      <c r="M244" s="468">
        <v>249</v>
      </c>
      <c r="N244" s="468">
        <v>107</v>
      </c>
      <c r="O244" s="468">
        <v>28997</v>
      </c>
      <c r="P244" s="491">
        <v>0.89579857893110904</v>
      </c>
      <c r="Q244" s="469">
        <v>271</v>
      </c>
    </row>
    <row r="245" spans="1:17" ht="14.4" customHeight="1" x14ac:dyDescent="0.3">
      <c r="A245" s="463" t="s">
        <v>1366</v>
      </c>
      <c r="B245" s="464" t="s">
        <v>1205</v>
      </c>
      <c r="C245" s="464" t="s">
        <v>1206</v>
      </c>
      <c r="D245" s="464" t="s">
        <v>1311</v>
      </c>
      <c r="E245" s="464" t="s">
        <v>1312</v>
      </c>
      <c r="F245" s="468">
        <v>1</v>
      </c>
      <c r="G245" s="468">
        <v>27</v>
      </c>
      <c r="H245" s="468"/>
      <c r="I245" s="468">
        <v>27</v>
      </c>
      <c r="J245" s="468"/>
      <c r="K245" s="468"/>
      <c r="L245" s="468"/>
      <c r="M245" s="468"/>
      <c r="N245" s="468"/>
      <c r="O245" s="468"/>
      <c r="P245" s="491"/>
      <c r="Q245" s="469"/>
    </row>
    <row r="246" spans="1:17" ht="14.4" customHeight="1" x14ac:dyDescent="0.3">
      <c r="A246" s="463" t="s">
        <v>1366</v>
      </c>
      <c r="B246" s="464" t="s">
        <v>1205</v>
      </c>
      <c r="C246" s="464" t="s">
        <v>1206</v>
      </c>
      <c r="D246" s="464" t="s">
        <v>1323</v>
      </c>
      <c r="E246" s="464"/>
      <c r="F246" s="468"/>
      <c r="G246" s="468"/>
      <c r="H246" s="468"/>
      <c r="I246" s="468"/>
      <c r="J246" s="468"/>
      <c r="K246" s="468"/>
      <c r="L246" s="468"/>
      <c r="M246" s="468"/>
      <c r="N246" s="468">
        <v>28</v>
      </c>
      <c r="O246" s="468">
        <v>41804</v>
      </c>
      <c r="P246" s="491"/>
      <c r="Q246" s="469">
        <v>1493</v>
      </c>
    </row>
    <row r="247" spans="1:17" ht="14.4" customHeight="1" x14ac:dyDescent="0.3">
      <c r="A247" s="463" t="s">
        <v>1366</v>
      </c>
      <c r="B247" s="464" t="s">
        <v>1205</v>
      </c>
      <c r="C247" s="464" t="s">
        <v>1206</v>
      </c>
      <c r="D247" s="464" t="s">
        <v>1324</v>
      </c>
      <c r="E247" s="464"/>
      <c r="F247" s="468"/>
      <c r="G247" s="468"/>
      <c r="H247" s="468"/>
      <c r="I247" s="468"/>
      <c r="J247" s="468"/>
      <c r="K247" s="468"/>
      <c r="L247" s="468"/>
      <c r="M247" s="468"/>
      <c r="N247" s="468">
        <v>69</v>
      </c>
      <c r="O247" s="468">
        <v>22563</v>
      </c>
      <c r="P247" s="491"/>
      <c r="Q247" s="469">
        <v>327</v>
      </c>
    </row>
    <row r="248" spans="1:17" ht="14.4" customHeight="1" x14ac:dyDescent="0.3">
      <c r="A248" s="463" t="s">
        <v>1366</v>
      </c>
      <c r="B248" s="464" t="s">
        <v>1205</v>
      </c>
      <c r="C248" s="464" t="s">
        <v>1206</v>
      </c>
      <c r="D248" s="464" t="s">
        <v>1328</v>
      </c>
      <c r="E248" s="464"/>
      <c r="F248" s="468"/>
      <c r="G248" s="468"/>
      <c r="H248" s="468"/>
      <c r="I248" s="468"/>
      <c r="J248" s="468"/>
      <c r="K248" s="468"/>
      <c r="L248" s="468"/>
      <c r="M248" s="468"/>
      <c r="N248" s="468">
        <v>22</v>
      </c>
      <c r="O248" s="468">
        <v>5720</v>
      </c>
      <c r="P248" s="491"/>
      <c r="Q248" s="469">
        <v>260</v>
      </c>
    </row>
    <row r="249" spans="1:17" ht="14.4" customHeight="1" x14ac:dyDescent="0.3">
      <c r="A249" s="463" t="s">
        <v>1204</v>
      </c>
      <c r="B249" s="464" t="s">
        <v>1205</v>
      </c>
      <c r="C249" s="464" t="s">
        <v>1206</v>
      </c>
      <c r="D249" s="464" t="s">
        <v>1207</v>
      </c>
      <c r="E249" s="464" t="s">
        <v>1208</v>
      </c>
      <c r="F249" s="468">
        <v>136</v>
      </c>
      <c r="G249" s="468">
        <v>21896</v>
      </c>
      <c r="H249" s="468">
        <v>0.83818856945986298</v>
      </c>
      <c r="I249" s="468">
        <v>161</v>
      </c>
      <c r="J249" s="468">
        <v>151</v>
      </c>
      <c r="K249" s="468">
        <v>26123</v>
      </c>
      <c r="L249" s="468">
        <v>1</v>
      </c>
      <c r="M249" s="468">
        <v>173</v>
      </c>
      <c r="N249" s="468">
        <v>119</v>
      </c>
      <c r="O249" s="468">
        <v>20587</v>
      </c>
      <c r="P249" s="491">
        <v>0.78807947019867552</v>
      </c>
      <c r="Q249" s="469">
        <v>173</v>
      </c>
    </row>
    <row r="250" spans="1:17" ht="14.4" customHeight="1" x14ac:dyDescent="0.3">
      <c r="A250" s="463" t="s">
        <v>1204</v>
      </c>
      <c r="B250" s="464" t="s">
        <v>1205</v>
      </c>
      <c r="C250" s="464" t="s">
        <v>1206</v>
      </c>
      <c r="D250" s="464" t="s">
        <v>1209</v>
      </c>
      <c r="E250" s="464" t="s">
        <v>1210</v>
      </c>
      <c r="F250" s="468"/>
      <c r="G250" s="468"/>
      <c r="H250" s="468"/>
      <c r="I250" s="468"/>
      <c r="J250" s="468"/>
      <c r="K250" s="468"/>
      <c r="L250" s="468"/>
      <c r="M250" s="468"/>
      <c r="N250" s="468">
        <v>1</v>
      </c>
      <c r="O250" s="468">
        <v>192</v>
      </c>
      <c r="P250" s="491"/>
      <c r="Q250" s="469">
        <v>192</v>
      </c>
    </row>
    <row r="251" spans="1:17" ht="14.4" customHeight="1" x14ac:dyDescent="0.3">
      <c r="A251" s="463" t="s">
        <v>1204</v>
      </c>
      <c r="B251" s="464" t="s">
        <v>1205</v>
      </c>
      <c r="C251" s="464" t="s">
        <v>1206</v>
      </c>
      <c r="D251" s="464" t="s">
        <v>1221</v>
      </c>
      <c r="E251" s="464" t="s">
        <v>1222</v>
      </c>
      <c r="F251" s="468">
        <v>16</v>
      </c>
      <c r="G251" s="468">
        <v>18704</v>
      </c>
      <c r="H251" s="468">
        <v>1.5945439045183292</v>
      </c>
      <c r="I251" s="468">
        <v>1169</v>
      </c>
      <c r="J251" s="468">
        <v>10</v>
      </c>
      <c r="K251" s="468">
        <v>11730</v>
      </c>
      <c r="L251" s="468">
        <v>1</v>
      </c>
      <c r="M251" s="468">
        <v>1173</v>
      </c>
      <c r="N251" s="468">
        <v>13</v>
      </c>
      <c r="O251" s="468">
        <v>13910</v>
      </c>
      <c r="P251" s="491">
        <v>1.185848252344416</v>
      </c>
      <c r="Q251" s="469">
        <v>1070</v>
      </c>
    </row>
    <row r="252" spans="1:17" ht="14.4" customHeight="1" x14ac:dyDescent="0.3">
      <c r="A252" s="463" t="s">
        <v>1204</v>
      </c>
      <c r="B252" s="464" t="s">
        <v>1205</v>
      </c>
      <c r="C252" s="464" t="s">
        <v>1206</v>
      </c>
      <c r="D252" s="464" t="s">
        <v>1223</v>
      </c>
      <c r="E252" s="464" t="s">
        <v>1224</v>
      </c>
      <c r="F252" s="468">
        <v>1093</v>
      </c>
      <c r="G252" s="468">
        <v>43720</v>
      </c>
      <c r="H252" s="468">
        <v>0.55308167189555713</v>
      </c>
      <c r="I252" s="468">
        <v>40</v>
      </c>
      <c r="J252" s="468">
        <v>1928</v>
      </c>
      <c r="K252" s="468">
        <v>79048</v>
      </c>
      <c r="L252" s="468">
        <v>1</v>
      </c>
      <c r="M252" s="468">
        <v>41</v>
      </c>
      <c r="N252" s="468">
        <v>1486</v>
      </c>
      <c r="O252" s="468">
        <v>68356</v>
      </c>
      <c r="P252" s="491">
        <v>0.86474041088958609</v>
      </c>
      <c r="Q252" s="469">
        <v>46</v>
      </c>
    </row>
    <row r="253" spans="1:17" ht="14.4" customHeight="1" x14ac:dyDescent="0.3">
      <c r="A253" s="463" t="s">
        <v>1204</v>
      </c>
      <c r="B253" s="464" t="s">
        <v>1205</v>
      </c>
      <c r="C253" s="464" t="s">
        <v>1206</v>
      </c>
      <c r="D253" s="464" t="s">
        <v>1225</v>
      </c>
      <c r="E253" s="464" t="s">
        <v>1226</v>
      </c>
      <c r="F253" s="468">
        <v>1</v>
      </c>
      <c r="G253" s="468">
        <v>383</v>
      </c>
      <c r="H253" s="468">
        <v>0.49869791666666669</v>
      </c>
      <c r="I253" s="468">
        <v>383</v>
      </c>
      <c r="J253" s="468">
        <v>2</v>
      </c>
      <c r="K253" s="468">
        <v>768</v>
      </c>
      <c r="L253" s="468">
        <v>1</v>
      </c>
      <c r="M253" s="468">
        <v>384</v>
      </c>
      <c r="N253" s="468">
        <v>3</v>
      </c>
      <c r="O253" s="468">
        <v>1041</v>
      </c>
      <c r="P253" s="491">
        <v>1.35546875</v>
      </c>
      <c r="Q253" s="469">
        <v>347</v>
      </c>
    </row>
    <row r="254" spans="1:17" ht="14.4" customHeight="1" x14ac:dyDescent="0.3">
      <c r="A254" s="463" t="s">
        <v>1204</v>
      </c>
      <c r="B254" s="464" t="s">
        <v>1205</v>
      </c>
      <c r="C254" s="464" t="s">
        <v>1206</v>
      </c>
      <c r="D254" s="464" t="s">
        <v>1227</v>
      </c>
      <c r="E254" s="464" t="s">
        <v>1228</v>
      </c>
      <c r="F254" s="468">
        <v>8</v>
      </c>
      <c r="G254" s="468">
        <v>296</v>
      </c>
      <c r="H254" s="468">
        <v>1</v>
      </c>
      <c r="I254" s="468">
        <v>37</v>
      </c>
      <c r="J254" s="468">
        <v>8</v>
      </c>
      <c r="K254" s="468">
        <v>296</v>
      </c>
      <c r="L254" s="468">
        <v>1</v>
      </c>
      <c r="M254" s="468">
        <v>37</v>
      </c>
      <c r="N254" s="468"/>
      <c r="O254" s="468"/>
      <c r="P254" s="491"/>
      <c r="Q254" s="469"/>
    </row>
    <row r="255" spans="1:17" ht="14.4" customHeight="1" x14ac:dyDescent="0.3">
      <c r="A255" s="463" t="s">
        <v>1204</v>
      </c>
      <c r="B255" s="464" t="s">
        <v>1205</v>
      </c>
      <c r="C255" s="464" t="s">
        <v>1206</v>
      </c>
      <c r="D255" s="464" t="s">
        <v>1231</v>
      </c>
      <c r="E255" s="464" t="s">
        <v>1232</v>
      </c>
      <c r="F255" s="468">
        <v>9</v>
      </c>
      <c r="G255" s="468">
        <v>4005</v>
      </c>
      <c r="H255" s="468">
        <v>1.4966367713004485</v>
      </c>
      <c r="I255" s="468">
        <v>445</v>
      </c>
      <c r="J255" s="468">
        <v>6</v>
      </c>
      <c r="K255" s="468">
        <v>2676</v>
      </c>
      <c r="L255" s="468">
        <v>1</v>
      </c>
      <c r="M255" s="468">
        <v>446</v>
      </c>
      <c r="N255" s="468">
        <v>55</v>
      </c>
      <c r="O255" s="468">
        <v>20735</v>
      </c>
      <c r="P255" s="491">
        <v>7.7485052316890881</v>
      </c>
      <c r="Q255" s="469">
        <v>377</v>
      </c>
    </row>
    <row r="256" spans="1:17" ht="14.4" customHeight="1" x14ac:dyDescent="0.3">
      <c r="A256" s="463" t="s">
        <v>1204</v>
      </c>
      <c r="B256" s="464" t="s">
        <v>1205</v>
      </c>
      <c r="C256" s="464" t="s">
        <v>1206</v>
      </c>
      <c r="D256" s="464" t="s">
        <v>1235</v>
      </c>
      <c r="E256" s="464" t="s">
        <v>1236</v>
      </c>
      <c r="F256" s="468">
        <v>9</v>
      </c>
      <c r="G256" s="468">
        <v>4419</v>
      </c>
      <c r="H256" s="468">
        <v>0.69090056285178236</v>
      </c>
      <c r="I256" s="468">
        <v>491</v>
      </c>
      <c r="J256" s="468">
        <v>13</v>
      </c>
      <c r="K256" s="468">
        <v>6396</v>
      </c>
      <c r="L256" s="468">
        <v>1</v>
      </c>
      <c r="M256" s="468">
        <v>492</v>
      </c>
      <c r="N256" s="468">
        <v>16</v>
      </c>
      <c r="O256" s="468">
        <v>8384</v>
      </c>
      <c r="P256" s="491">
        <v>1.3108192620387742</v>
      </c>
      <c r="Q256" s="469">
        <v>524</v>
      </c>
    </row>
    <row r="257" spans="1:17" ht="14.4" customHeight="1" x14ac:dyDescent="0.3">
      <c r="A257" s="463" t="s">
        <v>1204</v>
      </c>
      <c r="B257" s="464" t="s">
        <v>1205</v>
      </c>
      <c r="C257" s="464" t="s">
        <v>1206</v>
      </c>
      <c r="D257" s="464" t="s">
        <v>1237</v>
      </c>
      <c r="E257" s="464" t="s">
        <v>1238</v>
      </c>
      <c r="F257" s="468">
        <v>4</v>
      </c>
      <c r="G257" s="468">
        <v>124</v>
      </c>
      <c r="H257" s="468">
        <v>0.26666666666666666</v>
      </c>
      <c r="I257" s="468">
        <v>31</v>
      </c>
      <c r="J257" s="468">
        <v>15</v>
      </c>
      <c r="K257" s="468">
        <v>465</v>
      </c>
      <c r="L257" s="468">
        <v>1</v>
      </c>
      <c r="M257" s="468">
        <v>31</v>
      </c>
      <c r="N257" s="468">
        <v>10</v>
      </c>
      <c r="O257" s="468">
        <v>570</v>
      </c>
      <c r="P257" s="491">
        <v>1.2258064516129032</v>
      </c>
      <c r="Q257" s="469">
        <v>57</v>
      </c>
    </row>
    <row r="258" spans="1:17" ht="14.4" customHeight="1" x14ac:dyDescent="0.3">
      <c r="A258" s="463" t="s">
        <v>1204</v>
      </c>
      <c r="B258" s="464" t="s">
        <v>1205</v>
      </c>
      <c r="C258" s="464" t="s">
        <v>1206</v>
      </c>
      <c r="D258" s="464" t="s">
        <v>1243</v>
      </c>
      <c r="E258" s="464" t="s">
        <v>1244</v>
      </c>
      <c r="F258" s="468">
        <v>6</v>
      </c>
      <c r="G258" s="468">
        <v>1404</v>
      </c>
      <c r="H258" s="468">
        <v>0.59491525423728808</v>
      </c>
      <c r="I258" s="468">
        <v>234</v>
      </c>
      <c r="J258" s="468">
        <v>10</v>
      </c>
      <c r="K258" s="468">
        <v>2360</v>
      </c>
      <c r="L258" s="468">
        <v>1</v>
      </c>
      <c r="M258" s="468">
        <v>236</v>
      </c>
      <c r="N258" s="468">
        <v>1</v>
      </c>
      <c r="O258" s="468">
        <v>213</v>
      </c>
      <c r="P258" s="491">
        <v>9.02542372881356E-2</v>
      </c>
      <c r="Q258" s="469">
        <v>213</v>
      </c>
    </row>
    <row r="259" spans="1:17" ht="14.4" customHeight="1" x14ac:dyDescent="0.3">
      <c r="A259" s="463" t="s">
        <v>1204</v>
      </c>
      <c r="B259" s="464" t="s">
        <v>1205</v>
      </c>
      <c r="C259" s="464" t="s">
        <v>1206</v>
      </c>
      <c r="D259" s="464" t="s">
        <v>1251</v>
      </c>
      <c r="E259" s="464" t="s">
        <v>1252</v>
      </c>
      <c r="F259" s="468">
        <v>110</v>
      </c>
      <c r="G259" s="468">
        <v>1760</v>
      </c>
      <c r="H259" s="468">
        <v>1.7254901960784315</v>
      </c>
      <c r="I259" s="468">
        <v>16</v>
      </c>
      <c r="J259" s="468">
        <v>60</v>
      </c>
      <c r="K259" s="468">
        <v>1020</v>
      </c>
      <c r="L259" s="468">
        <v>1</v>
      </c>
      <c r="M259" s="468">
        <v>17</v>
      </c>
      <c r="N259" s="468">
        <v>38</v>
      </c>
      <c r="O259" s="468">
        <v>646</v>
      </c>
      <c r="P259" s="491">
        <v>0.6333333333333333</v>
      </c>
      <c r="Q259" s="469">
        <v>17</v>
      </c>
    </row>
    <row r="260" spans="1:17" ht="14.4" customHeight="1" x14ac:dyDescent="0.3">
      <c r="A260" s="463" t="s">
        <v>1204</v>
      </c>
      <c r="B260" s="464" t="s">
        <v>1205</v>
      </c>
      <c r="C260" s="464" t="s">
        <v>1206</v>
      </c>
      <c r="D260" s="464" t="s">
        <v>1253</v>
      </c>
      <c r="E260" s="464" t="s">
        <v>1254</v>
      </c>
      <c r="F260" s="468"/>
      <c r="G260" s="468"/>
      <c r="H260" s="468"/>
      <c r="I260" s="468"/>
      <c r="J260" s="468">
        <v>2</v>
      </c>
      <c r="K260" s="468">
        <v>278</v>
      </c>
      <c r="L260" s="468">
        <v>1</v>
      </c>
      <c r="M260" s="468">
        <v>139</v>
      </c>
      <c r="N260" s="468"/>
      <c r="O260" s="468"/>
      <c r="P260" s="491"/>
      <c r="Q260" s="469"/>
    </row>
    <row r="261" spans="1:17" ht="14.4" customHeight="1" x14ac:dyDescent="0.3">
      <c r="A261" s="463" t="s">
        <v>1204</v>
      </c>
      <c r="B261" s="464" t="s">
        <v>1205</v>
      </c>
      <c r="C261" s="464" t="s">
        <v>1206</v>
      </c>
      <c r="D261" s="464" t="s">
        <v>1255</v>
      </c>
      <c r="E261" s="464" t="s">
        <v>1256</v>
      </c>
      <c r="F261" s="468">
        <v>10</v>
      </c>
      <c r="G261" s="468">
        <v>1030</v>
      </c>
      <c r="H261" s="468">
        <v>1.6666666666666667</v>
      </c>
      <c r="I261" s="468">
        <v>103</v>
      </c>
      <c r="J261" s="468">
        <v>6</v>
      </c>
      <c r="K261" s="468">
        <v>618</v>
      </c>
      <c r="L261" s="468">
        <v>1</v>
      </c>
      <c r="M261" s="468">
        <v>103</v>
      </c>
      <c r="N261" s="468">
        <v>2</v>
      </c>
      <c r="O261" s="468">
        <v>130</v>
      </c>
      <c r="P261" s="491">
        <v>0.21035598705501618</v>
      </c>
      <c r="Q261" s="469">
        <v>65</v>
      </c>
    </row>
    <row r="262" spans="1:17" ht="14.4" customHeight="1" x14ac:dyDescent="0.3">
      <c r="A262" s="463" t="s">
        <v>1204</v>
      </c>
      <c r="B262" s="464" t="s">
        <v>1205</v>
      </c>
      <c r="C262" s="464" t="s">
        <v>1206</v>
      </c>
      <c r="D262" s="464" t="s">
        <v>1261</v>
      </c>
      <c r="E262" s="464" t="s">
        <v>1262</v>
      </c>
      <c r="F262" s="468">
        <v>919</v>
      </c>
      <c r="G262" s="468">
        <v>106604</v>
      </c>
      <c r="H262" s="468">
        <v>0.66361638685018143</v>
      </c>
      <c r="I262" s="468">
        <v>116</v>
      </c>
      <c r="J262" s="468">
        <v>1373</v>
      </c>
      <c r="K262" s="468">
        <v>160641</v>
      </c>
      <c r="L262" s="468">
        <v>1</v>
      </c>
      <c r="M262" s="468">
        <v>117</v>
      </c>
      <c r="N262" s="468">
        <v>828</v>
      </c>
      <c r="O262" s="468">
        <v>112608</v>
      </c>
      <c r="P262" s="491">
        <v>0.70099165219340021</v>
      </c>
      <c r="Q262" s="469">
        <v>136</v>
      </c>
    </row>
    <row r="263" spans="1:17" ht="14.4" customHeight="1" x14ac:dyDescent="0.3">
      <c r="A263" s="463" t="s">
        <v>1204</v>
      </c>
      <c r="B263" s="464" t="s">
        <v>1205</v>
      </c>
      <c r="C263" s="464" t="s">
        <v>1206</v>
      </c>
      <c r="D263" s="464" t="s">
        <v>1263</v>
      </c>
      <c r="E263" s="464" t="s">
        <v>1264</v>
      </c>
      <c r="F263" s="468">
        <v>66</v>
      </c>
      <c r="G263" s="468">
        <v>5610</v>
      </c>
      <c r="H263" s="468">
        <v>0.57081807081807079</v>
      </c>
      <c r="I263" s="468">
        <v>85</v>
      </c>
      <c r="J263" s="468">
        <v>108</v>
      </c>
      <c r="K263" s="468">
        <v>9828</v>
      </c>
      <c r="L263" s="468">
        <v>1</v>
      </c>
      <c r="M263" s="468">
        <v>91</v>
      </c>
      <c r="N263" s="468">
        <v>71</v>
      </c>
      <c r="O263" s="468">
        <v>6461</v>
      </c>
      <c r="P263" s="491">
        <v>0.65740740740740744</v>
      </c>
      <c r="Q263" s="469">
        <v>91</v>
      </c>
    </row>
    <row r="264" spans="1:17" ht="14.4" customHeight="1" x14ac:dyDescent="0.3">
      <c r="A264" s="463" t="s">
        <v>1204</v>
      </c>
      <c r="B264" s="464" t="s">
        <v>1205</v>
      </c>
      <c r="C264" s="464" t="s">
        <v>1206</v>
      </c>
      <c r="D264" s="464" t="s">
        <v>1265</v>
      </c>
      <c r="E264" s="464" t="s">
        <v>1266</v>
      </c>
      <c r="F264" s="468">
        <v>12</v>
      </c>
      <c r="G264" s="468">
        <v>1176</v>
      </c>
      <c r="H264" s="468">
        <v>0.74242424242424243</v>
      </c>
      <c r="I264" s="468">
        <v>98</v>
      </c>
      <c r="J264" s="468">
        <v>16</v>
      </c>
      <c r="K264" s="468">
        <v>1584</v>
      </c>
      <c r="L264" s="468">
        <v>1</v>
      </c>
      <c r="M264" s="468">
        <v>99</v>
      </c>
      <c r="N264" s="468">
        <v>7</v>
      </c>
      <c r="O264" s="468">
        <v>959</v>
      </c>
      <c r="P264" s="491">
        <v>0.60542929292929293</v>
      </c>
      <c r="Q264" s="469">
        <v>137</v>
      </c>
    </row>
    <row r="265" spans="1:17" ht="14.4" customHeight="1" x14ac:dyDescent="0.3">
      <c r="A265" s="463" t="s">
        <v>1204</v>
      </c>
      <c r="B265" s="464" t="s">
        <v>1205</v>
      </c>
      <c r="C265" s="464" t="s">
        <v>1206</v>
      </c>
      <c r="D265" s="464" t="s">
        <v>1267</v>
      </c>
      <c r="E265" s="464" t="s">
        <v>1268</v>
      </c>
      <c r="F265" s="468">
        <v>34</v>
      </c>
      <c r="G265" s="468">
        <v>714</v>
      </c>
      <c r="H265" s="468">
        <v>0.91891891891891897</v>
      </c>
      <c r="I265" s="468">
        <v>21</v>
      </c>
      <c r="J265" s="468">
        <v>37</v>
      </c>
      <c r="K265" s="468">
        <v>777</v>
      </c>
      <c r="L265" s="468">
        <v>1</v>
      </c>
      <c r="M265" s="468">
        <v>21</v>
      </c>
      <c r="N265" s="468">
        <v>24</v>
      </c>
      <c r="O265" s="468">
        <v>1584</v>
      </c>
      <c r="P265" s="491">
        <v>2.0386100386100385</v>
      </c>
      <c r="Q265" s="469">
        <v>66</v>
      </c>
    </row>
    <row r="266" spans="1:17" ht="14.4" customHeight="1" x14ac:dyDescent="0.3">
      <c r="A266" s="463" t="s">
        <v>1204</v>
      </c>
      <c r="B266" s="464" t="s">
        <v>1205</v>
      </c>
      <c r="C266" s="464" t="s">
        <v>1206</v>
      </c>
      <c r="D266" s="464" t="s">
        <v>1269</v>
      </c>
      <c r="E266" s="464" t="s">
        <v>1270</v>
      </c>
      <c r="F266" s="468">
        <v>223</v>
      </c>
      <c r="G266" s="468">
        <v>108601</v>
      </c>
      <c r="H266" s="468">
        <v>1.7523073447786239</v>
      </c>
      <c r="I266" s="468">
        <v>487</v>
      </c>
      <c r="J266" s="468">
        <v>127</v>
      </c>
      <c r="K266" s="468">
        <v>61976</v>
      </c>
      <c r="L266" s="468">
        <v>1</v>
      </c>
      <c r="M266" s="468">
        <v>488</v>
      </c>
      <c r="N266" s="468">
        <v>12</v>
      </c>
      <c r="O266" s="468">
        <v>3936</v>
      </c>
      <c r="P266" s="491">
        <v>6.3508454885762233E-2</v>
      </c>
      <c r="Q266" s="469">
        <v>328</v>
      </c>
    </row>
    <row r="267" spans="1:17" ht="14.4" customHeight="1" x14ac:dyDescent="0.3">
      <c r="A267" s="463" t="s">
        <v>1204</v>
      </c>
      <c r="B267" s="464" t="s">
        <v>1205</v>
      </c>
      <c r="C267" s="464" t="s">
        <v>1206</v>
      </c>
      <c r="D267" s="464" t="s">
        <v>1271</v>
      </c>
      <c r="E267" s="464" t="s">
        <v>1272</v>
      </c>
      <c r="F267" s="468">
        <v>2</v>
      </c>
      <c r="G267" s="468">
        <v>646</v>
      </c>
      <c r="H267" s="468"/>
      <c r="I267" s="468">
        <v>323</v>
      </c>
      <c r="J267" s="468"/>
      <c r="K267" s="468"/>
      <c r="L267" s="468"/>
      <c r="M267" s="468"/>
      <c r="N267" s="468"/>
      <c r="O267" s="468"/>
      <c r="P267" s="491"/>
      <c r="Q267" s="469"/>
    </row>
    <row r="268" spans="1:17" ht="14.4" customHeight="1" x14ac:dyDescent="0.3">
      <c r="A268" s="463" t="s">
        <v>1204</v>
      </c>
      <c r="B268" s="464" t="s">
        <v>1205</v>
      </c>
      <c r="C268" s="464" t="s">
        <v>1206</v>
      </c>
      <c r="D268" s="464" t="s">
        <v>1275</v>
      </c>
      <c r="E268" s="464" t="s">
        <v>1276</v>
      </c>
      <c r="F268" s="468">
        <v>1</v>
      </c>
      <c r="G268" s="468">
        <v>67</v>
      </c>
      <c r="H268" s="468"/>
      <c r="I268" s="468">
        <v>67</v>
      </c>
      <c r="J268" s="468"/>
      <c r="K268" s="468"/>
      <c r="L268" s="468"/>
      <c r="M268" s="468"/>
      <c r="N268" s="468"/>
      <c r="O268" s="468"/>
      <c r="P268" s="491"/>
      <c r="Q268" s="469"/>
    </row>
    <row r="269" spans="1:17" ht="14.4" customHeight="1" x14ac:dyDescent="0.3">
      <c r="A269" s="463" t="s">
        <v>1204</v>
      </c>
      <c r="B269" s="464" t="s">
        <v>1205</v>
      </c>
      <c r="C269" s="464" t="s">
        <v>1206</v>
      </c>
      <c r="D269" s="464" t="s">
        <v>1277</v>
      </c>
      <c r="E269" s="464" t="s">
        <v>1278</v>
      </c>
      <c r="F269" s="468">
        <v>80</v>
      </c>
      <c r="G269" s="468">
        <v>3280</v>
      </c>
      <c r="H269" s="468">
        <v>0.86956521739130432</v>
      </c>
      <c r="I269" s="468">
        <v>41</v>
      </c>
      <c r="J269" s="468">
        <v>92</v>
      </c>
      <c r="K269" s="468">
        <v>3772</v>
      </c>
      <c r="L269" s="468">
        <v>1</v>
      </c>
      <c r="M269" s="468">
        <v>41</v>
      </c>
      <c r="N269" s="468">
        <v>62</v>
      </c>
      <c r="O269" s="468">
        <v>3162</v>
      </c>
      <c r="P269" s="491">
        <v>0.83828207847295866</v>
      </c>
      <c r="Q269" s="469">
        <v>51</v>
      </c>
    </row>
    <row r="270" spans="1:17" ht="14.4" customHeight="1" x14ac:dyDescent="0.3">
      <c r="A270" s="463" t="s">
        <v>1204</v>
      </c>
      <c r="B270" s="464" t="s">
        <v>1205</v>
      </c>
      <c r="C270" s="464" t="s">
        <v>1206</v>
      </c>
      <c r="D270" s="464" t="s">
        <v>1291</v>
      </c>
      <c r="E270" s="464" t="s">
        <v>1292</v>
      </c>
      <c r="F270" s="468">
        <v>9</v>
      </c>
      <c r="G270" s="468">
        <v>5472</v>
      </c>
      <c r="H270" s="468">
        <v>0.5941368078175896</v>
      </c>
      <c r="I270" s="468">
        <v>608</v>
      </c>
      <c r="J270" s="468">
        <v>15</v>
      </c>
      <c r="K270" s="468">
        <v>9210</v>
      </c>
      <c r="L270" s="468">
        <v>1</v>
      </c>
      <c r="M270" s="468">
        <v>614</v>
      </c>
      <c r="N270" s="468">
        <v>12</v>
      </c>
      <c r="O270" s="468">
        <v>7344</v>
      </c>
      <c r="P270" s="491">
        <v>0.79739413680781757</v>
      </c>
      <c r="Q270" s="469">
        <v>612</v>
      </c>
    </row>
    <row r="271" spans="1:17" ht="14.4" customHeight="1" x14ac:dyDescent="0.3">
      <c r="A271" s="463" t="s">
        <v>1204</v>
      </c>
      <c r="B271" s="464" t="s">
        <v>1205</v>
      </c>
      <c r="C271" s="464" t="s">
        <v>1206</v>
      </c>
      <c r="D271" s="464" t="s">
        <v>1303</v>
      </c>
      <c r="E271" s="464" t="s">
        <v>1304</v>
      </c>
      <c r="F271" s="468">
        <v>6</v>
      </c>
      <c r="G271" s="468">
        <v>1488</v>
      </c>
      <c r="H271" s="468">
        <v>0.59759036144578315</v>
      </c>
      <c r="I271" s="468">
        <v>248</v>
      </c>
      <c r="J271" s="468">
        <v>10</v>
      </c>
      <c r="K271" s="468">
        <v>2490</v>
      </c>
      <c r="L271" s="468">
        <v>1</v>
      </c>
      <c r="M271" s="468">
        <v>249</v>
      </c>
      <c r="N271" s="468">
        <v>1</v>
      </c>
      <c r="O271" s="468">
        <v>271</v>
      </c>
      <c r="P271" s="491">
        <v>0.10883534136546184</v>
      </c>
      <c r="Q271" s="469">
        <v>271</v>
      </c>
    </row>
    <row r="272" spans="1:17" ht="14.4" customHeight="1" x14ac:dyDescent="0.3">
      <c r="A272" s="463" t="s">
        <v>1204</v>
      </c>
      <c r="B272" s="464" t="s">
        <v>1205</v>
      </c>
      <c r="C272" s="464" t="s">
        <v>1206</v>
      </c>
      <c r="D272" s="464" t="s">
        <v>1311</v>
      </c>
      <c r="E272" s="464" t="s">
        <v>1312</v>
      </c>
      <c r="F272" s="468">
        <v>159</v>
      </c>
      <c r="G272" s="468">
        <v>4293</v>
      </c>
      <c r="H272" s="468">
        <v>0.62598425196850394</v>
      </c>
      <c r="I272" s="468">
        <v>27</v>
      </c>
      <c r="J272" s="468">
        <v>254</v>
      </c>
      <c r="K272" s="468">
        <v>6858</v>
      </c>
      <c r="L272" s="468">
        <v>1</v>
      </c>
      <c r="M272" s="468">
        <v>27</v>
      </c>
      <c r="N272" s="468">
        <v>161</v>
      </c>
      <c r="O272" s="468">
        <v>7567</v>
      </c>
      <c r="P272" s="491">
        <v>1.1033829104695247</v>
      </c>
      <c r="Q272" s="469">
        <v>47</v>
      </c>
    </row>
    <row r="273" spans="1:17" ht="14.4" customHeight="1" x14ac:dyDescent="0.3">
      <c r="A273" s="463" t="s">
        <v>1204</v>
      </c>
      <c r="B273" s="464" t="s">
        <v>1205</v>
      </c>
      <c r="C273" s="464" t="s">
        <v>1206</v>
      </c>
      <c r="D273" s="464" t="s">
        <v>1319</v>
      </c>
      <c r="E273" s="464" t="s">
        <v>1320</v>
      </c>
      <c r="F273" s="468"/>
      <c r="G273" s="468"/>
      <c r="H273" s="468"/>
      <c r="I273" s="468"/>
      <c r="J273" s="468"/>
      <c r="K273" s="468"/>
      <c r="L273" s="468"/>
      <c r="M273" s="468"/>
      <c r="N273" s="468">
        <v>1</v>
      </c>
      <c r="O273" s="468">
        <v>242</v>
      </c>
      <c r="P273" s="491"/>
      <c r="Q273" s="469">
        <v>242</v>
      </c>
    </row>
    <row r="274" spans="1:17" ht="14.4" customHeight="1" x14ac:dyDescent="0.3">
      <c r="A274" s="463" t="s">
        <v>1204</v>
      </c>
      <c r="B274" s="464" t="s">
        <v>1205</v>
      </c>
      <c r="C274" s="464" t="s">
        <v>1206</v>
      </c>
      <c r="D274" s="464" t="s">
        <v>1323</v>
      </c>
      <c r="E274" s="464"/>
      <c r="F274" s="468"/>
      <c r="G274" s="468"/>
      <c r="H274" s="468"/>
      <c r="I274" s="468"/>
      <c r="J274" s="468"/>
      <c r="K274" s="468"/>
      <c r="L274" s="468"/>
      <c r="M274" s="468"/>
      <c r="N274" s="468">
        <v>21</v>
      </c>
      <c r="O274" s="468">
        <v>31353</v>
      </c>
      <c r="P274" s="491"/>
      <c r="Q274" s="469">
        <v>1493</v>
      </c>
    </row>
    <row r="275" spans="1:17" ht="14.4" customHeight="1" x14ac:dyDescent="0.3">
      <c r="A275" s="463" t="s">
        <v>1204</v>
      </c>
      <c r="B275" s="464" t="s">
        <v>1205</v>
      </c>
      <c r="C275" s="464" t="s">
        <v>1206</v>
      </c>
      <c r="D275" s="464" t="s">
        <v>1324</v>
      </c>
      <c r="E275" s="464"/>
      <c r="F275" s="468"/>
      <c r="G275" s="468"/>
      <c r="H275" s="468"/>
      <c r="I275" s="468"/>
      <c r="J275" s="468"/>
      <c r="K275" s="468"/>
      <c r="L275" s="468"/>
      <c r="M275" s="468"/>
      <c r="N275" s="468">
        <v>9</v>
      </c>
      <c r="O275" s="468">
        <v>2943</v>
      </c>
      <c r="P275" s="491"/>
      <c r="Q275" s="469">
        <v>327</v>
      </c>
    </row>
    <row r="276" spans="1:17" ht="14.4" customHeight="1" x14ac:dyDescent="0.3">
      <c r="A276" s="463" t="s">
        <v>1204</v>
      </c>
      <c r="B276" s="464" t="s">
        <v>1205</v>
      </c>
      <c r="C276" s="464" t="s">
        <v>1206</v>
      </c>
      <c r="D276" s="464" t="s">
        <v>1325</v>
      </c>
      <c r="E276" s="464"/>
      <c r="F276" s="468"/>
      <c r="G276" s="468"/>
      <c r="H276" s="468"/>
      <c r="I276" s="468"/>
      <c r="J276" s="468"/>
      <c r="K276" s="468"/>
      <c r="L276" s="468"/>
      <c r="M276" s="468"/>
      <c r="N276" s="468">
        <v>2</v>
      </c>
      <c r="O276" s="468">
        <v>1774</v>
      </c>
      <c r="P276" s="491"/>
      <c r="Q276" s="469">
        <v>887</v>
      </c>
    </row>
    <row r="277" spans="1:17" ht="14.4" customHeight="1" x14ac:dyDescent="0.3">
      <c r="A277" s="463" t="s">
        <v>1204</v>
      </c>
      <c r="B277" s="464" t="s">
        <v>1205</v>
      </c>
      <c r="C277" s="464" t="s">
        <v>1206</v>
      </c>
      <c r="D277" s="464" t="s">
        <v>1328</v>
      </c>
      <c r="E277" s="464"/>
      <c r="F277" s="468"/>
      <c r="G277" s="468"/>
      <c r="H277" s="468"/>
      <c r="I277" s="468"/>
      <c r="J277" s="468"/>
      <c r="K277" s="468"/>
      <c r="L277" s="468"/>
      <c r="M277" s="468"/>
      <c r="N277" s="468">
        <v>89</v>
      </c>
      <c r="O277" s="468">
        <v>23140</v>
      </c>
      <c r="P277" s="491"/>
      <c r="Q277" s="469">
        <v>260</v>
      </c>
    </row>
    <row r="278" spans="1:17" ht="14.4" customHeight="1" x14ac:dyDescent="0.3">
      <c r="A278" s="463" t="s">
        <v>1367</v>
      </c>
      <c r="B278" s="464" t="s">
        <v>1205</v>
      </c>
      <c r="C278" s="464" t="s">
        <v>1206</v>
      </c>
      <c r="D278" s="464" t="s">
        <v>1207</v>
      </c>
      <c r="E278" s="464" t="s">
        <v>1208</v>
      </c>
      <c r="F278" s="468">
        <v>708</v>
      </c>
      <c r="G278" s="468">
        <v>113988</v>
      </c>
      <c r="H278" s="468">
        <v>0.86582151565099164</v>
      </c>
      <c r="I278" s="468">
        <v>161</v>
      </c>
      <c r="J278" s="468">
        <v>761</v>
      </c>
      <c r="K278" s="468">
        <v>131653</v>
      </c>
      <c r="L278" s="468">
        <v>1</v>
      </c>
      <c r="M278" s="468">
        <v>173</v>
      </c>
      <c r="N278" s="468">
        <v>679</v>
      </c>
      <c r="O278" s="468">
        <v>117467</v>
      </c>
      <c r="P278" s="491">
        <v>0.89224704336399474</v>
      </c>
      <c r="Q278" s="469">
        <v>173</v>
      </c>
    </row>
    <row r="279" spans="1:17" ht="14.4" customHeight="1" x14ac:dyDescent="0.3">
      <c r="A279" s="463" t="s">
        <v>1367</v>
      </c>
      <c r="B279" s="464" t="s">
        <v>1205</v>
      </c>
      <c r="C279" s="464" t="s">
        <v>1206</v>
      </c>
      <c r="D279" s="464" t="s">
        <v>1211</v>
      </c>
      <c r="E279" s="464" t="s">
        <v>1212</v>
      </c>
      <c r="F279" s="468"/>
      <c r="G279" s="468"/>
      <c r="H279" s="468"/>
      <c r="I279" s="468"/>
      <c r="J279" s="468"/>
      <c r="K279" s="468"/>
      <c r="L279" s="468"/>
      <c r="M279" s="468"/>
      <c r="N279" s="468">
        <v>6</v>
      </c>
      <c r="O279" s="468">
        <v>456</v>
      </c>
      <c r="P279" s="491"/>
      <c r="Q279" s="469">
        <v>76</v>
      </c>
    </row>
    <row r="280" spans="1:17" ht="14.4" customHeight="1" x14ac:dyDescent="0.3">
      <c r="A280" s="463" t="s">
        <v>1367</v>
      </c>
      <c r="B280" s="464" t="s">
        <v>1205</v>
      </c>
      <c r="C280" s="464" t="s">
        <v>1206</v>
      </c>
      <c r="D280" s="464" t="s">
        <v>1221</v>
      </c>
      <c r="E280" s="464" t="s">
        <v>1222</v>
      </c>
      <c r="F280" s="468">
        <v>125</v>
      </c>
      <c r="G280" s="468">
        <v>146125</v>
      </c>
      <c r="H280" s="468">
        <v>0.23069211581573049</v>
      </c>
      <c r="I280" s="468">
        <v>1169</v>
      </c>
      <c r="J280" s="468">
        <v>540</v>
      </c>
      <c r="K280" s="468">
        <v>633420</v>
      </c>
      <c r="L280" s="468">
        <v>1</v>
      </c>
      <c r="M280" s="468">
        <v>1173</v>
      </c>
      <c r="N280" s="468">
        <v>202</v>
      </c>
      <c r="O280" s="468">
        <v>216140</v>
      </c>
      <c r="P280" s="491">
        <v>0.34122698999084333</v>
      </c>
      <c r="Q280" s="469">
        <v>1070</v>
      </c>
    </row>
    <row r="281" spans="1:17" ht="14.4" customHeight="1" x14ac:dyDescent="0.3">
      <c r="A281" s="463" t="s">
        <v>1367</v>
      </c>
      <c r="B281" s="464" t="s">
        <v>1205</v>
      </c>
      <c r="C281" s="464" t="s">
        <v>1206</v>
      </c>
      <c r="D281" s="464" t="s">
        <v>1223</v>
      </c>
      <c r="E281" s="464" t="s">
        <v>1224</v>
      </c>
      <c r="F281" s="468">
        <v>2739</v>
      </c>
      <c r="G281" s="468">
        <v>109560</v>
      </c>
      <c r="H281" s="468">
        <v>1.2031495371234666</v>
      </c>
      <c r="I281" s="468">
        <v>40</v>
      </c>
      <c r="J281" s="468">
        <v>2221</v>
      </c>
      <c r="K281" s="468">
        <v>91061</v>
      </c>
      <c r="L281" s="468">
        <v>1</v>
      </c>
      <c r="M281" s="468">
        <v>41</v>
      </c>
      <c r="N281" s="468">
        <v>2130</v>
      </c>
      <c r="O281" s="468">
        <v>97980</v>
      </c>
      <c r="P281" s="491">
        <v>1.0759820340211506</v>
      </c>
      <c r="Q281" s="469">
        <v>46</v>
      </c>
    </row>
    <row r="282" spans="1:17" ht="14.4" customHeight="1" x14ac:dyDescent="0.3">
      <c r="A282" s="463" t="s">
        <v>1367</v>
      </c>
      <c r="B282" s="464" t="s">
        <v>1205</v>
      </c>
      <c r="C282" s="464" t="s">
        <v>1206</v>
      </c>
      <c r="D282" s="464" t="s">
        <v>1225</v>
      </c>
      <c r="E282" s="464" t="s">
        <v>1226</v>
      </c>
      <c r="F282" s="468">
        <v>42</v>
      </c>
      <c r="G282" s="468">
        <v>16086</v>
      </c>
      <c r="H282" s="468">
        <v>0.69817708333333328</v>
      </c>
      <c r="I282" s="468">
        <v>383</v>
      </c>
      <c r="J282" s="468">
        <v>60</v>
      </c>
      <c r="K282" s="468">
        <v>23040</v>
      </c>
      <c r="L282" s="468">
        <v>1</v>
      </c>
      <c r="M282" s="468">
        <v>384</v>
      </c>
      <c r="N282" s="468">
        <v>67</v>
      </c>
      <c r="O282" s="468">
        <v>23249</v>
      </c>
      <c r="P282" s="491">
        <v>1.0090711805555554</v>
      </c>
      <c r="Q282" s="469">
        <v>347</v>
      </c>
    </row>
    <row r="283" spans="1:17" ht="14.4" customHeight="1" x14ac:dyDescent="0.3">
      <c r="A283" s="463" t="s">
        <v>1367</v>
      </c>
      <c r="B283" s="464" t="s">
        <v>1205</v>
      </c>
      <c r="C283" s="464" t="s">
        <v>1206</v>
      </c>
      <c r="D283" s="464" t="s">
        <v>1227</v>
      </c>
      <c r="E283" s="464" t="s">
        <v>1228</v>
      </c>
      <c r="F283" s="468">
        <v>745</v>
      </c>
      <c r="G283" s="468">
        <v>27565</v>
      </c>
      <c r="H283" s="468">
        <v>1.0149863760217983</v>
      </c>
      <c r="I283" s="468">
        <v>37</v>
      </c>
      <c r="J283" s="468">
        <v>734</v>
      </c>
      <c r="K283" s="468">
        <v>27158</v>
      </c>
      <c r="L283" s="468">
        <v>1</v>
      </c>
      <c r="M283" s="468">
        <v>37</v>
      </c>
      <c r="N283" s="468">
        <v>284</v>
      </c>
      <c r="O283" s="468">
        <v>14484</v>
      </c>
      <c r="P283" s="491">
        <v>0.53332351424994473</v>
      </c>
      <c r="Q283" s="469">
        <v>51</v>
      </c>
    </row>
    <row r="284" spans="1:17" ht="14.4" customHeight="1" x14ac:dyDescent="0.3">
      <c r="A284" s="463" t="s">
        <v>1367</v>
      </c>
      <c r="B284" s="464" t="s">
        <v>1205</v>
      </c>
      <c r="C284" s="464" t="s">
        <v>1206</v>
      </c>
      <c r="D284" s="464" t="s">
        <v>1231</v>
      </c>
      <c r="E284" s="464" t="s">
        <v>1232</v>
      </c>
      <c r="F284" s="468">
        <v>427</v>
      </c>
      <c r="G284" s="468">
        <v>190015</v>
      </c>
      <c r="H284" s="468">
        <v>0.88944175552580584</v>
      </c>
      <c r="I284" s="468">
        <v>445</v>
      </c>
      <c r="J284" s="468">
        <v>479</v>
      </c>
      <c r="K284" s="468">
        <v>213634</v>
      </c>
      <c r="L284" s="468">
        <v>1</v>
      </c>
      <c r="M284" s="468">
        <v>446</v>
      </c>
      <c r="N284" s="468">
        <v>1333</v>
      </c>
      <c r="O284" s="468">
        <v>502541</v>
      </c>
      <c r="P284" s="491">
        <v>2.352345600419409</v>
      </c>
      <c r="Q284" s="469">
        <v>377</v>
      </c>
    </row>
    <row r="285" spans="1:17" ht="14.4" customHeight="1" x14ac:dyDescent="0.3">
      <c r="A285" s="463" t="s">
        <v>1367</v>
      </c>
      <c r="B285" s="464" t="s">
        <v>1205</v>
      </c>
      <c r="C285" s="464" t="s">
        <v>1206</v>
      </c>
      <c r="D285" s="464" t="s">
        <v>1235</v>
      </c>
      <c r="E285" s="464" t="s">
        <v>1236</v>
      </c>
      <c r="F285" s="468">
        <v>574</v>
      </c>
      <c r="G285" s="468">
        <v>281834</v>
      </c>
      <c r="H285" s="468">
        <v>0.85370094386487827</v>
      </c>
      <c r="I285" s="468">
        <v>491</v>
      </c>
      <c r="J285" s="468">
        <v>671</v>
      </c>
      <c r="K285" s="468">
        <v>330132</v>
      </c>
      <c r="L285" s="468">
        <v>1</v>
      </c>
      <c r="M285" s="468">
        <v>492</v>
      </c>
      <c r="N285" s="468">
        <v>880</v>
      </c>
      <c r="O285" s="468">
        <v>461120</v>
      </c>
      <c r="P285" s="491">
        <v>1.3967746234839398</v>
      </c>
      <c r="Q285" s="469">
        <v>524</v>
      </c>
    </row>
    <row r="286" spans="1:17" ht="14.4" customHeight="1" x14ac:dyDescent="0.3">
      <c r="A286" s="463" t="s">
        <v>1367</v>
      </c>
      <c r="B286" s="464" t="s">
        <v>1205</v>
      </c>
      <c r="C286" s="464" t="s">
        <v>1206</v>
      </c>
      <c r="D286" s="464" t="s">
        <v>1237</v>
      </c>
      <c r="E286" s="464" t="s">
        <v>1238</v>
      </c>
      <c r="F286" s="468">
        <v>150</v>
      </c>
      <c r="G286" s="468">
        <v>4650</v>
      </c>
      <c r="H286" s="468">
        <v>0.8771929824561403</v>
      </c>
      <c r="I286" s="468">
        <v>31</v>
      </c>
      <c r="J286" s="468">
        <v>171</v>
      </c>
      <c r="K286" s="468">
        <v>5301</v>
      </c>
      <c r="L286" s="468">
        <v>1</v>
      </c>
      <c r="M286" s="468">
        <v>31</v>
      </c>
      <c r="N286" s="468">
        <v>104</v>
      </c>
      <c r="O286" s="468">
        <v>5928</v>
      </c>
      <c r="P286" s="491">
        <v>1.118279569892473</v>
      </c>
      <c r="Q286" s="469">
        <v>57</v>
      </c>
    </row>
    <row r="287" spans="1:17" ht="14.4" customHeight="1" x14ac:dyDescent="0.3">
      <c r="A287" s="463" t="s">
        <v>1367</v>
      </c>
      <c r="B287" s="464" t="s">
        <v>1205</v>
      </c>
      <c r="C287" s="464" t="s">
        <v>1206</v>
      </c>
      <c r="D287" s="464" t="s">
        <v>1239</v>
      </c>
      <c r="E287" s="464" t="s">
        <v>1240</v>
      </c>
      <c r="F287" s="468">
        <v>5</v>
      </c>
      <c r="G287" s="468">
        <v>1035</v>
      </c>
      <c r="H287" s="468">
        <v>0.99519230769230771</v>
      </c>
      <c r="I287" s="468">
        <v>207</v>
      </c>
      <c r="J287" s="468">
        <v>5</v>
      </c>
      <c r="K287" s="468">
        <v>1040</v>
      </c>
      <c r="L287" s="468">
        <v>1</v>
      </c>
      <c r="M287" s="468">
        <v>208</v>
      </c>
      <c r="N287" s="468">
        <v>6</v>
      </c>
      <c r="O287" s="468">
        <v>1344</v>
      </c>
      <c r="P287" s="491">
        <v>1.2923076923076924</v>
      </c>
      <c r="Q287" s="469">
        <v>224</v>
      </c>
    </row>
    <row r="288" spans="1:17" ht="14.4" customHeight="1" x14ac:dyDescent="0.3">
      <c r="A288" s="463" t="s">
        <v>1367</v>
      </c>
      <c r="B288" s="464" t="s">
        <v>1205</v>
      </c>
      <c r="C288" s="464" t="s">
        <v>1206</v>
      </c>
      <c r="D288" s="464" t="s">
        <v>1241</v>
      </c>
      <c r="E288" s="464" t="s">
        <v>1242</v>
      </c>
      <c r="F288" s="468">
        <v>4</v>
      </c>
      <c r="G288" s="468">
        <v>1520</v>
      </c>
      <c r="H288" s="468">
        <v>0.65972222222222221</v>
      </c>
      <c r="I288" s="468">
        <v>380</v>
      </c>
      <c r="J288" s="468">
        <v>6</v>
      </c>
      <c r="K288" s="468">
        <v>2304</v>
      </c>
      <c r="L288" s="468">
        <v>1</v>
      </c>
      <c r="M288" s="468">
        <v>384</v>
      </c>
      <c r="N288" s="468">
        <v>6</v>
      </c>
      <c r="O288" s="468">
        <v>3318</v>
      </c>
      <c r="P288" s="491">
        <v>1.4401041666666667</v>
      </c>
      <c r="Q288" s="469">
        <v>553</v>
      </c>
    </row>
    <row r="289" spans="1:17" ht="14.4" customHeight="1" x14ac:dyDescent="0.3">
      <c r="A289" s="463" t="s">
        <v>1367</v>
      </c>
      <c r="B289" s="464" t="s">
        <v>1205</v>
      </c>
      <c r="C289" s="464" t="s">
        <v>1206</v>
      </c>
      <c r="D289" s="464" t="s">
        <v>1243</v>
      </c>
      <c r="E289" s="464" t="s">
        <v>1244</v>
      </c>
      <c r="F289" s="468">
        <v>1</v>
      </c>
      <c r="G289" s="468">
        <v>234</v>
      </c>
      <c r="H289" s="468">
        <v>0.33050847457627119</v>
      </c>
      <c r="I289" s="468">
        <v>234</v>
      </c>
      <c r="J289" s="468">
        <v>3</v>
      </c>
      <c r="K289" s="468">
        <v>708</v>
      </c>
      <c r="L289" s="468">
        <v>1</v>
      </c>
      <c r="M289" s="468">
        <v>236</v>
      </c>
      <c r="N289" s="468"/>
      <c r="O289" s="468"/>
      <c r="P289" s="491"/>
      <c r="Q289" s="469"/>
    </row>
    <row r="290" spans="1:17" ht="14.4" customHeight="1" x14ac:dyDescent="0.3">
      <c r="A290" s="463" t="s">
        <v>1367</v>
      </c>
      <c r="B290" s="464" t="s">
        <v>1205</v>
      </c>
      <c r="C290" s="464" t="s">
        <v>1206</v>
      </c>
      <c r="D290" s="464" t="s">
        <v>1245</v>
      </c>
      <c r="E290" s="464" t="s">
        <v>1246</v>
      </c>
      <c r="F290" s="468">
        <v>87</v>
      </c>
      <c r="G290" s="468">
        <v>11397</v>
      </c>
      <c r="H290" s="468">
        <v>1.1884254431699688</v>
      </c>
      <c r="I290" s="468">
        <v>131</v>
      </c>
      <c r="J290" s="468">
        <v>70</v>
      </c>
      <c r="K290" s="468">
        <v>9590</v>
      </c>
      <c r="L290" s="468">
        <v>1</v>
      </c>
      <c r="M290" s="468">
        <v>137</v>
      </c>
      <c r="N290" s="468">
        <v>59</v>
      </c>
      <c r="O290" s="468">
        <v>8319</v>
      </c>
      <c r="P290" s="491">
        <v>0.867466110531804</v>
      </c>
      <c r="Q290" s="469">
        <v>141</v>
      </c>
    </row>
    <row r="291" spans="1:17" ht="14.4" customHeight="1" x14ac:dyDescent="0.3">
      <c r="A291" s="463" t="s">
        <v>1367</v>
      </c>
      <c r="B291" s="464" t="s">
        <v>1205</v>
      </c>
      <c r="C291" s="464" t="s">
        <v>1206</v>
      </c>
      <c r="D291" s="464" t="s">
        <v>1247</v>
      </c>
      <c r="E291" s="464" t="s">
        <v>1248</v>
      </c>
      <c r="F291" s="468"/>
      <c r="G291" s="468"/>
      <c r="H291" s="468"/>
      <c r="I291" s="468"/>
      <c r="J291" s="468">
        <v>2</v>
      </c>
      <c r="K291" s="468">
        <v>410</v>
      </c>
      <c r="L291" s="468">
        <v>1</v>
      </c>
      <c r="M291" s="468">
        <v>205</v>
      </c>
      <c r="N291" s="468"/>
      <c r="O291" s="468"/>
      <c r="P291" s="491"/>
      <c r="Q291" s="469"/>
    </row>
    <row r="292" spans="1:17" ht="14.4" customHeight="1" x14ac:dyDescent="0.3">
      <c r="A292" s="463" t="s">
        <v>1367</v>
      </c>
      <c r="B292" s="464" t="s">
        <v>1205</v>
      </c>
      <c r="C292" s="464" t="s">
        <v>1206</v>
      </c>
      <c r="D292" s="464" t="s">
        <v>1251</v>
      </c>
      <c r="E292" s="464" t="s">
        <v>1252</v>
      </c>
      <c r="F292" s="468">
        <v>1388</v>
      </c>
      <c r="G292" s="468">
        <v>22208</v>
      </c>
      <c r="H292" s="468">
        <v>0.91225764048636215</v>
      </c>
      <c r="I292" s="468">
        <v>16</v>
      </c>
      <c r="J292" s="468">
        <v>1432</v>
      </c>
      <c r="K292" s="468">
        <v>24344</v>
      </c>
      <c r="L292" s="468">
        <v>1</v>
      </c>
      <c r="M292" s="468">
        <v>17</v>
      </c>
      <c r="N292" s="468">
        <v>1381</v>
      </c>
      <c r="O292" s="468">
        <v>23477</v>
      </c>
      <c r="P292" s="491">
        <v>0.96438547486033521</v>
      </c>
      <c r="Q292" s="469">
        <v>17</v>
      </c>
    </row>
    <row r="293" spans="1:17" ht="14.4" customHeight="1" x14ac:dyDescent="0.3">
      <c r="A293" s="463" t="s">
        <v>1367</v>
      </c>
      <c r="B293" s="464" t="s">
        <v>1205</v>
      </c>
      <c r="C293" s="464" t="s">
        <v>1206</v>
      </c>
      <c r="D293" s="464" t="s">
        <v>1253</v>
      </c>
      <c r="E293" s="464" t="s">
        <v>1254</v>
      </c>
      <c r="F293" s="468">
        <v>33</v>
      </c>
      <c r="G293" s="468">
        <v>4488</v>
      </c>
      <c r="H293" s="468">
        <v>6.3309352517985612E-2</v>
      </c>
      <c r="I293" s="468">
        <v>136</v>
      </c>
      <c r="J293" s="468">
        <v>510</v>
      </c>
      <c r="K293" s="468">
        <v>70890</v>
      </c>
      <c r="L293" s="468">
        <v>1</v>
      </c>
      <c r="M293" s="468">
        <v>139</v>
      </c>
      <c r="N293" s="468">
        <v>495</v>
      </c>
      <c r="O293" s="468">
        <v>70785</v>
      </c>
      <c r="P293" s="491">
        <v>0.99851883199322899</v>
      </c>
      <c r="Q293" s="469">
        <v>143</v>
      </c>
    </row>
    <row r="294" spans="1:17" ht="14.4" customHeight="1" x14ac:dyDescent="0.3">
      <c r="A294" s="463" t="s">
        <v>1367</v>
      </c>
      <c r="B294" s="464" t="s">
        <v>1205</v>
      </c>
      <c r="C294" s="464" t="s">
        <v>1206</v>
      </c>
      <c r="D294" s="464" t="s">
        <v>1255</v>
      </c>
      <c r="E294" s="464" t="s">
        <v>1256</v>
      </c>
      <c r="F294" s="468">
        <v>51</v>
      </c>
      <c r="G294" s="468">
        <v>5253</v>
      </c>
      <c r="H294" s="468">
        <v>0.82258064516129037</v>
      </c>
      <c r="I294" s="468">
        <v>103</v>
      </c>
      <c r="J294" s="468">
        <v>62</v>
      </c>
      <c r="K294" s="468">
        <v>6386</v>
      </c>
      <c r="L294" s="468">
        <v>1</v>
      </c>
      <c r="M294" s="468">
        <v>103</v>
      </c>
      <c r="N294" s="468">
        <v>56</v>
      </c>
      <c r="O294" s="468">
        <v>3640</v>
      </c>
      <c r="P294" s="491">
        <v>0.56999686814907613</v>
      </c>
      <c r="Q294" s="469">
        <v>65</v>
      </c>
    </row>
    <row r="295" spans="1:17" ht="14.4" customHeight="1" x14ac:dyDescent="0.3">
      <c r="A295" s="463" t="s">
        <v>1367</v>
      </c>
      <c r="B295" s="464" t="s">
        <v>1205</v>
      </c>
      <c r="C295" s="464" t="s">
        <v>1206</v>
      </c>
      <c r="D295" s="464" t="s">
        <v>1261</v>
      </c>
      <c r="E295" s="464" t="s">
        <v>1262</v>
      </c>
      <c r="F295" s="468">
        <v>1350</v>
      </c>
      <c r="G295" s="468">
        <v>156600</v>
      </c>
      <c r="H295" s="468">
        <v>1.0078776645041705</v>
      </c>
      <c r="I295" s="468">
        <v>116</v>
      </c>
      <c r="J295" s="468">
        <v>1328</v>
      </c>
      <c r="K295" s="468">
        <v>155376</v>
      </c>
      <c r="L295" s="468">
        <v>1</v>
      </c>
      <c r="M295" s="468">
        <v>117</v>
      </c>
      <c r="N295" s="468">
        <v>1430</v>
      </c>
      <c r="O295" s="468">
        <v>194480</v>
      </c>
      <c r="P295" s="491">
        <v>1.2516733601070951</v>
      </c>
      <c r="Q295" s="469">
        <v>136</v>
      </c>
    </row>
    <row r="296" spans="1:17" ht="14.4" customHeight="1" x14ac:dyDescent="0.3">
      <c r="A296" s="463" t="s">
        <v>1367</v>
      </c>
      <c r="B296" s="464" t="s">
        <v>1205</v>
      </c>
      <c r="C296" s="464" t="s">
        <v>1206</v>
      </c>
      <c r="D296" s="464" t="s">
        <v>1263</v>
      </c>
      <c r="E296" s="464" t="s">
        <v>1264</v>
      </c>
      <c r="F296" s="468">
        <v>336</v>
      </c>
      <c r="G296" s="468">
        <v>28560</v>
      </c>
      <c r="H296" s="468">
        <v>1.0711472827513784</v>
      </c>
      <c r="I296" s="468">
        <v>85</v>
      </c>
      <c r="J296" s="468">
        <v>293</v>
      </c>
      <c r="K296" s="468">
        <v>26663</v>
      </c>
      <c r="L296" s="468">
        <v>1</v>
      </c>
      <c r="M296" s="468">
        <v>91</v>
      </c>
      <c r="N296" s="468">
        <v>239</v>
      </c>
      <c r="O296" s="468">
        <v>21749</v>
      </c>
      <c r="P296" s="491">
        <v>0.81569965870307171</v>
      </c>
      <c r="Q296" s="469">
        <v>91</v>
      </c>
    </row>
    <row r="297" spans="1:17" ht="14.4" customHeight="1" x14ac:dyDescent="0.3">
      <c r="A297" s="463" t="s">
        <v>1367</v>
      </c>
      <c r="B297" s="464" t="s">
        <v>1205</v>
      </c>
      <c r="C297" s="464" t="s">
        <v>1206</v>
      </c>
      <c r="D297" s="464" t="s">
        <v>1265</v>
      </c>
      <c r="E297" s="464" t="s">
        <v>1266</v>
      </c>
      <c r="F297" s="468">
        <v>46</v>
      </c>
      <c r="G297" s="468">
        <v>4508</v>
      </c>
      <c r="H297" s="468">
        <v>1.9797979797979799</v>
      </c>
      <c r="I297" s="468">
        <v>98</v>
      </c>
      <c r="J297" s="468">
        <v>23</v>
      </c>
      <c r="K297" s="468">
        <v>2277</v>
      </c>
      <c r="L297" s="468">
        <v>1</v>
      </c>
      <c r="M297" s="468">
        <v>99</v>
      </c>
      <c r="N297" s="468">
        <v>18</v>
      </c>
      <c r="O297" s="468">
        <v>2466</v>
      </c>
      <c r="P297" s="491">
        <v>1.0830039525691699</v>
      </c>
      <c r="Q297" s="469">
        <v>137</v>
      </c>
    </row>
    <row r="298" spans="1:17" ht="14.4" customHeight="1" x14ac:dyDescent="0.3">
      <c r="A298" s="463" t="s">
        <v>1367</v>
      </c>
      <c r="B298" s="464" t="s">
        <v>1205</v>
      </c>
      <c r="C298" s="464" t="s">
        <v>1206</v>
      </c>
      <c r="D298" s="464" t="s">
        <v>1267</v>
      </c>
      <c r="E298" s="464" t="s">
        <v>1268</v>
      </c>
      <c r="F298" s="468">
        <v>251</v>
      </c>
      <c r="G298" s="468">
        <v>5271</v>
      </c>
      <c r="H298" s="468">
        <v>1.3351063829787233</v>
      </c>
      <c r="I298" s="468">
        <v>21</v>
      </c>
      <c r="J298" s="468">
        <v>188</v>
      </c>
      <c r="K298" s="468">
        <v>3948</v>
      </c>
      <c r="L298" s="468">
        <v>1</v>
      </c>
      <c r="M298" s="468">
        <v>21</v>
      </c>
      <c r="N298" s="468">
        <v>144</v>
      </c>
      <c r="O298" s="468">
        <v>9504</v>
      </c>
      <c r="P298" s="491">
        <v>2.4072948328267478</v>
      </c>
      <c r="Q298" s="469">
        <v>66</v>
      </c>
    </row>
    <row r="299" spans="1:17" ht="14.4" customHeight="1" x14ac:dyDescent="0.3">
      <c r="A299" s="463" t="s">
        <v>1367</v>
      </c>
      <c r="B299" s="464" t="s">
        <v>1205</v>
      </c>
      <c r="C299" s="464" t="s">
        <v>1206</v>
      </c>
      <c r="D299" s="464" t="s">
        <v>1269</v>
      </c>
      <c r="E299" s="464" t="s">
        <v>1270</v>
      </c>
      <c r="F299" s="468">
        <v>2327</v>
      </c>
      <c r="G299" s="468">
        <v>1133249</v>
      </c>
      <c r="H299" s="468">
        <v>1.0357857080183093</v>
      </c>
      <c r="I299" s="468">
        <v>487</v>
      </c>
      <c r="J299" s="468">
        <v>2242</v>
      </c>
      <c r="K299" s="468">
        <v>1094096</v>
      </c>
      <c r="L299" s="468">
        <v>1</v>
      </c>
      <c r="M299" s="468">
        <v>488</v>
      </c>
      <c r="N299" s="468">
        <v>1199</v>
      </c>
      <c r="O299" s="468">
        <v>393272</v>
      </c>
      <c r="P299" s="491">
        <v>0.35944926222196222</v>
      </c>
      <c r="Q299" s="469">
        <v>328</v>
      </c>
    </row>
    <row r="300" spans="1:17" ht="14.4" customHeight="1" x14ac:dyDescent="0.3">
      <c r="A300" s="463" t="s">
        <v>1367</v>
      </c>
      <c r="B300" s="464" t="s">
        <v>1205</v>
      </c>
      <c r="C300" s="464" t="s">
        <v>1206</v>
      </c>
      <c r="D300" s="464" t="s">
        <v>1277</v>
      </c>
      <c r="E300" s="464" t="s">
        <v>1278</v>
      </c>
      <c r="F300" s="468">
        <v>433</v>
      </c>
      <c r="G300" s="468">
        <v>17753</v>
      </c>
      <c r="H300" s="468">
        <v>1.2128851540616246</v>
      </c>
      <c r="I300" s="468">
        <v>41</v>
      </c>
      <c r="J300" s="468">
        <v>357</v>
      </c>
      <c r="K300" s="468">
        <v>14637</v>
      </c>
      <c r="L300" s="468">
        <v>1</v>
      </c>
      <c r="M300" s="468">
        <v>41</v>
      </c>
      <c r="N300" s="468">
        <v>328</v>
      </c>
      <c r="O300" s="468">
        <v>16728</v>
      </c>
      <c r="P300" s="491">
        <v>1.1428571428571428</v>
      </c>
      <c r="Q300" s="469">
        <v>51</v>
      </c>
    </row>
    <row r="301" spans="1:17" ht="14.4" customHeight="1" x14ac:dyDescent="0.3">
      <c r="A301" s="463" t="s">
        <v>1367</v>
      </c>
      <c r="B301" s="464" t="s">
        <v>1205</v>
      </c>
      <c r="C301" s="464" t="s">
        <v>1206</v>
      </c>
      <c r="D301" s="464" t="s">
        <v>1283</v>
      </c>
      <c r="E301" s="464" t="s">
        <v>1284</v>
      </c>
      <c r="F301" s="468"/>
      <c r="G301" s="468"/>
      <c r="H301" s="468"/>
      <c r="I301" s="468"/>
      <c r="J301" s="468"/>
      <c r="K301" s="468"/>
      <c r="L301" s="468"/>
      <c r="M301" s="468"/>
      <c r="N301" s="468">
        <v>3</v>
      </c>
      <c r="O301" s="468">
        <v>1440</v>
      </c>
      <c r="P301" s="491"/>
      <c r="Q301" s="469">
        <v>480</v>
      </c>
    </row>
    <row r="302" spans="1:17" ht="14.4" customHeight="1" x14ac:dyDescent="0.3">
      <c r="A302" s="463" t="s">
        <v>1367</v>
      </c>
      <c r="B302" s="464" t="s">
        <v>1205</v>
      </c>
      <c r="C302" s="464" t="s">
        <v>1206</v>
      </c>
      <c r="D302" s="464" t="s">
        <v>1285</v>
      </c>
      <c r="E302" s="464" t="s">
        <v>1286</v>
      </c>
      <c r="F302" s="468">
        <v>4</v>
      </c>
      <c r="G302" s="468">
        <v>876</v>
      </c>
      <c r="H302" s="468">
        <v>1.9641255605381165</v>
      </c>
      <c r="I302" s="468">
        <v>219</v>
      </c>
      <c r="J302" s="468">
        <v>2</v>
      </c>
      <c r="K302" s="468">
        <v>446</v>
      </c>
      <c r="L302" s="468">
        <v>1</v>
      </c>
      <c r="M302" s="468">
        <v>223</v>
      </c>
      <c r="N302" s="468">
        <v>4</v>
      </c>
      <c r="O302" s="468">
        <v>828</v>
      </c>
      <c r="P302" s="491">
        <v>1.8565022421524664</v>
      </c>
      <c r="Q302" s="469">
        <v>207</v>
      </c>
    </row>
    <row r="303" spans="1:17" ht="14.4" customHeight="1" x14ac:dyDescent="0.3">
      <c r="A303" s="463" t="s">
        <v>1367</v>
      </c>
      <c r="B303" s="464" t="s">
        <v>1205</v>
      </c>
      <c r="C303" s="464" t="s">
        <v>1206</v>
      </c>
      <c r="D303" s="464" t="s">
        <v>1287</v>
      </c>
      <c r="E303" s="464" t="s">
        <v>1288</v>
      </c>
      <c r="F303" s="468">
        <v>25</v>
      </c>
      <c r="G303" s="468">
        <v>19050</v>
      </c>
      <c r="H303" s="468">
        <v>0.9986893840104849</v>
      </c>
      <c r="I303" s="468">
        <v>762</v>
      </c>
      <c r="J303" s="468">
        <v>25</v>
      </c>
      <c r="K303" s="468">
        <v>19075</v>
      </c>
      <c r="L303" s="468">
        <v>1</v>
      </c>
      <c r="M303" s="468">
        <v>763</v>
      </c>
      <c r="N303" s="468">
        <v>22</v>
      </c>
      <c r="O303" s="468">
        <v>16786</v>
      </c>
      <c r="P303" s="491">
        <v>0.88</v>
      </c>
      <c r="Q303" s="469">
        <v>763</v>
      </c>
    </row>
    <row r="304" spans="1:17" ht="14.4" customHeight="1" x14ac:dyDescent="0.3">
      <c r="A304" s="463" t="s">
        <v>1367</v>
      </c>
      <c r="B304" s="464" t="s">
        <v>1205</v>
      </c>
      <c r="C304" s="464" t="s">
        <v>1206</v>
      </c>
      <c r="D304" s="464" t="s">
        <v>1289</v>
      </c>
      <c r="E304" s="464" t="s">
        <v>1290</v>
      </c>
      <c r="F304" s="468">
        <v>30</v>
      </c>
      <c r="G304" s="468">
        <v>62160</v>
      </c>
      <c r="H304" s="468">
        <v>1.3378099173553719</v>
      </c>
      <c r="I304" s="468">
        <v>2072</v>
      </c>
      <c r="J304" s="468">
        <v>22</v>
      </c>
      <c r="K304" s="468">
        <v>46464</v>
      </c>
      <c r="L304" s="468">
        <v>1</v>
      </c>
      <c r="M304" s="468">
        <v>2112</v>
      </c>
      <c r="N304" s="468">
        <v>2</v>
      </c>
      <c r="O304" s="468">
        <v>4232</v>
      </c>
      <c r="P304" s="491">
        <v>9.1081267217630851E-2</v>
      </c>
      <c r="Q304" s="469">
        <v>2116</v>
      </c>
    </row>
    <row r="305" spans="1:17" ht="14.4" customHeight="1" x14ac:dyDescent="0.3">
      <c r="A305" s="463" t="s">
        <v>1367</v>
      </c>
      <c r="B305" s="464" t="s">
        <v>1205</v>
      </c>
      <c r="C305" s="464" t="s">
        <v>1206</v>
      </c>
      <c r="D305" s="464" t="s">
        <v>1291</v>
      </c>
      <c r="E305" s="464" t="s">
        <v>1292</v>
      </c>
      <c r="F305" s="468">
        <v>86</v>
      </c>
      <c r="G305" s="468">
        <v>52288</v>
      </c>
      <c r="H305" s="468">
        <v>0.73413456138380317</v>
      </c>
      <c r="I305" s="468">
        <v>608</v>
      </c>
      <c r="J305" s="468">
        <v>116</v>
      </c>
      <c r="K305" s="468">
        <v>71224</v>
      </c>
      <c r="L305" s="468">
        <v>1</v>
      </c>
      <c r="M305" s="468">
        <v>614</v>
      </c>
      <c r="N305" s="468">
        <v>104</v>
      </c>
      <c r="O305" s="468">
        <v>63648</v>
      </c>
      <c r="P305" s="491">
        <v>0.89363136021565759</v>
      </c>
      <c r="Q305" s="469">
        <v>612</v>
      </c>
    </row>
    <row r="306" spans="1:17" ht="14.4" customHeight="1" x14ac:dyDescent="0.3">
      <c r="A306" s="463" t="s">
        <v>1367</v>
      </c>
      <c r="B306" s="464" t="s">
        <v>1205</v>
      </c>
      <c r="C306" s="464" t="s">
        <v>1206</v>
      </c>
      <c r="D306" s="464" t="s">
        <v>1293</v>
      </c>
      <c r="E306" s="464" t="s">
        <v>1294</v>
      </c>
      <c r="F306" s="468">
        <v>2</v>
      </c>
      <c r="G306" s="468">
        <v>1924</v>
      </c>
      <c r="H306" s="468">
        <v>0.99896157840083077</v>
      </c>
      <c r="I306" s="468">
        <v>962</v>
      </c>
      <c r="J306" s="468">
        <v>2</v>
      </c>
      <c r="K306" s="468">
        <v>1926</v>
      </c>
      <c r="L306" s="468">
        <v>1</v>
      </c>
      <c r="M306" s="468">
        <v>963</v>
      </c>
      <c r="N306" s="468"/>
      <c r="O306" s="468"/>
      <c r="P306" s="491"/>
      <c r="Q306" s="469"/>
    </row>
    <row r="307" spans="1:17" ht="14.4" customHeight="1" x14ac:dyDescent="0.3">
      <c r="A307" s="463" t="s">
        <v>1367</v>
      </c>
      <c r="B307" s="464" t="s">
        <v>1205</v>
      </c>
      <c r="C307" s="464" t="s">
        <v>1206</v>
      </c>
      <c r="D307" s="464" t="s">
        <v>1295</v>
      </c>
      <c r="E307" s="464" t="s">
        <v>1296</v>
      </c>
      <c r="F307" s="468">
        <v>2</v>
      </c>
      <c r="G307" s="468">
        <v>1018</v>
      </c>
      <c r="H307" s="468">
        <v>0.994140625</v>
      </c>
      <c r="I307" s="468">
        <v>509</v>
      </c>
      <c r="J307" s="468">
        <v>2</v>
      </c>
      <c r="K307" s="468">
        <v>1024</v>
      </c>
      <c r="L307" s="468">
        <v>1</v>
      </c>
      <c r="M307" s="468">
        <v>512</v>
      </c>
      <c r="N307" s="468">
        <v>1</v>
      </c>
      <c r="O307" s="468">
        <v>431</v>
      </c>
      <c r="P307" s="491">
        <v>0.4208984375</v>
      </c>
      <c r="Q307" s="469">
        <v>431</v>
      </c>
    </row>
    <row r="308" spans="1:17" ht="14.4" customHeight="1" x14ac:dyDescent="0.3">
      <c r="A308" s="463" t="s">
        <v>1367</v>
      </c>
      <c r="B308" s="464" t="s">
        <v>1205</v>
      </c>
      <c r="C308" s="464" t="s">
        <v>1206</v>
      </c>
      <c r="D308" s="464" t="s">
        <v>1297</v>
      </c>
      <c r="E308" s="464" t="s">
        <v>1298</v>
      </c>
      <c r="F308" s="468">
        <v>15</v>
      </c>
      <c r="G308" s="468">
        <v>26130</v>
      </c>
      <c r="H308" s="468">
        <v>1.6496212121212122</v>
      </c>
      <c r="I308" s="468">
        <v>1742</v>
      </c>
      <c r="J308" s="468">
        <v>9</v>
      </c>
      <c r="K308" s="468">
        <v>15840</v>
      </c>
      <c r="L308" s="468">
        <v>1</v>
      </c>
      <c r="M308" s="468">
        <v>1760</v>
      </c>
      <c r="N308" s="468">
        <v>4</v>
      </c>
      <c r="O308" s="468">
        <v>7052</v>
      </c>
      <c r="P308" s="491">
        <v>0.44520202020202021</v>
      </c>
      <c r="Q308" s="469">
        <v>1763</v>
      </c>
    </row>
    <row r="309" spans="1:17" ht="14.4" customHeight="1" x14ac:dyDescent="0.3">
      <c r="A309" s="463" t="s">
        <v>1367</v>
      </c>
      <c r="B309" s="464" t="s">
        <v>1205</v>
      </c>
      <c r="C309" s="464" t="s">
        <v>1206</v>
      </c>
      <c r="D309" s="464" t="s">
        <v>1303</v>
      </c>
      <c r="E309" s="464" t="s">
        <v>1304</v>
      </c>
      <c r="F309" s="468">
        <v>1</v>
      </c>
      <c r="G309" s="468">
        <v>248</v>
      </c>
      <c r="H309" s="468">
        <v>0.33199464524765732</v>
      </c>
      <c r="I309" s="468">
        <v>248</v>
      </c>
      <c r="J309" s="468">
        <v>3</v>
      </c>
      <c r="K309" s="468">
        <v>747</v>
      </c>
      <c r="L309" s="468">
        <v>1</v>
      </c>
      <c r="M309" s="468">
        <v>249</v>
      </c>
      <c r="N309" s="468"/>
      <c r="O309" s="468"/>
      <c r="P309" s="491"/>
      <c r="Q309" s="469"/>
    </row>
    <row r="310" spans="1:17" ht="14.4" customHeight="1" x14ac:dyDescent="0.3">
      <c r="A310" s="463" t="s">
        <v>1367</v>
      </c>
      <c r="B310" s="464" t="s">
        <v>1205</v>
      </c>
      <c r="C310" s="464" t="s">
        <v>1206</v>
      </c>
      <c r="D310" s="464" t="s">
        <v>1309</v>
      </c>
      <c r="E310" s="464" t="s">
        <v>1310</v>
      </c>
      <c r="F310" s="468">
        <v>124</v>
      </c>
      <c r="G310" s="468">
        <v>18848</v>
      </c>
      <c r="H310" s="468"/>
      <c r="I310" s="468">
        <v>152</v>
      </c>
      <c r="J310" s="468"/>
      <c r="K310" s="468"/>
      <c r="L310" s="468"/>
      <c r="M310" s="468"/>
      <c r="N310" s="468"/>
      <c r="O310" s="468"/>
      <c r="P310" s="491"/>
      <c r="Q310" s="469"/>
    </row>
    <row r="311" spans="1:17" ht="14.4" customHeight="1" x14ac:dyDescent="0.3">
      <c r="A311" s="463" t="s">
        <v>1367</v>
      </c>
      <c r="B311" s="464" t="s">
        <v>1205</v>
      </c>
      <c r="C311" s="464" t="s">
        <v>1206</v>
      </c>
      <c r="D311" s="464" t="s">
        <v>1311</v>
      </c>
      <c r="E311" s="464" t="s">
        <v>1312</v>
      </c>
      <c r="F311" s="468">
        <v>99</v>
      </c>
      <c r="G311" s="468">
        <v>2673</v>
      </c>
      <c r="H311" s="468">
        <v>1.546875</v>
      </c>
      <c r="I311" s="468">
        <v>27</v>
      </c>
      <c r="J311" s="468">
        <v>64</v>
      </c>
      <c r="K311" s="468">
        <v>1728</v>
      </c>
      <c r="L311" s="468">
        <v>1</v>
      </c>
      <c r="M311" s="468">
        <v>27</v>
      </c>
      <c r="N311" s="468">
        <v>71</v>
      </c>
      <c r="O311" s="468">
        <v>3337</v>
      </c>
      <c r="P311" s="491">
        <v>1.9311342592592593</v>
      </c>
      <c r="Q311" s="469">
        <v>47</v>
      </c>
    </row>
    <row r="312" spans="1:17" ht="14.4" customHeight="1" x14ac:dyDescent="0.3">
      <c r="A312" s="463" t="s">
        <v>1367</v>
      </c>
      <c r="B312" s="464" t="s">
        <v>1205</v>
      </c>
      <c r="C312" s="464" t="s">
        <v>1206</v>
      </c>
      <c r="D312" s="464" t="s">
        <v>1313</v>
      </c>
      <c r="E312" s="464" t="s">
        <v>1314</v>
      </c>
      <c r="F312" s="468"/>
      <c r="G312" s="468"/>
      <c r="H312" s="468"/>
      <c r="I312" s="468"/>
      <c r="J312" s="468"/>
      <c r="K312" s="468"/>
      <c r="L312" s="468"/>
      <c r="M312" s="468"/>
      <c r="N312" s="468">
        <v>1</v>
      </c>
      <c r="O312" s="468">
        <v>44</v>
      </c>
      <c r="P312" s="491"/>
      <c r="Q312" s="469">
        <v>44</v>
      </c>
    </row>
    <row r="313" spans="1:17" ht="14.4" customHeight="1" x14ac:dyDescent="0.3">
      <c r="A313" s="463" t="s">
        <v>1367</v>
      </c>
      <c r="B313" s="464" t="s">
        <v>1205</v>
      </c>
      <c r="C313" s="464" t="s">
        <v>1206</v>
      </c>
      <c r="D313" s="464" t="s">
        <v>1368</v>
      </c>
      <c r="E313" s="464" t="s">
        <v>1369</v>
      </c>
      <c r="F313" s="468"/>
      <c r="G313" s="468"/>
      <c r="H313" s="468"/>
      <c r="I313" s="468"/>
      <c r="J313" s="468"/>
      <c r="K313" s="468"/>
      <c r="L313" s="468"/>
      <c r="M313" s="468"/>
      <c r="N313" s="468">
        <v>4</v>
      </c>
      <c r="O313" s="468">
        <v>200</v>
      </c>
      <c r="P313" s="491"/>
      <c r="Q313" s="469">
        <v>50</v>
      </c>
    </row>
    <row r="314" spans="1:17" ht="14.4" customHeight="1" x14ac:dyDescent="0.3">
      <c r="A314" s="463" t="s">
        <v>1367</v>
      </c>
      <c r="B314" s="464" t="s">
        <v>1205</v>
      </c>
      <c r="C314" s="464" t="s">
        <v>1206</v>
      </c>
      <c r="D314" s="464" t="s">
        <v>1315</v>
      </c>
      <c r="E314" s="464" t="s">
        <v>1316</v>
      </c>
      <c r="F314" s="468">
        <v>3</v>
      </c>
      <c r="G314" s="468">
        <v>984</v>
      </c>
      <c r="H314" s="468"/>
      <c r="I314" s="468">
        <v>328</v>
      </c>
      <c r="J314" s="468"/>
      <c r="K314" s="468"/>
      <c r="L314" s="468"/>
      <c r="M314" s="468"/>
      <c r="N314" s="468">
        <v>1</v>
      </c>
      <c r="O314" s="468">
        <v>377</v>
      </c>
      <c r="P314" s="491"/>
      <c r="Q314" s="469">
        <v>377</v>
      </c>
    </row>
    <row r="315" spans="1:17" ht="14.4" customHeight="1" x14ac:dyDescent="0.3">
      <c r="A315" s="463" t="s">
        <v>1367</v>
      </c>
      <c r="B315" s="464" t="s">
        <v>1205</v>
      </c>
      <c r="C315" s="464" t="s">
        <v>1206</v>
      </c>
      <c r="D315" s="464" t="s">
        <v>1317</v>
      </c>
      <c r="E315" s="464" t="s">
        <v>1318</v>
      </c>
      <c r="F315" s="468">
        <v>1</v>
      </c>
      <c r="G315" s="468">
        <v>29</v>
      </c>
      <c r="H315" s="468"/>
      <c r="I315" s="468">
        <v>29</v>
      </c>
      <c r="J315" s="468"/>
      <c r="K315" s="468"/>
      <c r="L315" s="468"/>
      <c r="M315" s="468"/>
      <c r="N315" s="468"/>
      <c r="O315" s="468"/>
      <c r="P315" s="491"/>
      <c r="Q315" s="469"/>
    </row>
    <row r="316" spans="1:17" ht="14.4" customHeight="1" x14ac:dyDescent="0.3">
      <c r="A316" s="463" t="s">
        <v>1367</v>
      </c>
      <c r="B316" s="464" t="s">
        <v>1205</v>
      </c>
      <c r="C316" s="464" t="s">
        <v>1206</v>
      </c>
      <c r="D316" s="464" t="s">
        <v>1319</v>
      </c>
      <c r="E316" s="464" t="s">
        <v>1320</v>
      </c>
      <c r="F316" s="468">
        <v>1</v>
      </c>
      <c r="G316" s="468">
        <v>118</v>
      </c>
      <c r="H316" s="468"/>
      <c r="I316" s="468">
        <v>118</v>
      </c>
      <c r="J316" s="468"/>
      <c r="K316" s="468"/>
      <c r="L316" s="468"/>
      <c r="M316" s="468"/>
      <c r="N316" s="468">
        <v>3</v>
      </c>
      <c r="O316" s="468">
        <v>726</v>
      </c>
      <c r="P316" s="491"/>
      <c r="Q316" s="469">
        <v>242</v>
      </c>
    </row>
    <row r="317" spans="1:17" ht="14.4" customHeight="1" x14ac:dyDescent="0.3">
      <c r="A317" s="463" t="s">
        <v>1367</v>
      </c>
      <c r="B317" s="464" t="s">
        <v>1205</v>
      </c>
      <c r="C317" s="464" t="s">
        <v>1206</v>
      </c>
      <c r="D317" s="464" t="s">
        <v>1323</v>
      </c>
      <c r="E317" s="464"/>
      <c r="F317" s="468"/>
      <c r="G317" s="468"/>
      <c r="H317" s="468"/>
      <c r="I317" s="468"/>
      <c r="J317" s="468"/>
      <c r="K317" s="468"/>
      <c r="L317" s="468"/>
      <c r="M317" s="468"/>
      <c r="N317" s="468">
        <v>247</v>
      </c>
      <c r="O317" s="468">
        <v>368771</v>
      </c>
      <c r="P317" s="491"/>
      <c r="Q317" s="469">
        <v>1493</v>
      </c>
    </row>
    <row r="318" spans="1:17" ht="14.4" customHeight="1" x14ac:dyDescent="0.3">
      <c r="A318" s="463" t="s">
        <v>1367</v>
      </c>
      <c r="B318" s="464" t="s">
        <v>1205</v>
      </c>
      <c r="C318" s="464" t="s">
        <v>1206</v>
      </c>
      <c r="D318" s="464" t="s">
        <v>1324</v>
      </c>
      <c r="E318" s="464"/>
      <c r="F318" s="468"/>
      <c r="G318" s="468"/>
      <c r="H318" s="468"/>
      <c r="I318" s="468"/>
      <c r="J318" s="468"/>
      <c r="K318" s="468"/>
      <c r="L318" s="468"/>
      <c r="M318" s="468"/>
      <c r="N318" s="468">
        <v>67</v>
      </c>
      <c r="O318" s="468">
        <v>21909</v>
      </c>
      <c r="P318" s="491"/>
      <c r="Q318" s="469">
        <v>327</v>
      </c>
    </row>
    <row r="319" spans="1:17" ht="14.4" customHeight="1" x14ac:dyDescent="0.3">
      <c r="A319" s="463" t="s">
        <v>1367</v>
      </c>
      <c r="B319" s="464" t="s">
        <v>1205</v>
      </c>
      <c r="C319" s="464" t="s">
        <v>1206</v>
      </c>
      <c r="D319" s="464" t="s">
        <v>1325</v>
      </c>
      <c r="E319" s="464"/>
      <c r="F319" s="468"/>
      <c r="G319" s="468"/>
      <c r="H319" s="468"/>
      <c r="I319" s="468"/>
      <c r="J319" s="468"/>
      <c r="K319" s="468"/>
      <c r="L319" s="468"/>
      <c r="M319" s="468"/>
      <c r="N319" s="468">
        <v>129</v>
      </c>
      <c r="O319" s="468">
        <v>114423</v>
      </c>
      <c r="P319" s="491"/>
      <c r="Q319" s="469">
        <v>887</v>
      </c>
    </row>
    <row r="320" spans="1:17" ht="14.4" customHeight="1" x14ac:dyDescent="0.3">
      <c r="A320" s="463" t="s">
        <v>1367</v>
      </c>
      <c r="B320" s="464" t="s">
        <v>1205</v>
      </c>
      <c r="C320" s="464" t="s">
        <v>1206</v>
      </c>
      <c r="D320" s="464" t="s">
        <v>1328</v>
      </c>
      <c r="E320" s="464"/>
      <c r="F320" s="468"/>
      <c r="G320" s="468"/>
      <c r="H320" s="468"/>
      <c r="I320" s="468"/>
      <c r="J320" s="468"/>
      <c r="K320" s="468"/>
      <c r="L320" s="468"/>
      <c r="M320" s="468"/>
      <c r="N320" s="468">
        <v>128</v>
      </c>
      <c r="O320" s="468">
        <v>33280</v>
      </c>
      <c r="P320" s="491"/>
      <c r="Q320" s="469">
        <v>260</v>
      </c>
    </row>
    <row r="321" spans="1:17" ht="14.4" customHeight="1" x14ac:dyDescent="0.3">
      <c r="A321" s="463" t="s">
        <v>1367</v>
      </c>
      <c r="B321" s="464" t="s">
        <v>1205</v>
      </c>
      <c r="C321" s="464" t="s">
        <v>1206</v>
      </c>
      <c r="D321" s="464" t="s">
        <v>1329</v>
      </c>
      <c r="E321" s="464"/>
      <c r="F321" s="468"/>
      <c r="G321" s="468"/>
      <c r="H321" s="468"/>
      <c r="I321" s="468"/>
      <c r="J321" s="468"/>
      <c r="K321" s="468"/>
      <c r="L321" s="468"/>
      <c r="M321" s="468"/>
      <c r="N321" s="468">
        <v>1</v>
      </c>
      <c r="O321" s="468">
        <v>165</v>
      </c>
      <c r="P321" s="491"/>
      <c r="Q321" s="469">
        <v>165</v>
      </c>
    </row>
    <row r="322" spans="1:17" ht="14.4" customHeight="1" x14ac:dyDescent="0.3">
      <c r="A322" s="463" t="s">
        <v>1370</v>
      </c>
      <c r="B322" s="464" t="s">
        <v>1205</v>
      </c>
      <c r="C322" s="464" t="s">
        <v>1206</v>
      </c>
      <c r="D322" s="464" t="s">
        <v>1207</v>
      </c>
      <c r="E322" s="464" t="s">
        <v>1208</v>
      </c>
      <c r="F322" s="468">
        <v>1858</v>
      </c>
      <c r="G322" s="468">
        <v>299138</v>
      </c>
      <c r="H322" s="468">
        <v>0.90293545027845279</v>
      </c>
      <c r="I322" s="468">
        <v>161</v>
      </c>
      <c r="J322" s="468">
        <v>1915</v>
      </c>
      <c r="K322" s="468">
        <v>331295</v>
      </c>
      <c r="L322" s="468">
        <v>1</v>
      </c>
      <c r="M322" s="468">
        <v>173</v>
      </c>
      <c r="N322" s="468">
        <v>1886</v>
      </c>
      <c r="O322" s="468">
        <v>326278</v>
      </c>
      <c r="P322" s="491">
        <v>0.98485639686684068</v>
      </c>
      <c r="Q322" s="469">
        <v>173</v>
      </c>
    </row>
    <row r="323" spans="1:17" ht="14.4" customHeight="1" x14ac:dyDescent="0.3">
      <c r="A323" s="463" t="s">
        <v>1370</v>
      </c>
      <c r="B323" s="464" t="s">
        <v>1205</v>
      </c>
      <c r="C323" s="464" t="s">
        <v>1206</v>
      </c>
      <c r="D323" s="464" t="s">
        <v>1221</v>
      </c>
      <c r="E323" s="464" t="s">
        <v>1222</v>
      </c>
      <c r="F323" s="468">
        <v>6</v>
      </c>
      <c r="G323" s="468">
        <v>7014</v>
      </c>
      <c r="H323" s="468">
        <v>0.99658994032395565</v>
      </c>
      <c r="I323" s="468">
        <v>1169</v>
      </c>
      <c r="J323" s="468">
        <v>6</v>
      </c>
      <c r="K323" s="468">
        <v>7038</v>
      </c>
      <c r="L323" s="468">
        <v>1</v>
      </c>
      <c r="M323" s="468">
        <v>1173</v>
      </c>
      <c r="N323" s="468">
        <v>3</v>
      </c>
      <c r="O323" s="468">
        <v>3210</v>
      </c>
      <c r="P323" s="491">
        <v>0.45609548167092923</v>
      </c>
      <c r="Q323" s="469">
        <v>1070</v>
      </c>
    </row>
    <row r="324" spans="1:17" ht="14.4" customHeight="1" x14ac:dyDescent="0.3">
      <c r="A324" s="463" t="s">
        <v>1370</v>
      </c>
      <c r="B324" s="464" t="s">
        <v>1205</v>
      </c>
      <c r="C324" s="464" t="s">
        <v>1206</v>
      </c>
      <c r="D324" s="464" t="s">
        <v>1223</v>
      </c>
      <c r="E324" s="464" t="s">
        <v>1224</v>
      </c>
      <c r="F324" s="468">
        <v>55</v>
      </c>
      <c r="G324" s="468">
        <v>2200</v>
      </c>
      <c r="H324" s="468">
        <v>0.74525745257452569</v>
      </c>
      <c r="I324" s="468">
        <v>40</v>
      </c>
      <c r="J324" s="468">
        <v>72</v>
      </c>
      <c r="K324" s="468">
        <v>2952</v>
      </c>
      <c r="L324" s="468">
        <v>1</v>
      </c>
      <c r="M324" s="468">
        <v>41</v>
      </c>
      <c r="N324" s="468">
        <v>64</v>
      </c>
      <c r="O324" s="468">
        <v>2944</v>
      </c>
      <c r="P324" s="491">
        <v>0.99728997289972898</v>
      </c>
      <c r="Q324" s="469">
        <v>46</v>
      </c>
    </row>
    <row r="325" spans="1:17" ht="14.4" customHeight="1" x14ac:dyDescent="0.3">
      <c r="A325" s="463" t="s">
        <v>1370</v>
      </c>
      <c r="B325" s="464" t="s">
        <v>1205</v>
      </c>
      <c r="C325" s="464" t="s">
        <v>1206</v>
      </c>
      <c r="D325" s="464" t="s">
        <v>1225</v>
      </c>
      <c r="E325" s="464" t="s">
        <v>1226</v>
      </c>
      <c r="F325" s="468">
        <v>4</v>
      </c>
      <c r="G325" s="468">
        <v>1532</v>
      </c>
      <c r="H325" s="468">
        <v>3.9895833333333335</v>
      </c>
      <c r="I325" s="468">
        <v>383</v>
      </c>
      <c r="J325" s="468">
        <v>1</v>
      </c>
      <c r="K325" s="468">
        <v>384</v>
      </c>
      <c r="L325" s="468">
        <v>1</v>
      </c>
      <c r="M325" s="468">
        <v>384</v>
      </c>
      <c r="N325" s="468">
        <v>10</v>
      </c>
      <c r="O325" s="468">
        <v>3470</v>
      </c>
      <c r="P325" s="491">
        <v>9.0364583333333339</v>
      </c>
      <c r="Q325" s="469">
        <v>347</v>
      </c>
    </row>
    <row r="326" spans="1:17" ht="14.4" customHeight="1" x14ac:dyDescent="0.3">
      <c r="A326" s="463" t="s">
        <v>1370</v>
      </c>
      <c r="B326" s="464" t="s">
        <v>1205</v>
      </c>
      <c r="C326" s="464" t="s">
        <v>1206</v>
      </c>
      <c r="D326" s="464" t="s">
        <v>1227</v>
      </c>
      <c r="E326" s="464" t="s">
        <v>1228</v>
      </c>
      <c r="F326" s="468">
        <v>20</v>
      </c>
      <c r="G326" s="468">
        <v>740</v>
      </c>
      <c r="H326" s="468">
        <v>0.625</v>
      </c>
      <c r="I326" s="468">
        <v>37</v>
      </c>
      <c r="J326" s="468">
        <v>32</v>
      </c>
      <c r="K326" s="468">
        <v>1184</v>
      </c>
      <c r="L326" s="468">
        <v>1</v>
      </c>
      <c r="M326" s="468">
        <v>37</v>
      </c>
      <c r="N326" s="468">
        <v>20</v>
      </c>
      <c r="O326" s="468">
        <v>1020</v>
      </c>
      <c r="P326" s="491">
        <v>0.86148648648648651</v>
      </c>
      <c r="Q326" s="469">
        <v>51</v>
      </c>
    </row>
    <row r="327" spans="1:17" ht="14.4" customHeight="1" x14ac:dyDescent="0.3">
      <c r="A327" s="463" t="s">
        <v>1370</v>
      </c>
      <c r="B327" s="464" t="s">
        <v>1205</v>
      </c>
      <c r="C327" s="464" t="s">
        <v>1206</v>
      </c>
      <c r="D327" s="464" t="s">
        <v>1231</v>
      </c>
      <c r="E327" s="464" t="s">
        <v>1232</v>
      </c>
      <c r="F327" s="468"/>
      <c r="G327" s="468"/>
      <c r="H327" s="468"/>
      <c r="I327" s="468"/>
      <c r="J327" s="468">
        <v>3</v>
      </c>
      <c r="K327" s="468">
        <v>1338</v>
      </c>
      <c r="L327" s="468">
        <v>1</v>
      </c>
      <c r="M327" s="468">
        <v>446</v>
      </c>
      <c r="N327" s="468">
        <v>44</v>
      </c>
      <c r="O327" s="468">
        <v>16588</v>
      </c>
      <c r="P327" s="491">
        <v>12.397608370702541</v>
      </c>
      <c r="Q327" s="469">
        <v>377</v>
      </c>
    </row>
    <row r="328" spans="1:17" ht="14.4" customHeight="1" x14ac:dyDescent="0.3">
      <c r="A328" s="463" t="s">
        <v>1370</v>
      </c>
      <c r="B328" s="464" t="s">
        <v>1205</v>
      </c>
      <c r="C328" s="464" t="s">
        <v>1206</v>
      </c>
      <c r="D328" s="464" t="s">
        <v>1233</v>
      </c>
      <c r="E328" s="464" t="s">
        <v>1234</v>
      </c>
      <c r="F328" s="468">
        <v>3</v>
      </c>
      <c r="G328" s="468">
        <v>123</v>
      </c>
      <c r="H328" s="468"/>
      <c r="I328" s="468">
        <v>41</v>
      </c>
      <c r="J328" s="468"/>
      <c r="K328" s="468"/>
      <c r="L328" s="468"/>
      <c r="M328" s="468"/>
      <c r="N328" s="468">
        <v>1</v>
      </c>
      <c r="O328" s="468">
        <v>34</v>
      </c>
      <c r="P328" s="491"/>
      <c r="Q328" s="469">
        <v>34</v>
      </c>
    </row>
    <row r="329" spans="1:17" ht="14.4" customHeight="1" x14ac:dyDescent="0.3">
      <c r="A329" s="463" t="s">
        <v>1370</v>
      </c>
      <c r="B329" s="464" t="s">
        <v>1205</v>
      </c>
      <c r="C329" s="464" t="s">
        <v>1206</v>
      </c>
      <c r="D329" s="464" t="s">
        <v>1235</v>
      </c>
      <c r="E329" s="464" t="s">
        <v>1236</v>
      </c>
      <c r="F329" s="468">
        <v>9</v>
      </c>
      <c r="G329" s="468">
        <v>4419</v>
      </c>
      <c r="H329" s="468">
        <v>8.9817073170731714</v>
      </c>
      <c r="I329" s="468">
        <v>491</v>
      </c>
      <c r="J329" s="468">
        <v>1</v>
      </c>
      <c r="K329" s="468">
        <v>492</v>
      </c>
      <c r="L329" s="468">
        <v>1</v>
      </c>
      <c r="M329" s="468">
        <v>492</v>
      </c>
      <c r="N329" s="468">
        <v>9</v>
      </c>
      <c r="O329" s="468">
        <v>4716</v>
      </c>
      <c r="P329" s="491">
        <v>9.5853658536585371</v>
      </c>
      <c r="Q329" s="469">
        <v>524</v>
      </c>
    </row>
    <row r="330" spans="1:17" ht="14.4" customHeight="1" x14ac:dyDescent="0.3">
      <c r="A330" s="463" t="s">
        <v>1370</v>
      </c>
      <c r="B330" s="464" t="s">
        <v>1205</v>
      </c>
      <c r="C330" s="464" t="s">
        <v>1206</v>
      </c>
      <c r="D330" s="464" t="s">
        <v>1237</v>
      </c>
      <c r="E330" s="464" t="s">
        <v>1238</v>
      </c>
      <c r="F330" s="468">
        <v>12</v>
      </c>
      <c r="G330" s="468">
        <v>372</v>
      </c>
      <c r="H330" s="468">
        <v>0.5714285714285714</v>
      </c>
      <c r="I330" s="468">
        <v>31</v>
      </c>
      <c r="J330" s="468">
        <v>21</v>
      </c>
      <c r="K330" s="468">
        <v>651</v>
      </c>
      <c r="L330" s="468">
        <v>1</v>
      </c>
      <c r="M330" s="468">
        <v>31</v>
      </c>
      <c r="N330" s="468">
        <v>23</v>
      </c>
      <c r="O330" s="468">
        <v>1311</v>
      </c>
      <c r="P330" s="491">
        <v>2.0138248847926268</v>
      </c>
      <c r="Q330" s="469">
        <v>57</v>
      </c>
    </row>
    <row r="331" spans="1:17" ht="14.4" customHeight="1" x14ac:dyDescent="0.3">
      <c r="A331" s="463" t="s">
        <v>1370</v>
      </c>
      <c r="B331" s="464" t="s">
        <v>1205</v>
      </c>
      <c r="C331" s="464" t="s">
        <v>1206</v>
      </c>
      <c r="D331" s="464" t="s">
        <v>1239</v>
      </c>
      <c r="E331" s="464" t="s">
        <v>1240</v>
      </c>
      <c r="F331" s="468">
        <v>36</v>
      </c>
      <c r="G331" s="468">
        <v>7452</v>
      </c>
      <c r="H331" s="468">
        <v>0.41180371352785144</v>
      </c>
      <c r="I331" s="468">
        <v>207</v>
      </c>
      <c r="J331" s="468">
        <v>87</v>
      </c>
      <c r="K331" s="468">
        <v>18096</v>
      </c>
      <c r="L331" s="468">
        <v>1</v>
      </c>
      <c r="M331" s="468">
        <v>208</v>
      </c>
      <c r="N331" s="468">
        <v>65</v>
      </c>
      <c r="O331" s="468">
        <v>14560</v>
      </c>
      <c r="P331" s="491">
        <v>0.8045977011494253</v>
      </c>
      <c r="Q331" s="469">
        <v>224</v>
      </c>
    </row>
    <row r="332" spans="1:17" ht="14.4" customHeight="1" x14ac:dyDescent="0.3">
      <c r="A332" s="463" t="s">
        <v>1370</v>
      </c>
      <c r="B332" s="464" t="s">
        <v>1205</v>
      </c>
      <c r="C332" s="464" t="s">
        <v>1206</v>
      </c>
      <c r="D332" s="464" t="s">
        <v>1241</v>
      </c>
      <c r="E332" s="464" t="s">
        <v>1242</v>
      </c>
      <c r="F332" s="468">
        <v>34</v>
      </c>
      <c r="G332" s="468">
        <v>12920</v>
      </c>
      <c r="H332" s="468">
        <v>0.39123062015503873</v>
      </c>
      <c r="I332" s="468">
        <v>380</v>
      </c>
      <c r="J332" s="468">
        <v>86</v>
      </c>
      <c r="K332" s="468">
        <v>33024</v>
      </c>
      <c r="L332" s="468">
        <v>1</v>
      </c>
      <c r="M332" s="468">
        <v>384</v>
      </c>
      <c r="N332" s="468">
        <v>64</v>
      </c>
      <c r="O332" s="468">
        <v>35392</v>
      </c>
      <c r="P332" s="491">
        <v>1.0717054263565891</v>
      </c>
      <c r="Q332" s="469">
        <v>553</v>
      </c>
    </row>
    <row r="333" spans="1:17" ht="14.4" customHeight="1" x14ac:dyDescent="0.3">
      <c r="A333" s="463" t="s">
        <v>1370</v>
      </c>
      <c r="B333" s="464" t="s">
        <v>1205</v>
      </c>
      <c r="C333" s="464" t="s">
        <v>1206</v>
      </c>
      <c r="D333" s="464" t="s">
        <v>1243</v>
      </c>
      <c r="E333" s="464" t="s">
        <v>1244</v>
      </c>
      <c r="F333" s="468"/>
      <c r="G333" s="468"/>
      <c r="H333" s="468"/>
      <c r="I333" s="468"/>
      <c r="J333" s="468">
        <v>1</v>
      </c>
      <c r="K333" s="468">
        <v>236</v>
      </c>
      <c r="L333" s="468">
        <v>1</v>
      </c>
      <c r="M333" s="468">
        <v>236</v>
      </c>
      <c r="N333" s="468"/>
      <c r="O333" s="468"/>
      <c r="P333" s="491"/>
      <c r="Q333" s="469"/>
    </row>
    <row r="334" spans="1:17" ht="14.4" customHeight="1" x14ac:dyDescent="0.3">
      <c r="A334" s="463" t="s">
        <v>1370</v>
      </c>
      <c r="B334" s="464" t="s">
        <v>1205</v>
      </c>
      <c r="C334" s="464" t="s">
        <v>1206</v>
      </c>
      <c r="D334" s="464" t="s">
        <v>1251</v>
      </c>
      <c r="E334" s="464" t="s">
        <v>1252</v>
      </c>
      <c r="F334" s="468">
        <v>44</v>
      </c>
      <c r="G334" s="468">
        <v>704</v>
      </c>
      <c r="H334" s="468">
        <v>1.1831932773109244</v>
      </c>
      <c r="I334" s="468">
        <v>16</v>
      </c>
      <c r="J334" s="468">
        <v>35</v>
      </c>
      <c r="K334" s="468">
        <v>595</v>
      </c>
      <c r="L334" s="468">
        <v>1</v>
      </c>
      <c r="M334" s="468">
        <v>17</v>
      </c>
      <c r="N334" s="468">
        <v>53</v>
      </c>
      <c r="O334" s="468">
        <v>901</v>
      </c>
      <c r="P334" s="491">
        <v>1.5142857142857142</v>
      </c>
      <c r="Q334" s="469">
        <v>17</v>
      </c>
    </row>
    <row r="335" spans="1:17" ht="14.4" customHeight="1" x14ac:dyDescent="0.3">
      <c r="A335" s="463" t="s">
        <v>1370</v>
      </c>
      <c r="B335" s="464" t="s">
        <v>1205</v>
      </c>
      <c r="C335" s="464" t="s">
        <v>1206</v>
      </c>
      <c r="D335" s="464" t="s">
        <v>1253</v>
      </c>
      <c r="E335" s="464" t="s">
        <v>1254</v>
      </c>
      <c r="F335" s="468"/>
      <c r="G335" s="468"/>
      <c r="H335" s="468"/>
      <c r="I335" s="468"/>
      <c r="J335" s="468">
        <v>7</v>
      </c>
      <c r="K335" s="468">
        <v>973</v>
      </c>
      <c r="L335" s="468">
        <v>1</v>
      </c>
      <c r="M335" s="468">
        <v>139</v>
      </c>
      <c r="N335" s="468"/>
      <c r="O335" s="468"/>
      <c r="P335" s="491"/>
      <c r="Q335" s="469"/>
    </row>
    <row r="336" spans="1:17" ht="14.4" customHeight="1" x14ac:dyDescent="0.3">
      <c r="A336" s="463" t="s">
        <v>1370</v>
      </c>
      <c r="B336" s="464" t="s">
        <v>1205</v>
      </c>
      <c r="C336" s="464" t="s">
        <v>1206</v>
      </c>
      <c r="D336" s="464" t="s">
        <v>1255</v>
      </c>
      <c r="E336" s="464" t="s">
        <v>1256</v>
      </c>
      <c r="F336" s="468">
        <v>7</v>
      </c>
      <c r="G336" s="468">
        <v>721</v>
      </c>
      <c r="H336" s="468"/>
      <c r="I336" s="468">
        <v>103</v>
      </c>
      <c r="J336" s="468"/>
      <c r="K336" s="468"/>
      <c r="L336" s="468"/>
      <c r="M336" s="468"/>
      <c r="N336" s="468">
        <v>1</v>
      </c>
      <c r="O336" s="468">
        <v>65</v>
      </c>
      <c r="P336" s="491"/>
      <c r="Q336" s="469">
        <v>65</v>
      </c>
    </row>
    <row r="337" spans="1:17" ht="14.4" customHeight="1" x14ac:dyDescent="0.3">
      <c r="A337" s="463" t="s">
        <v>1370</v>
      </c>
      <c r="B337" s="464" t="s">
        <v>1205</v>
      </c>
      <c r="C337" s="464" t="s">
        <v>1206</v>
      </c>
      <c r="D337" s="464" t="s">
        <v>1261</v>
      </c>
      <c r="E337" s="464" t="s">
        <v>1262</v>
      </c>
      <c r="F337" s="468">
        <v>149</v>
      </c>
      <c r="G337" s="468">
        <v>17284</v>
      </c>
      <c r="H337" s="468">
        <v>0.56384158674235008</v>
      </c>
      <c r="I337" s="468">
        <v>116</v>
      </c>
      <c r="J337" s="468">
        <v>262</v>
      </c>
      <c r="K337" s="468">
        <v>30654</v>
      </c>
      <c r="L337" s="468">
        <v>1</v>
      </c>
      <c r="M337" s="468">
        <v>117</v>
      </c>
      <c r="N337" s="468">
        <v>229</v>
      </c>
      <c r="O337" s="468">
        <v>31144</v>
      </c>
      <c r="P337" s="491">
        <v>1.0159848633131077</v>
      </c>
      <c r="Q337" s="469">
        <v>136</v>
      </c>
    </row>
    <row r="338" spans="1:17" ht="14.4" customHeight="1" x14ac:dyDescent="0.3">
      <c r="A338" s="463" t="s">
        <v>1370</v>
      </c>
      <c r="B338" s="464" t="s">
        <v>1205</v>
      </c>
      <c r="C338" s="464" t="s">
        <v>1206</v>
      </c>
      <c r="D338" s="464" t="s">
        <v>1263</v>
      </c>
      <c r="E338" s="464" t="s">
        <v>1264</v>
      </c>
      <c r="F338" s="468">
        <v>177</v>
      </c>
      <c r="G338" s="468">
        <v>15045</v>
      </c>
      <c r="H338" s="468">
        <v>1.401098901098901</v>
      </c>
      <c r="I338" s="468">
        <v>85</v>
      </c>
      <c r="J338" s="468">
        <v>118</v>
      </c>
      <c r="K338" s="468">
        <v>10738</v>
      </c>
      <c r="L338" s="468">
        <v>1</v>
      </c>
      <c r="M338" s="468">
        <v>91</v>
      </c>
      <c r="N338" s="468">
        <v>190</v>
      </c>
      <c r="O338" s="468">
        <v>17290</v>
      </c>
      <c r="P338" s="491">
        <v>1.6101694915254237</v>
      </c>
      <c r="Q338" s="469">
        <v>91</v>
      </c>
    </row>
    <row r="339" spans="1:17" ht="14.4" customHeight="1" x14ac:dyDescent="0.3">
      <c r="A339" s="463" t="s">
        <v>1370</v>
      </c>
      <c r="B339" s="464" t="s">
        <v>1205</v>
      </c>
      <c r="C339" s="464" t="s">
        <v>1206</v>
      </c>
      <c r="D339" s="464" t="s">
        <v>1265</v>
      </c>
      <c r="E339" s="464" t="s">
        <v>1266</v>
      </c>
      <c r="F339" s="468"/>
      <c r="G339" s="468"/>
      <c r="H339" s="468"/>
      <c r="I339" s="468"/>
      <c r="J339" s="468">
        <v>2</v>
      </c>
      <c r="K339" s="468">
        <v>198</v>
      </c>
      <c r="L339" s="468">
        <v>1</v>
      </c>
      <c r="M339" s="468">
        <v>99</v>
      </c>
      <c r="N339" s="468">
        <v>3</v>
      </c>
      <c r="O339" s="468">
        <v>411</v>
      </c>
      <c r="P339" s="491">
        <v>2.0757575757575757</v>
      </c>
      <c r="Q339" s="469">
        <v>137</v>
      </c>
    </row>
    <row r="340" spans="1:17" ht="14.4" customHeight="1" x14ac:dyDescent="0.3">
      <c r="A340" s="463" t="s">
        <v>1370</v>
      </c>
      <c r="B340" s="464" t="s">
        <v>1205</v>
      </c>
      <c r="C340" s="464" t="s">
        <v>1206</v>
      </c>
      <c r="D340" s="464" t="s">
        <v>1267</v>
      </c>
      <c r="E340" s="464" t="s">
        <v>1268</v>
      </c>
      <c r="F340" s="468">
        <v>23</v>
      </c>
      <c r="G340" s="468">
        <v>483</v>
      </c>
      <c r="H340" s="468">
        <v>0.33333333333333331</v>
      </c>
      <c r="I340" s="468">
        <v>21</v>
      </c>
      <c r="J340" s="468">
        <v>69</v>
      </c>
      <c r="K340" s="468">
        <v>1449</v>
      </c>
      <c r="L340" s="468">
        <v>1</v>
      </c>
      <c r="M340" s="468">
        <v>21</v>
      </c>
      <c r="N340" s="468">
        <v>15</v>
      </c>
      <c r="O340" s="468">
        <v>990</v>
      </c>
      <c r="P340" s="491">
        <v>0.68322981366459623</v>
      </c>
      <c r="Q340" s="469">
        <v>66</v>
      </c>
    </row>
    <row r="341" spans="1:17" ht="14.4" customHeight="1" x14ac:dyDescent="0.3">
      <c r="A341" s="463" t="s">
        <v>1370</v>
      </c>
      <c r="B341" s="464" t="s">
        <v>1205</v>
      </c>
      <c r="C341" s="464" t="s">
        <v>1206</v>
      </c>
      <c r="D341" s="464" t="s">
        <v>1269</v>
      </c>
      <c r="E341" s="464" t="s">
        <v>1270</v>
      </c>
      <c r="F341" s="468">
        <v>49</v>
      </c>
      <c r="G341" s="468">
        <v>23863</v>
      </c>
      <c r="H341" s="468">
        <v>1.1113543219076005</v>
      </c>
      <c r="I341" s="468">
        <v>487</v>
      </c>
      <c r="J341" s="468">
        <v>44</v>
      </c>
      <c r="K341" s="468">
        <v>21472</v>
      </c>
      <c r="L341" s="468">
        <v>1</v>
      </c>
      <c r="M341" s="468">
        <v>488</v>
      </c>
      <c r="N341" s="468">
        <v>24</v>
      </c>
      <c r="O341" s="468">
        <v>7872</v>
      </c>
      <c r="P341" s="491">
        <v>0.36661698956780925</v>
      </c>
      <c r="Q341" s="469">
        <v>328</v>
      </c>
    </row>
    <row r="342" spans="1:17" ht="14.4" customHeight="1" x14ac:dyDescent="0.3">
      <c r="A342" s="463" t="s">
        <v>1370</v>
      </c>
      <c r="B342" s="464" t="s">
        <v>1205</v>
      </c>
      <c r="C342" s="464" t="s">
        <v>1206</v>
      </c>
      <c r="D342" s="464" t="s">
        <v>1277</v>
      </c>
      <c r="E342" s="464" t="s">
        <v>1278</v>
      </c>
      <c r="F342" s="468">
        <v>57</v>
      </c>
      <c r="G342" s="468">
        <v>2337</v>
      </c>
      <c r="H342" s="468">
        <v>1.3902439024390243</v>
      </c>
      <c r="I342" s="468">
        <v>41</v>
      </c>
      <c r="J342" s="468">
        <v>41</v>
      </c>
      <c r="K342" s="468">
        <v>1681</v>
      </c>
      <c r="L342" s="468">
        <v>1</v>
      </c>
      <c r="M342" s="468">
        <v>41</v>
      </c>
      <c r="N342" s="468">
        <v>39</v>
      </c>
      <c r="O342" s="468">
        <v>1989</v>
      </c>
      <c r="P342" s="491">
        <v>1.1832242712671028</v>
      </c>
      <c r="Q342" s="469">
        <v>51</v>
      </c>
    </row>
    <row r="343" spans="1:17" ht="14.4" customHeight="1" x14ac:dyDescent="0.3">
      <c r="A343" s="463" t="s">
        <v>1370</v>
      </c>
      <c r="B343" s="464" t="s">
        <v>1205</v>
      </c>
      <c r="C343" s="464" t="s">
        <v>1206</v>
      </c>
      <c r="D343" s="464" t="s">
        <v>1285</v>
      </c>
      <c r="E343" s="464" t="s">
        <v>1286</v>
      </c>
      <c r="F343" s="468"/>
      <c r="G343" s="468"/>
      <c r="H343" s="468"/>
      <c r="I343" s="468"/>
      <c r="J343" s="468"/>
      <c r="K343" s="468"/>
      <c r="L343" s="468"/>
      <c r="M343" s="468"/>
      <c r="N343" s="468">
        <v>1</v>
      </c>
      <c r="O343" s="468">
        <v>207</v>
      </c>
      <c r="P343" s="491"/>
      <c r="Q343" s="469">
        <v>207</v>
      </c>
    </row>
    <row r="344" spans="1:17" ht="14.4" customHeight="1" x14ac:dyDescent="0.3">
      <c r="A344" s="463" t="s">
        <v>1370</v>
      </c>
      <c r="B344" s="464" t="s">
        <v>1205</v>
      </c>
      <c r="C344" s="464" t="s">
        <v>1206</v>
      </c>
      <c r="D344" s="464" t="s">
        <v>1287</v>
      </c>
      <c r="E344" s="464" t="s">
        <v>1288</v>
      </c>
      <c r="F344" s="468">
        <v>1</v>
      </c>
      <c r="G344" s="468">
        <v>762</v>
      </c>
      <c r="H344" s="468">
        <v>0.9986893840104849</v>
      </c>
      <c r="I344" s="468">
        <v>762</v>
      </c>
      <c r="J344" s="468">
        <v>1</v>
      </c>
      <c r="K344" s="468">
        <v>763</v>
      </c>
      <c r="L344" s="468">
        <v>1</v>
      </c>
      <c r="M344" s="468">
        <v>763</v>
      </c>
      <c r="N344" s="468">
        <v>2</v>
      </c>
      <c r="O344" s="468">
        <v>1526</v>
      </c>
      <c r="P344" s="491">
        <v>2</v>
      </c>
      <c r="Q344" s="469">
        <v>763</v>
      </c>
    </row>
    <row r="345" spans="1:17" ht="14.4" customHeight="1" x14ac:dyDescent="0.3">
      <c r="A345" s="463" t="s">
        <v>1370</v>
      </c>
      <c r="B345" s="464" t="s">
        <v>1205</v>
      </c>
      <c r="C345" s="464" t="s">
        <v>1206</v>
      </c>
      <c r="D345" s="464" t="s">
        <v>1289</v>
      </c>
      <c r="E345" s="464" t="s">
        <v>1290</v>
      </c>
      <c r="F345" s="468">
        <v>1</v>
      </c>
      <c r="G345" s="468">
        <v>2072</v>
      </c>
      <c r="H345" s="468">
        <v>0.98106060606060608</v>
      </c>
      <c r="I345" s="468">
        <v>2072</v>
      </c>
      <c r="J345" s="468">
        <v>1</v>
      </c>
      <c r="K345" s="468">
        <v>2112</v>
      </c>
      <c r="L345" s="468">
        <v>1</v>
      </c>
      <c r="M345" s="468">
        <v>2112</v>
      </c>
      <c r="N345" s="468"/>
      <c r="O345" s="468"/>
      <c r="P345" s="491"/>
      <c r="Q345" s="469"/>
    </row>
    <row r="346" spans="1:17" ht="14.4" customHeight="1" x14ac:dyDescent="0.3">
      <c r="A346" s="463" t="s">
        <v>1370</v>
      </c>
      <c r="B346" s="464" t="s">
        <v>1205</v>
      </c>
      <c r="C346" s="464" t="s">
        <v>1206</v>
      </c>
      <c r="D346" s="464" t="s">
        <v>1291</v>
      </c>
      <c r="E346" s="464" t="s">
        <v>1292</v>
      </c>
      <c r="F346" s="468">
        <v>5</v>
      </c>
      <c r="G346" s="468">
        <v>3040</v>
      </c>
      <c r="H346" s="468"/>
      <c r="I346" s="468">
        <v>608</v>
      </c>
      <c r="J346" s="468"/>
      <c r="K346" s="468"/>
      <c r="L346" s="468"/>
      <c r="M346" s="468"/>
      <c r="N346" s="468">
        <v>5</v>
      </c>
      <c r="O346" s="468">
        <v>3060</v>
      </c>
      <c r="P346" s="491"/>
      <c r="Q346" s="469">
        <v>612</v>
      </c>
    </row>
    <row r="347" spans="1:17" ht="14.4" customHeight="1" x14ac:dyDescent="0.3">
      <c r="A347" s="463" t="s">
        <v>1370</v>
      </c>
      <c r="B347" s="464" t="s">
        <v>1205</v>
      </c>
      <c r="C347" s="464" t="s">
        <v>1206</v>
      </c>
      <c r="D347" s="464" t="s">
        <v>1295</v>
      </c>
      <c r="E347" s="464" t="s">
        <v>1296</v>
      </c>
      <c r="F347" s="468">
        <v>1</v>
      </c>
      <c r="G347" s="468">
        <v>509</v>
      </c>
      <c r="H347" s="468"/>
      <c r="I347" s="468">
        <v>509</v>
      </c>
      <c r="J347" s="468"/>
      <c r="K347" s="468"/>
      <c r="L347" s="468"/>
      <c r="M347" s="468"/>
      <c r="N347" s="468"/>
      <c r="O347" s="468"/>
      <c r="P347" s="491"/>
      <c r="Q347" s="469"/>
    </row>
    <row r="348" spans="1:17" ht="14.4" customHeight="1" x14ac:dyDescent="0.3">
      <c r="A348" s="463" t="s">
        <v>1370</v>
      </c>
      <c r="B348" s="464" t="s">
        <v>1205</v>
      </c>
      <c r="C348" s="464" t="s">
        <v>1206</v>
      </c>
      <c r="D348" s="464" t="s">
        <v>1303</v>
      </c>
      <c r="E348" s="464" t="s">
        <v>1304</v>
      </c>
      <c r="F348" s="468"/>
      <c r="G348" s="468"/>
      <c r="H348" s="468"/>
      <c r="I348" s="468"/>
      <c r="J348" s="468">
        <v>1</v>
      </c>
      <c r="K348" s="468">
        <v>249</v>
      </c>
      <c r="L348" s="468">
        <v>1</v>
      </c>
      <c r="M348" s="468">
        <v>249</v>
      </c>
      <c r="N348" s="468"/>
      <c r="O348" s="468"/>
      <c r="P348" s="491"/>
      <c r="Q348" s="469"/>
    </row>
    <row r="349" spans="1:17" ht="14.4" customHeight="1" x14ac:dyDescent="0.3">
      <c r="A349" s="463" t="s">
        <v>1370</v>
      </c>
      <c r="B349" s="464" t="s">
        <v>1205</v>
      </c>
      <c r="C349" s="464" t="s">
        <v>1206</v>
      </c>
      <c r="D349" s="464" t="s">
        <v>1368</v>
      </c>
      <c r="E349" s="464" t="s">
        <v>1369</v>
      </c>
      <c r="F349" s="468">
        <v>376</v>
      </c>
      <c r="G349" s="468">
        <v>15416</v>
      </c>
      <c r="H349" s="468">
        <v>0.71133259505352531</v>
      </c>
      <c r="I349" s="468">
        <v>41</v>
      </c>
      <c r="J349" s="468">
        <v>516</v>
      </c>
      <c r="K349" s="468">
        <v>21672</v>
      </c>
      <c r="L349" s="468">
        <v>1</v>
      </c>
      <c r="M349" s="468">
        <v>42</v>
      </c>
      <c r="N349" s="468">
        <v>480</v>
      </c>
      <c r="O349" s="468">
        <v>24000</v>
      </c>
      <c r="P349" s="491">
        <v>1.1074197120708749</v>
      </c>
      <c r="Q349" s="469">
        <v>50</v>
      </c>
    </row>
    <row r="350" spans="1:17" ht="14.4" customHeight="1" x14ac:dyDescent="0.3">
      <c r="A350" s="463" t="s">
        <v>1370</v>
      </c>
      <c r="B350" s="464" t="s">
        <v>1205</v>
      </c>
      <c r="C350" s="464" t="s">
        <v>1206</v>
      </c>
      <c r="D350" s="464" t="s">
        <v>1323</v>
      </c>
      <c r="E350" s="464"/>
      <c r="F350" s="468"/>
      <c r="G350" s="468"/>
      <c r="H350" s="468"/>
      <c r="I350" s="468"/>
      <c r="J350" s="468"/>
      <c r="K350" s="468"/>
      <c r="L350" s="468"/>
      <c r="M350" s="468"/>
      <c r="N350" s="468">
        <v>10</v>
      </c>
      <c r="O350" s="468">
        <v>14930</v>
      </c>
      <c r="P350" s="491"/>
      <c r="Q350" s="469">
        <v>1493</v>
      </c>
    </row>
    <row r="351" spans="1:17" ht="14.4" customHeight="1" x14ac:dyDescent="0.3">
      <c r="A351" s="463" t="s">
        <v>1370</v>
      </c>
      <c r="B351" s="464" t="s">
        <v>1205</v>
      </c>
      <c r="C351" s="464" t="s">
        <v>1206</v>
      </c>
      <c r="D351" s="464" t="s">
        <v>1324</v>
      </c>
      <c r="E351" s="464"/>
      <c r="F351" s="468"/>
      <c r="G351" s="468"/>
      <c r="H351" s="468"/>
      <c r="I351" s="468"/>
      <c r="J351" s="468"/>
      <c r="K351" s="468"/>
      <c r="L351" s="468"/>
      <c r="M351" s="468"/>
      <c r="N351" s="468">
        <v>7</v>
      </c>
      <c r="O351" s="468">
        <v>2289</v>
      </c>
      <c r="P351" s="491"/>
      <c r="Q351" s="469">
        <v>327</v>
      </c>
    </row>
    <row r="352" spans="1:17" ht="14.4" customHeight="1" x14ac:dyDescent="0.3">
      <c r="A352" s="463" t="s">
        <v>1370</v>
      </c>
      <c r="B352" s="464" t="s">
        <v>1205</v>
      </c>
      <c r="C352" s="464" t="s">
        <v>1206</v>
      </c>
      <c r="D352" s="464" t="s">
        <v>1325</v>
      </c>
      <c r="E352" s="464"/>
      <c r="F352" s="468"/>
      <c r="G352" s="468"/>
      <c r="H352" s="468"/>
      <c r="I352" s="468"/>
      <c r="J352" s="468"/>
      <c r="K352" s="468"/>
      <c r="L352" s="468"/>
      <c r="M352" s="468"/>
      <c r="N352" s="468">
        <v>1</v>
      </c>
      <c r="O352" s="468">
        <v>887</v>
      </c>
      <c r="P352" s="491"/>
      <c r="Q352" s="469">
        <v>887</v>
      </c>
    </row>
    <row r="353" spans="1:17" ht="14.4" customHeight="1" x14ac:dyDescent="0.3">
      <c r="A353" s="463" t="s">
        <v>1370</v>
      </c>
      <c r="B353" s="464" t="s">
        <v>1205</v>
      </c>
      <c r="C353" s="464" t="s">
        <v>1206</v>
      </c>
      <c r="D353" s="464" t="s">
        <v>1328</v>
      </c>
      <c r="E353" s="464"/>
      <c r="F353" s="468"/>
      <c r="G353" s="468"/>
      <c r="H353" s="468"/>
      <c r="I353" s="468"/>
      <c r="J353" s="468"/>
      <c r="K353" s="468"/>
      <c r="L353" s="468"/>
      <c r="M353" s="468"/>
      <c r="N353" s="468">
        <v>7</v>
      </c>
      <c r="O353" s="468">
        <v>1820</v>
      </c>
      <c r="P353" s="491"/>
      <c r="Q353" s="469">
        <v>260</v>
      </c>
    </row>
    <row r="354" spans="1:17" ht="14.4" customHeight="1" x14ac:dyDescent="0.3">
      <c r="A354" s="463" t="s">
        <v>1371</v>
      </c>
      <c r="B354" s="464" t="s">
        <v>1205</v>
      </c>
      <c r="C354" s="464" t="s">
        <v>1206</v>
      </c>
      <c r="D354" s="464" t="s">
        <v>1207</v>
      </c>
      <c r="E354" s="464" t="s">
        <v>1208</v>
      </c>
      <c r="F354" s="468">
        <v>371</v>
      </c>
      <c r="G354" s="468">
        <v>59731</v>
      </c>
      <c r="H354" s="468">
        <v>1.0857418111753372</v>
      </c>
      <c r="I354" s="468">
        <v>161</v>
      </c>
      <c r="J354" s="468">
        <v>318</v>
      </c>
      <c r="K354" s="468">
        <v>55014</v>
      </c>
      <c r="L354" s="468">
        <v>1</v>
      </c>
      <c r="M354" s="468">
        <v>173</v>
      </c>
      <c r="N354" s="468">
        <v>325</v>
      </c>
      <c r="O354" s="468">
        <v>56225</v>
      </c>
      <c r="P354" s="491">
        <v>1.0220125786163523</v>
      </c>
      <c r="Q354" s="469">
        <v>173</v>
      </c>
    </row>
    <row r="355" spans="1:17" ht="14.4" customHeight="1" x14ac:dyDescent="0.3">
      <c r="A355" s="463" t="s">
        <v>1371</v>
      </c>
      <c r="B355" s="464" t="s">
        <v>1205</v>
      </c>
      <c r="C355" s="464" t="s">
        <v>1206</v>
      </c>
      <c r="D355" s="464" t="s">
        <v>1221</v>
      </c>
      <c r="E355" s="464" t="s">
        <v>1222</v>
      </c>
      <c r="F355" s="468"/>
      <c r="G355" s="468"/>
      <c r="H355" s="468"/>
      <c r="I355" s="468"/>
      <c r="J355" s="468">
        <v>3</v>
      </c>
      <c r="K355" s="468">
        <v>3519</v>
      </c>
      <c r="L355" s="468">
        <v>1</v>
      </c>
      <c r="M355" s="468">
        <v>1173</v>
      </c>
      <c r="N355" s="468"/>
      <c r="O355" s="468"/>
      <c r="P355" s="491"/>
      <c r="Q355" s="469"/>
    </row>
    <row r="356" spans="1:17" ht="14.4" customHeight="1" x14ac:dyDescent="0.3">
      <c r="A356" s="463" t="s">
        <v>1371</v>
      </c>
      <c r="B356" s="464" t="s">
        <v>1205</v>
      </c>
      <c r="C356" s="464" t="s">
        <v>1206</v>
      </c>
      <c r="D356" s="464" t="s">
        <v>1223</v>
      </c>
      <c r="E356" s="464" t="s">
        <v>1224</v>
      </c>
      <c r="F356" s="468">
        <v>17</v>
      </c>
      <c r="G356" s="468">
        <v>680</v>
      </c>
      <c r="H356" s="468">
        <v>0.78977932636469217</v>
      </c>
      <c r="I356" s="468">
        <v>40</v>
      </c>
      <c r="J356" s="468">
        <v>21</v>
      </c>
      <c r="K356" s="468">
        <v>861</v>
      </c>
      <c r="L356" s="468">
        <v>1</v>
      </c>
      <c r="M356" s="468">
        <v>41</v>
      </c>
      <c r="N356" s="468">
        <v>9</v>
      </c>
      <c r="O356" s="468">
        <v>414</v>
      </c>
      <c r="P356" s="491">
        <v>0.4808362369337979</v>
      </c>
      <c r="Q356" s="469">
        <v>46</v>
      </c>
    </row>
    <row r="357" spans="1:17" ht="14.4" customHeight="1" x14ac:dyDescent="0.3">
      <c r="A357" s="463" t="s">
        <v>1371</v>
      </c>
      <c r="B357" s="464" t="s">
        <v>1205</v>
      </c>
      <c r="C357" s="464" t="s">
        <v>1206</v>
      </c>
      <c r="D357" s="464" t="s">
        <v>1225</v>
      </c>
      <c r="E357" s="464" t="s">
        <v>1226</v>
      </c>
      <c r="F357" s="468">
        <v>8</v>
      </c>
      <c r="G357" s="468">
        <v>3064</v>
      </c>
      <c r="H357" s="468">
        <v>0.99739583333333337</v>
      </c>
      <c r="I357" s="468">
        <v>383</v>
      </c>
      <c r="J357" s="468">
        <v>8</v>
      </c>
      <c r="K357" s="468">
        <v>3072</v>
      </c>
      <c r="L357" s="468">
        <v>1</v>
      </c>
      <c r="M357" s="468">
        <v>384</v>
      </c>
      <c r="N357" s="468">
        <v>3</v>
      </c>
      <c r="O357" s="468">
        <v>1041</v>
      </c>
      <c r="P357" s="491">
        <v>0.3388671875</v>
      </c>
      <c r="Q357" s="469">
        <v>347</v>
      </c>
    </row>
    <row r="358" spans="1:17" ht="14.4" customHeight="1" x14ac:dyDescent="0.3">
      <c r="A358" s="463" t="s">
        <v>1371</v>
      </c>
      <c r="B358" s="464" t="s">
        <v>1205</v>
      </c>
      <c r="C358" s="464" t="s">
        <v>1206</v>
      </c>
      <c r="D358" s="464" t="s">
        <v>1227</v>
      </c>
      <c r="E358" s="464" t="s">
        <v>1228</v>
      </c>
      <c r="F358" s="468"/>
      <c r="G358" s="468"/>
      <c r="H358" s="468"/>
      <c r="I358" s="468"/>
      <c r="J358" s="468">
        <v>2</v>
      </c>
      <c r="K358" s="468">
        <v>74</v>
      </c>
      <c r="L358" s="468">
        <v>1</v>
      </c>
      <c r="M358" s="468">
        <v>37</v>
      </c>
      <c r="N358" s="468"/>
      <c r="O358" s="468"/>
      <c r="P358" s="491"/>
      <c r="Q358" s="469"/>
    </row>
    <row r="359" spans="1:17" ht="14.4" customHeight="1" x14ac:dyDescent="0.3">
      <c r="A359" s="463" t="s">
        <v>1371</v>
      </c>
      <c r="B359" s="464" t="s">
        <v>1205</v>
      </c>
      <c r="C359" s="464" t="s">
        <v>1206</v>
      </c>
      <c r="D359" s="464" t="s">
        <v>1231</v>
      </c>
      <c r="E359" s="464" t="s">
        <v>1232</v>
      </c>
      <c r="F359" s="468">
        <v>3</v>
      </c>
      <c r="G359" s="468">
        <v>1335</v>
      </c>
      <c r="H359" s="468">
        <v>0.42761050608584239</v>
      </c>
      <c r="I359" s="468">
        <v>445</v>
      </c>
      <c r="J359" s="468">
        <v>7</v>
      </c>
      <c r="K359" s="468">
        <v>3122</v>
      </c>
      <c r="L359" s="468">
        <v>1</v>
      </c>
      <c r="M359" s="468">
        <v>446</v>
      </c>
      <c r="N359" s="468">
        <v>2</v>
      </c>
      <c r="O359" s="468">
        <v>754</v>
      </c>
      <c r="P359" s="491">
        <v>0.24151185137732223</v>
      </c>
      <c r="Q359" s="469">
        <v>377</v>
      </c>
    </row>
    <row r="360" spans="1:17" ht="14.4" customHeight="1" x14ac:dyDescent="0.3">
      <c r="A360" s="463" t="s">
        <v>1371</v>
      </c>
      <c r="B360" s="464" t="s">
        <v>1205</v>
      </c>
      <c r="C360" s="464" t="s">
        <v>1206</v>
      </c>
      <c r="D360" s="464" t="s">
        <v>1233</v>
      </c>
      <c r="E360" s="464" t="s">
        <v>1234</v>
      </c>
      <c r="F360" s="468">
        <v>2</v>
      </c>
      <c r="G360" s="468">
        <v>82</v>
      </c>
      <c r="H360" s="468">
        <v>1.9523809523809523</v>
      </c>
      <c r="I360" s="468">
        <v>41</v>
      </c>
      <c r="J360" s="468">
        <v>1</v>
      </c>
      <c r="K360" s="468">
        <v>42</v>
      </c>
      <c r="L360" s="468">
        <v>1</v>
      </c>
      <c r="M360" s="468">
        <v>42</v>
      </c>
      <c r="N360" s="468"/>
      <c r="O360" s="468"/>
      <c r="P360" s="491"/>
      <c r="Q360" s="469"/>
    </row>
    <row r="361" spans="1:17" ht="14.4" customHeight="1" x14ac:dyDescent="0.3">
      <c r="A361" s="463" t="s">
        <v>1371</v>
      </c>
      <c r="B361" s="464" t="s">
        <v>1205</v>
      </c>
      <c r="C361" s="464" t="s">
        <v>1206</v>
      </c>
      <c r="D361" s="464" t="s">
        <v>1235</v>
      </c>
      <c r="E361" s="464" t="s">
        <v>1236</v>
      </c>
      <c r="F361" s="468">
        <v>2</v>
      </c>
      <c r="G361" s="468">
        <v>982</v>
      </c>
      <c r="H361" s="468">
        <v>0.33265582655826559</v>
      </c>
      <c r="I361" s="468">
        <v>491</v>
      </c>
      <c r="J361" s="468">
        <v>6</v>
      </c>
      <c r="K361" s="468">
        <v>2952</v>
      </c>
      <c r="L361" s="468">
        <v>1</v>
      </c>
      <c r="M361" s="468">
        <v>492</v>
      </c>
      <c r="N361" s="468"/>
      <c r="O361" s="468"/>
      <c r="P361" s="491"/>
      <c r="Q361" s="469"/>
    </row>
    <row r="362" spans="1:17" ht="14.4" customHeight="1" x14ac:dyDescent="0.3">
      <c r="A362" s="463" t="s">
        <v>1371</v>
      </c>
      <c r="B362" s="464" t="s">
        <v>1205</v>
      </c>
      <c r="C362" s="464" t="s">
        <v>1206</v>
      </c>
      <c r="D362" s="464" t="s">
        <v>1239</v>
      </c>
      <c r="E362" s="464" t="s">
        <v>1240</v>
      </c>
      <c r="F362" s="468"/>
      <c r="G362" s="468"/>
      <c r="H362" s="468"/>
      <c r="I362" s="468"/>
      <c r="J362" s="468">
        <v>2</v>
      </c>
      <c r="K362" s="468">
        <v>416</v>
      </c>
      <c r="L362" s="468">
        <v>1</v>
      </c>
      <c r="M362" s="468">
        <v>208</v>
      </c>
      <c r="N362" s="468"/>
      <c r="O362" s="468"/>
      <c r="P362" s="491"/>
      <c r="Q362" s="469"/>
    </row>
    <row r="363" spans="1:17" ht="14.4" customHeight="1" x14ac:dyDescent="0.3">
      <c r="A363" s="463" t="s">
        <v>1371</v>
      </c>
      <c r="B363" s="464" t="s">
        <v>1205</v>
      </c>
      <c r="C363" s="464" t="s">
        <v>1206</v>
      </c>
      <c r="D363" s="464" t="s">
        <v>1241</v>
      </c>
      <c r="E363" s="464" t="s">
        <v>1242</v>
      </c>
      <c r="F363" s="468"/>
      <c r="G363" s="468"/>
      <c r="H363" s="468"/>
      <c r="I363" s="468"/>
      <c r="J363" s="468">
        <v>2</v>
      </c>
      <c r="K363" s="468">
        <v>768</v>
      </c>
      <c r="L363" s="468">
        <v>1</v>
      </c>
      <c r="M363" s="468">
        <v>384</v>
      </c>
      <c r="N363" s="468"/>
      <c r="O363" s="468"/>
      <c r="P363" s="491"/>
      <c r="Q363" s="469"/>
    </row>
    <row r="364" spans="1:17" ht="14.4" customHeight="1" x14ac:dyDescent="0.3">
      <c r="A364" s="463" t="s">
        <v>1371</v>
      </c>
      <c r="B364" s="464" t="s">
        <v>1205</v>
      </c>
      <c r="C364" s="464" t="s">
        <v>1206</v>
      </c>
      <c r="D364" s="464" t="s">
        <v>1243</v>
      </c>
      <c r="E364" s="464" t="s">
        <v>1244</v>
      </c>
      <c r="F364" s="468"/>
      <c r="G364" s="468"/>
      <c r="H364" s="468"/>
      <c r="I364" s="468"/>
      <c r="J364" s="468">
        <v>1</v>
      </c>
      <c r="K364" s="468">
        <v>236</v>
      </c>
      <c r="L364" s="468">
        <v>1</v>
      </c>
      <c r="M364" s="468">
        <v>236</v>
      </c>
      <c r="N364" s="468"/>
      <c r="O364" s="468"/>
      <c r="P364" s="491"/>
      <c r="Q364" s="469"/>
    </row>
    <row r="365" spans="1:17" ht="14.4" customHeight="1" x14ac:dyDescent="0.3">
      <c r="A365" s="463" t="s">
        <v>1371</v>
      </c>
      <c r="B365" s="464" t="s">
        <v>1205</v>
      </c>
      <c r="C365" s="464" t="s">
        <v>1206</v>
      </c>
      <c r="D365" s="464" t="s">
        <v>1251</v>
      </c>
      <c r="E365" s="464" t="s">
        <v>1252</v>
      </c>
      <c r="F365" s="468">
        <v>23</v>
      </c>
      <c r="G365" s="468">
        <v>368</v>
      </c>
      <c r="H365" s="468">
        <v>0.55505279034690802</v>
      </c>
      <c r="I365" s="468">
        <v>16</v>
      </c>
      <c r="J365" s="468">
        <v>39</v>
      </c>
      <c r="K365" s="468">
        <v>663</v>
      </c>
      <c r="L365" s="468">
        <v>1</v>
      </c>
      <c r="M365" s="468">
        <v>17</v>
      </c>
      <c r="N365" s="468">
        <v>4</v>
      </c>
      <c r="O365" s="468">
        <v>68</v>
      </c>
      <c r="P365" s="491">
        <v>0.10256410256410256</v>
      </c>
      <c r="Q365" s="469">
        <v>17</v>
      </c>
    </row>
    <row r="366" spans="1:17" ht="14.4" customHeight="1" x14ac:dyDescent="0.3">
      <c r="A366" s="463" t="s">
        <v>1371</v>
      </c>
      <c r="B366" s="464" t="s">
        <v>1205</v>
      </c>
      <c r="C366" s="464" t="s">
        <v>1206</v>
      </c>
      <c r="D366" s="464" t="s">
        <v>1253</v>
      </c>
      <c r="E366" s="464" t="s">
        <v>1254</v>
      </c>
      <c r="F366" s="468">
        <v>1</v>
      </c>
      <c r="G366" s="468">
        <v>136</v>
      </c>
      <c r="H366" s="468">
        <v>0.48920863309352519</v>
      </c>
      <c r="I366" s="468">
        <v>136</v>
      </c>
      <c r="J366" s="468">
        <v>2</v>
      </c>
      <c r="K366" s="468">
        <v>278</v>
      </c>
      <c r="L366" s="468">
        <v>1</v>
      </c>
      <c r="M366" s="468">
        <v>139</v>
      </c>
      <c r="N366" s="468"/>
      <c r="O366" s="468"/>
      <c r="P366" s="491"/>
      <c r="Q366" s="469"/>
    </row>
    <row r="367" spans="1:17" ht="14.4" customHeight="1" x14ac:dyDescent="0.3">
      <c r="A367" s="463" t="s">
        <v>1371</v>
      </c>
      <c r="B367" s="464" t="s">
        <v>1205</v>
      </c>
      <c r="C367" s="464" t="s">
        <v>1206</v>
      </c>
      <c r="D367" s="464" t="s">
        <v>1255</v>
      </c>
      <c r="E367" s="464" t="s">
        <v>1256</v>
      </c>
      <c r="F367" s="468">
        <v>3</v>
      </c>
      <c r="G367" s="468">
        <v>309</v>
      </c>
      <c r="H367" s="468">
        <v>1</v>
      </c>
      <c r="I367" s="468">
        <v>103</v>
      </c>
      <c r="J367" s="468">
        <v>3</v>
      </c>
      <c r="K367" s="468">
        <v>309</v>
      </c>
      <c r="L367" s="468">
        <v>1</v>
      </c>
      <c r="M367" s="468">
        <v>103</v>
      </c>
      <c r="N367" s="468">
        <v>5</v>
      </c>
      <c r="O367" s="468">
        <v>325</v>
      </c>
      <c r="P367" s="491">
        <v>1.051779935275081</v>
      </c>
      <c r="Q367" s="469">
        <v>65</v>
      </c>
    </row>
    <row r="368" spans="1:17" ht="14.4" customHeight="1" x14ac:dyDescent="0.3">
      <c r="A368" s="463" t="s">
        <v>1371</v>
      </c>
      <c r="B368" s="464" t="s">
        <v>1205</v>
      </c>
      <c r="C368" s="464" t="s">
        <v>1206</v>
      </c>
      <c r="D368" s="464" t="s">
        <v>1261</v>
      </c>
      <c r="E368" s="464" t="s">
        <v>1262</v>
      </c>
      <c r="F368" s="468">
        <v>321</v>
      </c>
      <c r="G368" s="468">
        <v>37236</v>
      </c>
      <c r="H368" s="468">
        <v>1.4734093067426401</v>
      </c>
      <c r="I368" s="468">
        <v>116</v>
      </c>
      <c r="J368" s="468">
        <v>216</v>
      </c>
      <c r="K368" s="468">
        <v>25272</v>
      </c>
      <c r="L368" s="468">
        <v>1</v>
      </c>
      <c r="M368" s="468">
        <v>117</v>
      </c>
      <c r="N368" s="468">
        <v>272</v>
      </c>
      <c r="O368" s="468">
        <v>36992</v>
      </c>
      <c r="P368" s="491">
        <v>1.4637543526432415</v>
      </c>
      <c r="Q368" s="469">
        <v>136</v>
      </c>
    </row>
    <row r="369" spans="1:17" ht="14.4" customHeight="1" x14ac:dyDescent="0.3">
      <c r="A369" s="463" t="s">
        <v>1371</v>
      </c>
      <c r="B369" s="464" t="s">
        <v>1205</v>
      </c>
      <c r="C369" s="464" t="s">
        <v>1206</v>
      </c>
      <c r="D369" s="464" t="s">
        <v>1263</v>
      </c>
      <c r="E369" s="464" t="s">
        <v>1264</v>
      </c>
      <c r="F369" s="468">
        <v>26</v>
      </c>
      <c r="G369" s="468">
        <v>2210</v>
      </c>
      <c r="H369" s="468">
        <v>0.86734693877551017</v>
      </c>
      <c r="I369" s="468">
        <v>85</v>
      </c>
      <c r="J369" s="468">
        <v>28</v>
      </c>
      <c r="K369" s="468">
        <v>2548</v>
      </c>
      <c r="L369" s="468">
        <v>1</v>
      </c>
      <c r="M369" s="468">
        <v>91</v>
      </c>
      <c r="N369" s="468">
        <v>20</v>
      </c>
      <c r="O369" s="468">
        <v>1820</v>
      </c>
      <c r="P369" s="491">
        <v>0.7142857142857143</v>
      </c>
      <c r="Q369" s="469">
        <v>91</v>
      </c>
    </row>
    <row r="370" spans="1:17" ht="14.4" customHeight="1" x14ac:dyDescent="0.3">
      <c r="A370" s="463" t="s">
        <v>1371</v>
      </c>
      <c r="B370" s="464" t="s">
        <v>1205</v>
      </c>
      <c r="C370" s="464" t="s">
        <v>1206</v>
      </c>
      <c r="D370" s="464" t="s">
        <v>1265</v>
      </c>
      <c r="E370" s="464" t="s">
        <v>1266</v>
      </c>
      <c r="F370" s="468">
        <v>1</v>
      </c>
      <c r="G370" s="468">
        <v>98</v>
      </c>
      <c r="H370" s="468">
        <v>0.24747474747474749</v>
      </c>
      <c r="I370" s="468">
        <v>98</v>
      </c>
      <c r="J370" s="468">
        <v>4</v>
      </c>
      <c r="K370" s="468">
        <v>396</v>
      </c>
      <c r="L370" s="468">
        <v>1</v>
      </c>
      <c r="M370" s="468">
        <v>99</v>
      </c>
      <c r="N370" s="468">
        <v>1</v>
      </c>
      <c r="O370" s="468">
        <v>137</v>
      </c>
      <c r="P370" s="491">
        <v>0.34595959595959597</v>
      </c>
      <c r="Q370" s="469">
        <v>137</v>
      </c>
    </row>
    <row r="371" spans="1:17" ht="14.4" customHeight="1" x14ac:dyDescent="0.3">
      <c r="A371" s="463" t="s">
        <v>1371</v>
      </c>
      <c r="B371" s="464" t="s">
        <v>1205</v>
      </c>
      <c r="C371" s="464" t="s">
        <v>1206</v>
      </c>
      <c r="D371" s="464" t="s">
        <v>1267</v>
      </c>
      <c r="E371" s="464" t="s">
        <v>1268</v>
      </c>
      <c r="F371" s="468">
        <v>53</v>
      </c>
      <c r="G371" s="468">
        <v>1113</v>
      </c>
      <c r="H371" s="468">
        <v>4.8181818181818183</v>
      </c>
      <c r="I371" s="468">
        <v>21</v>
      </c>
      <c r="J371" s="468">
        <v>11</v>
      </c>
      <c r="K371" s="468">
        <v>231</v>
      </c>
      <c r="L371" s="468">
        <v>1</v>
      </c>
      <c r="M371" s="468">
        <v>21</v>
      </c>
      <c r="N371" s="468">
        <v>9</v>
      </c>
      <c r="O371" s="468">
        <v>594</v>
      </c>
      <c r="P371" s="491">
        <v>2.5714285714285716</v>
      </c>
      <c r="Q371" s="469">
        <v>66</v>
      </c>
    </row>
    <row r="372" spans="1:17" ht="14.4" customHeight="1" x14ac:dyDescent="0.3">
      <c r="A372" s="463" t="s">
        <v>1371</v>
      </c>
      <c r="B372" s="464" t="s">
        <v>1205</v>
      </c>
      <c r="C372" s="464" t="s">
        <v>1206</v>
      </c>
      <c r="D372" s="464" t="s">
        <v>1269</v>
      </c>
      <c r="E372" s="464" t="s">
        <v>1270</v>
      </c>
      <c r="F372" s="468">
        <v>20</v>
      </c>
      <c r="G372" s="468">
        <v>9740</v>
      </c>
      <c r="H372" s="468">
        <v>0.57025761124121777</v>
      </c>
      <c r="I372" s="468">
        <v>487</v>
      </c>
      <c r="J372" s="468">
        <v>35</v>
      </c>
      <c r="K372" s="468">
        <v>17080</v>
      </c>
      <c r="L372" s="468">
        <v>1</v>
      </c>
      <c r="M372" s="468">
        <v>488</v>
      </c>
      <c r="N372" s="468">
        <v>3</v>
      </c>
      <c r="O372" s="468">
        <v>984</v>
      </c>
      <c r="P372" s="491">
        <v>5.7611241217798592E-2</v>
      </c>
      <c r="Q372" s="469">
        <v>328</v>
      </c>
    </row>
    <row r="373" spans="1:17" ht="14.4" customHeight="1" x14ac:dyDescent="0.3">
      <c r="A373" s="463" t="s">
        <v>1371</v>
      </c>
      <c r="B373" s="464" t="s">
        <v>1205</v>
      </c>
      <c r="C373" s="464" t="s">
        <v>1206</v>
      </c>
      <c r="D373" s="464" t="s">
        <v>1277</v>
      </c>
      <c r="E373" s="464" t="s">
        <v>1278</v>
      </c>
      <c r="F373" s="468">
        <v>10</v>
      </c>
      <c r="G373" s="468">
        <v>410</v>
      </c>
      <c r="H373" s="468">
        <v>0.33333333333333331</v>
      </c>
      <c r="I373" s="468">
        <v>41</v>
      </c>
      <c r="J373" s="468">
        <v>30</v>
      </c>
      <c r="K373" s="468">
        <v>1230</v>
      </c>
      <c r="L373" s="468">
        <v>1</v>
      </c>
      <c r="M373" s="468">
        <v>41</v>
      </c>
      <c r="N373" s="468">
        <v>22</v>
      </c>
      <c r="O373" s="468">
        <v>1122</v>
      </c>
      <c r="P373" s="491">
        <v>0.91219512195121955</v>
      </c>
      <c r="Q373" s="469">
        <v>51</v>
      </c>
    </row>
    <row r="374" spans="1:17" ht="14.4" customHeight="1" x14ac:dyDescent="0.3">
      <c r="A374" s="463" t="s">
        <v>1371</v>
      </c>
      <c r="B374" s="464" t="s">
        <v>1205</v>
      </c>
      <c r="C374" s="464" t="s">
        <v>1206</v>
      </c>
      <c r="D374" s="464" t="s">
        <v>1291</v>
      </c>
      <c r="E374" s="464" t="s">
        <v>1292</v>
      </c>
      <c r="F374" s="468"/>
      <c r="G374" s="468"/>
      <c r="H374" s="468"/>
      <c r="I374" s="468"/>
      <c r="J374" s="468">
        <v>1</v>
      </c>
      <c r="K374" s="468">
        <v>614</v>
      </c>
      <c r="L374" s="468">
        <v>1</v>
      </c>
      <c r="M374" s="468">
        <v>614</v>
      </c>
      <c r="N374" s="468"/>
      <c r="O374" s="468"/>
      <c r="P374" s="491"/>
      <c r="Q374" s="469"/>
    </row>
    <row r="375" spans="1:17" ht="14.4" customHeight="1" x14ac:dyDescent="0.3">
      <c r="A375" s="463" t="s">
        <v>1371</v>
      </c>
      <c r="B375" s="464" t="s">
        <v>1205</v>
      </c>
      <c r="C375" s="464" t="s">
        <v>1206</v>
      </c>
      <c r="D375" s="464" t="s">
        <v>1303</v>
      </c>
      <c r="E375" s="464" t="s">
        <v>1304</v>
      </c>
      <c r="F375" s="468"/>
      <c r="G375" s="468"/>
      <c r="H375" s="468"/>
      <c r="I375" s="468"/>
      <c r="J375" s="468">
        <v>1</v>
      </c>
      <c r="K375" s="468">
        <v>249</v>
      </c>
      <c r="L375" s="468">
        <v>1</v>
      </c>
      <c r="M375" s="468">
        <v>249</v>
      </c>
      <c r="N375" s="468"/>
      <c r="O375" s="468"/>
      <c r="P375" s="491"/>
      <c r="Q375" s="469"/>
    </row>
    <row r="376" spans="1:17" ht="14.4" customHeight="1" x14ac:dyDescent="0.3">
      <c r="A376" s="463" t="s">
        <v>1371</v>
      </c>
      <c r="B376" s="464" t="s">
        <v>1205</v>
      </c>
      <c r="C376" s="464" t="s">
        <v>1206</v>
      </c>
      <c r="D376" s="464" t="s">
        <v>1328</v>
      </c>
      <c r="E376" s="464"/>
      <c r="F376" s="468"/>
      <c r="G376" s="468"/>
      <c r="H376" s="468"/>
      <c r="I376" s="468"/>
      <c r="J376" s="468"/>
      <c r="K376" s="468"/>
      <c r="L376" s="468"/>
      <c r="M376" s="468"/>
      <c r="N376" s="468">
        <v>11</v>
      </c>
      <c r="O376" s="468">
        <v>2860</v>
      </c>
      <c r="P376" s="491"/>
      <c r="Q376" s="469">
        <v>260</v>
      </c>
    </row>
    <row r="377" spans="1:17" ht="14.4" customHeight="1" x14ac:dyDescent="0.3">
      <c r="A377" s="463" t="s">
        <v>1372</v>
      </c>
      <c r="B377" s="464" t="s">
        <v>1205</v>
      </c>
      <c r="C377" s="464" t="s">
        <v>1206</v>
      </c>
      <c r="D377" s="464" t="s">
        <v>1207</v>
      </c>
      <c r="E377" s="464" t="s">
        <v>1208</v>
      </c>
      <c r="F377" s="468">
        <v>120</v>
      </c>
      <c r="G377" s="468">
        <v>19320</v>
      </c>
      <c r="H377" s="468">
        <v>0.80924855491329484</v>
      </c>
      <c r="I377" s="468">
        <v>161</v>
      </c>
      <c r="J377" s="468">
        <v>138</v>
      </c>
      <c r="K377" s="468">
        <v>23874</v>
      </c>
      <c r="L377" s="468">
        <v>1</v>
      </c>
      <c r="M377" s="468">
        <v>173</v>
      </c>
      <c r="N377" s="468">
        <v>162</v>
      </c>
      <c r="O377" s="468">
        <v>28026</v>
      </c>
      <c r="P377" s="491">
        <v>1.173913043478261</v>
      </c>
      <c r="Q377" s="469">
        <v>173</v>
      </c>
    </row>
    <row r="378" spans="1:17" ht="14.4" customHeight="1" x14ac:dyDescent="0.3">
      <c r="A378" s="463" t="s">
        <v>1372</v>
      </c>
      <c r="B378" s="464" t="s">
        <v>1205</v>
      </c>
      <c r="C378" s="464" t="s">
        <v>1206</v>
      </c>
      <c r="D378" s="464" t="s">
        <v>1221</v>
      </c>
      <c r="E378" s="464" t="s">
        <v>1222</v>
      </c>
      <c r="F378" s="468">
        <v>1</v>
      </c>
      <c r="G378" s="468">
        <v>1169</v>
      </c>
      <c r="H378" s="468"/>
      <c r="I378" s="468">
        <v>1169</v>
      </c>
      <c r="J378" s="468"/>
      <c r="K378" s="468"/>
      <c r="L378" s="468"/>
      <c r="M378" s="468"/>
      <c r="N378" s="468">
        <v>2</v>
      </c>
      <c r="O378" s="468">
        <v>2140</v>
      </c>
      <c r="P378" s="491"/>
      <c r="Q378" s="469">
        <v>1070</v>
      </c>
    </row>
    <row r="379" spans="1:17" ht="14.4" customHeight="1" x14ac:dyDescent="0.3">
      <c r="A379" s="463" t="s">
        <v>1372</v>
      </c>
      <c r="B379" s="464" t="s">
        <v>1205</v>
      </c>
      <c r="C379" s="464" t="s">
        <v>1206</v>
      </c>
      <c r="D379" s="464" t="s">
        <v>1223</v>
      </c>
      <c r="E379" s="464" t="s">
        <v>1224</v>
      </c>
      <c r="F379" s="468">
        <v>83</v>
      </c>
      <c r="G379" s="468">
        <v>3320</v>
      </c>
      <c r="H379" s="468">
        <v>2.5304878048780486</v>
      </c>
      <c r="I379" s="468">
        <v>40</v>
      </c>
      <c r="J379" s="468">
        <v>32</v>
      </c>
      <c r="K379" s="468">
        <v>1312</v>
      </c>
      <c r="L379" s="468">
        <v>1</v>
      </c>
      <c r="M379" s="468">
        <v>41</v>
      </c>
      <c r="N379" s="468">
        <v>66</v>
      </c>
      <c r="O379" s="468">
        <v>3036</v>
      </c>
      <c r="P379" s="491">
        <v>2.3140243902439024</v>
      </c>
      <c r="Q379" s="469">
        <v>46</v>
      </c>
    </row>
    <row r="380" spans="1:17" ht="14.4" customHeight="1" x14ac:dyDescent="0.3">
      <c r="A380" s="463" t="s">
        <v>1372</v>
      </c>
      <c r="B380" s="464" t="s">
        <v>1205</v>
      </c>
      <c r="C380" s="464" t="s">
        <v>1206</v>
      </c>
      <c r="D380" s="464" t="s">
        <v>1225</v>
      </c>
      <c r="E380" s="464" t="s">
        <v>1226</v>
      </c>
      <c r="F380" s="468">
        <v>2</v>
      </c>
      <c r="G380" s="468">
        <v>766</v>
      </c>
      <c r="H380" s="468">
        <v>0.28497023809523808</v>
      </c>
      <c r="I380" s="468">
        <v>383</v>
      </c>
      <c r="J380" s="468">
        <v>7</v>
      </c>
      <c r="K380" s="468">
        <v>2688</v>
      </c>
      <c r="L380" s="468">
        <v>1</v>
      </c>
      <c r="M380" s="468">
        <v>384</v>
      </c>
      <c r="N380" s="468">
        <v>5</v>
      </c>
      <c r="O380" s="468">
        <v>1735</v>
      </c>
      <c r="P380" s="491">
        <v>0.64546130952380953</v>
      </c>
      <c r="Q380" s="469">
        <v>347</v>
      </c>
    </row>
    <row r="381" spans="1:17" ht="14.4" customHeight="1" x14ac:dyDescent="0.3">
      <c r="A381" s="463" t="s">
        <v>1372</v>
      </c>
      <c r="B381" s="464" t="s">
        <v>1205</v>
      </c>
      <c r="C381" s="464" t="s">
        <v>1206</v>
      </c>
      <c r="D381" s="464" t="s">
        <v>1227</v>
      </c>
      <c r="E381" s="464" t="s">
        <v>1228</v>
      </c>
      <c r="F381" s="468">
        <v>3</v>
      </c>
      <c r="G381" s="468">
        <v>111</v>
      </c>
      <c r="H381" s="468"/>
      <c r="I381" s="468">
        <v>37</v>
      </c>
      <c r="J381" s="468"/>
      <c r="K381" s="468"/>
      <c r="L381" s="468"/>
      <c r="M381" s="468"/>
      <c r="N381" s="468">
        <v>4</v>
      </c>
      <c r="O381" s="468">
        <v>204</v>
      </c>
      <c r="P381" s="491"/>
      <c r="Q381" s="469">
        <v>51</v>
      </c>
    </row>
    <row r="382" spans="1:17" ht="14.4" customHeight="1" x14ac:dyDescent="0.3">
      <c r="A382" s="463" t="s">
        <v>1372</v>
      </c>
      <c r="B382" s="464" t="s">
        <v>1205</v>
      </c>
      <c r="C382" s="464" t="s">
        <v>1206</v>
      </c>
      <c r="D382" s="464" t="s">
        <v>1231</v>
      </c>
      <c r="E382" s="464" t="s">
        <v>1232</v>
      </c>
      <c r="F382" s="468">
        <v>12</v>
      </c>
      <c r="G382" s="468">
        <v>5340</v>
      </c>
      <c r="H382" s="468">
        <v>3.9910313901345291</v>
      </c>
      <c r="I382" s="468">
        <v>445</v>
      </c>
      <c r="J382" s="468">
        <v>3</v>
      </c>
      <c r="K382" s="468">
        <v>1338</v>
      </c>
      <c r="L382" s="468">
        <v>1</v>
      </c>
      <c r="M382" s="468">
        <v>446</v>
      </c>
      <c r="N382" s="468">
        <v>21</v>
      </c>
      <c r="O382" s="468">
        <v>7917</v>
      </c>
      <c r="P382" s="491">
        <v>5.9170403587443943</v>
      </c>
      <c r="Q382" s="469">
        <v>377</v>
      </c>
    </row>
    <row r="383" spans="1:17" ht="14.4" customHeight="1" x14ac:dyDescent="0.3">
      <c r="A383" s="463" t="s">
        <v>1372</v>
      </c>
      <c r="B383" s="464" t="s">
        <v>1205</v>
      </c>
      <c r="C383" s="464" t="s">
        <v>1206</v>
      </c>
      <c r="D383" s="464" t="s">
        <v>1235</v>
      </c>
      <c r="E383" s="464" t="s">
        <v>1236</v>
      </c>
      <c r="F383" s="468"/>
      <c r="G383" s="468"/>
      <c r="H383" s="468"/>
      <c r="I383" s="468"/>
      <c r="J383" s="468">
        <v>5</v>
      </c>
      <c r="K383" s="468">
        <v>2460</v>
      </c>
      <c r="L383" s="468">
        <v>1</v>
      </c>
      <c r="M383" s="468">
        <v>492</v>
      </c>
      <c r="N383" s="468"/>
      <c r="O383" s="468"/>
      <c r="P383" s="491"/>
      <c r="Q383" s="469"/>
    </row>
    <row r="384" spans="1:17" ht="14.4" customHeight="1" x14ac:dyDescent="0.3">
      <c r="A384" s="463" t="s">
        <v>1372</v>
      </c>
      <c r="B384" s="464" t="s">
        <v>1205</v>
      </c>
      <c r="C384" s="464" t="s">
        <v>1206</v>
      </c>
      <c r="D384" s="464" t="s">
        <v>1237</v>
      </c>
      <c r="E384" s="464" t="s">
        <v>1238</v>
      </c>
      <c r="F384" s="468">
        <v>12</v>
      </c>
      <c r="G384" s="468">
        <v>372</v>
      </c>
      <c r="H384" s="468">
        <v>2</v>
      </c>
      <c r="I384" s="468">
        <v>31</v>
      </c>
      <c r="J384" s="468">
        <v>6</v>
      </c>
      <c r="K384" s="468">
        <v>186</v>
      </c>
      <c r="L384" s="468">
        <v>1</v>
      </c>
      <c r="M384" s="468">
        <v>31</v>
      </c>
      <c r="N384" s="468">
        <v>1</v>
      </c>
      <c r="O384" s="468">
        <v>57</v>
      </c>
      <c r="P384" s="491">
        <v>0.30645161290322581</v>
      </c>
      <c r="Q384" s="469">
        <v>57</v>
      </c>
    </row>
    <row r="385" spans="1:17" ht="14.4" customHeight="1" x14ac:dyDescent="0.3">
      <c r="A385" s="463" t="s">
        <v>1372</v>
      </c>
      <c r="B385" s="464" t="s">
        <v>1205</v>
      </c>
      <c r="C385" s="464" t="s">
        <v>1206</v>
      </c>
      <c r="D385" s="464" t="s">
        <v>1239</v>
      </c>
      <c r="E385" s="464" t="s">
        <v>1240</v>
      </c>
      <c r="F385" s="468">
        <v>4</v>
      </c>
      <c r="G385" s="468">
        <v>828</v>
      </c>
      <c r="H385" s="468">
        <v>0.99519230769230771</v>
      </c>
      <c r="I385" s="468">
        <v>207</v>
      </c>
      <c r="J385" s="468">
        <v>4</v>
      </c>
      <c r="K385" s="468">
        <v>832</v>
      </c>
      <c r="L385" s="468">
        <v>1</v>
      </c>
      <c r="M385" s="468">
        <v>208</v>
      </c>
      <c r="N385" s="468">
        <v>7</v>
      </c>
      <c r="O385" s="468">
        <v>1568</v>
      </c>
      <c r="P385" s="491">
        <v>1.8846153846153846</v>
      </c>
      <c r="Q385" s="469">
        <v>224</v>
      </c>
    </row>
    <row r="386" spans="1:17" ht="14.4" customHeight="1" x14ac:dyDescent="0.3">
      <c r="A386" s="463" t="s">
        <v>1372</v>
      </c>
      <c r="B386" s="464" t="s">
        <v>1205</v>
      </c>
      <c r="C386" s="464" t="s">
        <v>1206</v>
      </c>
      <c r="D386" s="464" t="s">
        <v>1241</v>
      </c>
      <c r="E386" s="464" t="s">
        <v>1242</v>
      </c>
      <c r="F386" s="468">
        <v>4</v>
      </c>
      <c r="G386" s="468">
        <v>1520</v>
      </c>
      <c r="H386" s="468">
        <v>0.98958333333333337</v>
      </c>
      <c r="I386" s="468">
        <v>380</v>
      </c>
      <c r="J386" s="468">
        <v>4</v>
      </c>
      <c r="K386" s="468">
        <v>1536</v>
      </c>
      <c r="L386" s="468">
        <v>1</v>
      </c>
      <c r="M386" s="468">
        <v>384</v>
      </c>
      <c r="N386" s="468">
        <v>7</v>
      </c>
      <c r="O386" s="468">
        <v>3871</v>
      </c>
      <c r="P386" s="491">
        <v>2.5201822916666665</v>
      </c>
      <c r="Q386" s="469">
        <v>553</v>
      </c>
    </row>
    <row r="387" spans="1:17" ht="14.4" customHeight="1" x14ac:dyDescent="0.3">
      <c r="A387" s="463" t="s">
        <v>1372</v>
      </c>
      <c r="B387" s="464" t="s">
        <v>1205</v>
      </c>
      <c r="C387" s="464" t="s">
        <v>1206</v>
      </c>
      <c r="D387" s="464" t="s">
        <v>1251</v>
      </c>
      <c r="E387" s="464" t="s">
        <v>1252</v>
      </c>
      <c r="F387" s="468">
        <v>24</v>
      </c>
      <c r="G387" s="468">
        <v>384</v>
      </c>
      <c r="H387" s="468">
        <v>1.0756302521008403</v>
      </c>
      <c r="I387" s="468">
        <v>16</v>
      </c>
      <c r="J387" s="468">
        <v>21</v>
      </c>
      <c r="K387" s="468">
        <v>357</v>
      </c>
      <c r="L387" s="468">
        <v>1</v>
      </c>
      <c r="M387" s="468">
        <v>17</v>
      </c>
      <c r="N387" s="468">
        <v>24</v>
      </c>
      <c r="O387" s="468">
        <v>408</v>
      </c>
      <c r="P387" s="491">
        <v>1.1428571428571428</v>
      </c>
      <c r="Q387" s="469">
        <v>17</v>
      </c>
    </row>
    <row r="388" spans="1:17" ht="14.4" customHeight="1" x14ac:dyDescent="0.3">
      <c r="A388" s="463" t="s">
        <v>1372</v>
      </c>
      <c r="B388" s="464" t="s">
        <v>1205</v>
      </c>
      <c r="C388" s="464" t="s">
        <v>1206</v>
      </c>
      <c r="D388" s="464" t="s">
        <v>1253</v>
      </c>
      <c r="E388" s="464" t="s">
        <v>1254</v>
      </c>
      <c r="F388" s="468">
        <v>2</v>
      </c>
      <c r="G388" s="468">
        <v>272</v>
      </c>
      <c r="H388" s="468">
        <v>0.65227817745803363</v>
      </c>
      <c r="I388" s="468">
        <v>136</v>
      </c>
      <c r="J388" s="468">
        <v>3</v>
      </c>
      <c r="K388" s="468">
        <v>417</v>
      </c>
      <c r="L388" s="468">
        <v>1</v>
      </c>
      <c r="M388" s="468">
        <v>139</v>
      </c>
      <c r="N388" s="468">
        <v>5</v>
      </c>
      <c r="O388" s="468">
        <v>715</v>
      </c>
      <c r="P388" s="491">
        <v>1.7146282973621103</v>
      </c>
      <c r="Q388" s="469">
        <v>143</v>
      </c>
    </row>
    <row r="389" spans="1:17" ht="14.4" customHeight="1" x14ac:dyDescent="0.3">
      <c r="A389" s="463" t="s">
        <v>1372</v>
      </c>
      <c r="B389" s="464" t="s">
        <v>1205</v>
      </c>
      <c r="C389" s="464" t="s">
        <v>1206</v>
      </c>
      <c r="D389" s="464" t="s">
        <v>1255</v>
      </c>
      <c r="E389" s="464" t="s">
        <v>1256</v>
      </c>
      <c r="F389" s="468">
        <v>4</v>
      </c>
      <c r="G389" s="468">
        <v>412</v>
      </c>
      <c r="H389" s="468"/>
      <c r="I389" s="468">
        <v>103</v>
      </c>
      <c r="J389" s="468"/>
      <c r="K389" s="468"/>
      <c r="L389" s="468"/>
      <c r="M389" s="468"/>
      <c r="N389" s="468">
        <v>4</v>
      </c>
      <c r="O389" s="468">
        <v>260</v>
      </c>
      <c r="P389" s="491"/>
      <c r="Q389" s="469">
        <v>65</v>
      </c>
    </row>
    <row r="390" spans="1:17" ht="14.4" customHeight="1" x14ac:dyDescent="0.3">
      <c r="A390" s="463" t="s">
        <v>1372</v>
      </c>
      <c r="B390" s="464" t="s">
        <v>1205</v>
      </c>
      <c r="C390" s="464" t="s">
        <v>1206</v>
      </c>
      <c r="D390" s="464" t="s">
        <v>1261</v>
      </c>
      <c r="E390" s="464" t="s">
        <v>1262</v>
      </c>
      <c r="F390" s="468">
        <v>54</v>
      </c>
      <c r="G390" s="468">
        <v>6264</v>
      </c>
      <c r="H390" s="468">
        <v>1.1153846153846154</v>
      </c>
      <c r="I390" s="468">
        <v>116</v>
      </c>
      <c r="J390" s="468">
        <v>48</v>
      </c>
      <c r="K390" s="468">
        <v>5616</v>
      </c>
      <c r="L390" s="468">
        <v>1</v>
      </c>
      <c r="M390" s="468">
        <v>117</v>
      </c>
      <c r="N390" s="468">
        <v>84</v>
      </c>
      <c r="O390" s="468">
        <v>11424</v>
      </c>
      <c r="P390" s="491">
        <v>2.0341880341880341</v>
      </c>
      <c r="Q390" s="469">
        <v>136</v>
      </c>
    </row>
    <row r="391" spans="1:17" ht="14.4" customHeight="1" x14ac:dyDescent="0.3">
      <c r="A391" s="463" t="s">
        <v>1372</v>
      </c>
      <c r="B391" s="464" t="s">
        <v>1205</v>
      </c>
      <c r="C391" s="464" t="s">
        <v>1206</v>
      </c>
      <c r="D391" s="464" t="s">
        <v>1263</v>
      </c>
      <c r="E391" s="464" t="s">
        <v>1264</v>
      </c>
      <c r="F391" s="468">
        <v>8</v>
      </c>
      <c r="G391" s="468">
        <v>680</v>
      </c>
      <c r="H391" s="468">
        <v>1.0675039246467819</v>
      </c>
      <c r="I391" s="468">
        <v>85</v>
      </c>
      <c r="J391" s="468">
        <v>7</v>
      </c>
      <c r="K391" s="468">
        <v>637</v>
      </c>
      <c r="L391" s="468">
        <v>1</v>
      </c>
      <c r="M391" s="468">
        <v>91</v>
      </c>
      <c r="N391" s="468">
        <v>7</v>
      </c>
      <c r="O391" s="468">
        <v>637</v>
      </c>
      <c r="P391" s="491">
        <v>1</v>
      </c>
      <c r="Q391" s="469">
        <v>91</v>
      </c>
    </row>
    <row r="392" spans="1:17" ht="14.4" customHeight="1" x14ac:dyDescent="0.3">
      <c r="A392" s="463" t="s">
        <v>1372</v>
      </c>
      <c r="B392" s="464" t="s">
        <v>1205</v>
      </c>
      <c r="C392" s="464" t="s">
        <v>1206</v>
      </c>
      <c r="D392" s="464" t="s">
        <v>1265</v>
      </c>
      <c r="E392" s="464" t="s">
        <v>1266</v>
      </c>
      <c r="F392" s="468">
        <v>1</v>
      </c>
      <c r="G392" s="468">
        <v>98</v>
      </c>
      <c r="H392" s="468"/>
      <c r="I392" s="468">
        <v>98</v>
      </c>
      <c r="J392" s="468"/>
      <c r="K392" s="468"/>
      <c r="L392" s="468"/>
      <c r="M392" s="468"/>
      <c r="N392" s="468"/>
      <c r="O392" s="468"/>
      <c r="P392" s="491"/>
      <c r="Q392" s="469"/>
    </row>
    <row r="393" spans="1:17" ht="14.4" customHeight="1" x14ac:dyDescent="0.3">
      <c r="A393" s="463" t="s">
        <v>1372</v>
      </c>
      <c r="B393" s="464" t="s">
        <v>1205</v>
      </c>
      <c r="C393" s="464" t="s">
        <v>1206</v>
      </c>
      <c r="D393" s="464" t="s">
        <v>1267</v>
      </c>
      <c r="E393" s="464" t="s">
        <v>1268</v>
      </c>
      <c r="F393" s="468">
        <v>3</v>
      </c>
      <c r="G393" s="468">
        <v>63</v>
      </c>
      <c r="H393" s="468">
        <v>1.5</v>
      </c>
      <c r="I393" s="468">
        <v>21</v>
      </c>
      <c r="J393" s="468">
        <v>2</v>
      </c>
      <c r="K393" s="468">
        <v>42</v>
      </c>
      <c r="L393" s="468">
        <v>1</v>
      </c>
      <c r="M393" s="468">
        <v>21</v>
      </c>
      <c r="N393" s="468">
        <v>4</v>
      </c>
      <c r="O393" s="468">
        <v>264</v>
      </c>
      <c r="P393" s="491">
        <v>6.2857142857142856</v>
      </c>
      <c r="Q393" s="469">
        <v>66</v>
      </c>
    </row>
    <row r="394" spans="1:17" ht="14.4" customHeight="1" x14ac:dyDescent="0.3">
      <c r="A394" s="463" t="s">
        <v>1372</v>
      </c>
      <c r="B394" s="464" t="s">
        <v>1205</v>
      </c>
      <c r="C394" s="464" t="s">
        <v>1206</v>
      </c>
      <c r="D394" s="464" t="s">
        <v>1269</v>
      </c>
      <c r="E394" s="464" t="s">
        <v>1270</v>
      </c>
      <c r="F394" s="468">
        <v>26</v>
      </c>
      <c r="G394" s="468">
        <v>12662</v>
      </c>
      <c r="H394" s="468">
        <v>2.8829690346083789</v>
      </c>
      <c r="I394" s="468">
        <v>487</v>
      </c>
      <c r="J394" s="468">
        <v>9</v>
      </c>
      <c r="K394" s="468">
        <v>4392</v>
      </c>
      <c r="L394" s="468">
        <v>1</v>
      </c>
      <c r="M394" s="468">
        <v>488</v>
      </c>
      <c r="N394" s="468">
        <v>9</v>
      </c>
      <c r="O394" s="468">
        <v>2952</v>
      </c>
      <c r="P394" s="491">
        <v>0.67213114754098358</v>
      </c>
      <c r="Q394" s="469">
        <v>328</v>
      </c>
    </row>
    <row r="395" spans="1:17" ht="14.4" customHeight="1" x14ac:dyDescent="0.3">
      <c r="A395" s="463" t="s">
        <v>1372</v>
      </c>
      <c r="B395" s="464" t="s">
        <v>1205</v>
      </c>
      <c r="C395" s="464" t="s">
        <v>1206</v>
      </c>
      <c r="D395" s="464" t="s">
        <v>1277</v>
      </c>
      <c r="E395" s="464" t="s">
        <v>1278</v>
      </c>
      <c r="F395" s="468">
        <v>26</v>
      </c>
      <c r="G395" s="468">
        <v>1066</v>
      </c>
      <c r="H395" s="468">
        <v>1.04</v>
      </c>
      <c r="I395" s="468">
        <v>41</v>
      </c>
      <c r="J395" s="468">
        <v>25</v>
      </c>
      <c r="K395" s="468">
        <v>1025</v>
      </c>
      <c r="L395" s="468">
        <v>1</v>
      </c>
      <c r="M395" s="468">
        <v>41</v>
      </c>
      <c r="N395" s="468">
        <v>15</v>
      </c>
      <c r="O395" s="468">
        <v>765</v>
      </c>
      <c r="P395" s="491">
        <v>0.74634146341463414</v>
      </c>
      <c r="Q395" s="469">
        <v>51</v>
      </c>
    </row>
    <row r="396" spans="1:17" ht="14.4" customHeight="1" x14ac:dyDescent="0.3">
      <c r="A396" s="463" t="s">
        <v>1372</v>
      </c>
      <c r="B396" s="464" t="s">
        <v>1205</v>
      </c>
      <c r="C396" s="464" t="s">
        <v>1206</v>
      </c>
      <c r="D396" s="464" t="s">
        <v>1285</v>
      </c>
      <c r="E396" s="464" t="s">
        <v>1286</v>
      </c>
      <c r="F396" s="468"/>
      <c r="G396" s="468"/>
      <c r="H396" s="468"/>
      <c r="I396" s="468"/>
      <c r="J396" s="468">
        <v>1</v>
      </c>
      <c r="K396" s="468">
        <v>223</v>
      </c>
      <c r="L396" s="468">
        <v>1</v>
      </c>
      <c r="M396" s="468">
        <v>223</v>
      </c>
      <c r="N396" s="468">
        <v>1</v>
      </c>
      <c r="O396" s="468">
        <v>207</v>
      </c>
      <c r="P396" s="491">
        <v>0.9282511210762332</v>
      </c>
      <c r="Q396" s="469">
        <v>207</v>
      </c>
    </row>
    <row r="397" spans="1:17" ht="14.4" customHeight="1" x14ac:dyDescent="0.3">
      <c r="A397" s="463" t="s">
        <v>1372</v>
      </c>
      <c r="B397" s="464" t="s">
        <v>1205</v>
      </c>
      <c r="C397" s="464" t="s">
        <v>1206</v>
      </c>
      <c r="D397" s="464" t="s">
        <v>1289</v>
      </c>
      <c r="E397" s="464" t="s">
        <v>1290</v>
      </c>
      <c r="F397" s="468"/>
      <c r="G397" s="468"/>
      <c r="H397" s="468"/>
      <c r="I397" s="468"/>
      <c r="J397" s="468">
        <v>1</v>
      </c>
      <c r="K397" s="468">
        <v>2112</v>
      </c>
      <c r="L397" s="468">
        <v>1</v>
      </c>
      <c r="M397" s="468">
        <v>2112</v>
      </c>
      <c r="N397" s="468"/>
      <c r="O397" s="468"/>
      <c r="P397" s="491"/>
      <c r="Q397" s="469"/>
    </row>
    <row r="398" spans="1:17" ht="14.4" customHeight="1" x14ac:dyDescent="0.3">
      <c r="A398" s="463" t="s">
        <v>1372</v>
      </c>
      <c r="B398" s="464" t="s">
        <v>1205</v>
      </c>
      <c r="C398" s="464" t="s">
        <v>1206</v>
      </c>
      <c r="D398" s="464" t="s">
        <v>1295</v>
      </c>
      <c r="E398" s="464" t="s">
        <v>1296</v>
      </c>
      <c r="F398" s="468">
        <v>1</v>
      </c>
      <c r="G398" s="468">
        <v>509</v>
      </c>
      <c r="H398" s="468"/>
      <c r="I398" s="468">
        <v>509</v>
      </c>
      <c r="J398" s="468"/>
      <c r="K398" s="468"/>
      <c r="L398" s="468"/>
      <c r="M398" s="468"/>
      <c r="N398" s="468"/>
      <c r="O398" s="468"/>
      <c r="P398" s="491"/>
      <c r="Q398" s="469"/>
    </row>
    <row r="399" spans="1:17" ht="14.4" customHeight="1" x14ac:dyDescent="0.3">
      <c r="A399" s="463" t="s">
        <v>1372</v>
      </c>
      <c r="B399" s="464" t="s">
        <v>1205</v>
      </c>
      <c r="C399" s="464" t="s">
        <v>1206</v>
      </c>
      <c r="D399" s="464" t="s">
        <v>1324</v>
      </c>
      <c r="E399" s="464"/>
      <c r="F399" s="468"/>
      <c r="G399" s="468"/>
      <c r="H399" s="468"/>
      <c r="I399" s="468"/>
      <c r="J399" s="468"/>
      <c r="K399" s="468"/>
      <c r="L399" s="468"/>
      <c r="M399" s="468"/>
      <c r="N399" s="468">
        <v>2</v>
      </c>
      <c r="O399" s="468">
        <v>654</v>
      </c>
      <c r="P399" s="491"/>
      <c r="Q399" s="469">
        <v>327</v>
      </c>
    </row>
    <row r="400" spans="1:17" ht="14.4" customHeight="1" x14ac:dyDescent="0.3">
      <c r="A400" s="463" t="s">
        <v>1372</v>
      </c>
      <c r="B400" s="464" t="s">
        <v>1205</v>
      </c>
      <c r="C400" s="464" t="s">
        <v>1206</v>
      </c>
      <c r="D400" s="464" t="s">
        <v>1328</v>
      </c>
      <c r="E400" s="464"/>
      <c r="F400" s="468"/>
      <c r="G400" s="468"/>
      <c r="H400" s="468"/>
      <c r="I400" s="468"/>
      <c r="J400" s="468"/>
      <c r="K400" s="468"/>
      <c r="L400" s="468"/>
      <c r="M400" s="468"/>
      <c r="N400" s="468">
        <v>16</v>
      </c>
      <c r="O400" s="468">
        <v>4160</v>
      </c>
      <c r="P400" s="491"/>
      <c r="Q400" s="469">
        <v>260</v>
      </c>
    </row>
    <row r="401" spans="1:17" ht="14.4" customHeight="1" x14ac:dyDescent="0.3">
      <c r="A401" s="463" t="s">
        <v>1373</v>
      </c>
      <c r="B401" s="464" t="s">
        <v>1205</v>
      </c>
      <c r="C401" s="464" t="s">
        <v>1206</v>
      </c>
      <c r="D401" s="464" t="s">
        <v>1207</v>
      </c>
      <c r="E401" s="464" t="s">
        <v>1208</v>
      </c>
      <c r="F401" s="468">
        <v>112</v>
      </c>
      <c r="G401" s="468">
        <v>18032</v>
      </c>
      <c r="H401" s="468">
        <v>1.1453979546465096</v>
      </c>
      <c r="I401" s="468">
        <v>161</v>
      </c>
      <c r="J401" s="468">
        <v>91</v>
      </c>
      <c r="K401" s="468">
        <v>15743</v>
      </c>
      <c r="L401" s="468">
        <v>1</v>
      </c>
      <c r="M401" s="468">
        <v>173</v>
      </c>
      <c r="N401" s="468">
        <v>106</v>
      </c>
      <c r="O401" s="468">
        <v>18338</v>
      </c>
      <c r="P401" s="491">
        <v>1.1648351648351649</v>
      </c>
      <c r="Q401" s="469">
        <v>173</v>
      </c>
    </row>
    <row r="402" spans="1:17" ht="14.4" customHeight="1" x14ac:dyDescent="0.3">
      <c r="A402" s="463" t="s">
        <v>1373</v>
      </c>
      <c r="B402" s="464" t="s">
        <v>1205</v>
      </c>
      <c r="C402" s="464" t="s">
        <v>1206</v>
      </c>
      <c r="D402" s="464" t="s">
        <v>1221</v>
      </c>
      <c r="E402" s="464" t="s">
        <v>1222</v>
      </c>
      <c r="F402" s="468">
        <v>2</v>
      </c>
      <c r="G402" s="468">
        <v>2338</v>
      </c>
      <c r="H402" s="468"/>
      <c r="I402" s="468">
        <v>1169</v>
      </c>
      <c r="J402" s="468"/>
      <c r="K402" s="468"/>
      <c r="L402" s="468"/>
      <c r="M402" s="468"/>
      <c r="N402" s="468"/>
      <c r="O402" s="468"/>
      <c r="P402" s="491"/>
      <c r="Q402" s="469"/>
    </row>
    <row r="403" spans="1:17" ht="14.4" customHeight="1" x14ac:dyDescent="0.3">
      <c r="A403" s="463" t="s">
        <v>1373</v>
      </c>
      <c r="B403" s="464" t="s">
        <v>1205</v>
      </c>
      <c r="C403" s="464" t="s">
        <v>1206</v>
      </c>
      <c r="D403" s="464" t="s">
        <v>1223</v>
      </c>
      <c r="E403" s="464" t="s">
        <v>1224</v>
      </c>
      <c r="F403" s="468"/>
      <c r="G403" s="468"/>
      <c r="H403" s="468"/>
      <c r="I403" s="468"/>
      <c r="J403" s="468">
        <v>4</v>
      </c>
      <c r="K403" s="468">
        <v>164</v>
      </c>
      <c r="L403" s="468">
        <v>1</v>
      </c>
      <c r="M403" s="468">
        <v>41</v>
      </c>
      <c r="N403" s="468"/>
      <c r="O403" s="468"/>
      <c r="P403" s="491"/>
      <c r="Q403" s="469"/>
    </row>
    <row r="404" spans="1:17" ht="14.4" customHeight="1" x14ac:dyDescent="0.3">
      <c r="A404" s="463" t="s">
        <v>1373</v>
      </c>
      <c r="B404" s="464" t="s">
        <v>1205</v>
      </c>
      <c r="C404" s="464" t="s">
        <v>1206</v>
      </c>
      <c r="D404" s="464" t="s">
        <v>1225</v>
      </c>
      <c r="E404" s="464" t="s">
        <v>1226</v>
      </c>
      <c r="F404" s="468"/>
      <c r="G404" s="468"/>
      <c r="H404" s="468"/>
      <c r="I404" s="468"/>
      <c r="J404" s="468"/>
      <c r="K404" s="468"/>
      <c r="L404" s="468"/>
      <c r="M404" s="468"/>
      <c r="N404" s="468">
        <v>7</v>
      </c>
      <c r="O404" s="468">
        <v>2429</v>
      </c>
      <c r="P404" s="491"/>
      <c r="Q404" s="469">
        <v>347</v>
      </c>
    </row>
    <row r="405" spans="1:17" ht="14.4" customHeight="1" x14ac:dyDescent="0.3">
      <c r="A405" s="463" t="s">
        <v>1373</v>
      </c>
      <c r="B405" s="464" t="s">
        <v>1205</v>
      </c>
      <c r="C405" s="464" t="s">
        <v>1206</v>
      </c>
      <c r="D405" s="464" t="s">
        <v>1231</v>
      </c>
      <c r="E405" s="464" t="s">
        <v>1232</v>
      </c>
      <c r="F405" s="468">
        <v>12</v>
      </c>
      <c r="G405" s="468">
        <v>5340</v>
      </c>
      <c r="H405" s="468">
        <v>3.9910313901345291</v>
      </c>
      <c r="I405" s="468">
        <v>445</v>
      </c>
      <c r="J405" s="468">
        <v>3</v>
      </c>
      <c r="K405" s="468">
        <v>1338</v>
      </c>
      <c r="L405" s="468">
        <v>1</v>
      </c>
      <c r="M405" s="468">
        <v>446</v>
      </c>
      <c r="N405" s="468">
        <v>31</v>
      </c>
      <c r="O405" s="468">
        <v>11687</v>
      </c>
      <c r="P405" s="491">
        <v>8.7346786248131547</v>
      </c>
      <c r="Q405" s="469">
        <v>377</v>
      </c>
    </row>
    <row r="406" spans="1:17" ht="14.4" customHeight="1" x14ac:dyDescent="0.3">
      <c r="A406" s="463" t="s">
        <v>1373</v>
      </c>
      <c r="B406" s="464" t="s">
        <v>1205</v>
      </c>
      <c r="C406" s="464" t="s">
        <v>1206</v>
      </c>
      <c r="D406" s="464" t="s">
        <v>1235</v>
      </c>
      <c r="E406" s="464" t="s">
        <v>1236</v>
      </c>
      <c r="F406" s="468">
        <v>1</v>
      </c>
      <c r="G406" s="468">
        <v>491</v>
      </c>
      <c r="H406" s="468"/>
      <c r="I406" s="468">
        <v>491</v>
      </c>
      <c r="J406" s="468"/>
      <c r="K406" s="468"/>
      <c r="L406" s="468"/>
      <c r="M406" s="468"/>
      <c r="N406" s="468">
        <v>1</v>
      </c>
      <c r="O406" s="468">
        <v>524</v>
      </c>
      <c r="P406" s="491"/>
      <c r="Q406" s="469">
        <v>524</v>
      </c>
    </row>
    <row r="407" spans="1:17" ht="14.4" customHeight="1" x14ac:dyDescent="0.3">
      <c r="A407" s="463" t="s">
        <v>1373</v>
      </c>
      <c r="B407" s="464" t="s">
        <v>1205</v>
      </c>
      <c r="C407" s="464" t="s">
        <v>1206</v>
      </c>
      <c r="D407" s="464" t="s">
        <v>1251</v>
      </c>
      <c r="E407" s="464" t="s">
        <v>1252</v>
      </c>
      <c r="F407" s="468">
        <v>35</v>
      </c>
      <c r="G407" s="468">
        <v>560</v>
      </c>
      <c r="H407" s="468">
        <v>3.2941176470588234</v>
      </c>
      <c r="I407" s="468">
        <v>16</v>
      </c>
      <c r="J407" s="468">
        <v>10</v>
      </c>
      <c r="K407" s="468">
        <v>170</v>
      </c>
      <c r="L407" s="468">
        <v>1</v>
      </c>
      <c r="M407" s="468">
        <v>17</v>
      </c>
      <c r="N407" s="468">
        <v>29</v>
      </c>
      <c r="O407" s="468">
        <v>493</v>
      </c>
      <c r="P407" s="491">
        <v>2.9</v>
      </c>
      <c r="Q407" s="469">
        <v>17</v>
      </c>
    </row>
    <row r="408" spans="1:17" ht="14.4" customHeight="1" x14ac:dyDescent="0.3">
      <c r="A408" s="463" t="s">
        <v>1373</v>
      </c>
      <c r="B408" s="464" t="s">
        <v>1205</v>
      </c>
      <c r="C408" s="464" t="s">
        <v>1206</v>
      </c>
      <c r="D408" s="464" t="s">
        <v>1253</v>
      </c>
      <c r="E408" s="464" t="s">
        <v>1254</v>
      </c>
      <c r="F408" s="468">
        <v>13</v>
      </c>
      <c r="G408" s="468">
        <v>1768</v>
      </c>
      <c r="H408" s="468">
        <v>0.66944339265429764</v>
      </c>
      <c r="I408" s="468">
        <v>136</v>
      </c>
      <c r="J408" s="468">
        <v>19</v>
      </c>
      <c r="K408" s="468">
        <v>2641</v>
      </c>
      <c r="L408" s="468">
        <v>1</v>
      </c>
      <c r="M408" s="468">
        <v>139</v>
      </c>
      <c r="N408" s="468">
        <v>10</v>
      </c>
      <c r="O408" s="468">
        <v>1430</v>
      </c>
      <c r="P408" s="491">
        <v>0.54146156758803488</v>
      </c>
      <c r="Q408" s="469">
        <v>143</v>
      </c>
    </row>
    <row r="409" spans="1:17" ht="14.4" customHeight="1" x14ac:dyDescent="0.3">
      <c r="A409" s="463" t="s">
        <v>1373</v>
      </c>
      <c r="B409" s="464" t="s">
        <v>1205</v>
      </c>
      <c r="C409" s="464" t="s">
        <v>1206</v>
      </c>
      <c r="D409" s="464" t="s">
        <v>1255</v>
      </c>
      <c r="E409" s="464" t="s">
        <v>1256</v>
      </c>
      <c r="F409" s="468"/>
      <c r="G409" s="468"/>
      <c r="H409" s="468"/>
      <c r="I409" s="468"/>
      <c r="J409" s="468"/>
      <c r="K409" s="468"/>
      <c r="L409" s="468"/>
      <c r="M409" s="468"/>
      <c r="N409" s="468">
        <v>3</v>
      </c>
      <c r="O409" s="468">
        <v>195</v>
      </c>
      <c r="P409" s="491"/>
      <c r="Q409" s="469">
        <v>65</v>
      </c>
    </row>
    <row r="410" spans="1:17" ht="14.4" customHeight="1" x14ac:dyDescent="0.3">
      <c r="A410" s="463" t="s">
        <v>1373</v>
      </c>
      <c r="B410" s="464" t="s">
        <v>1205</v>
      </c>
      <c r="C410" s="464" t="s">
        <v>1206</v>
      </c>
      <c r="D410" s="464" t="s">
        <v>1257</v>
      </c>
      <c r="E410" s="464" t="s">
        <v>1258</v>
      </c>
      <c r="F410" s="468">
        <v>4</v>
      </c>
      <c r="G410" s="468">
        <v>452</v>
      </c>
      <c r="H410" s="468">
        <v>0.76610169491525426</v>
      </c>
      <c r="I410" s="468">
        <v>113</v>
      </c>
      <c r="J410" s="468">
        <v>5</v>
      </c>
      <c r="K410" s="468">
        <v>590</v>
      </c>
      <c r="L410" s="468">
        <v>1</v>
      </c>
      <c r="M410" s="468">
        <v>118</v>
      </c>
      <c r="N410" s="468">
        <v>5</v>
      </c>
      <c r="O410" s="468">
        <v>620</v>
      </c>
      <c r="P410" s="491">
        <v>1.0508474576271187</v>
      </c>
      <c r="Q410" s="469">
        <v>124</v>
      </c>
    </row>
    <row r="411" spans="1:17" ht="14.4" customHeight="1" x14ac:dyDescent="0.3">
      <c r="A411" s="463" t="s">
        <v>1373</v>
      </c>
      <c r="B411" s="464" t="s">
        <v>1205</v>
      </c>
      <c r="C411" s="464" t="s">
        <v>1206</v>
      </c>
      <c r="D411" s="464" t="s">
        <v>1261</v>
      </c>
      <c r="E411" s="464" t="s">
        <v>1262</v>
      </c>
      <c r="F411" s="468">
        <v>20</v>
      </c>
      <c r="G411" s="468">
        <v>2320</v>
      </c>
      <c r="H411" s="468">
        <v>1.166415284062343</v>
      </c>
      <c r="I411" s="468">
        <v>116</v>
      </c>
      <c r="J411" s="468">
        <v>17</v>
      </c>
      <c r="K411" s="468">
        <v>1989</v>
      </c>
      <c r="L411" s="468">
        <v>1</v>
      </c>
      <c r="M411" s="468">
        <v>117</v>
      </c>
      <c r="N411" s="468">
        <v>11</v>
      </c>
      <c r="O411" s="468">
        <v>1496</v>
      </c>
      <c r="P411" s="491">
        <v>0.75213675213675213</v>
      </c>
      <c r="Q411" s="469">
        <v>136</v>
      </c>
    </row>
    <row r="412" spans="1:17" ht="14.4" customHeight="1" x14ac:dyDescent="0.3">
      <c r="A412" s="463" t="s">
        <v>1373</v>
      </c>
      <c r="B412" s="464" t="s">
        <v>1205</v>
      </c>
      <c r="C412" s="464" t="s">
        <v>1206</v>
      </c>
      <c r="D412" s="464" t="s">
        <v>1263</v>
      </c>
      <c r="E412" s="464" t="s">
        <v>1264</v>
      </c>
      <c r="F412" s="468">
        <v>10</v>
      </c>
      <c r="G412" s="468">
        <v>850</v>
      </c>
      <c r="H412" s="468">
        <v>1.0378510378510379</v>
      </c>
      <c r="I412" s="468">
        <v>85</v>
      </c>
      <c r="J412" s="468">
        <v>9</v>
      </c>
      <c r="K412" s="468">
        <v>819</v>
      </c>
      <c r="L412" s="468">
        <v>1</v>
      </c>
      <c r="M412" s="468">
        <v>91</v>
      </c>
      <c r="N412" s="468">
        <v>4</v>
      </c>
      <c r="O412" s="468">
        <v>364</v>
      </c>
      <c r="P412" s="491">
        <v>0.44444444444444442</v>
      </c>
      <c r="Q412" s="469">
        <v>91</v>
      </c>
    </row>
    <row r="413" spans="1:17" ht="14.4" customHeight="1" x14ac:dyDescent="0.3">
      <c r="A413" s="463" t="s">
        <v>1373</v>
      </c>
      <c r="B413" s="464" t="s">
        <v>1205</v>
      </c>
      <c r="C413" s="464" t="s">
        <v>1206</v>
      </c>
      <c r="D413" s="464" t="s">
        <v>1265</v>
      </c>
      <c r="E413" s="464" t="s">
        <v>1266</v>
      </c>
      <c r="F413" s="468">
        <v>34</v>
      </c>
      <c r="G413" s="468">
        <v>3332</v>
      </c>
      <c r="H413" s="468">
        <v>0.98989898989898994</v>
      </c>
      <c r="I413" s="468">
        <v>98</v>
      </c>
      <c r="J413" s="468">
        <v>34</v>
      </c>
      <c r="K413" s="468">
        <v>3366</v>
      </c>
      <c r="L413" s="468">
        <v>1</v>
      </c>
      <c r="M413" s="468">
        <v>99</v>
      </c>
      <c r="N413" s="468">
        <v>22</v>
      </c>
      <c r="O413" s="468">
        <v>3014</v>
      </c>
      <c r="P413" s="491">
        <v>0.89542483660130723</v>
      </c>
      <c r="Q413" s="469">
        <v>137</v>
      </c>
    </row>
    <row r="414" spans="1:17" ht="14.4" customHeight="1" x14ac:dyDescent="0.3">
      <c r="A414" s="463" t="s">
        <v>1373</v>
      </c>
      <c r="B414" s="464" t="s">
        <v>1205</v>
      </c>
      <c r="C414" s="464" t="s">
        <v>1206</v>
      </c>
      <c r="D414" s="464" t="s">
        <v>1267</v>
      </c>
      <c r="E414" s="464" t="s">
        <v>1268</v>
      </c>
      <c r="F414" s="468">
        <v>4</v>
      </c>
      <c r="G414" s="468">
        <v>84</v>
      </c>
      <c r="H414" s="468">
        <v>2</v>
      </c>
      <c r="I414" s="468">
        <v>21</v>
      </c>
      <c r="J414" s="468">
        <v>2</v>
      </c>
      <c r="K414" s="468">
        <v>42</v>
      </c>
      <c r="L414" s="468">
        <v>1</v>
      </c>
      <c r="M414" s="468">
        <v>21</v>
      </c>
      <c r="N414" s="468"/>
      <c r="O414" s="468"/>
      <c r="P414" s="491"/>
      <c r="Q414" s="469"/>
    </row>
    <row r="415" spans="1:17" ht="14.4" customHeight="1" x14ac:dyDescent="0.3">
      <c r="A415" s="463" t="s">
        <v>1373</v>
      </c>
      <c r="B415" s="464" t="s">
        <v>1205</v>
      </c>
      <c r="C415" s="464" t="s">
        <v>1206</v>
      </c>
      <c r="D415" s="464" t="s">
        <v>1269</v>
      </c>
      <c r="E415" s="464" t="s">
        <v>1270</v>
      </c>
      <c r="F415" s="468">
        <v>48</v>
      </c>
      <c r="G415" s="468">
        <v>23376</v>
      </c>
      <c r="H415" s="468">
        <v>2.9938524590163933</v>
      </c>
      <c r="I415" s="468">
        <v>487</v>
      </c>
      <c r="J415" s="468">
        <v>16</v>
      </c>
      <c r="K415" s="468">
        <v>7808</v>
      </c>
      <c r="L415" s="468">
        <v>1</v>
      </c>
      <c r="M415" s="468">
        <v>488</v>
      </c>
      <c r="N415" s="468">
        <v>6</v>
      </c>
      <c r="O415" s="468">
        <v>1968</v>
      </c>
      <c r="P415" s="491">
        <v>0.25204918032786883</v>
      </c>
      <c r="Q415" s="469">
        <v>328</v>
      </c>
    </row>
    <row r="416" spans="1:17" ht="14.4" customHeight="1" x14ac:dyDescent="0.3">
      <c r="A416" s="463" t="s">
        <v>1373</v>
      </c>
      <c r="B416" s="464" t="s">
        <v>1205</v>
      </c>
      <c r="C416" s="464" t="s">
        <v>1206</v>
      </c>
      <c r="D416" s="464" t="s">
        <v>1277</v>
      </c>
      <c r="E416" s="464" t="s">
        <v>1278</v>
      </c>
      <c r="F416" s="468">
        <v>3</v>
      </c>
      <c r="G416" s="468">
        <v>123</v>
      </c>
      <c r="H416" s="468">
        <v>0.33333333333333331</v>
      </c>
      <c r="I416" s="468">
        <v>41</v>
      </c>
      <c r="J416" s="468">
        <v>9</v>
      </c>
      <c r="K416" s="468">
        <v>369</v>
      </c>
      <c r="L416" s="468">
        <v>1</v>
      </c>
      <c r="M416" s="468">
        <v>41</v>
      </c>
      <c r="N416" s="468">
        <v>2</v>
      </c>
      <c r="O416" s="468">
        <v>102</v>
      </c>
      <c r="P416" s="491">
        <v>0.27642276422764228</v>
      </c>
      <c r="Q416" s="469">
        <v>51</v>
      </c>
    </row>
    <row r="417" spans="1:17" ht="14.4" customHeight="1" x14ac:dyDescent="0.3">
      <c r="A417" s="463" t="s">
        <v>1373</v>
      </c>
      <c r="B417" s="464" t="s">
        <v>1205</v>
      </c>
      <c r="C417" s="464" t="s">
        <v>1206</v>
      </c>
      <c r="D417" s="464" t="s">
        <v>1289</v>
      </c>
      <c r="E417" s="464" t="s">
        <v>1290</v>
      </c>
      <c r="F417" s="468"/>
      <c r="G417" s="468"/>
      <c r="H417" s="468"/>
      <c r="I417" s="468"/>
      <c r="J417" s="468">
        <v>1</v>
      </c>
      <c r="K417" s="468">
        <v>2112</v>
      </c>
      <c r="L417" s="468">
        <v>1</v>
      </c>
      <c r="M417" s="468">
        <v>2112</v>
      </c>
      <c r="N417" s="468"/>
      <c r="O417" s="468"/>
      <c r="P417" s="491"/>
      <c r="Q417" s="469"/>
    </row>
    <row r="418" spans="1:17" ht="14.4" customHeight="1" x14ac:dyDescent="0.3">
      <c r="A418" s="463" t="s">
        <v>1373</v>
      </c>
      <c r="B418" s="464" t="s">
        <v>1205</v>
      </c>
      <c r="C418" s="464" t="s">
        <v>1206</v>
      </c>
      <c r="D418" s="464" t="s">
        <v>1317</v>
      </c>
      <c r="E418" s="464" t="s">
        <v>1318</v>
      </c>
      <c r="F418" s="468">
        <v>12</v>
      </c>
      <c r="G418" s="468">
        <v>348</v>
      </c>
      <c r="H418" s="468">
        <v>0.77333333333333332</v>
      </c>
      <c r="I418" s="468">
        <v>29</v>
      </c>
      <c r="J418" s="468">
        <v>15</v>
      </c>
      <c r="K418" s="468">
        <v>450</v>
      </c>
      <c r="L418" s="468">
        <v>1</v>
      </c>
      <c r="M418" s="468">
        <v>30</v>
      </c>
      <c r="N418" s="468">
        <v>15</v>
      </c>
      <c r="O418" s="468">
        <v>540</v>
      </c>
      <c r="P418" s="491">
        <v>1.2</v>
      </c>
      <c r="Q418" s="469">
        <v>36</v>
      </c>
    </row>
    <row r="419" spans="1:17" ht="14.4" customHeight="1" x14ac:dyDescent="0.3">
      <c r="A419" s="463" t="s">
        <v>1373</v>
      </c>
      <c r="B419" s="464" t="s">
        <v>1205</v>
      </c>
      <c r="C419" s="464" t="s">
        <v>1206</v>
      </c>
      <c r="D419" s="464" t="s">
        <v>1328</v>
      </c>
      <c r="E419" s="464"/>
      <c r="F419" s="468"/>
      <c r="G419" s="468"/>
      <c r="H419" s="468"/>
      <c r="I419" s="468"/>
      <c r="J419" s="468"/>
      <c r="K419" s="468"/>
      <c r="L419" s="468"/>
      <c r="M419" s="468"/>
      <c r="N419" s="468">
        <v>4</v>
      </c>
      <c r="O419" s="468">
        <v>1040</v>
      </c>
      <c r="P419" s="491"/>
      <c r="Q419" s="469">
        <v>260</v>
      </c>
    </row>
    <row r="420" spans="1:17" ht="14.4" customHeight="1" x14ac:dyDescent="0.3">
      <c r="A420" s="463" t="s">
        <v>1374</v>
      </c>
      <c r="B420" s="464" t="s">
        <v>1205</v>
      </c>
      <c r="C420" s="464" t="s">
        <v>1206</v>
      </c>
      <c r="D420" s="464" t="s">
        <v>1207</v>
      </c>
      <c r="E420" s="464" t="s">
        <v>1208</v>
      </c>
      <c r="F420" s="468">
        <v>607</v>
      </c>
      <c r="G420" s="468">
        <v>97727</v>
      </c>
      <c r="H420" s="468">
        <v>1.0539103614873608</v>
      </c>
      <c r="I420" s="468">
        <v>161</v>
      </c>
      <c r="J420" s="468">
        <v>536</v>
      </c>
      <c r="K420" s="468">
        <v>92728</v>
      </c>
      <c r="L420" s="468">
        <v>1</v>
      </c>
      <c r="M420" s="468">
        <v>173</v>
      </c>
      <c r="N420" s="468">
        <v>714</v>
      </c>
      <c r="O420" s="468">
        <v>123522</v>
      </c>
      <c r="P420" s="491">
        <v>1.3320895522388059</v>
      </c>
      <c r="Q420" s="469">
        <v>173</v>
      </c>
    </row>
    <row r="421" spans="1:17" ht="14.4" customHeight="1" x14ac:dyDescent="0.3">
      <c r="A421" s="463" t="s">
        <v>1374</v>
      </c>
      <c r="B421" s="464" t="s">
        <v>1205</v>
      </c>
      <c r="C421" s="464" t="s">
        <v>1206</v>
      </c>
      <c r="D421" s="464" t="s">
        <v>1221</v>
      </c>
      <c r="E421" s="464" t="s">
        <v>1222</v>
      </c>
      <c r="F421" s="468">
        <v>1283</v>
      </c>
      <c r="G421" s="468">
        <v>1499827</v>
      </c>
      <c r="H421" s="468">
        <v>0.91070149105102216</v>
      </c>
      <c r="I421" s="468">
        <v>1169</v>
      </c>
      <c r="J421" s="468">
        <v>1404</v>
      </c>
      <c r="K421" s="468">
        <v>1646892</v>
      </c>
      <c r="L421" s="468">
        <v>1</v>
      </c>
      <c r="M421" s="468">
        <v>1173</v>
      </c>
      <c r="N421" s="468">
        <v>669</v>
      </c>
      <c r="O421" s="468">
        <v>715830</v>
      </c>
      <c r="P421" s="491">
        <v>0.43465509578041545</v>
      </c>
      <c r="Q421" s="469">
        <v>1070</v>
      </c>
    </row>
    <row r="422" spans="1:17" ht="14.4" customHeight="1" x14ac:dyDescent="0.3">
      <c r="A422" s="463" t="s">
        <v>1374</v>
      </c>
      <c r="B422" s="464" t="s">
        <v>1205</v>
      </c>
      <c r="C422" s="464" t="s">
        <v>1206</v>
      </c>
      <c r="D422" s="464" t="s">
        <v>1223</v>
      </c>
      <c r="E422" s="464" t="s">
        <v>1224</v>
      </c>
      <c r="F422" s="468">
        <v>901</v>
      </c>
      <c r="G422" s="468">
        <v>36040</v>
      </c>
      <c r="H422" s="468">
        <v>0.99324789858068074</v>
      </c>
      <c r="I422" s="468">
        <v>40</v>
      </c>
      <c r="J422" s="468">
        <v>885</v>
      </c>
      <c r="K422" s="468">
        <v>36285</v>
      </c>
      <c r="L422" s="468">
        <v>1</v>
      </c>
      <c r="M422" s="468">
        <v>41</v>
      </c>
      <c r="N422" s="468">
        <v>939</v>
      </c>
      <c r="O422" s="468">
        <v>43194</v>
      </c>
      <c r="P422" s="491">
        <v>1.1904092600248037</v>
      </c>
      <c r="Q422" s="469">
        <v>46</v>
      </c>
    </row>
    <row r="423" spans="1:17" ht="14.4" customHeight="1" x14ac:dyDescent="0.3">
      <c r="A423" s="463" t="s">
        <v>1374</v>
      </c>
      <c r="B423" s="464" t="s">
        <v>1205</v>
      </c>
      <c r="C423" s="464" t="s">
        <v>1206</v>
      </c>
      <c r="D423" s="464" t="s">
        <v>1225</v>
      </c>
      <c r="E423" s="464" t="s">
        <v>1226</v>
      </c>
      <c r="F423" s="468">
        <v>32</v>
      </c>
      <c r="G423" s="468">
        <v>12256</v>
      </c>
      <c r="H423" s="468">
        <v>0.59104938271604934</v>
      </c>
      <c r="I423" s="468">
        <v>383</v>
      </c>
      <c r="J423" s="468">
        <v>54</v>
      </c>
      <c r="K423" s="468">
        <v>20736</v>
      </c>
      <c r="L423" s="468">
        <v>1</v>
      </c>
      <c r="M423" s="468">
        <v>384</v>
      </c>
      <c r="N423" s="468">
        <v>88</v>
      </c>
      <c r="O423" s="468">
        <v>30536</v>
      </c>
      <c r="P423" s="491">
        <v>1.472608024691358</v>
      </c>
      <c r="Q423" s="469">
        <v>347</v>
      </c>
    </row>
    <row r="424" spans="1:17" ht="14.4" customHeight="1" x14ac:dyDescent="0.3">
      <c r="A424" s="463" t="s">
        <v>1374</v>
      </c>
      <c r="B424" s="464" t="s">
        <v>1205</v>
      </c>
      <c r="C424" s="464" t="s">
        <v>1206</v>
      </c>
      <c r="D424" s="464" t="s">
        <v>1227</v>
      </c>
      <c r="E424" s="464" t="s">
        <v>1228</v>
      </c>
      <c r="F424" s="468">
        <v>6</v>
      </c>
      <c r="G424" s="468">
        <v>222</v>
      </c>
      <c r="H424" s="468">
        <v>0.12</v>
      </c>
      <c r="I424" s="468">
        <v>37</v>
      </c>
      <c r="J424" s="468">
        <v>50</v>
      </c>
      <c r="K424" s="468">
        <v>1850</v>
      </c>
      <c r="L424" s="468">
        <v>1</v>
      </c>
      <c r="M424" s="468">
        <v>37</v>
      </c>
      <c r="N424" s="468">
        <v>60</v>
      </c>
      <c r="O424" s="468">
        <v>3060</v>
      </c>
      <c r="P424" s="491">
        <v>1.654054054054054</v>
      </c>
      <c r="Q424" s="469">
        <v>51</v>
      </c>
    </row>
    <row r="425" spans="1:17" ht="14.4" customHeight="1" x14ac:dyDescent="0.3">
      <c r="A425" s="463" t="s">
        <v>1374</v>
      </c>
      <c r="B425" s="464" t="s">
        <v>1205</v>
      </c>
      <c r="C425" s="464" t="s">
        <v>1206</v>
      </c>
      <c r="D425" s="464" t="s">
        <v>1231</v>
      </c>
      <c r="E425" s="464" t="s">
        <v>1232</v>
      </c>
      <c r="F425" s="468">
        <v>48</v>
      </c>
      <c r="G425" s="468">
        <v>21360</v>
      </c>
      <c r="H425" s="468">
        <v>0.57014734144778989</v>
      </c>
      <c r="I425" s="468">
        <v>445</v>
      </c>
      <c r="J425" s="468">
        <v>84</v>
      </c>
      <c r="K425" s="468">
        <v>37464</v>
      </c>
      <c r="L425" s="468">
        <v>1</v>
      </c>
      <c r="M425" s="468">
        <v>446</v>
      </c>
      <c r="N425" s="468">
        <v>816</v>
      </c>
      <c r="O425" s="468">
        <v>307632</v>
      </c>
      <c r="P425" s="491">
        <v>8.2114029468289562</v>
      </c>
      <c r="Q425" s="469">
        <v>377</v>
      </c>
    </row>
    <row r="426" spans="1:17" ht="14.4" customHeight="1" x14ac:dyDescent="0.3">
      <c r="A426" s="463" t="s">
        <v>1374</v>
      </c>
      <c r="B426" s="464" t="s">
        <v>1205</v>
      </c>
      <c r="C426" s="464" t="s">
        <v>1206</v>
      </c>
      <c r="D426" s="464" t="s">
        <v>1233</v>
      </c>
      <c r="E426" s="464" t="s">
        <v>1234</v>
      </c>
      <c r="F426" s="468">
        <v>190</v>
      </c>
      <c r="G426" s="468">
        <v>7790</v>
      </c>
      <c r="H426" s="468">
        <v>2.2346528973034996</v>
      </c>
      <c r="I426" s="468">
        <v>41</v>
      </c>
      <c r="J426" s="468">
        <v>83</v>
      </c>
      <c r="K426" s="468">
        <v>3486</v>
      </c>
      <c r="L426" s="468">
        <v>1</v>
      </c>
      <c r="M426" s="468">
        <v>42</v>
      </c>
      <c r="N426" s="468">
        <v>131</v>
      </c>
      <c r="O426" s="468">
        <v>4454</v>
      </c>
      <c r="P426" s="491">
        <v>1.2776821572002295</v>
      </c>
      <c r="Q426" s="469">
        <v>34</v>
      </c>
    </row>
    <row r="427" spans="1:17" ht="14.4" customHeight="1" x14ac:dyDescent="0.3">
      <c r="A427" s="463" t="s">
        <v>1374</v>
      </c>
      <c r="B427" s="464" t="s">
        <v>1205</v>
      </c>
      <c r="C427" s="464" t="s">
        <v>1206</v>
      </c>
      <c r="D427" s="464" t="s">
        <v>1235</v>
      </c>
      <c r="E427" s="464" t="s">
        <v>1236</v>
      </c>
      <c r="F427" s="468">
        <v>422</v>
      </c>
      <c r="G427" s="468">
        <v>207202</v>
      </c>
      <c r="H427" s="468">
        <v>0.85251472960073726</v>
      </c>
      <c r="I427" s="468">
        <v>491</v>
      </c>
      <c r="J427" s="468">
        <v>494</v>
      </c>
      <c r="K427" s="468">
        <v>243048</v>
      </c>
      <c r="L427" s="468">
        <v>1</v>
      </c>
      <c r="M427" s="468">
        <v>492</v>
      </c>
      <c r="N427" s="468">
        <v>680</v>
      </c>
      <c r="O427" s="468">
        <v>356320</v>
      </c>
      <c r="P427" s="491">
        <v>1.4660478588591555</v>
      </c>
      <c r="Q427" s="469">
        <v>524</v>
      </c>
    </row>
    <row r="428" spans="1:17" ht="14.4" customHeight="1" x14ac:dyDescent="0.3">
      <c r="A428" s="463" t="s">
        <v>1374</v>
      </c>
      <c r="B428" s="464" t="s">
        <v>1205</v>
      </c>
      <c r="C428" s="464" t="s">
        <v>1206</v>
      </c>
      <c r="D428" s="464" t="s">
        <v>1237</v>
      </c>
      <c r="E428" s="464" t="s">
        <v>1238</v>
      </c>
      <c r="F428" s="468">
        <v>77</v>
      </c>
      <c r="G428" s="468">
        <v>2387</v>
      </c>
      <c r="H428" s="468">
        <v>1.6382978723404256</v>
      </c>
      <c r="I428" s="468">
        <v>31</v>
      </c>
      <c r="J428" s="468">
        <v>47</v>
      </c>
      <c r="K428" s="468">
        <v>1457</v>
      </c>
      <c r="L428" s="468">
        <v>1</v>
      </c>
      <c r="M428" s="468">
        <v>31</v>
      </c>
      <c r="N428" s="468">
        <v>148</v>
      </c>
      <c r="O428" s="468">
        <v>8436</v>
      </c>
      <c r="P428" s="491">
        <v>5.7899794097460537</v>
      </c>
      <c r="Q428" s="469">
        <v>57</v>
      </c>
    </row>
    <row r="429" spans="1:17" ht="14.4" customHeight="1" x14ac:dyDescent="0.3">
      <c r="A429" s="463" t="s">
        <v>1374</v>
      </c>
      <c r="B429" s="464" t="s">
        <v>1205</v>
      </c>
      <c r="C429" s="464" t="s">
        <v>1206</v>
      </c>
      <c r="D429" s="464" t="s">
        <v>1239</v>
      </c>
      <c r="E429" s="464" t="s">
        <v>1240</v>
      </c>
      <c r="F429" s="468">
        <v>721</v>
      </c>
      <c r="G429" s="468">
        <v>149247</v>
      </c>
      <c r="H429" s="468">
        <v>1.5945192307692309</v>
      </c>
      <c r="I429" s="468">
        <v>207</v>
      </c>
      <c r="J429" s="468">
        <v>450</v>
      </c>
      <c r="K429" s="468">
        <v>93600</v>
      </c>
      <c r="L429" s="468">
        <v>1</v>
      </c>
      <c r="M429" s="468">
        <v>208</v>
      </c>
      <c r="N429" s="468">
        <v>647</v>
      </c>
      <c r="O429" s="468">
        <v>144928</v>
      </c>
      <c r="P429" s="491">
        <v>1.5483760683760683</v>
      </c>
      <c r="Q429" s="469">
        <v>224</v>
      </c>
    </row>
    <row r="430" spans="1:17" ht="14.4" customHeight="1" x14ac:dyDescent="0.3">
      <c r="A430" s="463" t="s">
        <v>1374</v>
      </c>
      <c r="B430" s="464" t="s">
        <v>1205</v>
      </c>
      <c r="C430" s="464" t="s">
        <v>1206</v>
      </c>
      <c r="D430" s="464" t="s">
        <v>1241</v>
      </c>
      <c r="E430" s="464" t="s">
        <v>1242</v>
      </c>
      <c r="F430" s="468">
        <v>702</v>
      </c>
      <c r="G430" s="468">
        <v>266760</v>
      </c>
      <c r="H430" s="468">
        <v>1.5681433408577878</v>
      </c>
      <c r="I430" s="468">
        <v>380</v>
      </c>
      <c r="J430" s="468">
        <v>443</v>
      </c>
      <c r="K430" s="468">
        <v>170112</v>
      </c>
      <c r="L430" s="468">
        <v>1</v>
      </c>
      <c r="M430" s="468">
        <v>384</v>
      </c>
      <c r="N430" s="468">
        <v>636</v>
      </c>
      <c r="O430" s="468">
        <v>351708</v>
      </c>
      <c r="P430" s="491">
        <v>2.0675084650112865</v>
      </c>
      <c r="Q430" s="469">
        <v>553</v>
      </c>
    </row>
    <row r="431" spans="1:17" ht="14.4" customHeight="1" x14ac:dyDescent="0.3">
      <c r="A431" s="463" t="s">
        <v>1374</v>
      </c>
      <c r="B431" s="464" t="s">
        <v>1205</v>
      </c>
      <c r="C431" s="464" t="s">
        <v>1206</v>
      </c>
      <c r="D431" s="464" t="s">
        <v>1243</v>
      </c>
      <c r="E431" s="464" t="s">
        <v>1244</v>
      </c>
      <c r="F431" s="468"/>
      <c r="G431" s="468"/>
      <c r="H431" s="468"/>
      <c r="I431" s="468"/>
      <c r="J431" s="468">
        <v>1</v>
      </c>
      <c r="K431" s="468">
        <v>236</v>
      </c>
      <c r="L431" s="468">
        <v>1</v>
      </c>
      <c r="M431" s="468">
        <v>236</v>
      </c>
      <c r="N431" s="468"/>
      <c r="O431" s="468"/>
      <c r="P431" s="491"/>
      <c r="Q431" s="469"/>
    </row>
    <row r="432" spans="1:17" ht="14.4" customHeight="1" x14ac:dyDescent="0.3">
      <c r="A432" s="463" t="s">
        <v>1374</v>
      </c>
      <c r="B432" s="464" t="s">
        <v>1205</v>
      </c>
      <c r="C432" s="464" t="s">
        <v>1206</v>
      </c>
      <c r="D432" s="464" t="s">
        <v>1245</v>
      </c>
      <c r="E432" s="464" t="s">
        <v>1246</v>
      </c>
      <c r="F432" s="468">
        <v>14</v>
      </c>
      <c r="G432" s="468">
        <v>1834</v>
      </c>
      <c r="H432" s="468">
        <v>1.2169873921698739</v>
      </c>
      <c r="I432" s="468">
        <v>131</v>
      </c>
      <c r="J432" s="468">
        <v>11</v>
      </c>
      <c r="K432" s="468">
        <v>1507</v>
      </c>
      <c r="L432" s="468">
        <v>1</v>
      </c>
      <c r="M432" s="468">
        <v>137</v>
      </c>
      <c r="N432" s="468">
        <v>22</v>
      </c>
      <c r="O432" s="468">
        <v>3102</v>
      </c>
      <c r="P432" s="491">
        <v>2.0583941605839415</v>
      </c>
      <c r="Q432" s="469">
        <v>141</v>
      </c>
    </row>
    <row r="433" spans="1:17" ht="14.4" customHeight="1" x14ac:dyDescent="0.3">
      <c r="A433" s="463" t="s">
        <v>1374</v>
      </c>
      <c r="B433" s="464" t="s">
        <v>1205</v>
      </c>
      <c r="C433" s="464" t="s">
        <v>1206</v>
      </c>
      <c r="D433" s="464" t="s">
        <v>1251</v>
      </c>
      <c r="E433" s="464" t="s">
        <v>1252</v>
      </c>
      <c r="F433" s="468">
        <v>1061</v>
      </c>
      <c r="G433" s="468">
        <v>16976</v>
      </c>
      <c r="H433" s="468">
        <v>1.0423676777600392</v>
      </c>
      <c r="I433" s="468">
        <v>16</v>
      </c>
      <c r="J433" s="468">
        <v>958</v>
      </c>
      <c r="K433" s="468">
        <v>16286</v>
      </c>
      <c r="L433" s="468">
        <v>1</v>
      </c>
      <c r="M433" s="468">
        <v>17</v>
      </c>
      <c r="N433" s="468">
        <v>1386</v>
      </c>
      <c r="O433" s="468">
        <v>23562</v>
      </c>
      <c r="P433" s="491">
        <v>1.4467640918580376</v>
      </c>
      <c r="Q433" s="469">
        <v>17</v>
      </c>
    </row>
    <row r="434" spans="1:17" ht="14.4" customHeight="1" x14ac:dyDescent="0.3">
      <c r="A434" s="463" t="s">
        <v>1374</v>
      </c>
      <c r="B434" s="464" t="s">
        <v>1205</v>
      </c>
      <c r="C434" s="464" t="s">
        <v>1206</v>
      </c>
      <c r="D434" s="464" t="s">
        <v>1253</v>
      </c>
      <c r="E434" s="464" t="s">
        <v>1254</v>
      </c>
      <c r="F434" s="468">
        <v>29</v>
      </c>
      <c r="G434" s="468">
        <v>3944</v>
      </c>
      <c r="H434" s="468">
        <v>0.81068859198355603</v>
      </c>
      <c r="I434" s="468">
        <v>136</v>
      </c>
      <c r="J434" s="468">
        <v>35</v>
      </c>
      <c r="K434" s="468">
        <v>4865</v>
      </c>
      <c r="L434" s="468">
        <v>1</v>
      </c>
      <c r="M434" s="468">
        <v>139</v>
      </c>
      <c r="N434" s="468">
        <v>41</v>
      </c>
      <c r="O434" s="468">
        <v>5863</v>
      </c>
      <c r="P434" s="491">
        <v>1.2051387461459404</v>
      </c>
      <c r="Q434" s="469">
        <v>143</v>
      </c>
    </row>
    <row r="435" spans="1:17" ht="14.4" customHeight="1" x14ac:dyDescent="0.3">
      <c r="A435" s="463" t="s">
        <v>1374</v>
      </c>
      <c r="B435" s="464" t="s">
        <v>1205</v>
      </c>
      <c r="C435" s="464" t="s">
        <v>1206</v>
      </c>
      <c r="D435" s="464" t="s">
        <v>1255</v>
      </c>
      <c r="E435" s="464" t="s">
        <v>1256</v>
      </c>
      <c r="F435" s="468">
        <v>114</v>
      </c>
      <c r="G435" s="468">
        <v>11742</v>
      </c>
      <c r="H435" s="468">
        <v>1.2954545454545454</v>
      </c>
      <c r="I435" s="468">
        <v>103</v>
      </c>
      <c r="J435" s="468">
        <v>88</v>
      </c>
      <c r="K435" s="468">
        <v>9064</v>
      </c>
      <c r="L435" s="468">
        <v>1</v>
      </c>
      <c r="M435" s="468">
        <v>103</v>
      </c>
      <c r="N435" s="468">
        <v>89</v>
      </c>
      <c r="O435" s="468">
        <v>5785</v>
      </c>
      <c r="P435" s="491">
        <v>0.6382391879964695</v>
      </c>
      <c r="Q435" s="469">
        <v>65</v>
      </c>
    </row>
    <row r="436" spans="1:17" ht="14.4" customHeight="1" x14ac:dyDescent="0.3">
      <c r="A436" s="463" t="s">
        <v>1374</v>
      </c>
      <c r="B436" s="464" t="s">
        <v>1205</v>
      </c>
      <c r="C436" s="464" t="s">
        <v>1206</v>
      </c>
      <c r="D436" s="464" t="s">
        <v>1261</v>
      </c>
      <c r="E436" s="464" t="s">
        <v>1262</v>
      </c>
      <c r="F436" s="468">
        <v>867</v>
      </c>
      <c r="G436" s="468">
        <v>100572</v>
      </c>
      <c r="H436" s="468">
        <v>1.2192762320421895</v>
      </c>
      <c r="I436" s="468">
        <v>116</v>
      </c>
      <c r="J436" s="468">
        <v>705</v>
      </c>
      <c r="K436" s="468">
        <v>82485</v>
      </c>
      <c r="L436" s="468">
        <v>1</v>
      </c>
      <c r="M436" s="468">
        <v>117</v>
      </c>
      <c r="N436" s="468">
        <v>984</v>
      </c>
      <c r="O436" s="468">
        <v>133824</v>
      </c>
      <c r="P436" s="491">
        <v>1.6224040734679033</v>
      </c>
      <c r="Q436" s="469">
        <v>136</v>
      </c>
    </row>
    <row r="437" spans="1:17" ht="14.4" customHeight="1" x14ac:dyDescent="0.3">
      <c r="A437" s="463" t="s">
        <v>1374</v>
      </c>
      <c r="B437" s="464" t="s">
        <v>1205</v>
      </c>
      <c r="C437" s="464" t="s">
        <v>1206</v>
      </c>
      <c r="D437" s="464" t="s">
        <v>1263</v>
      </c>
      <c r="E437" s="464" t="s">
        <v>1264</v>
      </c>
      <c r="F437" s="468">
        <v>270</v>
      </c>
      <c r="G437" s="468">
        <v>22950</v>
      </c>
      <c r="H437" s="468">
        <v>1.401098901098901</v>
      </c>
      <c r="I437" s="468">
        <v>85</v>
      </c>
      <c r="J437" s="468">
        <v>180</v>
      </c>
      <c r="K437" s="468">
        <v>16380</v>
      </c>
      <c r="L437" s="468">
        <v>1</v>
      </c>
      <c r="M437" s="468">
        <v>91</v>
      </c>
      <c r="N437" s="468">
        <v>207</v>
      </c>
      <c r="O437" s="468">
        <v>18837</v>
      </c>
      <c r="P437" s="491">
        <v>1.1499999999999999</v>
      </c>
      <c r="Q437" s="469">
        <v>91</v>
      </c>
    </row>
    <row r="438" spans="1:17" ht="14.4" customHeight="1" x14ac:dyDescent="0.3">
      <c r="A438" s="463" t="s">
        <v>1374</v>
      </c>
      <c r="B438" s="464" t="s">
        <v>1205</v>
      </c>
      <c r="C438" s="464" t="s">
        <v>1206</v>
      </c>
      <c r="D438" s="464" t="s">
        <v>1265</v>
      </c>
      <c r="E438" s="464" t="s">
        <v>1266</v>
      </c>
      <c r="F438" s="468">
        <v>2</v>
      </c>
      <c r="G438" s="468">
        <v>196</v>
      </c>
      <c r="H438" s="468">
        <v>0.65993265993265993</v>
      </c>
      <c r="I438" s="468">
        <v>98</v>
      </c>
      <c r="J438" s="468">
        <v>3</v>
      </c>
      <c r="K438" s="468">
        <v>297</v>
      </c>
      <c r="L438" s="468">
        <v>1</v>
      </c>
      <c r="M438" s="468">
        <v>99</v>
      </c>
      <c r="N438" s="468">
        <v>3</v>
      </c>
      <c r="O438" s="468">
        <v>411</v>
      </c>
      <c r="P438" s="491">
        <v>1.3838383838383839</v>
      </c>
      <c r="Q438" s="469">
        <v>137</v>
      </c>
    </row>
    <row r="439" spans="1:17" ht="14.4" customHeight="1" x14ac:dyDescent="0.3">
      <c r="A439" s="463" t="s">
        <v>1374</v>
      </c>
      <c r="B439" s="464" t="s">
        <v>1205</v>
      </c>
      <c r="C439" s="464" t="s">
        <v>1206</v>
      </c>
      <c r="D439" s="464" t="s">
        <v>1267</v>
      </c>
      <c r="E439" s="464" t="s">
        <v>1268</v>
      </c>
      <c r="F439" s="468">
        <v>92</v>
      </c>
      <c r="G439" s="468">
        <v>1932</v>
      </c>
      <c r="H439" s="468">
        <v>1.1219512195121952</v>
      </c>
      <c r="I439" s="468">
        <v>21</v>
      </c>
      <c r="J439" s="468">
        <v>82</v>
      </c>
      <c r="K439" s="468">
        <v>1722</v>
      </c>
      <c r="L439" s="468">
        <v>1</v>
      </c>
      <c r="M439" s="468">
        <v>21</v>
      </c>
      <c r="N439" s="468">
        <v>85</v>
      </c>
      <c r="O439" s="468">
        <v>5610</v>
      </c>
      <c r="P439" s="491">
        <v>3.2578397212543555</v>
      </c>
      <c r="Q439" s="469">
        <v>66</v>
      </c>
    </row>
    <row r="440" spans="1:17" ht="14.4" customHeight="1" x14ac:dyDescent="0.3">
      <c r="A440" s="463" t="s">
        <v>1374</v>
      </c>
      <c r="B440" s="464" t="s">
        <v>1205</v>
      </c>
      <c r="C440" s="464" t="s">
        <v>1206</v>
      </c>
      <c r="D440" s="464" t="s">
        <v>1269</v>
      </c>
      <c r="E440" s="464" t="s">
        <v>1270</v>
      </c>
      <c r="F440" s="468">
        <v>1239</v>
      </c>
      <c r="G440" s="468">
        <v>603393</v>
      </c>
      <c r="H440" s="468">
        <v>0.85805764439539933</v>
      </c>
      <c r="I440" s="468">
        <v>487</v>
      </c>
      <c r="J440" s="468">
        <v>1441</v>
      </c>
      <c r="K440" s="468">
        <v>703208</v>
      </c>
      <c r="L440" s="468">
        <v>1</v>
      </c>
      <c r="M440" s="468">
        <v>488</v>
      </c>
      <c r="N440" s="468">
        <v>1296</v>
      </c>
      <c r="O440" s="468">
        <v>425088</v>
      </c>
      <c r="P440" s="491">
        <v>0.60449824234081528</v>
      </c>
      <c r="Q440" s="469">
        <v>328</v>
      </c>
    </row>
    <row r="441" spans="1:17" ht="14.4" customHeight="1" x14ac:dyDescent="0.3">
      <c r="A441" s="463" t="s">
        <v>1374</v>
      </c>
      <c r="B441" s="464" t="s">
        <v>1205</v>
      </c>
      <c r="C441" s="464" t="s">
        <v>1206</v>
      </c>
      <c r="D441" s="464" t="s">
        <v>1277</v>
      </c>
      <c r="E441" s="464" t="s">
        <v>1278</v>
      </c>
      <c r="F441" s="468">
        <v>185</v>
      </c>
      <c r="G441" s="468">
        <v>7585</v>
      </c>
      <c r="H441" s="468">
        <v>1.3503649635036497</v>
      </c>
      <c r="I441" s="468">
        <v>41</v>
      </c>
      <c r="J441" s="468">
        <v>137</v>
      </c>
      <c r="K441" s="468">
        <v>5617</v>
      </c>
      <c r="L441" s="468">
        <v>1</v>
      </c>
      <c r="M441" s="468">
        <v>41</v>
      </c>
      <c r="N441" s="468">
        <v>133</v>
      </c>
      <c r="O441" s="468">
        <v>6783</v>
      </c>
      <c r="P441" s="491">
        <v>1.2075841196368169</v>
      </c>
      <c r="Q441" s="469">
        <v>51</v>
      </c>
    </row>
    <row r="442" spans="1:17" ht="14.4" customHeight="1" x14ac:dyDescent="0.3">
      <c r="A442" s="463" t="s">
        <v>1374</v>
      </c>
      <c r="B442" s="464" t="s">
        <v>1205</v>
      </c>
      <c r="C442" s="464" t="s">
        <v>1206</v>
      </c>
      <c r="D442" s="464" t="s">
        <v>1285</v>
      </c>
      <c r="E442" s="464" t="s">
        <v>1286</v>
      </c>
      <c r="F442" s="468">
        <v>18</v>
      </c>
      <c r="G442" s="468">
        <v>3942</v>
      </c>
      <c r="H442" s="468">
        <v>2.2096412556053813</v>
      </c>
      <c r="I442" s="468">
        <v>219</v>
      </c>
      <c r="J442" s="468">
        <v>8</v>
      </c>
      <c r="K442" s="468">
        <v>1784</v>
      </c>
      <c r="L442" s="468">
        <v>1</v>
      </c>
      <c r="M442" s="468">
        <v>223</v>
      </c>
      <c r="N442" s="468">
        <v>34</v>
      </c>
      <c r="O442" s="468">
        <v>7038</v>
      </c>
      <c r="P442" s="491">
        <v>3.945067264573991</v>
      </c>
      <c r="Q442" s="469">
        <v>207</v>
      </c>
    </row>
    <row r="443" spans="1:17" ht="14.4" customHeight="1" x14ac:dyDescent="0.3">
      <c r="A443" s="463" t="s">
        <v>1374</v>
      </c>
      <c r="B443" s="464" t="s">
        <v>1205</v>
      </c>
      <c r="C443" s="464" t="s">
        <v>1206</v>
      </c>
      <c r="D443" s="464" t="s">
        <v>1287</v>
      </c>
      <c r="E443" s="464" t="s">
        <v>1288</v>
      </c>
      <c r="F443" s="468"/>
      <c r="G443" s="468"/>
      <c r="H443" s="468"/>
      <c r="I443" s="468"/>
      <c r="J443" s="468">
        <v>6</v>
      </c>
      <c r="K443" s="468">
        <v>4578</v>
      </c>
      <c r="L443" s="468">
        <v>1</v>
      </c>
      <c r="M443" s="468">
        <v>763</v>
      </c>
      <c r="N443" s="468">
        <v>3</v>
      </c>
      <c r="O443" s="468">
        <v>2289</v>
      </c>
      <c r="P443" s="491">
        <v>0.5</v>
      </c>
      <c r="Q443" s="469">
        <v>763</v>
      </c>
    </row>
    <row r="444" spans="1:17" ht="14.4" customHeight="1" x14ac:dyDescent="0.3">
      <c r="A444" s="463" t="s">
        <v>1374</v>
      </c>
      <c r="B444" s="464" t="s">
        <v>1205</v>
      </c>
      <c r="C444" s="464" t="s">
        <v>1206</v>
      </c>
      <c r="D444" s="464" t="s">
        <v>1289</v>
      </c>
      <c r="E444" s="464" t="s">
        <v>1290</v>
      </c>
      <c r="F444" s="468">
        <v>3</v>
      </c>
      <c r="G444" s="468">
        <v>6216</v>
      </c>
      <c r="H444" s="468">
        <v>2.9431818181818183</v>
      </c>
      <c r="I444" s="468">
        <v>2072</v>
      </c>
      <c r="J444" s="468">
        <v>1</v>
      </c>
      <c r="K444" s="468">
        <v>2112</v>
      </c>
      <c r="L444" s="468">
        <v>1</v>
      </c>
      <c r="M444" s="468">
        <v>2112</v>
      </c>
      <c r="N444" s="468">
        <v>2</v>
      </c>
      <c r="O444" s="468">
        <v>4232</v>
      </c>
      <c r="P444" s="491">
        <v>2.0037878787878789</v>
      </c>
      <c r="Q444" s="469">
        <v>2116</v>
      </c>
    </row>
    <row r="445" spans="1:17" ht="14.4" customHeight="1" x14ac:dyDescent="0.3">
      <c r="A445" s="463" t="s">
        <v>1374</v>
      </c>
      <c r="B445" s="464" t="s">
        <v>1205</v>
      </c>
      <c r="C445" s="464" t="s">
        <v>1206</v>
      </c>
      <c r="D445" s="464" t="s">
        <v>1291</v>
      </c>
      <c r="E445" s="464" t="s">
        <v>1292</v>
      </c>
      <c r="F445" s="468">
        <v>34</v>
      </c>
      <c r="G445" s="468">
        <v>20672</v>
      </c>
      <c r="H445" s="468">
        <v>0.78297098704643586</v>
      </c>
      <c r="I445" s="468">
        <v>608</v>
      </c>
      <c r="J445" s="468">
        <v>43</v>
      </c>
      <c r="K445" s="468">
        <v>26402</v>
      </c>
      <c r="L445" s="468">
        <v>1</v>
      </c>
      <c r="M445" s="468">
        <v>614</v>
      </c>
      <c r="N445" s="468">
        <v>62</v>
      </c>
      <c r="O445" s="468">
        <v>37944</v>
      </c>
      <c r="P445" s="491">
        <v>1.4371638512233922</v>
      </c>
      <c r="Q445" s="469">
        <v>612</v>
      </c>
    </row>
    <row r="446" spans="1:17" ht="14.4" customHeight="1" x14ac:dyDescent="0.3">
      <c r="A446" s="463" t="s">
        <v>1374</v>
      </c>
      <c r="B446" s="464" t="s">
        <v>1205</v>
      </c>
      <c r="C446" s="464" t="s">
        <v>1206</v>
      </c>
      <c r="D446" s="464" t="s">
        <v>1293</v>
      </c>
      <c r="E446" s="464" t="s">
        <v>1294</v>
      </c>
      <c r="F446" s="468">
        <v>1</v>
      </c>
      <c r="G446" s="468">
        <v>962</v>
      </c>
      <c r="H446" s="468">
        <v>0.99896157840083077</v>
      </c>
      <c r="I446" s="468">
        <v>962</v>
      </c>
      <c r="J446" s="468">
        <v>1</v>
      </c>
      <c r="K446" s="468">
        <v>963</v>
      </c>
      <c r="L446" s="468">
        <v>1</v>
      </c>
      <c r="M446" s="468">
        <v>963</v>
      </c>
      <c r="N446" s="468">
        <v>1</v>
      </c>
      <c r="O446" s="468">
        <v>825</v>
      </c>
      <c r="P446" s="491">
        <v>0.85669781931464173</v>
      </c>
      <c r="Q446" s="469">
        <v>825</v>
      </c>
    </row>
    <row r="447" spans="1:17" ht="14.4" customHeight="1" x14ac:dyDescent="0.3">
      <c r="A447" s="463" t="s">
        <v>1374</v>
      </c>
      <c r="B447" s="464" t="s">
        <v>1205</v>
      </c>
      <c r="C447" s="464" t="s">
        <v>1206</v>
      </c>
      <c r="D447" s="464" t="s">
        <v>1295</v>
      </c>
      <c r="E447" s="464" t="s">
        <v>1296</v>
      </c>
      <c r="F447" s="468">
        <v>4</v>
      </c>
      <c r="G447" s="468">
        <v>2036</v>
      </c>
      <c r="H447" s="468">
        <v>3.9765625</v>
      </c>
      <c r="I447" s="468">
        <v>509</v>
      </c>
      <c r="J447" s="468">
        <v>1</v>
      </c>
      <c r="K447" s="468">
        <v>512</v>
      </c>
      <c r="L447" s="468">
        <v>1</v>
      </c>
      <c r="M447" s="468">
        <v>512</v>
      </c>
      <c r="N447" s="468">
        <v>1</v>
      </c>
      <c r="O447" s="468">
        <v>431</v>
      </c>
      <c r="P447" s="491">
        <v>0.841796875</v>
      </c>
      <c r="Q447" s="469">
        <v>431</v>
      </c>
    </row>
    <row r="448" spans="1:17" ht="14.4" customHeight="1" x14ac:dyDescent="0.3">
      <c r="A448" s="463" t="s">
        <v>1374</v>
      </c>
      <c r="B448" s="464" t="s">
        <v>1205</v>
      </c>
      <c r="C448" s="464" t="s">
        <v>1206</v>
      </c>
      <c r="D448" s="464" t="s">
        <v>1299</v>
      </c>
      <c r="E448" s="464" t="s">
        <v>1300</v>
      </c>
      <c r="F448" s="468"/>
      <c r="G448" s="468"/>
      <c r="H448" s="468"/>
      <c r="I448" s="468"/>
      <c r="J448" s="468">
        <v>2</v>
      </c>
      <c r="K448" s="468">
        <v>984</v>
      </c>
      <c r="L448" s="468">
        <v>1</v>
      </c>
      <c r="M448" s="468">
        <v>492</v>
      </c>
      <c r="N448" s="468"/>
      <c r="O448" s="468"/>
      <c r="P448" s="491"/>
      <c r="Q448" s="469"/>
    </row>
    <row r="449" spans="1:17" ht="14.4" customHeight="1" x14ac:dyDescent="0.3">
      <c r="A449" s="463" t="s">
        <v>1374</v>
      </c>
      <c r="B449" s="464" t="s">
        <v>1205</v>
      </c>
      <c r="C449" s="464" t="s">
        <v>1206</v>
      </c>
      <c r="D449" s="464" t="s">
        <v>1303</v>
      </c>
      <c r="E449" s="464" t="s">
        <v>1304</v>
      </c>
      <c r="F449" s="468"/>
      <c r="G449" s="468"/>
      <c r="H449" s="468"/>
      <c r="I449" s="468"/>
      <c r="J449" s="468">
        <v>1</v>
      </c>
      <c r="K449" s="468">
        <v>249</v>
      </c>
      <c r="L449" s="468">
        <v>1</v>
      </c>
      <c r="M449" s="468">
        <v>249</v>
      </c>
      <c r="N449" s="468"/>
      <c r="O449" s="468"/>
      <c r="P449" s="491"/>
      <c r="Q449" s="469"/>
    </row>
    <row r="450" spans="1:17" ht="14.4" customHeight="1" x14ac:dyDescent="0.3">
      <c r="A450" s="463" t="s">
        <v>1374</v>
      </c>
      <c r="B450" s="464" t="s">
        <v>1205</v>
      </c>
      <c r="C450" s="464" t="s">
        <v>1206</v>
      </c>
      <c r="D450" s="464" t="s">
        <v>1309</v>
      </c>
      <c r="E450" s="464" t="s">
        <v>1310</v>
      </c>
      <c r="F450" s="468">
        <v>2</v>
      </c>
      <c r="G450" s="468">
        <v>304</v>
      </c>
      <c r="H450" s="468"/>
      <c r="I450" s="468">
        <v>152</v>
      </c>
      <c r="J450" s="468"/>
      <c r="K450" s="468"/>
      <c r="L450" s="468"/>
      <c r="M450" s="468"/>
      <c r="N450" s="468"/>
      <c r="O450" s="468"/>
      <c r="P450" s="491"/>
      <c r="Q450" s="469"/>
    </row>
    <row r="451" spans="1:17" ht="14.4" customHeight="1" x14ac:dyDescent="0.3">
      <c r="A451" s="463" t="s">
        <v>1374</v>
      </c>
      <c r="B451" s="464" t="s">
        <v>1205</v>
      </c>
      <c r="C451" s="464" t="s">
        <v>1206</v>
      </c>
      <c r="D451" s="464" t="s">
        <v>1311</v>
      </c>
      <c r="E451" s="464" t="s">
        <v>1312</v>
      </c>
      <c r="F451" s="468"/>
      <c r="G451" s="468"/>
      <c r="H451" s="468"/>
      <c r="I451" s="468"/>
      <c r="J451" s="468"/>
      <c r="K451" s="468"/>
      <c r="L451" s="468"/>
      <c r="M451" s="468"/>
      <c r="N451" s="468">
        <v>2</v>
      </c>
      <c r="O451" s="468">
        <v>94</v>
      </c>
      <c r="P451" s="491"/>
      <c r="Q451" s="469">
        <v>47</v>
      </c>
    </row>
    <row r="452" spans="1:17" ht="14.4" customHeight="1" x14ac:dyDescent="0.3">
      <c r="A452" s="463" t="s">
        <v>1374</v>
      </c>
      <c r="B452" s="464" t="s">
        <v>1205</v>
      </c>
      <c r="C452" s="464" t="s">
        <v>1206</v>
      </c>
      <c r="D452" s="464" t="s">
        <v>1315</v>
      </c>
      <c r="E452" s="464" t="s">
        <v>1316</v>
      </c>
      <c r="F452" s="468">
        <v>6</v>
      </c>
      <c r="G452" s="468">
        <v>1968</v>
      </c>
      <c r="H452" s="468">
        <v>1.993920972644377</v>
      </c>
      <c r="I452" s="468">
        <v>328</v>
      </c>
      <c r="J452" s="468">
        <v>3</v>
      </c>
      <c r="K452" s="468">
        <v>987</v>
      </c>
      <c r="L452" s="468">
        <v>1</v>
      </c>
      <c r="M452" s="468">
        <v>329</v>
      </c>
      <c r="N452" s="468">
        <v>31</v>
      </c>
      <c r="O452" s="468">
        <v>11687</v>
      </c>
      <c r="P452" s="491">
        <v>11.840932117527862</v>
      </c>
      <c r="Q452" s="469">
        <v>377</v>
      </c>
    </row>
    <row r="453" spans="1:17" ht="14.4" customHeight="1" x14ac:dyDescent="0.3">
      <c r="A453" s="463" t="s">
        <v>1374</v>
      </c>
      <c r="B453" s="464" t="s">
        <v>1205</v>
      </c>
      <c r="C453" s="464" t="s">
        <v>1206</v>
      </c>
      <c r="D453" s="464" t="s">
        <v>1317</v>
      </c>
      <c r="E453" s="464" t="s">
        <v>1318</v>
      </c>
      <c r="F453" s="468">
        <v>1</v>
      </c>
      <c r="G453" s="468">
        <v>29</v>
      </c>
      <c r="H453" s="468"/>
      <c r="I453" s="468">
        <v>29</v>
      </c>
      <c r="J453" s="468"/>
      <c r="K453" s="468"/>
      <c r="L453" s="468"/>
      <c r="M453" s="468"/>
      <c r="N453" s="468"/>
      <c r="O453" s="468"/>
      <c r="P453" s="491"/>
      <c r="Q453" s="469"/>
    </row>
    <row r="454" spans="1:17" ht="14.4" customHeight="1" x14ac:dyDescent="0.3">
      <c r="A454" s="463" t="s">
        <v>1374</v>
      </c>
      <c r="B454" s="464" t="s">
        <v>1205</v>
      </c>
      <c r="C454" s="464" t="s">
        <v>1206</v>
      </c>
      <c r="D454" s="464" t="s">
        <v>1323</v>
      </c>
      <c r="E454" s="464"/>
      <c r="F454" s="468"/>
      <c r="G454" s="468"/>
      <c r="H454" s="468"/>
      <c r="I454" s="468"/>
      <c r="J454" s="468"/>
      <c r="K454" s="468"/>
      <c r="L454" s="468"/>
      <c r="M454" s="468"/>
      <c r="N454" s="468">
        <v>656</v>
      </c>
      <c r="O454" s="468">
        <v>979408</v>
      </c>
      <c r="P454" s="491"/>
      <c r="Q454" s="469">
        <v>1493</v>
      </c>
    </row>
    <row r="455" spans="1:17" ht="14.4" customHeight="1" x14ac:dyDescent="0.3">
      <c r="A455" s="463" t="s">
        <v>1374</v>
      </c>
      <c r="B455" s="464" t="s">
        <v>1205</v>
      </c>
      <c r="C455" s="464" t="s">
        <v>1206</v>
      </c>
      <c r="D455" s="464" t="s">
        <v>1324</v>
      </c>
      <c r="E455" s="464"/>
      <c r="F455" s="468"/>
      <c r="G455" s="468"/>
      <c r="H455" s="468"/>
      <c r="I455" s="468"/>
      <c r="J455" s="468"/>
      <c r="K455" s="468"/>
      <c r="L455" s="468"/>
      <c r="M455" s="468"/>
      <c r="N455" s="468">
        <v>462</v>
      </c>
      <c r="O455" s="468">
        <v>151074</v>
      </c>
      <c r="P455" s="491"/>
      <c r="Q455" s="469">
        <v>327</v>
      </c>
    </row>
    <row r="456" spans="1:17" ht="14.4" customHeight="1" x14ac:dyDescent="0.3">
      <c r="A456" s="463" t="s">
        <v>1374</v>
      </c>
      <c r="B456" s="464" t="s">
        <v>1205</v>
      </c>
      <c r="C456" s="464" t="s">
        <v>1206</v>
      </c>
      <c r="D456" s="464" t="s">
        <v>1325</v>
      </c>
      <c r="E456" s="464"/>
      <c r="F456" s="468"/>
      <c r="G456" s="468"/>
      <c r="H456" s="468"/>
      <c r="I456" s="468"/>
      <c r="J456" s="468"/>
      <c r="K456" s="468"/>
      <c r="L456" s="468"/>
      <c r="M456" s="468"/>
      <c r="N456" s="468">
        <v>119</v>
      </c>
      <c r="O456" s="468">
        <v>105553</v>
      </c>
      <c r="P456" s="491"/>
      <c r="Q456" s="469">
        <v>887</v>
      </c>
    </row>
    <row r="457" spans="1:17" ht="14.4" customHeight="1" x14ac:dyDescent="0.3">
      <c r="A457" s="463" t="s">
        <v>1374</v>
      </c>
      <c r="B457" s="464" t="s">
        <v>1205</v>
      </c>
      <c r="C457" s="464" t="s">
        <v>1206</v>
      </c>
      <c r="D457" s="464" t="s">
        <v>1328</v>
      </c>
      <c r="E457" s="464"/>
      <c r="F457" s="468"/>
      <c r="G457" s="468"/>
      <c r="H457" s="468"/>
      <c r="I457" s="468"/>
      <c r="J457" s="468"/>
      <c r="K457" s="468"/>
      <c r="L457" s="468"/>
      <c r="M457" s="468"/>
      <c r="N457" s="468">
        <v>48</v>
      </c>
      <c r="O457" s="468">
        <v>12480</v>
      </c>
      <c r="P457" s="491"/>
      <c r="Q457" s="469">
        <v>260</v>
      </c>
    </row>
    <row r="458" spans="1:17" ht="14.4" customHeight="1" x14ac:dyDescent="0.3">
      <c r="A458" s="463" t="s">
        <v>1375</v>
      </c>
      <c r="B458" s="464" t="s">
        <v>1205</v>
      </c>
      <c r="C458" s="464" t="s">
        <v>1206</v>
      </c>
      <c r="D458" s="464" t="s">
        <v>1207</v>
      </c>
      <c r="E458" s="464" t="s">
        <v>1208</v>
      </c>
      <c r="F458" s="468">
        <v>802</v>
      </c>
      <c r="G458" s="468">
        <v>129122</v>
      </c>
      <c r="H458" s="468">
        <v>0.94716997740676623</v>
      </c>
      <c r="I458" s="468">
        <v>161</v>
      </c>
      <c r="J458" s="468">
        <v>788</v>
      </c>
      <c r="K458" s="468">
        <v>136324</v>
      </c>
      <c r="L458" s="468">
        <v>1</v>
      </c>
      <c r="M458" s="468">
        <v>173</v>
      </c>
      <c r="N458" s="468">
        <v>874</v>
      </c>
      <c r="O458" s="468">
        <v>151202</v>
      </c>
      <c r="P458" s="491">
        <v>1.1091370558375635</v>
      </c>
      <c r="Q458" s="469">
        <v>173</v>
      </c>
    </row>
    <row r="459" spans="1:17" ht="14.4" customHeight="1" x14ac:dyDescent="0.3">
      <c r="A459" s="463" t="s">
        <v>1375</v>
      </c>
      <c r="B459" s="464" t="s">
        <v>1205</v>
      </c>
      <c r="C459" s="464" t="s">
        <v>1206</v>
      </c>
      <c r="D459" s="464" t="s">
        <v>1221</v>
      </c>
      <c r="E459" s="464" t="s">
        <v>1222</v>
      </c>
      <c r="F459" s="468">
        <v>2</v>
      </c>
      <c r="G459" s="468">
        <v>2338</v>
      </c>
      <c r="H459" s="468">
        <v>0.18119817096799193</v>
      </c>
      <c r="I459" s="468">
        <v>1169</v>
      </c>
      <c r="J459" s="468">
        <v>11</v>
      </c>
      <c r="K459" s="468">
        <v>12903</v>
      </c>
      <c r="L459" s="468">
        <v>1</v>
      </c>
      <c r="M459" s="468">
        <v>1173</v>
      </c>
      <c r="N459" s="468">
        <v>5</v>
      </c>
      <c r="O459" s="468">
        <v>5350</v>
      </c>
      <c r="P459" s="491">
        <v>0.41463225606448112</v>
      </c>
      <c r="Q459" s="469">
        <v>1070</v>
      </c>
    </row>
    <row r="460" spans="1:17" ht="14.4" customHeight="1" x14ac:dyDescent="0.3">
      <c r="A460" s="463" t="s">
        <v>1375</v>
      </c>
      <c r="B460" s="464" t="s">
        <v>1205</v>
      </c>
      <c r="C460" s="464" t="s">
        <v>1206</v>
      </c>
      <c r="D460" s="464" t="s">
        <v>1223</v>
      </c>
      <c r="E460" s="464" t="s">
        <v>1224</v>
      </c>
      <c r="F460" s="468">
        <v>87</v>
      </c>
      <c r="G460" s="468">
        <v>3480</v>
      </c>
      <c r="H460" s="468">
        <v>0.38061905282729958</v>
      </c>
      <c r="I460" s="468">
        <v>40</v>
      </c>
      <c r="J460" s="468">
        <v>223</v>
      </c>
      <c r="K460" s="468">
        <v>9143</v>
      </c>
      <c r="L460" s="468">
        <v>1</v>
      </c>
      <c r="M460" s="468">
        <v>41</v>
      </c>
      <c r="N460" s="468">
        <v>160</v>
      </c>
      <c r="O460" s="468">
        <v>7360</v>
      </c>
      <c r="P460" s="491">
        <v>0.80498742207153018</v>
      </c>
      <c r="Q460" s="469">
        <v>46</v>
      </c>
    </row>
    <row r="461" spans="1:17" ht="14.4" customHeight="1" x14ac:dyDescent="0.3">
      <c r="A461" s="463" t="s">
        <v>1375</v>
      </c>
      <c r="B461" s="464" t="s">
        <v>1205</v>
      </c>
      <c r="C461" s="464" t="s">
        <v>1206</v>
      </c>
      <c r="D461" s="464" t="s">
        <v>1225</v>
      </c>
      <c r="E461" s="464" t="s">
        <v>1226</v>
      </c>
      <c r="F461" s="468">
        <v>49</v>
      </c>
      <c r="G461" s="468">
        <v>18767</v>
      </c>
      <c r="H461" s="468">
        <v>0.77575231481481477</v>
      </c>
      <c r="I461" s="468">
        <v>383</v>
      </c>
      <c r="J461" s="468">
        <v>63</v>
      </c>
      <c r="K461" s="468">
        <v>24192</v>
      </c>
      <c r="L461" s="468">
        <v>1</v>
      </c>
      <c r="M461" s="468">
        <v>384</v>
      </c>
      <c r="N461" s="468">
        <v>34</v>
      </c>
      <c r="O461" s="468">
        <v>11798</v>
      </c>
      <c r="P461" s="491">
        <v>0.48768187830687831</v>
      </c>
      <c r="Q461" s="469">
        <v>347</v>
      </c>
    </row>
    <row r="462" spans="1:17" ht="14.4" customHeight="1" x14ac:dyDescent="0.3">
      <c r="A462" s="463" t="s">
        <v>1375</v>
      </c>
      <c r="B462" s="464" t="s">
        <v>1205</v>
      </c>
      <c r="C462" s="464" t="s">
        <v>1206</v>
      </c>
      <c r="D462" s="464" t="s">
        <v>1227</v>
      </c>
      <c r="E462" s="464" t="s">
        <v>1228</v>
      </c>
      <c r="F462" s="468">
        <v>99</v>
      </c>
      <c r="G462" s="468">
        <v>3663</v>
      </c>
      <c r="H462" s="468">
        <v>0.6149068322981367</v>
      </c>
      <c r="I462" s="468">
        <v>37</v>
      </c>
      <c r="J462" s="468">
        <v>161</v>
      </c>
      <c r="K462" s="468">
        <v>5957</v>
      </c>
      <c r="L462" s="468">
        <v>1</v>
      </c>
      <c r="M462" s="468">
        <v>37</v>
      </c>
      <c r="N462" s="468">
        <v>20</v>
      </c>
      <c r="O462" s="468">
        <v>1020</v>
      </c>
      <c r="P462" s="491">
        <v>0.17122712774886689</v>
      </c>
      <c r="Q462" s="469">
        <v>51</v>
      </c>
    </row>
    <row r="463" spans="1:17" ht="14.4" customHeight="1" x14ac:dyDescent="0.3">
      <c r="A463" s="463" t="s">
        <v>1375</v>
      </c>
      <c r="B463" s="464" t="s">
        <v>1205</v>
      </c>
      <c r="C463" s="464" t="s">
        <v>1206</v>
      </c>
      <c r="D463" s="464" t="s">
        <v>1231</v>
      </c>
      <c r="E463" s="464" t="s">
        <v>1232</v>
      </c>
      <c r="F463" s="468">
        <v>712</v>
      </c>
      <c r="G463" s="468">
        <v>316840</v>
      </c>
      <c r="H463" s="468">
        <v>0.90038477496064151</v>
      </c>
      <c r="I463" s="468">
        <v>445</v>
      </c>
      <c r="J463" s="468">
        <v>789</v>
      </c>
      <c r="K463" s="468">
        <v>351894</v>
      </c>
      <c r="L463" s="468">
        <v>1</v>
      </c>
      <c r="M463" s="468">
        <v>446</v>
      </c>
      <c r="N463" s="468">
        <v>3050</v>
      </c>
      <c r="O463" s="468">
        <v>1149850</v>
      </c>
      <c r="P463" s="491">
        <v>3.2676033123611088</v>
      </c>
      <c r="Q463" s="469">
        <v>377</v>
      </c>
    </row>
    <row r="464" spans="1:17" ht="14.4" customHeight="1" x14ac:dyDescent="0.3">
      <c r="A464" s="463" t="s">
        <v>1375</v>
      </c>
      <c r="B464" s="464" t="s">
        <v>1205</v>
      </c>
      <c r="C464" s="464" t="s">
        <v>1206</v>
      </c>
      <c r="D464" s="464" t="s">
        <v>1233</v>
      </c>
      <c r="E464" s="464" t="s">
        <v>1234</v>
      </c>
      <c r="F464" s="468">
        <v>3</v>
      </c>
      <c r="G464" s="468">
        <v>123</v>
      </c>
      <c r="H464" s="468">
        <v>0.48809523809523808</v>
      </c>
      <c r="I464" s="468">
        <v>41</v>
      </c>
      <c r="J464" s="468">
        <v>6</v>
      </c>
      <c r="K464" s="468">
        <v>252</v>
      </c>
      <c r="L464" s="468">
        <v>1</v>
      </c>
      <c r="M464" s="468">
        <v>42</v>
      </c>
      <c r="N464" s="468">
        <v>12</v>
      </c>
      <c r="O464" s="468">
        <v>408</v>
      </c>
      <c r="P464" s="491">
        <v>1.6190476190476191</v>
      </c>
      <c r="Q464" s="469">
        <v>34</v>
      </c>
    </row>
    <row r="465" spans="1:17" ht="14.4" customHeight="1" x14ac:dyDescent="0.3">
      <c r="A465" s="463" t="s">
        <v>1375</v>
      </c>
      <c r="B465" s="464" t="s">
        <v>1205</v>
      </c>
      <c r="C465" s="464" t="s">
        <v>1206</v>
      </c>
      <c r="D465" s="464" t="s">
        <v>1235</v>
      </c>
      <c r="E465" s="464" t="s">
        <v>1236</v>
      </c>
      <c r="F465" s="468">
        <v>10</v>
      </c>
      <c r="G465" s="468">
        <v>4910</v>
      </c>
      <c r="H465" s="468">
        <v>0.9072431633407243</v>
      </c>
      <c r="I465" s="468">
        <v>491</v>
      </c>
      <c r="J465" s="468">
        <v>11</v>
      </c>
      <c r="K465" s="468">
        <v>5412</v>
      </c>
      <c r="L465" s="468">
        <v>1</v>
      </c>
      <c r="M465" s="468">
        <v>492</v>
      </c>
      <c r="N465" s="468">
        <v>2</v>
      </c>
      <c r="O465" s="468">
        <v>1048</v>
      </c>
      <c r="P465" s="491">
        <v>0.19364375461936437</v>
      </c>
      <c r="Q465" s="469">
        <v>524</v>
      </c>
    </row>
    <row r="466" spans="1:17" ht="14.4" customHeight="1" x14ac:dyDescent="0.3">
      <c r="A466" s="463" t="s">
        <v>1375</v>
      </c>
      <c r="B466" s="464" t="s">
        <v>1205</v>
      </c>
      <c r="C466" s="464" t="s">
        <v>1206</v>
      </c>
      <c r="D466" s="464" t="s">
        <v>1237</v>
      </c>
      <c r="E466" s="464" t="s">
        <v>1238</v>
      </c>
      <c r="F466" s="468">
        <v>12</v>
      </c>
      <c r="G466" s="468">
        <v>372</v>
      </c>
      <c r="H466" s="468">
        <v>1.3333333333333333</v>
      </c>
      <c r="I466" s="468">
        <v>31</v>
      </c>
      <c r="J466" s="468">
        <v>9</v>
      </c>
      <c r="K466" s="468">
        <v>279</v>
      </c>
      <c r="L466" s="468">
        <v>1</v>
      </c>
      <c r="M466" s="468">
        <v>31</v>
      </c>
      <c r="N466" s="468">
        <v>10</v>
      </c>
      <c r="O466" s="468">
        <v>570</v>
      </c>
      <c r="P466" s="491">
        <v>2.043010752688172</v>
      </c>
      <c r="Q466" s="469">
        <v>57</v>
      </c>
    </row>
    <row r="467" spans="1:17" ht="14.4" customHeight="1" x14ac:dyDescent="0.3">
      <c r="A467" s="463" t="s">
        <v>1375</v>
      </c>
      <c r="B467" s="464" t="s">
        <v>1205</v>
      </c>
      <c r="C467" s="464" t="s">
        <v>1206</v>
      </c>
      <c r="D467" s="464" t="s">
        <v>1239</v>
      </c>
      <c r="E467" s="464" t="s">
        <v>1240</v>
      </c>
      <c r="F467" s="468"/>
      <c r="G467" s="468"/>
      <c r="H467" s="468"/>
      <c r="I467" s="468"/>
      <c r="J467" s="468">
        <v>3</v>
      </c>
      <c r="K467" s="468">
        <v>624</v>
      </c>
      <c r="L467" s="468">
        <v>1</v>
      </c>
      <c r="M467" s="468">
        <v>208</v>
      </c>
      <c r="N467" s="468">
        <v>4</v>
      </c>
      <c r="O467" s="468">
        <v>896</v>
      </c>
      <c r="P467" s="491">
        <v>1.4358974358974359</v>
      </c>
      <c r="Q467" s="469">
        <v>224</v>
      </c>
    </row>
    <row r="468" spans="1:17" ht="14.4" customHeight="1" x14ac:dyDescent="0.3">
      <c r="A468" s="463" t="s">
        <v>1375</v>
      </c>
      <c r="B468" s="464" t="s">
        <v>1205</v>
      </c>
      <c r="C468" s="464" t="s">
        <v>1206</v>
      </c>
      <c r="D468" s="464" t="s">
        <v>1241</v>
      </c>
      <c r="E468" s="464" t="s">
        <v>1242</v>
      </c>
      <c r="F468" s="468"/>
      <c r="G468" s="468"/>
      <c r="H468" s="468"/>
      <c r="I468" s="468"/>
      <c r="J468" s="468">
        <v>2</v>
      </c>
      <c r="K468" s="468">
        <v>768</v>
      </c>
      <c r="L468" s="468">
        <v>1</v>
      </c>
      <c r="M468" s="468">
        <v>384</v>
      </c>
      <c r="N468" s="468">
        <v>3</v>
      </c>
      <c r="O468" s="468">
        <v>1659</v>
      </c>
      <c r="P468" s="491">
        <v>2.16015625</v>
      </c>
      <c r="Q468" s="469">
        <v>553</v>
      </c>
    </row>
    <row r="469" spans="1:17" ht="14.4" customHeight="1" x14ac:dyDescent="0.3">
      <c r="A469" s="463" t="s">
        <v>1375</v>
      </c>
      <c r="B469" s="464" t="s">
        <v>1205</v>
      </c>
      <c r="C469" s="464" t="s">
        <v>1206</v>
      </c>
      <c r="D469" s="464" t="s">
        <v>1245</v>
      </c>
      <c r="E469" s="464" t="s">
        <v>1246</v>
      </c>
      <c r="F469" s="468"/>
      <c r="G469" s="468"/>
      <c r="H469" s="468"/>
      <c r="I469" s="468"/>
      <c r="J469" s="468">
        <v>2</v>
      </c>
      <c r="K469" s="468">
        <v>274</v>
      </c>
      <c r="L469" s="468">
        <v>1</v>
      </c>
      <c r="M469" s="468">
        <v>137</v>
      </c>
      <c r="N469" s="468">
        <v>4</v>
      </c>
      <c r="O469" s="468">
        <v>564</v>
      </c>
      <c r="P469" s="491">
        <v>2.0583941605839415</v>
      </c>
      <c r="Q469" s="469">
        <v>141</v>
      </c>
    </row>
    <row r="470" spans="1:17" ht="14.4" customHeight="1" x14ac:dyDescent="0.3">
      <c r="A470" s="463" t="s">
        <v>1375</v>
      </c>
      <c r="B470" s="464" t="s">
        <v>1205</v>
      </c>
      <c r="C470" s="464" t="s">
        <v>1206</v>
      </c>
      <c r="D470" s="464" t="s">
        <v>1251</v>
      </c>
      <c r="E470" s="464" t="s">
        <v>1252</v>
      </c>
      <c r="F470" s="468">
        <v>2124</v>
      </c>
      <c r="G470" s="468">
        <v>33984</v>
      </c>
      <c r="H470" s="468">
        <v>0.839940682155215</v>
      </c>
      <c r="I470" s="468">
        <v>16</v>
      </c>
      <c r="J470" s="468">
        <v>2380</v>
      </c>
      <c r="K470" s="468">
        <v>40460</v>
      </c>
      <c r="L470" s="468">
        <v>1</v>
      </c>
      <c r="M470" s="468">
        <v>17</v>
      </c>
      <c r="N470" s="468">
        <v>2264</v>
      </c>
      <c r="O470" s="468">
        <v>38488</v>
      </c>
      <c r="P470" s="491">
        <v>0.95126050420168062</v>
      </c>
      <c r="Q470" s="469">
        <v>17</v>
      </c>
    </row>
    <row r="471" spans="1:17" ht="14.4" customHeight="1" x14ac:dyDescent="0.3">
      <c r="A471" s="463" t="s">
        <v>1375</v>
      </c>
      <c r="B471" s="464" t="s">
        <v>1205</v>
      </c>
      <c r="C471" s="464" t="s">
        <v>1206</v>
      </c>
      <c r="D471" s="464" t="s">
        <v>1253</v>
      </c>
      <c r="E471" s="464" t="s">
        <v>1254</v>
      </c>
      <c r="F471" s="468"/>
      <c r="G471" s="468"/>
      <c r="H471" s="468"/>
      <c r="I471" s="468"/>
      <c r="J471" s="468">
        <v>2</v>
      </c>
      <c r="K471" s="468">
        <v>278</v>
      </c>
      <c r="L471" s="468">
        <v>1</v>
      </c>
      <c r="M471" s="468">
        <v>139</v>
      </c>
      <c r="N471" s="468">
        <v>3</v>
      </c>
      <c r="O471" s="468">
        <v>429</v>
      </c>
      <c r="P471" s="491">
        <v>1.5431654676258992</v>
      </c>
      <c r="Q471" s="469">
        <v>143</v>
      </c>
    </row>
    <row r="472" spans="1:17" ht="14.4" customHeight="1" x14ac:dyDescent="0.3">
      <c r="A472" s="463" t="s">
        <v>1375</v>
      </c>
      <c r="B472" s="464" t="s">
        <v>1205</v>
      </c>
      <c r="C472" s="464" t="s">
        <v>1206</v>
      </c>
      <c r="D472" s="464" t="s">
        <v>1255</v>
      </c>
      <c r="E472" s="464" t="s">
        <v>1256</v>
      </c>
      <c r="F472" s="468">
        <v>7</v>
      </c>
      <c r="G472" s="468">
        <v>721</v>
      </c>
      <c r="H472" s="468">
        <v>0.77777777777777779</v>
      </c>
      <c r="I472" s="468">
        <v>103</v>
      </c>
      <c r="J472" s="468">
        <v>9</v>
      </c>
      <c r="K472" s="468">
        <v>927</v>
      </c>
      <c r="L472" s="468">
        <v>1</v>
      </c>
      <c r="M472" s="468">
        <v>103</v>
      </c>
      <c r="N472" s="468">
        <v>3</v>
      </c>
      <c r="O472" s="468">
        <v>195</v>
      </c>
      <c r="P472" s="491">
        <v>0.21035598705501618</v>
      </c>
      <c r="Q472" s="469">
        <v>65</v>
      </c>
    </row>
    <row r="473" spans="1:17" ht="14.4" customHeight="1" x14ac:dyDescent="0.3">
      <c r="A473" s="463" t="s">
        <v>1375</v>
      </c>
      <c r="B473" s="464" t="s">
        <v>1205</v>
      </c>
      <c r="C473" s="464" t="s">
        <v>1206</v>
      </c>
      <c r="D473" s="464" t="s">
        <v>1261</v>
      </c>
      <c r="E473" s="464" t="s">
        <v>1262</v>
      </c>
      <c r="F473" s="468">
        <v>444</v>
      </c>
      <c r="G473" s="468">
        <v>51504</v>
      </c>
      <c r="H473" s="468">
        <v>0.87515930060661673</v>
      </c>
      <c r="I473" s="468">
        <v>116</v>
      </c>
      <c r="J473" s="468">
        <v>503</v>
      </c>
      <c r="K473" s="468">
        <v>58851</v>
      </c>
      <c r="L473" s="468">
        <v>1</v>
      </c>
      <c r="M473" s="468">
        <v>117</v>
      </c>
      <c r="N473" s="468">
        <v>570</v>
      </c>
      <c r="O473" s="468">
        <v>77520</v>
      </c>
      <c r="P473" s="491">
        <v>1.3172248559922517</v>
      </c>
      <c r="Q473" s="469">
        <v>136</v>
      </c>
    </row>
    <row r="474" spans="1:17" ht="14.4" customHeight="1" x14ac:dyDescent="0.3">
      <c r="A474" s="463" t="s">
        <v>1375</v>
      </c>
      <c r="B474" s="464" t="s">
        <v>1205</v>
      </c>
      <c r="C474" s="464" t="s">
        <v>1206</v>
      </c>
      <c r="D474" s="464" t="s">
        <v>1263</v>
      </c>
      <c r="E474" s="464" t="s">
        <v>1264</v>
      </c>
      <c r="F474" s="468">
        <v>159</v>
      </c>
      <c r="G474" s="468">
        <v>13515</v>
      </c>
      <c r="H474" s="468">
        <v>0.91676841676841681</v>
      </c>
      <c r="I474" s="468">
        <v>85</v>
      </c>
      <c r="J474" s="468">
        <v>162</v>
      </c>
      <c r="K474" s="468">
        <v>14742</v>
      </c>
      <c r="L474" s="468">
        <v>1</v>
      </c>
      <c r="M474" s="468">
        <v>91</v>
      </c>
      <c r="N474" s="468">
        <v>166</v>
      </c>
      <c r="O474" s="468">
        <v>15106</v>
      </c>
      <c r="P474" s="491">
        <v>1.0246913580246915</v>
      </c>
      <c r="Q474" s="469">
        <v>91</v>
      </c>
    </row>
    <row r="475" spans="1:17" ht="14.4" customHeight="1" x14ac:dyDescent="0.3">
      <c r="A475" s="463" t="s">
        <v>1375</v>
      </c>
      <c r="B475" s="464" t="s">
        <v>1205</v>
      </c>
      <c r="C475" s="464" t="s">
        <v>1206</v>
      </c>
      <c r="D475" s="464" t="s">
        <v>1265</v>
      </c>
      <c r="E475" s="464" t="s">
        <v>1266</v>
      </c>
      <c r="F475" s="468">
        <v>2</v>
      </c>
      <c r="G475" s="468">
        <v>196</v>
      </c>
      <c r="H475" s="468"/>
      <c r="I475" s="468">
        <v>98</v>
      </c>
      <c r="J475" s="468"/>
      <c r="K475" s="468"/>
      <c r="L475" s="468"/>
      <c r="M475" s="468"/>
      <c r="N475" s="468">
        <v>5</v>
      </c>
      <c r="O475" s="468">
        <v>685</v>
      </c>
      <c r="P475" s="491"/>
      <c r="Q475" s="469">
        <v>137</v>
      </c>
    </row>
    <row r="476" spans="1:17" ht="14.4" customHeight="1" x14ac:dyDescent="0.3">
      <c r="A476" s="463" t="s">
        <v>1375</v>
      </c>
      <c r="B476" s="464" t="s">
        <v>1205</v>
      </c>
      <c r="C476" s="464" t="s">
        <v>1206</v>
      </c>
      <c r="D476" s="464" t="s">
        <v>1267</v>
      </c>
      <c r="E476" s="464" t="s">
        <v>1268</v>
      </c>
      <c r="F476" s="468">
        <v>18</v>
      </c>
      <c r="G476" s="468">
        <v>378</v>
      </c>
      <c r="H476" s="468">
        <v>0.58064516129032262</v>
      </c>
      <c r="I476" s="468">
        <v>21</v>
      </c>
      <c r="J476" s="468">
        <v>31</v>
      </c>
      <c r="K476" s="468">
        <v>651</v>
      </c>
      <c r="L476" s="468">
        <v>1</v>
      </c>
      <c r="M476" s="468">
        <v>21</v>
      </c>
      <c r="N476" s="468">
        <v>44</v>
      </c>
      <c r="O476" s="468">
        <v>2904</v>
      </c>
      <c r="P476" s="491">
        <v>4.4608294930875578</v>
      </c>
      <c r="Q476" s="469">
        <v>66</v>
      </c>
    </row>
    <row r="477" spans="1:17" ht="14.4" customHeight="1" x14ac:dyDescent="0.3">
      <c r="A477" s="463" t="s">
        <v>1375</v>
      </c>
      <c r="B477" s="464" t="s">
        <v>1205</v>
      </c>
      <c r="C477" s="464" t="s">
        <v>1206</v>
      </c>
      <c r="D477" s="464" t="s">
        <v>1269</v>
      </c>
      <c r="E477" s="464" t="s">
        <v>1270</v>
      </c>
      <c r="F477" s="468">
        <v>6732</v>
      </c>
      <c r="G477" s="468">
        <v>3278484</v>
      </c>
      <c r="H477" s="468">
        <v>0.94569325985821884</v>
      </c>
      <c r="I477" s="468">
        <v>487</v>
      </c>
      <c r="J477" s="468">
        <v>7104</v>
      </c>
      <c r="K477" s="468">
        <v>3466752</v>
      </c>
      <c r="L477" s="468">
        <v>1</v>
      </c>
      <c r="M477" s="468">
        <v>488</v>
      </c>
      <c r="N477" s="468">
        <v>5109</v>
      </c>
      <c r="O477" s="468">
        <v>1675752</v>
      </c>
      <c r="P477" s="491">
        <v>0.48337810146211785</v>
      </c>
      <c r="Q477" s="469">
        <v>328</v>
      </c>
    </row>
    <row r="478" spans="1:17" ht="14.4" customHeight="1" x14ac:dyDescent="0.3">
      <c r="A478" s="463" t="s">
        <v>1375</v>
      </c>
      <c r="B478" s="464" t="s">
        <v>1205</v>
      </c>
      <c r="C478" s="464" t="s">
        <v>1206</v>
      </c>
      <c r="D478" s="464" t="s">
        <v>1277</v>
      </c>
      <c r="E478" s="464" t="s">
        <v>1278</v>
      </c>
      <c r="F478" s="468">
        <v>56</v>
      </c>
      <c r="G478" s="468">
        <v>2296</v>
      </c>
      <c r="H478" s="468">
        <v>0.94915254237288138</v>
      </c>
      <c r="I478" s="468">
        <v>41</v>
      </c>
      <c r="J478" s="468">
        <v>59</v>
      </c>
      <c r="K478" s="468">
        <v>2419</v>
      </c>
      <c r="L478" s="468">
        <v>1</v>
      </c>
      <c r="M478" s="468">
        <v>41</v>
      </c>
      <c r="N478" s="468">
        <v>62</v>
      </c>
      <c r="O478" s="468">
        <v>3162</v>
      </c>
      <c r="P478" s="491">
        <v>1.3071517155849524</v>
      </c>
      <c r="Q478" s="469">
        <v>51</v>
      </c>
    </row>
    <row r="479" spans="1:17" ht="14.4" customHeight="1" x14ac:dyDescent="0.3">
      <c r="A479" s="463" t="s">
        <v>1375</v>
      </c>
      <c r="B479" s="464" t="s">
        <v>1205</v>
      </c>
      <c r="C479" s="464" t="s">
        <v>1206</v>
      </c>
      <c r="D479" s="464" t="s">
        <v>1285</v>
      </c>
      <c r="E479" s="464" t="s">
        <v>1286</v>
      </c>
      <c r="F479" s="468">
        <v>2</v>
      </c>
      <c r="G479" s="468">
        <v>438</v>
      </c>
      <c r="H479" s="468">
        <v>1.9641255605381165</v>
      </c>
      <c r="I479" s="468">
        <v>219</v>
      </c>
      <c r="J479" s="468">
        <v>1</v>
      </c>
      <c r="K479" s="468">
        <v>223</v>
      </c>
      <c r="L479" s="468">
        <v>1</v>
      </c>
      <c r="M479" s="468">
        <v>223</v>
      </c>
      <c r="N479" s="468"/>
      <c r="O479" s="468"/>
      <c r="P479" s="491"/>
      <c r="Q479" s="469"/>
    </row>
    <row r="480" spans="1:17" ht="14.4" customHeight="1" x14ac:dyDescent="0.3">
      <c r="A480" s="463" t="s">
        <v>1375</v>
      </c>
      <c r="B480" s="464" t="s">
        <v>1205</v>
      </c>
      <c r="C480" s="464" t="s">
        <v>1206</v>
      </c>
      <c r="D480" s="464" t="s">
        <v>1287</v>
      </c>
      <c r="E480" s="464" t="s">
        <v>1288</v>
      </c>
      <c r="F480" s="468"/>
      <c r="G480" s="468"/>
      <c r="H480" s="468"/>
      <c r="I480" s="468"/>
      <c r="J480" s="468">
        <v>2</v>
      </c>
      <c r="K480" s="468">
        <v>1526</v>
      </c>
      <c r="L480" s="468">
        <v>1</v>
      </c>
      <c r="M480" s="468">
        <v>763</v>
      </c>
      <c r="N480" s="468">
        <v>1</v>
      </c>
      <c r="O480" s="468">
        <v>763</v>
      </c>
      <c r="P480" s="491">
        <v>0.5</v>
      </c>
      <c r="Q480" s="469">
        <v>763</v>
      </c>
    </row>
    <row r="481" spans="1:17" ht="14.4" customHeight="1" x14ac:dyDescent="0.3">
      <c r="A481" s="463" t="s">
        <v>1375</v>
      </c>
      <c r="B481" s="464" t="s">
        <v>1205</v>
      </c>
      <c r="C481" s="464" t="s">
        <v>1206</v>
      </c>
      <c r="D481" s="464" t="s">
        <v>1289</v>
      </c>
      <c r="E481" s="464" t="s">
        <v>1290</v>
      </c>
      <c r="F481" s="468">
        <v>228</v>
      </c>
      <c r="G481" s="468">
        <v>472416</v>
      </c>
      <c r="H481" s="468">
        <v>0.97252964426877475</v>
      </c>
      <c r="I481" s="468">
        <v>2072</v>
      </c>
      <c r="J481" s="468">
        <v>230</v>
      </c>
      <c r="K481" s="468">
        <v>485760</v>
      </c>
      <c r="L481" s="468">
        <v>1</v>
      </c>
      <c r="M481" s="468">
        <v>2112</v>
      </c>
      <c r="N481" s="468">
        <v>76</v>
      </c>
      <c r="O481" s="468">
        <v>160816</v>
      </c>
      <c r="P481" s="491">
        <v>0.33106060606060606</v>
      </c>
      <c r="Q481" s="469">
        <v>2116</v>
      </c>
    </row>
    <row r="482" spans="1:17" ht="14.4" customHeight="1" x14ac:dyDescent="0.3">
      <c r="A482" s="463" t="s">
        <v>1375</v>
      </c>
      <c r="B482" s="464" t="s">
        <v>1205</v>
      </c>
      <c r="C482" s="464" t="s">
        <v>1206</v>
      </c>
      <c r="D482" s="464" t="s">
        <v>1291</v>
      </c>
      <c r="E482" s="464" t="s">
        <v>1292</v>
      </c>
      <c r="F482" s="468">
        <v>2</v>
      </c>
      <c r="G482" s="468">
        <v>1216</v>
      </c>
      <c r="H482" s="468">
        <v>0.99022801302931596</v>
      </c>
      <c r="I482" s="468">
        <v>608</v>
      </c>
      <c r="J482" s="468">
        <v>2</v>
      </c>
      <c r="K482" s="468">
        <v>1228</v>
      </c>
      <c r="L482" s="468">
        <v>1</v>
      </c>
      <c r="M482" s="468">
        <v>614</v>
      </c>
      <c r="N482" s="468">
        <v>4</v>
      </c>
      <c r="O482" s="468">
        <v>2448</v>
      </c>
      <c r="P482" s="491">
        <v>1.993485342019544</v>
      </c>
      <c r="Q482" s="469">
        <v>612</v>
      </c>
    </row>
    <row r="483" spans="1:17" ht="14.4" customHeight="1" x14ac:dyDescent="0.3">
      <c r="A483" s="463" t="s">
        <v>1375</v>
      </c>
      <c r="B483" s="464" t="s">
        <v>1205</v>
      </c>
      <c r="C483" s="464" t="s">
        <v>1206</v>
      </c>
      <c r="D483" s="464" t="s">
        <v>1293</v>
      </c>
      <c r="E483" s="464" t="s">
        <v>1294</v>
      </c>
      <c r="F483" s="468"/>
      <c r="G483" s="468"/>
      <c r="H483" s="468"/>
      <c r="I483" s="468"/>
      <c r="J483" s="468">
        <v>1</v>
      </c>
      <c r="K483" s="468">
        <v>963</v>
      </c>
      <c r="L483" s="468">
        <v>1</v>
      </c>
      <c r="M483" s="468">
        <v>963</v>
      </c>
      <c r="N483" s="468"/>
      <c r="O483" s="468"/>
      <c r="P483" s="491"/>
      <c r="Q483" s="469"/>
    </row>
    <row r="484" spans="1:17" ht="14.4" customHeight="1" x14ac:dyDescent="0.3">
      <c r="A484" s="463" t="s">
        <v>1375</v>
      </c>
      <c r="B484" s="464" t="s">
        <v>1205</v>
      </c>
      <c r="C484" s="464" t="s">
        <v>1206</v>
      </c>
      <c r="D484" s="464" t="s">
        <v>1299</v>
      </c>
      <c r="E484" s="464" t="s">
        <v>1300</v>
      </c>
      <c r="F484" s="468"/>
      <c r="G484" s="468"/>
      <c r="H484" s="468"/>
      <c r="I484" s="468"/>
      <c r="J484" s="468">
        <v>2</v>
      </c>
      <c r="K484" s="468">
        <v>984</v>
      </c>
      <c r="L484" s="468">
        <v>1</v>
      </c>
      <c r="M484" s="468">
        <v>492</v>
      </c>
      <c r="N484" s="468"/>
      <c r="O484" s="468"/>
      <c r="P484" s="491"/>
      <c r="Q484" s="469"/>
    </row>
    <row r="485" spans="1:17" ht="14.4" customHeight="1" x14ac:dyDescent="0.3">
      <c r="A485" s="463" t="s">
        <v>1375</v>
      </c>
      <c r="B485" s="464" t="s">
        <v>1205</v>
      </c>
      <c r="C485" s="464" t="s">
        <v>1206</v>
      </c>
      <c r="D485" s="464" t="s">
        <v>1311</v>
      </c>
      <c r="E485" s="464" t="s">
        <v>1312</v>
      </c>
      <c r="F485" s="468"/>
      <c r="G485" s="468"/>
      <c r="H485" s="468"/>
      <c r="I485" s="468"/>
      <c r="J485" s="468">
        <v>2</v>
      </c>
      <c r="K485" s="468">
        <v>54</v>
      </c>
      <c r="L485" s="468">
        <v>1</v>
      </c>
      <c r="M485" s="468">
        <v>27</v>
      </c>
      <c r="N485" s="468"/>
      <c r="O485" s="468"/>
      <c r="P485" s="491"/>
      <c r="Q485" s="469"/>
    </row>
    <row r="486" spans="1:17" ht="14.4" customHeight="1" x14ac:dyDescent="0.3">
      <c r="A486" s="463" t="s">
        <v>1375</v>
      </c>
      <c r="B486" s="464" t="s">
        <v>1205</v>
      </c>
      <c r="C486" s="464" t="s">
        <v>1206</v>
      </c>
      <c r="D486" s="464" t="s">
        <v>1319</v>
      </c>
      <c r="E486" s="464" t="s">
        <v>1320</v>
      </c>
      <c r="F486" s="468"/>
      <c r="G486" s="468"/>
      <c r="H486" s="468"/>
      <c r="I486" s="468"/>
      <c r="J486" s="468"/>
      <c r="K486" s="468"/>
      <c r="L486" s="468"/>
      <c r="M486" s="468"/>
      <c r="N486" s="468">
        <v>2</v>
      </c>
      <c r="O486" s="468">
        <v>484</v>
      </c>
      <c r="P486" s="491"/>
      <c r="Q486" s="469">
        <v>242</v>
      </c>
    </row>
    <row r="487" spans="1:17" ht="14.4" customHeight="1" x14ac:dyDescent="0.3">
      <c r="A487" s="463" t="s">
        <v>1375</v>
      </c>
      <c r="B487" s="464" t="s">
        <v>1205</v>
      </c>
      <c r="C487" s="464" t="s">
        <v>1206</v>
      </c>
      <c r="D487" s="464" t="s">
        <v>1323</v>
      </c>
      <c r="E487" s="464"/>
      <c r="F487" s="468"/>
      <c r="G487" s="468"/>
      <c r="H487" s="468"/>
      <c r="I487" s="468"/>
      <c r="J487" s="468"/>
      <c r="K487" s="468"/>
      <c r="L487" s="468"/>
      <c r="M487" s="468"/>
      <c r="N487" s="468">
        <v>2</v>
      </c>
      <c r="O487" s="468">
        <v>2986</v>
      </c>
      <c r="P487" s="491"/>
      <c r="Q487" s="469">
        <v>1493</v>
      </c>
    </row>
    <row r="488" spans="1:17" ht="14.4" customHeight="1" x14ac:dyDescent="0.3">
      <c r="A488" s="463" t="s">
        <v>1375</v>
      </c>
      <c r="B488" s="464" t="s">
        <v>1205</v>
      </c>
      <c r="C488" s="464" t="s">
        <v>1206</v>
      </c>
      <c r="D488" s="464" t="s">
        <v>1324</v>
      </c>
      <c r="E488" s="464"/>
      <c r="F488" s="468"/>
      <c r="G488" s="468"/>
      <c r="H488" s="468"/>
      <c r="I488" s="468"/>
      <c r="J488" s="468"/>
      <c r="K488" s="468"/>
      <c r="L488" s="468"/>
      <c r="M488" s="468"/>
      <c r="N488" s="468">
        <v>1</v>
      </c>
      <c r="O488" s="468">
        <v>327</v>
      </c>
      <c r="P488" s="491"/>
      <c r="Q488" s="469">
        <v>327</v>
      </c>
    </row>
    <row r="489" spans="1:17" ht="14.4" customHeight="1" x14ac:dyDescent="0.3">
      <c r="A489" s="463" t="s">
        <v>1375</v>
      </c>
      <c r="B489" s="464" t="s">
        <v>1205</v>
      </c>
      <c r="C489" s="464" t="s">
        <v>1206</v>
      </c>
      <c r="D489" s="464" t="s">
        <v>1325</v>
      </c>
      <c r="E489" s="464"/>
      <c r="F489" s="468"/>
      <c r="G489" s="468"/>
      <c r="H489" s="468"/>
      <c r="I489" s="468"/>
      <c r="J489" s="468"/>
      <c r="K489" s="468"/>
      <c r="L489" s="468"/>
      <c r="M489" s="468"/>
      <c r="N489" s="468">
        <v>1</v>
      </c>
      <c r="O489" s="468">
        <v>887</v>
      </c>
      <c r="P489" s="491"/>
      <c r="Q489" s="469">
        <v>887</v>
      </c>
    </row>
    <row r="490" spans="1:17" ht="14.4" customHeight="1" x14ac:dyDescent="0.3">
      <c r="A490" s="463" t="s">
        <v>1375</v>
      </c>
      <c r="B490" s="464" t="s">
        <v>1205</v>
      </c>
      <c r="C490" s="464" t="s">
        <v>1206</v>
      </c>
      <c r="D490" s="464" t="s">
        <v>1328</v>
      </c>
      <c r="E490" s="464"/>
      <c r="F490" s="468"/>
      <c r="G490" s="468"/>
      <c r="H490" s="468"/>
      <c r="I490" s="468"/>
      <c r="J490" s="468"/>
      <c r="K490" s="468"/>
      <c r="L490" s="468"/>
      <c r="M490" s="468"/>
      <c r="N490" s="468">
        <v>45</v>
      </c>
      <c r="O490" s="468">
        <v>11700</v>
      </c>
      <c r="P490" s="491"/>
      <c r="Q490" s="469">
        <v>260</v>
      </c>
    </row>
    <row r="491" spans="1:17" ht="14.4" customHeight="1" x14ac:dyDescent="0.3">
      <c r="A491" s="463" t="s">
        <v>1376</v>
      </c>
      <c r="B491" s="464" t="s">
        <v>1205</v>
      </c>
      <c r="C491" s="464" t="s">
        <v>1206</v>
      </c>
      <c r="D491" s="464" t="s">
        <v>1207</v>
      </c>
      <c r="E491" s="464" t="s">
        <v>1208</v>
      </c>
      <c r="F491" s="468">
        <v>12</v>
      </c>
      <c r="G491" s="468">
        <v>1932</v>
      </c>
      <c r="H491" s="468">
        <v>0.79768786127167635</v>
      </c>
      <c r="I491" s="468">
        <v>161</v>
      </c>
      <c r="J491" s="468">
        <v>14</v>
      </c>
      <c r="K491" s="468">
        <v>2422</v>
      </c>
      <c r="L491" s="468">
        <v>1</v>
      </c>
      <c r="M491" s="468">
        <v>173</v>
      </c>
      <c r="N491" s="468">
        <v>2</v>
      </c>
      <c r="O491" s="468">
        <v>346</v>
      </c>
      <c r="P491" s="491">
        <v>0.14285714285714285</v>
      </c>
      <c r="Q491" s="469">
        <v>173</v>
      </c>
    </row>
    <row r="492" spans="1:17" ht="14.4" customHeight="1" x14ac:dyDescent="0.3">
      <c r="A492" s="463" t="s">
        <v>1376</v>
      </c>
      <c r="B492" s="464" t="s">
        <v>1205</v>
      </c>
      <c r="C492" s="464" t="s">
        <v>1206</v>
      </c>
      <c r="D492" s="464" t="s">
        <v>1223</v>
      </c>
      <c r="E492" s="464" t="s">
        <v>1224</v>
      </c>
      <c r="F492" s="468">
        <v>12</v>
      </c>
      <c r="G492" s="468">
        <v>480</v>
      </c>
      <c r="H492" s="468">
        <v>2.3414634146341462</v>
      </c>
      <c r="I492" s="468">
        <v>40</v>
      </c>
      <c r="J492" s="468">
        <v>5</v>
      </c>
      <c r="K492" s="468">
        <v>205</v>
      </c>
      <c r="L492" s="468">
        <v>1</v>
      </c>
      <c r="M492" s="468">
        <v>41</v>
      </c>
      <c r="N492" s="468">
        <v>5</v>
      </c>
      <c r="O492" s="468">
        <v>230</v>
      </c>
      <c r="P492" s="491">
        <v>1.1219512195121952</v>
      </c>
      <c r="Q492" s="469">
        <v>46</v>
      </c>
    </row>
    <row r="493" spans="1:17" ht="14.4" customHeight="1" x14ac:dyDescent="0.3">
      <c r="A493" s="463" t="s">
        <v>1376</v>
      </c>
      <c r="B493" s="464" t="s">
        <v>1205</v>
      </c>
      <c r="C493" s="464" t="s">
        <v>1206</v>
      </c>
      <c r="D493" s="464" t="s">
        <v>1225</v>
      </c>
      <c r="E493" s="464" t="s">
        <v>1226</v>
      </c>
      <c r="F493" s="468">
        <v>7</v>
      </c>
      <c r="G493" s="468">
        <v>2681</v>
      </c>
      <c r="H493" s="468">
        <v>2.3272569444444446</v>
      </c>
      <c r="I493" s="468">
        <v>383</v>
      </c>
      <c r="J493" s="468">
        <v>3</v>
      </c>
      <c r="K493" s="468">
        <v>1152</v>
      </c>
      <c r="L493" s="468">
        <v>1</v>
      </c>
      <c r="M493" s="468">
        <v>384</v>
      </c>
      <c r="N493" s="468">
        <v>11</v>
      </c>
      <c r="O493" s="468">
        <v>3817</v>
      </c>
      <c r="P493" s="491">
        <v>3.3133680555555554</v>
      </c>
      <c r="Q493" s="469">
        <v>347</v>
      </c>
    </row>
    <row r="494" spans="1:17" ht="14.4" customHeight="1" x14ac:dyDescent="0.3">
      <c r="A494" s="463" t="s">
        <v>1376</v>
      </c>
      <c r="B494" s="464" t="s">
        <v>1205</v>
      </c>
      <c r="C494" s="464" t="s">
        <v>1206</v>
      </c>
      <c r="D494" s="464" t="s">
        <v>1231</v>
      </c>
      <c r="E494" s="464" t="s">
        <v>1232</v>
      </c>
      <c r="F494" s="468">
        <v>6</v>
      </c>
      <c r="G494" s="468">
        <v>2670</v>
      </c>
      <c r="H494" s="468">
        <v>0.99775784753363228</v>
      </c>
      <c r="I494" s="468">
        <v>445</v>
      </c>
      <c r="J494" s="468">
        <v>6</v>
      </c>
      <c r="K494" s="468">
        <v>2676</v>
      </c>
      <c r="L494" s="468">
        <v>1</v>
      </c>
      <c r="M494" s="468">
        <v>446</v>
      </c>
      <c r="N494" s="468">
        <v>11</v>
      </c>
      <c r="O494" s="468">
        <v>4147</v>
      </c>
      <c r="P494" s="491">
        <v>1.5497010463378176</v>
      </c>
      <c r="Q494" s="469">
        <v>377</v>
      </c>
    </row>
    <row r="495" spans="1:17" ht="14.4" customHeight="1" x14ac:dyDescent="0.3">
      <c r="A495" s="463" t="s">
        <v>1376</v>
      </c>
      <c r="B495" s="464" t="s">
        <v>1205</v>
      </c>
      <c r="C495" s="464" t="s">
        <v>1206</v>
      </c>
      <c r="D495" s="464" t="s">
        <v>1233</v>
      </c>
      <c r="E495" s="464" t="s">
        <v>1234</v>
      </c>
      <c r="F495" s="468">
        <v>1</v>
      </c>
      <c r="G495" s="468">
        <v>41</v>
      </c>
      <c r="H495" s="468">
        <v>0.97619047619047616</v>
      </c>
      <c r="I495" s="468">
        <v>41</v>
      </c>
      <c r="J495" s="468">
        <v>1</v>
      </c>
      <c r="K495" s="468">
        <v>42</v>
      </c>
      <c r="L495" s="468">
        <v>1</v>
      </c>
      <c r="M495" s="468">
        <v>42</v>
      </c>
      <c r="N495" s="468">
        <v>2</v>
      </c>
      <c r="O495" s="468">
        <v>68</v>
      </c>
      <c r="P495" s="491">
        <v>1.6190476190476191</v>
      </c>
      <c r="Q495" s="469">
        <v>34</v>
      </c>
    </row>
    <row r="496" spans="1:17" ht="14.4" customHeight="1" x14ac:dyDescent="0.3">
      <c r="A496" s="463" t="s">
        <v>1376</v>
      </c>
      <c r="B496" s="464" t="s">
        <v>1205</v>
      </c>
      <c r="C496" s="464" t="s">
        <v>1206</v>
      </c>
      <c r="D496" s="464" t="s">
        <v>1235</v>
      </c>
      <c r="E496" s="464" t="s">
        <v>1236</v>
      </c>
      <c r="F496" s="468">
        <v>2</v>
      </c>
      <c r="G496" s="468">
        <v>982</v>
      </c>
      <c r="H496" s="468">
        <v>1.9959349593495934</v>
      </c>
      <c r="I496" s="468">
        <v>491</v>
      </c>
      <c r="J496" s="468">
        <v>1</v>
      </c>
      <c r="K496" s="468">
        <v>492</v>
      </c>
      <c r="L496" s="468">
        <v>1</v>
      </c>
      <c r="M496" s="468">
        <v>492</v>
      </c>
      <c r="N496" s="468"/>
      <c r="O496" s="468"/>
      <c r="P496" s="491"/>
      <c r="Q496" s="469"/>
    </row>
    <row r="497" spans="1:17" ht="14.4" customHeight="1" x14ac:dyDescent="0.3">
      <c r="A497" s="463" t="s">
        <v>1376</v>
      </c>
      <c r="B497" s="464" t="s">
        <v>1205</v>
      </c>
      <c r="C497" s="464" t="s">
        <v>1206</v>
      </c>
      <c r="D497" s="464" t="s">
        <v>1237</v>
      </c>
      <c r="E497" s="464" t="s">
        <v>1238</v>
      </c>
      <c r="F497" s="468">
        <v>1</v>
      </c>
      <c r="G497" s="468">
        <v>31</v>
      </c>
      <c r="H497" s="468">
        <v>1</v>
      </c>
      <c r="I497" s="468">
        <v>31</v>
      </c>
      <c r="J497" s="468">
        <v>1</v>
      </c>
      <c r="K497" s="468">
        <v>31</v>
      </c>
      <c r="L497" s="468">
        <v>1</v>
      </c>
      <c r="M497" s="468">
        <v>31</v>
      </c>
      <c r="N497" s="468"/>
      <c r="O497" s="468"/>
      <c r="P497" s="491"/>
      <c r="Q497" s="469"/>
    </row>
    <row r="498" spans="1:17" ht="14.4" customHeight="1" x14ac:dyDescent="0.3">
      <c r="A498" s="463" t="s">
        <v>1376</v>
      </c>
      <c r="B498" s="464" t="s">
        <v>1205</v>
      </c>
      <c r="C498" s="464" t="s">
        <v>1206</v>
      </c>
      <c r="D498" s="464" t="s">
        <v>1243</v>
      </c>
      <c r="E498" s="464" t="s">
        <v>1244</v>
      </c>
      <c r="F498" s="468">
        <v>2</v>
      </c>
      <c r="G498" s="468">
        <v>468</v>
      </c>
      <c r="H498" s="468">
        <v>0.99152542372881358</v>
      </c>
      <c r="I498" s="468">
        <v>234</v>
      </c>
      <c r="J498" s="468">
        <v>2</v>
      </c>
      <c r="K498" s="468">
        <v>472</v>
      </c>
      <c r="L498" s="468">
        <v>1</v>
      </c>
      <c r="M498" s="468">
        <v>236</v>
      </c>
      <c r="N498" s="468">
        <v>1</v>
      </c>
      <c r="O498" s="468">
        <v>213</v>
      </c>
      <c r="P498" s="491">
        <v>0.45127118644067798</v>
      </c>
      <c r="Q498" s="469">
        <v>213</v>
      </c>
    </row>
    <row r="499" spans="1:17" ht="14.4" customHeight="1" x14ac:dyDescent="0.3">
      <c r="A499" s="463" t="s">
        <v>1376</v>
      </c>
      <c r="B499" s="464" t="s">
        <v>1205</v>
      </c>
      <c r="C499" s="464" t="s">
        <v>1206</v>
      </c>
      <c r="D499" s="464" t="s">
        <v>1251</v>
      </c>
      <c r="E499" s="464" t="s">
        <v>1252</v>
      </c>
      <c r="F499" s="468">
        <v>35</v>
      </c>
      <c r="G499" s="468">
        <v>560</v>
      </c>
      <c r="H499" s="468">
        <v>1.0294117647058822</v>
      </c>
      <c r="I499" s="468">
        <v>16</v>
      </c>
      <c r="J499" s="468">
        <v>32</v>
      </c>
      <c r="K499" s="468">
        <v>544</v>
      </c>
      <c r="L499" s="468">
        <v>1</v>
      </c>
      <c r="M499" s="468">
        <v>17</v>
      </c>
      <c r="N499" s="468">
        <v>20</v>
      </c>
      <c r="O499" s="468">
        <v>340</v>
      </c>
      <c r="P499" s="491">
        <v>0.625</v>
      </c>
      <c r="Q499" s="469">
        <v>17</v>
      </c>
    </row>
    <row r="500" spans="1:17" ht="14.4" customHeight="1" x14ac:dyDescent="0.3">
      <c r="A500" s="463" t="s">
        <v>1376</v>
      </c>
      <c r="B500" s="464" t="s">
        <v>1205</v>
      </c>
      <c r="C500" s="464" t="s">
        <v>1206</v>
      </c>
      <c r="D500" s="464" t="s">
        <v>1261</v>
      </c>
      <c r="E500" s="464" t="s">
        <v>1262</v>
      </c>
      <c r="F500" s="468">
        <v>5</v>
      </c>
      <c r="G500" s="468">
        <v>580</v>
      </c>
      <c r="H500" s="468">
        <v>0.35409035409035411</v>
      </c>
      <c r="I500" s="468">
        <v>116</v>
      </c>
      <c r="J500" s="468">
        <v>14</v>
      </c>
      <c r="K500" s="468">
        <v>1638</v>
      </c>
      <c r="L500" s="468">
        <v>1</v>
      </c>
      <c r="M500" s="468">
        <v>117</v>
      </c>
      <c r="N500" s="468">
        <v>7</v>
      </c>
      <c r="O500" s="468">
        <v>952</v>
      </c>
      <c r="P500" s="491">
        <v>0.58119658119658124</v>
      </c>
      <c r="Q500" s="469">
        <v>136</v>
      </c>
    </row>
    <row r="501" spans="1:17" ht="14.4" customHeight="1" x14ac:dyDescent="0.3">
      <c r="A501" s="463" t="s">
        <v>1376</v>
      </c>
      <c r="B501" s="464" t="s">
        <v>1205</v>
      </c>
      <c r="C501" s="464" t="s">
        <v>1206</v>
      </c>
      <c r="D501" s="464" t="s">
        <v>1263</v>
      </c>
      <c r="E501" s="464" t="s">
        <v>1264</v>
      </c>
      <c r="F501" s="468">
        <v>2</v>
      </c>
      <c r="G501" s="468">
        <v>170</v>
      </c>
      <c r="H501" s="468"/>
      <c r="I501" s="468">
        <v>85</v>
      </c>
      <c r="J501" s="468"/>
      <c r="K501" s="468"/>
      <c r="L501" s="468"/>
      <c r="M501" s="468"/>
      <c r="N501" s="468">
        <v>1</v>
      </c>
      <c r="O501" s="468">
        <v>91</v>
      </c>
      <c r="P501" s="491"/>
      <c r="Q501" s="469">
        <v>91</v>
      </c>
    </row>
    <row r="502" spans="1:17" ht="14.4" customHeight="1" x14ac:dyDescent="0.3">
      <c r="A502" s="463" t="s">
        <v>1376</v>
      </c>
      <c r="B502" s="464" t="s">
        <v>1205</v>
      </c>
      <c r="C502" s="464" t="s">
        <v>1206</v>
      </c>
      <c r="D502" s="464" t="s">
        <v>1265</v>
      </c>
      <c r="E502" s="464" t="s">
        <v>1266</v>
      </c>
      <c r="F502" s="468">
        <v>5</v>
      </c>
      <c r="G502" s="468">
        <v>490</v>
      </c>
      <c r="H502" s="468">
        <v>1.2373737373737375</v>
      </c>
      <c r="I502" s="468">
        <v>98</v>
      </c>
      <c r="J502" s="468">
        <v>4</v>
      </c>
      <c r="K502" s="468">
        <v>396</v>
      </c>
      <c r="L502" s="468">
        <v>1</v>
      </c>
      <c r="M502" s="468">
        <v>99</v>
      </c>
      <c r="N502" s="468">
        <v>1</v>
      </c>
      <c r="O502" s="468">
        <v>137</v>
      </c>
      <c r="P502" s="491">
        <v>0.34595959595959597</v>
      </c>
      <c r="Q502" s="469">
        <v>137</v>
      </c>
    </row>
    <row r="503" spans="1:17" ht="14.4" customHeight="1" x14ac:dyDescent="0.3">
      <c r="A503" s="463" t="s">
        <v>1376</v>
      </c>
      <c r="B503" s="464" t="s">
        <v>1205</v>
      </c>
      <c r="C503" s="464" t="s">
        <v>1206</v>
      </c>
      <c r="D503" s="464" t="s">
        <v>1267</v>
      </c>
      <c r="E503" s="464" t="s">
        <v>1268</v>
      </c>
      <c r="F503" s="468">
        <v>1</v>
      </c>
      <c r="G503" s="468">
        <v>21</v>
      </c>
      <c r="H503" s="468"/>
      <c r="I503" s="468">
        <v>21</v>
      </c>
      <c r="J503" s="468"/>
      <c r="K503" s="468"/>
      <c r="L503" s="468"/>
      <c r="M503" s="468"/>
      <c r="N503" s="468"/>
      <c r="O503" s="468"/>
      <c r="P503" s="491"/>
      <c r="Q503" s="469"/>
    </row>
    <row r="504" spans="1:17" ht="14.4" customHeight="1" x14ac:dyDescent="0.3">
      <c r="A504" s="463" t="s">
        <v>1376</v>
      </c>
      <c r="B504" s="464" t="s">
        <v>1205</v>
      </c>
      <c r="C504" s="464" t="s">
        <v>1206</v>
      </c>
      <c r="D504" s="464" t="s">
        <v>1269</v>
      </c>
      <c r="E504" s="464" t="s">
        <v>1270</v>
      </c>
      <c r="F504" s="468">
        <v>78</v>
      </c>
      <c r="G504" s="468">
        <v>37986</v>
      </c>
      <c r="H504" s="468">
        <v>0.87460858353287896</v>
      </c>
      <c r="I504" s="468">
        <v>487</v>
      </c>
      <c r="J504" s="468">
        <v>89</v>
      </c>
      <c r="K504" s="468">
        <v>43432</v>
      </c>
      <c r="L504" s="468">
        <v>1</v>
      </c>
      <c r="M504" s="468">
        <v>488</v>
      </c>
      <c r="N504" s="468">
        <v>7</v>
      </c>
      <c r="O504" s="468">
        <v>2296</v>
      </c>
      <c r="P504" s="491">
        <v>5.2864247559403207E-2</v>
      </c>
      <c r="Q504" s="469">
        <v>328</v>
      </c>
    </row>
    <row r="505" spans="1:17" ht="14.4" customHeight="1" x14ac:dyDescent="0.3">
      <c r="A505" s="463" t="s">
        <v>1376</v>
      </c>
      <c r="B505" s="464" t="s">
        <v>1205</v>
      </c>
      <c r="C505" s="464" t="s">
        <v>1206</v>
      </c>
      <c r="D505" s="464" t="s">
        <v>1277</v>
      </c>
      <c r="E505" s="464" t="s">
        <v>1278</v>
      </c>
      <c r="F505" s="468">
        <v>4</v>
      </c>
      <c r="G505" s="468">
        <v>164</v>
      </c>
      <c r="H505" s="468">
        <v>1.3333333333333333</v>
      </c>
      <c r="I505" s="468">
        <v>41</v>
      </c>
      <c r="J505" s="468">
        <v>3</v>
      </c>
      <c r="K505" s="468">
        <v>123</v>
      </c>
      <c r="L505" s="468">
        <v>1</v>
      </c>
      <c r="M505" s="468">
        <v>41</v>
      </c>
      <c r="N505" s="468">
        <v>2</v>
      </c>
      <c r="O505" s="468">
        <v>102</v>
      </c>
      <c r="P505" s="491">
        <v>0.82926829268292679</v>
      </c>
      <c r="Q505" s="469">
        <v>51</v>
      </c>
    </row>
    <row r="506" spans="1:17" ht="14.4" customHeight="1" x14ac:dyDescent="0.3">
      <c r="A506" s="463" t="s">
        <v>1376</v>
      </c>
      <c r="B506" s="464" t="s">
        <v>1205</v>
      </c>
      <c r="C506" s="464" t="s">
        <v>1206</v>
      </c>
      <c r="D506" s="464" t="s">
        <v>1289</v>
      </c>
      <c r="E506" s="464" t="s">
        <v>1290</v>
      </c>
      <c r="F506" s="468">
        <v>3</v>
      </c>
      <c r="G506" s="468">
        <v>6216</v>
      </c>
      <c r="H506" s="468">
        <v>0.98106060606060608</v>
      </c>
      <c r="I506" s="468">
        <v>2072</v>
      </c>
      <c r="J506" s="468">
        <v>3</v>
      </c>
      <c r="K506" s="468">
        <v>6336</v>
      </c>
      <c r="L506" s="468">
        <v>1</v>
      </c>
      <c r="M506" s="468">
        <v>2112</v>
      </c>
      <c r="N506" s="468"/>
      <c r="O506" s="468"/>
      <c r="P506" s="491"/>
      <c r="Q506" s="469"/>
    </row>
    <row r="507" spans="1:17" ht="14.4" customHeight="1" x14ac:dyDescent="0.3">
      <c r="A507" s="463" t="s">
        <v>1376</v>
      </c>
      <c r="B507" s="464" t="s">
        <v>1205</v>
      </c>
      <c r="C507" s="464" t="s">
        <v>1206</v>
      </c>
      <c r="D507" s="464" t="s">
        <v>1303</v>
      </c>
      <c r="E507" s="464" t="s">
        <v>1304</v>
      </c>
      <c r="F507" s="468">
        <v>2</v>
      </c>
      <c r="G507" s="468">
        <v>496</v>
      </c>
      <c r="H507" s="468">
        <v>0.99598393574297184</v>
      </c>
      <c r="I507" s="468">
        <v>248</v>
      </c>
      <c r="J507" s="468">
        <v>2</v>
      </c>
      <c r="K507" s="468">
        <v>498</v>
      </c>
      <c r="L507" s="468">
        <v>1</v>
      </c>
      <c r="M507" s="468">
        <v>249</v>
      </c>
      <c r="N507" s="468">
        <v>1</v>
      </c>
      <c r="O507" s="468">
        <v>271</v>
      </c>
      <c r="P507" s="491">
        <v>0.54417670682730923</v>
      </c>
      <c r="Q507" s="469">
        <v>271</v>
      </c>
    </row>
    <row r="508" spans="1:17" ht="14.4" customHeight="1" x14ac:dyDescent="0.3">
      <c r="A508" s="463" t="s">
        <v>1376</v>
      </c>
      <c r="B508" s="464" t="s">
        <v>1205</v>
      </c>
      <c r="C508" s="464" t="s">
        <v>1206</v>
      </c>
      <c r="D508" s="464" t="s">
        <v>1323</v>
      </c>
      <c r="E508" s="464"/>
      <c r="F508" s="468"/>
      <c r="G508" s="468"/>
      <c r="H508" s="468"/>
      <c r="I508" s="468"/>
      <c r="J508" s="468"/>
      <c r="K508" s="468"/>
      <c r="L508" s="468"/>
      <c r="M508" s="468"/>
      <c r="N508" s="468">
        <v>2</v>
      </c>
      <c r="O508" s="468">
        <v>2986</v>
      </c>
      <c r="P508" s="491"/>
      <c r="Q508" s="469">
        <v>1493</v>
      </c>
    </row>
    <row r="509" spans="1:17" ht="14.4" customHeight="1" x14ac:dyDescent="0.3">
      <c r="A509" s="463" t="s">
        <v>1376</v>
      </c>
      <c r="B509" s="464" t="s">
        <v>1205</v>
      </c>
      <c r="C509" s="464" t="s">
        <v>1206</v>
      </c>
      <c r="D509" s="464" t="s">
        <v>1324</v>
      </c>
      <c r="E509" s="464"/>
      <c r="F509" s="468"/>
      <c r="G509" s="468"/>
      <c r="H509" s="468"/>
      <c r="I509" s="468"/>
      <c r="J509" s="468"/>
      <c r="K509" s="468"/>
      <c r="L509" s="468"/>
      <c r="M509" s="468"/>
      <c r="N509" s="468">
        <v>1</v>
      </c>
      <c r="O509" s="468">
        <v>327</v>
      </c>
      <c r="P509" s="491"/>
      <c r="Q509" s="469">
        <v>327</v>
      </c>
    </row>
    <row r="510" spans="1:17" ht="14.4" customHeight="1" x14ac:dyDescent="0.3">
      <c r="A510" s="463" t="s">
        <v>1377</v>
      </c>
      <c r="B510" s="464" t="s">
        <v>1205</v>
      </c>
      <c r="C510" s="464" t="s">
        <v>1206</v>
      </c>
      <c r="D510" s="464" t="s">
        <v>1207</v>
      </c>
      <c r="E510" s="464" t="s">
        <v>1208</v>
      </c>
      <c r="F510" s="468">
        <v>75</v>
      </c>
      <c r="G510" s="468">
        <v>12075</v>
      </c>
      <c r="H510" s="468">
        <v>0.82114926895613738</v>
      </c>
      <c r="I510" s="468">
        <v>161</v>
      </c>
      <c r="J510" s="468">
        <v>85</v>
      </c>
      <c r="K510" s="468">
        <v>14705</v>
      </c>
      <c r="L510" s="468">
        <v>1</v>
      </c>
      <c r="M510" s="468">
        <v>173</v>
      </c>
      <c r="N510" s="468">
        <v>73</v>
      </c>
      <c r="O510" s="468">
        <v>12629</v>
      </c>
      <c r="P510" s="491">
        <v>0.85882352941176465</v>
      </c>
      <c r="Q510" s="469">
        <v>173</v>
      </c>
    </row>
    <row r="511" spans="1:17" ht="14.4" customHeight="1" x14ac:dyDescent="0.3">
      <c r="A511" s="463" t="s">
        <v>1377</v>
      </c>
      <c r="B511" s="464" t="s">
        <v>1205</v>
      </c>
      <c r="C511" s="464" t="s">
        <v>1206</v>
      </c>
      <c r="D511" s="464" t="s">
        <v>1221</v>
      </c>
      <c r="E511" s="464" t="s">
        <v>1222</v>
      </c>
      <c r="F511" s="468"/>
      <c r="G511" s="468"/>
      <c r="H511" s="468"/>
      <c r="I511" s="468"/>
      <c r="J511" s="468">
        <v>1</v>
      </c>
      <c r="K511" s="468">
        <v>1173</v>
      </c>
      <c r="L511" s="468">
        <v>1</v>
      </c>
      <c r="M511" s="468">
        <v>1173</v>
      </c>
      <c r="N511" s="468">
        <v>8</v>
      </c>
      <c r="O511" s="468">
        <v>8560</v>
      </c>
      <c r="P511" s="491">
        <v>7.2975277067348676</v>
      </c>
      <c r="Q511" s="469">
        <v>1070</v>
      </c>
    </row>
    <row r="512" spans="1:17" ht="14.4" customHeight="1" x14ac:dyDescent="0.3">
      <c r="A512" s="463" t="s">
        <v>1377</v>
      </c>
      <c r="B512" s="464" t="s">
        <v>1205</v>
      </c>
      <c r="C512" s="464" t="s">
        <v>1206</v>
      </c>
      <c r="D512" s="464" t="s">
        <v>1223</v>
      </c>
      <c r="E512" s="464" t="s">
        <v>1224</v>
      </c>
      <c r="F512" s="468">
        <v>480</v>
      </c>
      <c r="G512" s="468">
        <v>19200</v>
      </c>
      <c r="H512" s="468">
        <v>0.79237340596756223</v>
      </c>
      <c r="I512" s="468">
        <v>40</v>
      </c>
      <c r="J512" s="468">
        <v>591</v>
      </c>
      <c r="K512" s="468">
        <v>24231</v>
      </c>
      <c r="L512" s="468">
        <v>1</v>
      </c>
      <c r="M512" s="468">
        <v>41</v>
      </c>
      <c r="N512" s="468">
        <v>540</v>
      </c>
      <c r="O512" s="468">
        <v>24840</v>
      </c>
      <c r="P512" s="491">
        <v>1.0251330939705336</v>
      </c>
      <c r="Q512" s="469">
        <v>46</v>
      </c>
    </row>
    <row r="513" spans="1:17" ht="14.4" customHeight="1" x14ac:dyDescent="0.3">
      <c r="A513" s="463" t="s">
        <v>1377</v>
      </c>
      <c r="B513" s="464" t="s">
        <v>1205</v>
      </c>
      <c r="C513" s="464" t="s">
        <v>1206</v>
      </c>
      <c r="D513" s="464" t="s">
        <v>1225</v>
      </c>
      <c r="E513" s="464" t="s">
        <v>1226</v>
      </c>
      <c r="F513" s="468">
        <v>62</v>
      </c>
      <c r="G513" s="468">
        <v>23746</v>
      </c>
      <c r="H513" s="468">
        <v>0.96622721354166663</v>
      </c>
      <c r="I513" s="468">
        <v>383</v>
      </c>
      <c r="J513" s="468">
        <v>64</v>
      </c>
      <c r="K513" s="468">
        <v>24576</v>
      </c>
      <c r="L513" s="468">
        <v>1</v>
      </c>
      <c r="M513" s="468">
        <v>384</v>
      </c>
      <c r="N513" s="468">
        <v>95</v>
      </c>
      <c r="O513" s="468">
        <v>32965</v>
      </c>
      <c r="P513" s="491">
        <v>1.3413492838541667</v>
      </c>
      <c r="Q513" s="469">
        <v>347</v>
      </c>
    </row>
    <row r="514" spans="1:17" ht="14.4" customHeight="1" x14ac:dyDescent="0.3">
      <c r="A514" s="463" t="s">
        <v>1377</v>
      </c>
      <c r="B514" s="464" t="s">
        <v>1205</v>
      </c>
      <c r="C514" s="464" t="s">
        <v>1206</v>
      </c>
      <c r="D514" s="464" t="s">
        <v>1227</v>
      </c>
      <c r="E514" s="464" t="s">
        <v>1228</v>
      </c>
      <c r="F514" s="468">
        <v>6</v>
      </c>
      <c r="G514" s="468">
        <v>222</v>
      </c>
      <c r="H514" s="468">
        <v>0.5</v>
      </c>
      <c r="I514" s="468">
        <v>37</v>
      </c>
      <c r="J514" s="468">
        <v>12</v>
      </c>
      <c r="K514" s="468">
        <v>444</v>
      </c>
      <c r="L514" s="468">
        <v>1</v>
      </c>
      <c r="M514" s="468">
        <v>37</v>
      </c>
      <c r="N514" s="468">
        <v>18</v>
      </c>
      <c r="O514" s="468">
        <v>918</v>
      </c>
      <c r="P514" s="491">
        <v>2.0675675675675675</v>
      </c>
      <c r="Q514" s="469">
        <v>51</v>
      </c>
    </row>
    <row r="515" spans="1:17" ht="14.4" customHeight="1" x14ac:dyDescent="0.3">
      <c r="A515" s="463" t="s">
        <v>1377</v>
      </c>
      <c r="B515" s="464" t="s">
        <v>1205</v>
      </c>
      <c r="C515" s="464" t="s">
        <v>1206</v>
      </c>
      <c r="D515" s="464" t="s">
        <v>1231</v>
      </c>
      <c r="E515" s="464" t="s">
        <v>1232</v>
      </c>
      <c r="F515" s="468">
        <v>93</v>
      </c>
      <c r="G515" s="468">
        <v>41385</v>
      </c>
      <c r="H515" s="468">
        <v>0.95661319402709077</v>
      </c>
      <c r="I515" s="468">
        <v>445</v>
      </c>
      <c r="J515" s="468">
        <v>97</v>
      </c>
      <c r="K515" s="468">
        <v>43262</v>
      </c>
      <c r="L515" s="468">
        <v>1</v>
      </c>
      <c r="M515" s="468">
        <v>446</v>
      </c>
      <c r="N515" s="468">
        <v>754</v>
      </c>
      <c r="O515" s="468">
        <v>284258</v>
      </c>
      <c r="P515" s="491">
        <v>6.5706162452036425</v>
      </c>
      <c r="Q515" s="469">
        <v>377</v>
      </c>
    </row>
    <row r="516" spans="1:17" ht="14.4" customHeight="1" x14ac:dyDescent="0.3">
      <c r="A516" s="463" t="s">
        <v>1377</v>
      </c>
      <c r="B516" s="464" t="s">
        <v>1205</v>
      </c>
      <c r="C516" s="464" t="s">
        <v>1206</v>
      </c>
      <c r="D516" s="464" t="s">
        <v>1233</v>
      </c>
      <c r="E516" s="464" t="s">
        <v>1234</v>
      </c>
      <c r="F516" s="468">
        <v>374</v>
      </c>
      <c r="G516" s="468">
        <v>15334</v>
      </c>
      <c r="H516" s="468">
        <v>1.0284372904091215</v>
      </c>
      <c r="I516" s="468">
        <v>41</v>
      </c>
      <c r="J516" s="468">
        <v>355</v>
      </c>
      <c r="K516" s="468">
        <v>14910</v>
      </c>
      <c r="L516" s="468">
        <v>1</v>
      </c>
      <c r="M516" s="468">
        <v>42</v>
      </c>
      <c r="N516" s="468">
        <v>363</v>
      </c>
      <c r="O516" s="468">
        <v>12342</v>
      </c>
      <c r="P516" s="491">
        <v>0.82776659959758547</v>
      </c>
      <c r="Q516" s="469">
        <v>34</v>
      </c>
    </row>
    <row r="517" spans="1:17" ht="14.4" customHeight="1" x14ac:dyDescent="0.3">
      <c r="A517" s="463" t="s">
        <v>1377</v>
      </c>
      <c r="B517" s="464" t="s">
        <v>1205</v>
      </c>
      <c r="C517" s="464" t="s">
        <v>1206</v>
      </c>
      <c r="D517" s="464" t="s">
        <v>1235</v>
      </c>
      <c r="E517" s="464" t="s">
        <v>1236</v>
      </c>
      <c r="F517" s="468">
        <v>8</v>
      </c>
      <c r="G517" s="468">
        <v>3928</v>
      </c>
      <c r="H517" s="468">
        <v>0.99796747967479671</v>
      </c>
      <c r="I517" s="468">
        <v>491</v>
      </c>
      <c r="J517" s="468">
        <v>8</v>
      </c>
      <c r="K517" s="468">
        <v>3936</v>
      </c>
      <c r="L517" s="468">
        <v>1</v>
      </c>
      <c r="M517" s="468">
        <v>492</v>
      </c>
      <c r="N517" s="468">
        <v>2</v>
      </c>
      <c r="O517" s="468">
        <v>1048</v>
      </c>
      <c r="P517" s="491">
        <v>0.26626016260162599</v>
      </c>
      <c r="Q517" s="469">
        <v>524</v>
      </c>
    </row>
    <row r="518" spans="1:17" ht="14.4" customHeight="1" x14ac:dyDescent="0.3">
      <c r="A518" s="463" t="s">
        <v>1377</v>
      </c>
      <c r="B518" s="464" t="s">
        <v>1205</v>
      </c>
      <c r="C518" s="464" t="s">
        <v>1206</v>
      </c>
      <c r="D518" s="464" t="s">
        <v>1237</v>
      </c>
      <c r="E518" s="464" t="s">
        <v>1238</v>
      </c>
      <c r="F518" s="468">
        <v>26</v>
      </c>
      <c r="G518" s="468">
        <v>806</v>
      </c>
      <c r="H518" s="468">
        <v>0.60465116279069764</v>
      </c>
      <c r="I518" s="468">
        <v>31</v>
      </c>
      <c r="J518" s="468">
        <v>43</v>
      </c>
      <c r="K518" s="468">
        <v>1333</v>
      </c>
      <c r="L518" s="468">
        <v>1</v>
      </c>
      <c r="M518" s="468">
        <v>31</v>
      </c>
      <c r="N518" s="468">
        <v>8</v>
      </c>
      <c r="O518" s="468">
        <v>456</v>
      </c>
      <c r="P518" s="491">
        <v>0.34208552138034509</v>
      </c>
      <c r="Q518" s="469">
        <v>57</v>
      </c>
    </row>
    <row r="519" spans="1:17" ht="14.4" customHeight="1" x14ac:dyDescent="0.3">
      <c r="A519" s="463" t="s">
        <v>1377</v>
      </c>
      <c r="B519" s="464" t="s">
        <v>1205</v>
      </c>
      <c r="C519" s="464" t="s">
        <v>1206</v>
      </c>
      <c r="D519" s="464" t="s">
        <v>1243</v>
      </c>
      <c r="E519" s="464" t="s">
        <v>1244</v>
      </c>
      <c r="F519" s="468"/>
      <c r="G519" s="468"/>
      <c r="H519" s="468"/>
      <c r="I519" s="468"/>
      <c r="J519" s="468">
        <v>5</v>
      </c>
      <c r="K519" s="468">
        <v>1180</v>
      </c>
      <c r="L519" s="468">
        <v>1</v>
      </c>
      <c r="M519" s="468">
        <v>236</v>
      </c>
      <c r="N519" s="468"/>
      <c r="O519" s="468"/>
      <c r="P519" s="491"/>
      <c r="Q519" s="469"/>
    </row>
    <row r="520" spans="1:17" ht="14.4" customHeight="1" x14ac:dyDescent="0.3">
      <c r="A520" s="463" t="s">
        <v>1377</v>
      </c>
      <c r="B520" s="464" t="s">
        <v>1205</v>
      </c>
      <c r="C520" s="464" t="s">
        <v>1206</v>
      </c>
      <c r="D520" s="464" t="s">
        <v>1245</v>
      </c>
      <c r="E520" s="464" t="s">
        <v>1246</v>
      </c>
      <c r="F520" s="468">
        <v>347</v>
      </c>
      <c r="G520" s="468">
        <v>45457</v>
      </c>
      <c r="H520" s="468">
        <v>0.92941994315974563</v>
      </c>
      <c r="I520" s="468">
        <v>131</v>
      </c>
      <c r="J520" s="468">
        <v>357</v>
      </c>
      <c r="K520" s="468">
        <v>48909</v>
      </c>
      <c r="L520" s="468">
        <v>1</v>
      </c>
      <c r="M520" s="468">
        <v>137</v>
      </c>
      <c r="N520" s="468">
        <v>260</v>
      </c>
      <c r="O520" s="468">
        <v>36660</v>
      </c>
      <c r="P520" s="491">
        <v>0.74955529657118325</v>
      </c>
      <c r="Q520" s="469">
        <v>141</v>
      </c>
    </row>
    <row r="521" spans="1:17" ht="14.4" customHeight="1" x14ac:dyDescent="0.3">
      <c r="A521" s="463" t="s">
        <v>1377</v>
      </c>
      <c r="B521" s="464" t="s">
        <v>1205</v>
      </c>
      <c r="C521" s="464" t="s">
        <v>1206</v>
      </c>
      <c r="D521" s="464" t="s">
        <v>1247</v>
      </c>
      <c r="E521" s="464" t="s">
        <v>1248</v>
      </c>
      <c r="F521" s="468">
        <v>2</v>
      </c>
      <c r="G521" s="468">
        <v>398</v>
      </c>
      <c r="H521" s="468">
        <v>0.97073170731707314</v>
      </c>
      <c r="I521" s="468">
        <v>199</v>
      </c>
      <c r="J521" s="468">
        <v>2</v>
      </c>
      <c r="K521" s="468">
        <v>410</v>
      </c>
      <c r="L521" s="468">
        <v>1</v>
      </c>
      <c r="M521" s="468">
        <v>205</v>
      </c>
      <c r="N521" s="468">
        <v>1</v>
      </c>
      <c r="O521" s="468">
        <v>220</v>
      </c>
      <c r="P521" s="491">
        <v>0.53658536585365857</v>
      </c>
      <c r="Q521" s="469">
        <v>220</v>
      </c>
    </row>
    <row r="522" spans="1:17" ht="14.4" customHeight="1" x14ac:dyDescent="0.3">
      <c r="A522" s="463" t="s">
        <v>1377</v>
      </c>
      <c r="B522" s="464" t="s">
        <v>1205</v>
      </c>
      <c r="C522" s="464" t="s">
        <v>1206</v>
      </c>
      <c r="D522" s="464" t="s">
        <v>1251</v>
      </c>
      <c r="E522" s="464" t="s">
        <v>1252</v>
      </c>
      <c r="F522" s="468">
        <v>922</v>
      </c>
      <c r="G522" s="468">
        <v>14752</v>
      </c>
      <c r="H522" s="468">
        <v>0.83680299506494982</v>
      </c>
      <c r="I522" s="468">
        <v>16</v>
      </c>
      <c r="J522" s="468">
        <v>1037</v>
      </c>
      <c r="K522" s="468">
        <v>17629</v>
      </c>
      <c r="L522" s="468">
        <v>1</v>
      </c>
      <c r="M522" s="468">
        <v>17</v>
      </c>
      <c r="N522" s="468">
        <v>1130</v>
      </c>
      <c r="O522" s="468">
        <v>19210</v>
      </c>
      <c r="P522" s="491">
        <v>1.0896817743490839</v>
      </c>
      <c r="Q522" s="469">
        <v>17</v>
      </c>
    </row>
    <row r="523" spans="1:17" ht="14.4" customHeight="1" x14ac:dyDescent="0.3">
      <c r="A523" s="463" t="s">
        <v>1377</v>
      </c>
      <c r="B523" s="464" t="s">
        <v>1205</v>
      </c>
      <c r="C523" s="464" t="s">
        <v>1206</v>
      </c>
      <c r="D523" s="464" t="s">
        <v>1253</v>
      </c>
      <c r="E523" s="464" t="s">
        <v>1254</v>
      </c>
      <c r="F523" s="468">
        <v>5</v>
      </c>
      <c r="G523" s="468">
        <v>680</v>
      </c>
      <c r="H523" s="468">
        <v>4.8920863309352516</v>
      </c>
      <c r="I523" s="468">
        <v>136</v>
      </c>
      <c r="J523" s="468">
        <v>1</v>
      </c>
      <c r="K523" s="468">
        <v>139</v>
      </c>
      <c r="L523" s="468">
        <v>1</v>
      </c>
      <c r="M523" s="468">
        <v>139</v>
      </c>
      <c r="N523" s="468">
        <v>1</v>
      </c>
      <c r="O523" s="468">
        <v>143</v>
      </c>
      <c r="P523" s="491">
        <v>1.0287769784172662</v>
      </c>
      <c r="Q523" s="469">
        <v>143</v>
      </c>
    </row>
    <row r="524" spans="1:17" ht="14.4" customHeight="1" x14ac:dyDescent="0.3">
      <c r="A524" s="463" t="s">
        <v>1377</v>
      </c>
      <c r="B524" s="464" t="s">
        <v>1205</v>
      </c>
      <c r="C524" s="464" t="s">
        <v>1206</v>
      </c>
      <c r="D524" s="464" t="s">
        <v>1255</v>
      </c>
      <c r="E524" s="464" t="s">
        <v>1256</v>
      </c>
      <c r="F524" s="468">
        <v>8</v>
      </c>
      <c r="G524" s="468">
        <v>824</v>
      </c>
      <c r="H524" s="468">
        <v>4</v>
      </c>
      <c r="I524" s="468">
        <v>103</v>
      </c>
      <c r="J524" s="468">
        <v>2</v>
      </c>
      <c r="K524" s="468">
        <v>206</v>
      </c>
      <c r="L524" s="468">
        <v>1</v>
      </c>
      <c r="M524" s="468">
        <v>103</v>
      </c>
      <c r="N524" s="468">
        <v>1</v>
      </c>
      <c r="O524" s="468">
        <v>65</v>
      </c>
      <c r="P524" s="491">
        <v>0.3155339805825243</v>
      </c>
      <c r="Q524" s="469">
        <v>65</v>
      </c>
    </row>
    <row r="525" spans="1:17" ht="14.4" customHeight="1" x14ac:dyDescent="0.3">
      <c r="A525" s="463" t="s">
        <v>1377</v>
      </c>
      <c r="B525" s="464" t="s">
        <v>1205</v>
      </c>
      <c r="C525" s="464" t="s">
        <v>1206</v>
      </c>
      <c r="D525" s="464" t="s">
        <v>1261</v>
      </c>
      <c r="E525" s="464" t="s">
        <v>1262</v>
      </c>
      <c r="F525" s="468">
        <v>306</v>
      </c>
      <c r="G525" s="468">
        <v>35496</v>
      </c>
      <c r="H525" s="468">
        <v>1.1850961538461537</v>
      </c>
      <c r="I525" s="468">
        <v>116</v>
      </c>
      <c r="J525" s="468">
        <v>256</v>
      </c>
      <c r="K525" s="468">
        <v>29952</v>
      </c>
      <c r="L525" s="468">
        <v>1</v>
      </c>
      <c r="M525" s="468">
        <v>117</v>
      </c>
      <c r="N525" s="468">
        <v>318</v>
      </c>
      <c r="O525" s="468">
        <v>43248</v>
      </c>
      <c r="P525" s="491">
        <v>1.4439102564102564</v>
      </c>
      <c r="Q525" s="469">
        <v>136</v>
      </c>
    </row>
    <row r="526" spans="1:17" ht="14.4" customHeight="1" x14ac:dyDescent="0.3">
      <c r="A526" s="463" t="s">
        <v>1377</v>
      </c>
      <c r="B526" s="464" t="s">
        <v>1205</v>
      </c>
      <c r="C526" s="464" t="s">
        <v>1206</v>
      </c>
      <c r="D526" s="464" t="s">
        <v>1263</v>
      </c>
      <c r="E526" s="464" t="s">
        <v>1264</v>
      </c>
      <c r="F526" s="468">
        <v>23</v>
      </c>
      <c r="G526" s="468">
        <v>1955</v>
      </c>
      <c r="H526" s="468">
        <v>0.97652347652347649</v>
      </c>
      <c r="I526" s="468">
        <v>85</v>
      </c>
      <c r="J526" s="468">
        <v>22</v>
      </c>
      <c r="K526" s="468">
        <v>2002</v>
      </c>
      <c r="L526" s="468">
        <v>1</v>
      </c>
      <c r="M526" s="468">
        <v>91</v>
      </c>
      <c r="N526" s="468">
        <v>18</v>
      </c>
      <c r="O526" s="468">
        <v>1638</v>
      </c>
      <c r="P526" s="491">
        <v>0.81818181818181823</v>
      </c>
      <c r="Q526" s="469">
        <v>91</v>
      </c>
    </row>
    <row r="527" spans="1:17" ht="14.4" customHeight="1" x14ac:dyDescent="0.3">
      <c r="A527" s="463" t="s">
        <v>1377</v>
      </c>
      <c r="B527" s="464" t="s">
        <v>1205</v>
      </c>
      <c r="C527" s="464" t="s">
        <v>1206</v>
      </c>
      <c r="D527" s="464" t="s">
        <v>1265</v>
      </c>
      <c r="E527" s="464" t="s">
        <v>1266</v>
      </c>
      <c r="F527" s="468">
        <v>4</v>
      </c>
      <c r="G527" s="468">
        <v>392</v>
      </c>
      <c r="H527" s="468">
        <v>0.43995510662177328</v>
      </c>
      <c r="I527" s="468">
        <v>98</v>
      </c>
      <c r="J527" s="468">
        <v>9</v>
      </c>
      <c r="K527" s="468">
        <v>891</v>
      </c>
      <c r="L527" s="468">
        <v>1</v>
      </c>
      <c r="M527" s="468">
        <v>99</v>
      </c>
      <c r="N527" s="468"/>
      <c r="O527" s="468"/>
      <c r="P527" s="491"/>
      <c r="Q527" s="469"/>
    </row>
    <row r="528" spans="1:17" ht="14.4" customHeight="1" x14ac:dyDescent="0.3">
      <c r="A528" s="463" t="s">
        <v>1377</v>
      </c>
      <c r="B528" s="464" t="s">
        <v>1205</v>
      </c>
      <c r="C528" s="464" t="s">
        <v>1206</v>
      </c>
      <c r="D528" s="464" t="s">
        <v>1267</v>
      </c>
      <c r="E528" s="464" t="s">
        <v>1268</v>
      </c>
      <c r="F528" s="468">
        <v>51</v>
      </c>
      <c r="G528" s="468">
        <v>1071</v>
      </c>
      <c r="H528" s="468">
        <v>1.3783783783783783</v>
      </c>
      <c r="I528" s="468">
        <v>21</v>
      </c>
      <c r="J528" s="468">
        <v>37</v>
      </c>
      <c r="K528" s="468">
        <v>777</v>
      </c>
      <c r="L528" s="468">
        <v>1</v>
      </c>
      <c r="M528" s="468">
        <v>21</v>
      </c>
      <c r="N528" s="468">
        <v>16</v>
      </c>
      <c r="O528" s="468">
        <v>1056</v>
      </c>
      <c r="P528" s="491">
        <v>1.359073359073359</v>
      </c>
      <c r="Q528" s="469">
        <v>66</v>
      </c>
    </row>
    <row r="529" spans="1:17" ht="14.4" customHeight="1" x14ac:dyDescent="0.3">
      <c r="A529" s="463" t="s">
        <v>1377</v>
      </c>
      <c r="B529" s="464" t="s">
        <v>1205</v>
      </c>
      <c r="C529" s="464" t="s">
        <v>1206</v>
      </c>
      <c r="D529" s="464" t="s">
        <v>1269</v>
      </c>
      <c r="E529" s="464" t="s">
        <v>1270</v>
      </c>
      <c r="F529" s="468">
        <v>957</v>
      </c>
      <c r="G529" s="468">
        <v>466059</v>
      </c>
      <c r="H529" s="468">
        <v>0.7802605673416908</v>
      </c>
      <c r="I529" s="468">
        <v>487</v>
      </c>
      <c r="J529" s="468">
        <v>1224</v>
      </c>
      <c r="K529" s="468">
        <v>597312</v>
      </c>
      <c r="L529" s="468">
        <v>1</v>
      </c>
      <c r="M529" s="468">
        <v>488</v>
      </c>
      <c r="N529" s="468">
        <v>704</v>
      </c>
      <c r="O529" s="468">
        <v>230912</v>
      </c>
      <c r="P529" s="491">
        <v>0.38658523518697097</v>
      </c>
      <c r="Q529" s="469">
        <v>328</v>
      </c>
    </row>
    <row r="530" spans="1:17" ht="14.4" customHeight="1" x14ac:dyDescent="0.3">
      <c r="A530" s="463" t="s">
        <v>1377</v>
      </c>
      <c r="B530" s="464" t="s">
        <v>1205</v>
      </c>
      <c r="C530" s="464" t="s">
        <v>1206</v>
      </c>
      <c r="D530" s="464" t="s">
        <v>1277</v>
      </c>
      <c r="E530" s="464" t="s">
        <v>1278</v>
      </c>
      <c r="F530" s="468">
        <v>73</v>
      </c>
      <c r="G530" s="468">
        <v>2993</v>
      </c>
      <c r="H530" s="468">
        <v>1.1774193548387097</v>
      </c>
      <c r="I530" s="468">
        <v>41</v>
      </c>
      <c r="J530" s="468">
        <v>62</v>
      </c>
      <c r="K530" s="468">
        <v>2542</v>
      </c>
      <c r="L530" s="468">
        <v>1</v>
      </c>
      <c r="M530" s="468">
        <v>41</v>
      </c>
      <c r="N530" s="468">
        <v>44</v>
      </c>
      <c r="O530" s="468">
        <v>2244</v>
      </c>
      <c r="P530" s="491">
        <v>0.88276947285601892</v>
      </c>
      <c r="Q530" s="469">
        <v>51</v>
      </c>
    </row>
    <row r="531" spans="1:17" ht="14.4" customHeight="1" x14ac:dyDescent="0.3">
      <c r="A531" s="463" t="s">
        <v>1377</v>
      </c>
      <c r="B531" s="464" t="s">
        <v>1205</v>
      </c>
      <c r="C531" s="464" t="s">
        <v>1206</v>
      </c>
      <c r="D531" s="464" t="s">
        <v>1285</v>
      </c>
      <c r="E531" s="464" t="s">
        <v>1286</v>
      </c>
      <c r="F531" s="468">
        <v>1</v>
      </c>
      <c r="G531" s="468">
        <v>219</v>
      </c>
      <c r="H531" s="468">
        <v>0.49103139013452912</v>
      </c>
      <c r="I531" s="468">
        <v>219</v>
      </c>
      <c r="J531" s="468">
        <v>2</v>
      </c>
      <c r="K531" s="468">
        <v>446</v>
      </c>
      <c r="L531" s="468">
        <v>1</v>
      </c>
      <c r="M531" s="468">
        <v>223</v>
      </c>
      <c r="N531" s="468">
        <v>6</v>
      </c>
      <c r="O531" s="468">
        <v>1242</v>
      </c>
      <c r="P531" s="491">
        <v>2.7847533632286994</v>
      </c>
      <c r="Q531" s="469">
        <v>207</v>
      </c>
    </row>
    <row r="532" spans="1:17" ht="14.4" customHeight="1" x14ac:dyDescent="0.3">
      <c r="A532" s="463" t="s">
        <v>1377</v>
      </c>
      <c r="B532" s="464" t="s">
        <v>1205</v>
      </c>
      <c r="C532" s="464" t="s">
        <v>1206</v>
      </c>
      <c r="D532" s="464" t="s">
        <v>1287</v>
      </c>
      <c r="E532" s="464" t="s">
        <v>1288</v>
      </c>
      <c r="F532" s="468">
        <v>49</v>
      </c>
      <c r="G532" s="468">
        <v>37338</v>
      </c>
      <c r="H532" s="468">
        <v>0.56248022777602025</v>
      </c>
      <c r="I532" s="468">
        <v>762</v>
      </c>
      <c r="J532" s="468">
        <v>87</v>
      </c>
      <c r="K532" s="468">
        <v>66381</v>
      </c>
      <c r="L532" s="468">
        <v>1</v>
      </c>
      <c r="M532" s="468">
        <v>763</v>
      </c>
      <c r="N532" s="468">
        <v>87</v>
      </c>
      <c r="O532" s="468">
        <v>66381</v>
      </c>
      <c r="P532" s="491">
        <v>1</v>
      </c>
      <c r="Q532" s="469">
        <v>763</v>
      </c>
    </row>
    <row r="533" spans="1:17" ht="14.4" customHeight="1" x14ac:dyDescent="0.3">
      <c r="A533" s="463" t="s">
        <v>1377</v>
      </c>
      <c r="B533" s="464" t="s">
        <v>1205</v>
      </c>
      <c r="C533" s="464" t="s">
        <v>1206</v>
      </c>
      <c r="D533" s="464" t="s">
        <v>1289</v>
      </c>
      <c r="E533" s="464" t="s">
        <v>1290</v>
      </c>
      <c r="F533" s="468">
        <v>7</v>
      </c>
      <c r="G533" s="468">
        <v>14504</v>
      </c>
      <c r="H533" s="468">
        <v>2.2891414141414139</v>
      </c>
      <c r="I533" s="468">
        <v>2072</v>
      </c>
      <c r="J533" s="468">
        <v>3</v>
      </c>
      <c r="K533" s="468">
        <v>6336</v>
      </c>
      <c r="L533" s="468">
        <v>1</v>
      </c>
      <c r="M533" s="468">
        <v>2112</v>
      </c>
      <c r="N533" s="468">
        <v>2</v>
      </c>
      <c r="O533" s="468">
        <v>4232</v>
      </c>
      <c r="P533" s="491">
        <v>0.66792929292929293</v>
      </c>
      <c r="Q533" s="469">
        <v>2116</v>
      </c>
    </row>
    <row r="534" spans="1:17" ht="14.4" customHeight="1" x14ac:dyDescent="0.3">
      <c r="A534" s="463" t="s">
        <v>1377</v>
      </c>
      <c r="B534" s="464" t="s">
        <v>1205</v>
      </c>
      <c r="C534" s="464" t="s">
        <v>1206</v>
      </c>
      <c r="D534" s="464" t="s">
        <v>1291</v>
      </c>
      <c r="E534" s="464" t="s">
        <v>1292</v>
      </c>
      <c r="F534" s="468"/>
      <c r="G534" s="468"/>
      <c r="H534" s="468"/>
      <c r="I534" s="468"/>
      <c r="J534" s="468">
        <v>1</v>
      </c>
      <c r="K534" s="468">
        <v>614</v>
      </c>
      <c r="L534" s="468">
        <v>1</v>
      </c>
      <c r="M534" s="468">
        <v>614</v>
      </c>
      <c r="N534" s="468">
        <v>1</v>
      </c>
      <c r="O534" s="468">
        <v>612</v>
      </c>
      <c r="P534" s="491">
        <v>0.99674267100977199</v>
      </c>
      <c r="Q534" s="469">
        <v>612</v>
      </c>
    </row>
    <row r="535" spans="1:17" ht="14.4" customHeight="1" x14ac:dyDescent="0.3">
      <c r="A535" s="463" t="s">
        <v>1377</v>
      </c>
      <c r="B535" s="464" t="s">
        <v>1205</v>
      </c>
      <c r="C535" s="464" t="s">
        <v>1206</v>
      </c>
      <c r="D535" s="464" t="s">
        <v>1295</v>
      </c>
      <c r="E535" s="464" t="s">
        <v>1296</v>
      </c>
      <c r="F535" s="468">
        <v>1</v>
      </c>
      <c r="G535" s="468">
        <v>509</v>
      </c>
      <c r="H535" s="468"/>
      <c r="I535" s="468">
        <v>509</v>
      </c>
      <c r="J535" s="468"/>
      <c r="K535" s="468"/>
      <c r="L535" s="468"/>
      <c r="M535" s="468"/>
      <c r="N535" s="468"/>
      <c r="O535" s="468"/>
      <c r="P535" s="491"/>
      <c r="Q535" s="469"/>
    </row>
    <row r="536" spans="1:17" ht="14.4" customHeight="1" x14ac:dyDescent="0.3">
      <c r="A536" s="463" t="s">
        <v>1377</v>
      </c>
      <c r="B536" s="464" t="s">
        <v>1205</v>
      </c>
      <c r="C536" s="464" t="s">
        <v>1206</v>
      </c>
      <c r="D536" s="464" t="s">
        <v>1299</v>
      </c>
      <c r="E536" s="464" t="s">
        <v>1300</v>
      </c>
      <c r="F536" s="468">
        <v>4</v>
      </c>
      <c r="G536" s="468">
        <v>1960</v>
      </c>
      <c r="H536" s="468"/>
      <c r="I536" s="468">
        <v>490</v>
      </c>
      <c r="J536" s="468"/>
      <c r="K536" s="468"/>
      <c r="L536" s="468"/>
      <c r="M536" s="468"/>
      <c r="N536" s="468"/>
      <c r="O536" s="468"/>
      <c r="P536" s="491"/>
      <c r="Q536" s="469"/>
    </row>
    <row r="537" spans="1:17" ht="14.4" customHeight="1" x14ac:dyDescent="0.3">
      <c r="A537" s="463" t="s">
        <v>1377</v>
      </c>
      <c r="B537" s="464" t="s">
        <v>1205</v>
      </c>
      <c r="C537" s="464" t="s">
        <v>1206</v>
      </c>
      <c r="D537" s="464" t="s">
        <v>1303</v>
      </c>
      <c r="E537" s="464" t="s">
        <v>1304</v>
      </c>
      <c r="F537" s="468"/>
      <c r="G537" s="468"/>
      <c r="H537" s="468"/>
      <c r="I537" s="468"/>
      <c r="J537" s="468">
        <v>5</v>
      </c>
      <c r="K537" s="468">
        <v>1245</v>
      </c>
      <c r="L537" s="468">
        <v>1</v>
      </c>
      <c r="M537" s="468">
        <v>249</v>
      </c>
      <c r="N537" s="468"/>
      <c r="O537" s="468"/>
      <c r="P537" s="491"/>
      <c r="Q537" s="469"/>
    </row>
    <row r="538" spans="1:17" ht="14.4" customHeight="1" x14ac:dyDescent="0.3">
      <c r="A538" s="463" t="s">
        <v>1377</v>
      </c>
      <c r="B538" s="464" t="s">
        <v>1205</v>
      </c>
      <c r="C538" s="464" t="s">
        <v>1206</v>
      </c>
      <c r="D538" s="464" t="s">
        <v>1313</v>
      </c>
      <c r="E538" s="464" t="s">
        <v>1314</v>
      </c>
      <c r="F538" s="468">
        <v>220</v>
      </c>
      <c r="G538" s="468">
        <v>9020</v>
      </c>
      <c r="H538" s="468">
        <v>1.1070201276386844</v>
      </c>
      <c r="I538" s="468">
        <v>41</v>
      </c>
      <c r="J538" s="468">
        <v>194</v>
      </c>
      <c r="K538" s="468">
        <v>8148</v>
      </c>
      <c r="L538" s="468">
        <v>1</v>
      </c>
      <c r="M538" s="468">
        <v>42</v>
      </c>
      <c r="N538" s="468">
        <v>139</v>
      </c>
      <c r="O538" s="468">
        <v>6116</v>
      </c>
      <c r="P538" s="491">
        <v>0.75061364752086401</v>
      </c>
      <c r="Q538" s="469">
        <v>44</v>
      </c>
    </row>
    <row r="539" spans="1:17" ht="14.4" customHeight="1" x14ac:dyDescent="0.3">
      <c r="A539" s="463" t="s">
        <v>1377</v>
      </c>
      <c r="B539" s="464" t="s">
        <v>1205</v>
      </c>
      <c r="C539" s="464" t="s">
        <v>1206</v>
      </c>
      <c r="D539" s="464" t="s">
        <v>1317</v>
      </c>
      <c r="E539" s="464" t="s">
        <v>1318</v>
      </c>
      <c r="F539" s="468"/>
      <c r="G539" s="468"/>
      <c r="H539" s="468"/>
      <c r="I539" s="468"/>
      <c r="J539" s="468"/>
      <c r="K539" s="468"/>
      <c r="L539" s="468"/>
      <c r="M539" s="468"/>
      <c r="N539" s="468">
        <v>10</v>
      </c>
      <c r="O539" s="468">
        <v>360</v>
      </c>
      <c r="P539" s="491"/>
      <c r="Q539" s="469">
        <v>36</v>
      </c>
    </row>
    <row r="540" spans="1:17" ht="14.4" customHeight="1" x14ac:dyDescent="0.3">
      <c r="A540" s="463" t="s">
        <v>1377</v>
      </c>
      <c r="B540" s="464" t="s">
        <v>1205</v>
      </c>
      <c r="C540" s="464" t="s">
        <v>1206</v>
      </c>
      <c r="D540" s="464" t="s">
        <v>1324</v>
      </c>
      <c r="E540" s="464"/>
      <c r="F540" s="468"/>
      <c r="G540" s="468"/>
      <c r="H540" s="468"/>
      <c r="I540" s="468"/>
      <c r="J540" s="468"/>
      <c r="K540" s="468"/>
      <c r="L540" s="468"/>
      <c r="M540" s="468"/>
      <c r="N540" s="468">
        <v>3</v>
      </c>
      <c r="O540" s="468">
        <v>981</v>
      </c>
      <c r="P540" s="491"/>
      <c r="Q540" s="469">
        <v>327</v>
      </c>
    </row>
    <row r="541" spans="1:17" ht="14.4" customHeight="1" x14ac:dyDescent="0.3">
      <c r="A541" s="463" t="s">
        <v>1377</v>
      </c>
      <c r="B541" s="464" t="s">
        <v>1205</v>
      </c>
      <c r="C541" s="464" t="s">
        <v>1206</v>
      </c>
      <c r="D541" s="464" t="s">
        <v>1326</v>
      </c>
      <c r="E541" s="464" t="s">
        <v>1327</v>
      </c>
      <c r="F541" s="468"/>
      <c r="G541" s="468"/>
      <c r="H541" s="468"/>
      <c r="I541" s="468"/>
      <c r="J541" s="468"/>
      <c r="K541" s="468"/>
      <c r="L541" s="468"/>
      <c r="M541" s="468"/>
      <c r="N541" s="468">
        <v>6</v>
      </c>
      <c r="O541" s="468">
        <v>1986</v>
      </c>
      <c r="P541" s="491"/>
      <c r="Q541" s="469">
        <v>331</v>
      </c>
    </row>
    <row r="542" spans="1:17" ht="14.4" customHeight="1" x14ac:dyDescent="0.3">
      <c r="A542" s="463" t="s">
        <v>1377</v>
      </c>
      <c r="B542" s="464" t="s">
        <v>1205</v>
      </c>
      <c r="C542" s="464" t="s">
        <v>1206</v>
      </c>
      <c r="D542" s="464" t="s">
        <v>1328</v>
      </c>
      <c r="E542" s="464"/>
      <c r="F542" s="468"/>
      <c r="G542" s="468"/>
      <c r="H542" s="468"/>
      <c r="I542" s="468"/>
      <c r="J542" s="468"/>
      <c r="K542" s="468"/>
      <c r="L542" s="468"/>
      <c r="M542" s="468"/>
      <c r="N542" s="468">
        <v>14</v>
      </c>
      <c r="O542" s="468">
        <v>3640</v>
      </c>
      <c r="P542" s="491"/>
      <c r="Q542" s="469">
        <v>260</v>
      </c>
    </row>
    <row r="543" spans="1:17" ht="14.4" customHeight="1" x14ac:dyDescent="0.3">
      <c r="A543" s="463" t="s">
        <v>1378</v>
      </c>
      <c r="B543" s="464" t="s">
        <v>1205</v>
      </c>
      <c r="C543" s="464" t="s">
        <v>1206</v>
      </c>
      <c r="D543" s="464" t="s">
        <v>1207</v>
      </c>
      <c r="E543" s="464" t="s">
        <v>1208</v>
      </c>
      <c r="F543" s="468">
        <v>171</v>
      </c>
      <c r="G543" s="468">
        <v>27531</v>
      </c>
      <c r="H543" s="468">
        <v>0.55256502890173409</v>
      </c>
      <c r="I543" s="468">
        <v>161</v>
      </c>
      <c r="J543" s="468">
        <v>288</v>
      </c>
      <c r="K543" s="468">
        <v>49824</v>
      </c>
      <c r="L543" s="468">
        <v>1</v>
      </c>
      <c r="M543" s="468">
        <v>173</v>
      </c>
      <c r="N543" s="468">
        <v>233</v>
      </c>
      <c r="O543" s="468">
        <v>40309</v>
      </c>
      <c r="P543" s="491">
        <v>0.80902777777777779</v>
      </c>
      <c r="Q543" s="469">
        <v>173</v>
      </c>
    </row>
    <row r="544" spans="1:17" ht="14.4" customHeight="1" x14ac:dyDescent="0.3">
      <c r="A544" s="463" t="s">
        <v>1378</v>
      </c>
      <c r="B544" s="464" t="s">
        <v>1205</v>
      </c>
      <c r="C544" s="464" t="s">
        <v>1206</v>
      </c>
      <c r="D544" s="464" t="s">
        <v>1221</v>
      </c>
      <c r="E544" s="464" t="s">
        <v>1222</v>
      </c>
      <c r="F544" s="468"/>
      <c r="G544" s="468"/>
      <c r="H544" s="468"/>
      <c r="I544" s="468"/>
      <c r="J544" s="468">
        <v>1</v>
      </c>
      <c r="K544" s="468">
        <v>1173</v>
      </c>
      <c r="L544" s="468">
        <v>1</v>
      </c>
      <c r="M544" s="468">
        <v>1173</v>
      </c>
      <c r="N544" s="468">
        <v>6</v>
      </c>
      <c r="O544" s="468">
        <v>6420</v>
      </c>
      <c r="P544" s="491">
        <v>5.4731457800511505</v>
      </c>
      <c r="Q544" s="469">
        <v>1070</v>
      </c>
    </row>
    <row r="545" spans="1:17" ht="14.4" customHeight="1" x14ac:dyDescent="0.3">
      <c r="A545" s="463" t="s">
        <v>1378</v>
      </c>
      <c r="B545" s="464" t="s">
        <v>1205</v>
      </c>
      <c r="C545" s="464" t="s">
        <v>1206</v>
      </c>
      <c r="D545" s="464" t="s">
        <v>1223</v>
      </c>
      <c r="E545" s="464" t="s">
        <v>1224</v>
      </c>
      <c r="F545" s="468">
        <v>77</v>
      </c>
      <c r="G545" s="468">
        <v>3080</v>
      </c>
      <c r="H545" s="468">
        <v>0.52902782548952254</v>
      </c>
      <c r="I545" s="468">
        <v>40</v>
      </c>
      <c r="J545" s="468">
        <v>142</v>
      </c>
      <c r="K545" s="468">
        <v>5822</v>
      </c>
      <c r="L545" s="468">
        <v>1</v>
      </c>
      <c r="M545" s="468">
        <v>41</v>
      </c>
      <c r="N545" s="468">
        <v>88</v>
      </c>
      <c r="O545" s="468">
        <v>4048</v>
      </c>
      <c r="P545" s="491">
        <v>0.69529371350051528</v>
      </c>
      <c r="Q545" s="469">
        <v>46</v>
      </c>
    </row>
    <row r="546" spans="1:17" ht="14.4" customHeight="1" x14ac:dyDescent="0.3">
      <c r="A546" s="463" t="s">
        <v>1378</v>
      </c>
      <c r="B546" s="464" t="s">
        <v>1205</v>
      </c>
      <c r="C546" s="464" t="s">
        <v>1206</v>
      </c>
      <c r="D546" s="464" t="s">
        <v>1225</v>
      </c>
      <c r="E546" s="464" t="s">
        <v>1226</v>
      </c>
      <c r="F546" s="468">
        <v>13</v>
      </c>
      <c r="G546" s="468">
        <v>4979</v>
      </c>
      <c r="H546" s="468">
        <v>1.8523065476190477</v>
      </c>
      <c r="I546" s="468">
        <v>383</v>
      </c>
      <c r="J546" s="468">
        <v>7</v>
      </c>
      <c r="K546" s="468">
        <v>2688</v>
      </c>
      <c r="L546" s="468">
        <v>1</v>
      </c>
      <c r="M546" s="468">
        <v>384</v>
      </c>
      <c r="N546" s="468">
        <v>17</v>
      </c>
      <c r="O546" s="468">
        <v>5899</v>
      </c>
      <c r="P546" s="491">
        <v>2.1945684523809526</v>
      </c>
      <c r="Q546" s="469">
        <v>347</v>
      </c>
    </row>
    <row r="547" spans="1:17" ht="14.4" customHeight="1" x14ac:dyDescent="0.3">
      <c r="A547" s="463" t="s">
        <v>1378</v>
      </c>
      <c r="B547" s="464" t="s">
        <v>1205</v>
      </c>
      <c r="C547" s="464" t="s">
        <v>1206</v>
      </c>
      <c r="D547" s="464" t="s">
        <v>1227</v>
      </c>
      <c r="E547" s="464" t="s">
        <v>1228</v>
      </c>
      <c r="F547" s="468">
        <v>18</v>
      </c>
      <c r="G547" s="468">
        <v>666</v>
      </c>
      <c r="H547" s="468">
        <v>1</v>
      </c>
      <c r="I547" s="468">
        <v>37</v>
      </c>
      <c r="J547" s="468">
        <v>18</v>
      </c>
      <c r="K547" s="468">
        <v>666</v>
      </c>
      <c r="L547" s="468">
        <v>1</v>
      </c>
      <c r="M547" s="468">
        <v>37</v>
      </c>
      <c r="N547" s="468"/>
      <c r="O547" s="468"/>
      <c r="P547" s="491"/>
      <c r="Q547" s="469"/>
    </row>
    <row r="548" spans="1:17" ht="14.4" customHeight="1" x14ac:dyDescent="0.3">
      <c r="A548" s="463" t="s">
        <v>1378</v>
      </c>
      <c r="B548" s="464" t="s">
        <v>1205</v>
      </c>
      <c r="C548" s="464" t="s">
        <v>1206</v>
      </c>
      <c r="D548" s="464" t="s">
        <v>1231</v>
      </c>
      <c r="E548" s="464" t="s">
        <v>1232</v>
      </c>
      <c r="F548" s="468">
        <v>4</v>
      </c>
      <c r="G548" s="468">
        <v>1780</v>
      </c>
      <c r="H548" s="468">
        <v>0.57014734144778989</v>
      </c>
      <c r="I548" s="468">
        <v>445</v>
      </c>
      <c r="J548" s="468">
        <v>7</v>
      </c>
      <c r="K548" s="468">
        <v>3122</v>
      </c>
      <c r="L548" s="468">
        <v>1</v>
      </c>
      <c r="M548" s="468">
        <v>446</v>
      </c>
      <c r="N548" s="468">
        <v>58</v>
      </c>
      <c r="O548" s="468">
        <v>21866</v>
      </c>
      <c r="P548" s="491">
        <v>7.0038436899423449</v>
      </c>
      <c r="Q548" s="469">
        <v>377</v>
      </c>
    </row>
    <row r="549" spans="1:17" ht="14.4" customHeight="1" x14ac:dyDescent="0.3">
      <c r="A549" s="463" t="s">
        <v>1378</v>
      </c>
      <c r="B549" s="464" t="s">
        <v>1205</v>
      </c>
      <c r="C549" s="464" t="s">
        <v>1206</v>
      </c>
      <c r="D549" s="464" t="s">
        <v>1235</v>
      </c>
      <c r="E549" s="464" t="s">
        <v>1236</v>
      </c>
      <c r="F549" s="468">
        <v>17</v>
      </c>
      <c r="G549" s="468">
        <v>8347</v>
      </c>
      <c r="H549" s="468">
        <v>1.2118176538908245</v>
      </c>
      <c r="I549" s="468">
        <v>491</v>
      </c>
      <c r="J549" s="468">
        <v>14</v>
      </c>
      <c r="K549" s="468">
        <v>6888</v>
      </c>
      <c r="L549" s="468">
        <v>1</v>
      </c>
      <c r="M549" s="468">
        <v>492</v>
      </c>
      <c r="N549" s="468">
        <v>14</v>
      </c>
      <c r="O549" s="468">
        <v>7336</v>
      </c>
      <c r="P549" s="491">
        <v>1.065040650406504</v>
      </c>
      <c r="Q549" s="469">
        <v>524</v>
      </c>
    </row>
    <row r="550" spans="1:17" ht="14.4" customHeight="1" x14ac:dyDescent="0.3">
      <c r="A550" s="463" t="s">
        <v>1378</v>
      </c>
      <c r="B550" s="464" t="s">
        <v>1205</v>
      </c>
      <c r="C550" s="464" t="s">
        <v>1206</v>
      </c>
      <c r="D550" s="464" t="s">
        <v>1237</v>
      </c>
      <c r="E550" s="464" t="s">
        <v>1238</v>
      </c>
      <c r="F550" s="468">
        <v>4</v>
      </c>
      <c r="G550" s="468">
        <v>124</v>
      </c>
      <c r="H550" s="468">
        <v>0.30769230769230771</v>
      </c>
      <c r="I550" s="468">
        <v>31</v>
      </c>
      <c r="J550" s="468">
        <v>13</v>
      </c>
      <c r="K550" s="468">
        <v>403</v>
      </c>
      <c r="L550" s="468">
        <v>1</v>
      </c>
      <c r="M550" s="468">
        <v>31</v>
      </c>
      <c r="N550" s="468">
        <v>12</v>
      </c>
      <c r="O550" s="468">
        <v>684</v>
      </c>
      <c r="P550" s="491">
        <v>1.6972704714640199</v>
      </c>
      <c r="Q550" s="469">
        <v>57</v>
      </c>
    </row>
    <row r="551" spans="1:17" ht="14.4" customHeight="1" x14ac:dyDescent="0.3">
      <c r="A551" s="463" t="s">
        <v>1378</v>
      </c>
      <c r="B551" s="464" t="s">
        <v>1205</v>
      </c>
      <c r="C551" s="464" t="s">
        <v>1206</v>
      </c>
      <c r="D551" s="464" t="s">
        <v>1239</v>
      </c>
      <c r="E551" s="464" t="s">
        <v>1240</v>
      </c>
      <c r="F551" s="468">
        <v>1</v>
      </c>
      <c r="G551" s="468">
        <v>207</v>
      </c>
      <c r="H551" s="468">
        <v>0.49759615384615385</v>
      </c>
      <c r="I551" s="468">
        <v>207</v>
      </c>
      <c r="J551" s="468">
        <v>2</v>
      </c>
      <c r="K551" s="468">
        <v>416</v>
      </c>
      <c r="L551" s="468">
        <v>1</v>
      </c>
      <c r="M551" s="468">
        <v>208</v>
      </c>
      <c r="N551" s="468">
        <v>2</v>
      </c>
      <c r="O551" s="468">
        <v>448</v>
      </c>
      <c r="P551" s="491">
        <v>1.0769230769230769</v>
      </c>
      <c r="Q551" s="469">
        <v>224</v>
      </c>
    </row>
    <row r="552" spans="1:17" ht="14.4" customHeight="1" x14ac:dyDescent="0.3">
      <c r="A552" s="463" t="s">
        <v>1378</v>
      </c>
      <c r="B552" s="464" t="s">
        <v>1205</v>
      </c>
      <c r="C552" s="464" t="s">
        <v>1206</v>
      </c>
      <c r="D552" s="464" t="s">
        <v>1241</v>
      </c>
      <c r="E552" s="464" t="s">
        <v>1242</v>
      </c>
      <c r="F552" s="468">
        <v>1</v>
      </c>
      <c r="G552" s="468">
        <v>380</v>
      </c>
      <c r="H552" s="468">
        <v>0.49479166666666669</v>
      </c>
      <c r="I552" s="468">
        <v>380</v>
      </c>
      <c r="J552" s="468">
        <v>2</v>
      </c>
      <c r="K552" s="468">
        <v>768</v>
      </c>
      <c r="L552" s="468">
        <v>1</v>
      </c>
      <c r="M552" s="468">
        <v>384</v>
      </c>
      <c r="N552" s="468">
        <v>3</v>
      </c>
      <c r="O552" s="468">
        <v>1659</v>
      </c>
      <c r="P552" s="491">
        <v>2.16015625</v>
      </c>
      <c r="Q552" s="469">
        <v>553</v>
      </c>
    </row>
    <row r="553" spans="1:17" ht="14.4" customHeight="1" x14ac:dyDescent="0.3">
      <c r="A553" s="463" t="s">
        <v>1378</v>
      </c>
      <c r="B553" s="464" t="s">
        <v>1205</v>
      </c>
      <c r="C553" s="464" t="s">
        <v>1206</v>
      </c>
      <c r="D553" s="464" t="s">
        <v>1243</v>
      </c>
      <c r="E553" s="464" t="s">
        <v>1244</v>
      </c>
      <c r="F553" s="468"/>
      <c r="G553" s="468"/>
      <c r="H553" s="468"/>
      <c r="I553" s="468"/>
      <c r="J553" s="468">
        <v>1</v>
      </c>
      <c r="K553" s="468">
        <v>236</v>
      </c>
      <c r="L553" s="468">
        <v>1</v>
      </c>
      <c r="M553" s="468">
        <v>236</v>
      </c>
      <c r="N553" s="468"/>
      <c r="O553" s="468"/>
      <c r="P553" s="491"/>
      <c r="Q553" s="469"/>
    </row>
    <row r="554" spans="1:17" ht="14.4" customHeight="1" x14ac:dyDescent="0.3">
      <c r="A554" s="463" t="s">
        <v>1378</v>
      </c>
      <c r="B554" s="464" t="s">
        <v>1205</v>
      </c>
      <c r="C554" s="464" t="s">
        <v>1206</v>
      </c>
      <c r="D554" s="464" t="s">
        <v>1251</v>
      </c>
      <c r="E554" s="464" t="s">
        <v>1252</v>
      </c>
      <c r="F554" s="468">
        <v>45</v>
      </c>
      <c r="G554" s="468">
        <v>720</v>
      </c>
      <c r="H554" s="468">
        <v>0.68311195445920303</v>
      </c>
      <c r="I554" s="468">
        <v>16</v>
      </c>
      <c r="J554" s="468">
        <v>62</v>
      </c>
      <c r="K554" s="468">
        <v>1054</v>
      </c>
      <c r="L554" s="468">
        <v>1</v>
      </c>
      <c r="M554" s="468">
        <v>17</v>
      </c>
      <c r="N554" s="468">
        <v>66</v>
      </c>
      <c r="O554" s="468">
        <v>1122</v>
      </c>
      <c r="P554" s="491">
        <v>1.064516129032258</v>
      </c>
      <c r="Q554" s="469">
        <v>17</v>
      </c>
    </row>
    <row r="555" spans="1:17" ht="14.4" customHeight="1" x14ac:dyDescent="0.3">
      <c r="A555" s="463" t="s">
        <v>1378</v>
      </c>
      <c r="B555" s="464" t="s">
        <v>1205</v>
      </c>
      <c r="C555" s="464" t="s">
        <v>1206</v>
      </c>
      <c r="D555" s="464" t="s">
        <v>1253</v>
      </c>
      <c r="E555" s="464" t="s">
        <v>1254</v>
      </c>
      <c r="F555" s="468">
        <v>2</v>
      </c>
      <c r="G555" s="468">
        <v>272</v>
      </c>
      <c r="H555" s="468">
        <v>0.27954779033915722</v>
      </c>
      <c r="I555" s="468">
        <v>136</v>
      </c>
      <c r="J555" s="468">
        <v>7</v>
      </c>
      <c r="K555" s="468">
        <v>973</v>
      </c>
      <c r="L555" s="468">
        <v>1</v>
      </c>
      <c r="M555" s="468">
        <v>139</v>
      </c>
      <c r="N555" s="468">
        <v>2</v>
      </c>
      <c r="O555" s="468">
        <v>286</v>
      </c>
      <c r="P555" s="491">
        <v>0.29393627954779034</v>
      </c>
      <c r="Q555" s="469">
        <v>143</v>
      </c>
    </row>
    <row r="556" spans="1:17" ht="14.4" customHeight="1" x14ac:dyDescent="0.3">
      <c r="A556" s="463" t="s">
        <v>1378</v>
      </c>
      <c r="B556" s="464" t="s">
        <v>1205</v>
      </c>
      <c r="C556" s="464" t="s">
        <v>1206</v>
      </c>
      <c r="D556" s="464" t="s">
        <v>1255</v>
      </c>
      <c r="E556" s="464" t="s">
        <v>1256</v>
      </c>
      <c r="F556" s="468">
        <v>7</v>
      </c>
      <c r="G556" s="468">
        <v>721</v>
      </c>
      <c r="H556" s="468">
        <v>0.26923076923076922</v>
      </c>
      <c r="I556" s="468">
        <v>103</v>
      </c>
      <c r="J556" s="468">
        <v>26</v>
      </c>
      <c r="K556" s="468">
        <v>2678</v>
      </c>
      <c r="L556" s="468">
        <v>1</v>
      </c>
      <c r="M556" s="468">
        <v>103</v>
      </c>
      <c r="N556" s="468">
        <v>10</v>
      </c>
      <c r="O556" s="468">
        <v>650</v>
      </c>
      <c r="P556" s="491">
        <v>0.24271844660194175</v>
      </c>
      <c r="Q556" s="469">
        <v>65</v>
      </c>
    </row>
    <row r="557" spans="1:17" ht="14.4" customHeight="1" x14ac:dyDescent="0.3">
      <c r="A557" s="463" t="s">
        <v>1378</v>
      </c>
      <c r="B557" s="464" t="s">
        <v>1205</v>
      </c>
      <c r="C557" s="464" t="s">
        <v>1206</v>
      </c>
      <c r="D557" s="464" t="s">
        <v>1261</v>
      </c>
      <c r="E557" s="464" t="s">
        <v>1262</v>
      </c>
      <c r="F557" s="468">
        <v>262</v>
      </c>
      <c r="G557" s="468">
        <v>30392</v>
      </c>
      <c r="H557" s="468">
        <v>0.65266503457458236</v>
      </c>
      <c r="I557" s="468">
        <v>116</v>
      </c>
      <c r="J557" s="468">
        <v>398</v>
      </c>
      <c r="K557" s="468">
        <v>46566</v>
      </c>
      <c r="L557" s="468">
        <v>1</v>
      </c>
      <c r="M557" s="468">
        <v>117</v>
      </c>
      <c r="N557" s="468">
        <v>342</v>
      </c>
      <c r="O557" s="468">
        <v>46512</v>
      </c>
      <c r="P557" s="491">
        <v>0.9988403556242752</v>
      </c>
      <c r="Q557" s="469">
        <v>136</v>
      </c>
    </row>
    <row r="558" spans="1:17" ht="14.4" customHeight="1" x14ac:dyDescent="0.3">
      <c r="A558" s="463" t="s">
        <v>1378</v>
      </c>
      <c r="B558" s="464" t="s">
        <v>1205</v>
      </c>
      <c r="C558" s="464" t="s">
        <v>1206</v>
      </c>
      <c r="D558" s="464" t="s">
        <v>1263</v>
      </c>
      <c r="E558" s="464" t="s">
        <v>1264</v>
      </c>
      <c r="F558" s="468">
        <v>63</v>
      </c>
      <c r="G558" s="468">
        <v>5355</v>
      </c>
      <c r="H558" s="468">
        <v>0.6066613798572561</v>
      </c>
      <c r="I558" s="468">
        <v>85</v>
      </c>
      <c r="J558" s="468">
        <v>97</v>
      </c>
      <c r="K558" s="468">
        <v>8827</v>
      </c>
      <c r="L558" s="468">
        <v>1</v>
      </c>
      <c r="M558" s="468">
        <v>91</v>
      </c>
      <c r="N558" s="468">
        <v>102</v>
      </c>
      <c r="O558" s="468">
        <v>9282</v>
      </c>
      <c r="P558" s="491">
        <v>1.0515463917525774</v>
      </c>
      <c r="Q558" s="469">
        <v>91</v>
      </c>
    </row>
    <row r="559" spans="1:17" ht="14.4" customHeight="1" x14ac:dyDescent="0.3">
      <c r="A559" s="463" t="s">
        <v>1378</v>
      </c>
      <c r="B559" s="464" t="s">
        <v>1205</v>
      </c>
      <c r="C559" s="464" t="s">
        <v>1206</v>
      </c>
      <c r="D559" s="464" t="s">
        <v>1265</v>
      </c>
      <c r="E559" s="464" t="s">
        <v>1266</v>
      </c>
      <c r="F559" s="468">
        <v>4</v>
      </c>
      <c r="G559" s="468">
        <v>392</v>
      </c>
      <c r="H559" s="468">
        <v>0.65993265993265993</v>
      </c>
      <c r="I559" s="468">
        <v>98</v>
      </c>
      <c r="J559" s="468">
        <v>6</v>
      </c>
      <c r="K559" s="468">
        <v>594</v>
      </c>
      <c r="L559" s="468">
        <v>1</v>
      </c>
      <c r="M559" s="468">
        <v>99</v>
      </c>
      <c r="N559" s="468">
        <v>4</v>
      </c>
      <c r="O559" s="468">
        <v>548</v>
      </c>
      <c r="P559" s="491">
        <v>0.92255892255892258</v>
      </c>
      <c r="Q559" s="469">
        <v>137</v>
      </c>
    </row>
    <row r="560" spans="1:17" ht="14.4" customHeight="1" x14ac:dyDescent="0.3">
      <c r="A560" s="463" t="s">
        <v>1378</v>
      </c>
      <c r="B560" s="464" t="s">
        <v>1205</v>
      </c>
      <c r="C560" s="464" t="s">
        <v>1206</v>
      </c>
      <c r="D560" s="464" t="s">
        <v>1267</v>
      </c>
      <c r="E560" s="464" t="s">
        <v>1268</v>
      </c>
      <c r="F560" s="468">
        <v>21</v>
      </c>
      <c r="G560" s="468">
        <v>441</v>
      </c>
      <c r="H560" s="468">
        <v>0.80769230769230771</v>
      </c>
      <c r="I560" s="468">
        <v>21</v>
      </c>
      <c r="J560" s="468">
        <v>26</v>
      </c>
      <c r="K560" s="468">
        <v>546</v>
      </c>
      <c r="L560" s="468">
        <v>1</v>
      </c>
      <c r="M560" s="468">
        <v>21</v>
      </c>
      <c r="N560" s="468">
        <v>25</v>
      </c>
      <c r="O560" s="468">
        <v>1650</v>
      </c>
      <c r="P560" s="491">
        <v>3.0219780219780219</v>
      </c>
      <c r="Q560" s="469">
        <v>66</v>
      </c>
    </row>
    <row r="561" spans="1:17" ht="14.4" customHeight="1" x14ac:dyDescent="0.3">
      <c r="A561" s="463" t="s">
        <v>1378</v>
      </c>
      <c r="B561" s="464" t="s">
        <v>1205</v>
      </c>
      <c r="C561" s="464" t="s">
        <v>1206</v>
      </c>
      <c r="D561" s="464" t="s">
        <v>1269</v>
      </c>
      <c r="E561" s="464" t="s">
        <v>1270</v>
      </c>
      <c r="F561" s="468">
        <v>60</v>
      </c>
      <c r="G561" s="468">
        <v>29220</v>
      </c>
      <c r="H561" s="468">
        <v>0.53943287549844932</v>
      </c>
      <c r="I561" s="468">
        <v>487</v>
      </c>
      <c r="J561" s="468">
        <v>111</v>
      </c>
      <c r="K561" s="468">
        <v>54168</v>
      </c>
      <c r="L561" s="468">
        <v>1</v>
      </c>
      <c r="M561" s="468">
        <v>488</v>
      </c>
      <c r="N561" s="468">
        <v>73</v>
      </c>
      <c r="O561" s="468">
        <v>23944</v>
      </c>
      <c r="P561" s="491">
        <v>0.44203219613055678</v>
      </c>
      <c r="Q561" s="469">
        <v>328</v>
      </c>
    </row>
    <row r="562" spans="1:17" ht="14.4" customHeight="1" x14ac:dyDescent="0.3">
      <c r="A562" s="463" t="s">
        <v>1378</v>
      </c>
      <c r="B562" s="464" t="s">
        <v>1205</v>
      </c>
      <c r="C562" s="464" t="s">
        <v>1206</v>
      </c>
      <c r="D562" s="464" t="s">
        <v>1277</v>
      </c>
      <c r="E562" s="464" t="s">
        <v>1278</v>
      </c>
      <c r="F562" s="468">
        <v>41</v>
      </c>
      <c r="G562" s="468">
        <v>1681</v>
      </c>
      <c r="H562" s="468">
        <v>0.52564102564102566</v>
      </c>
      <c r="I562" s="468">
        <v>41</v>
      </c>
      <c r="J562" s="468">
        <v>78</v>
      </c>
      <c r="K562" s="468">
        <v>3198</v>
      </c>
      <c r="L562" s="468">
        <v>1</v>
      </c>
      <c r="M562" s="468">
        <v>41</v>
      </c>
      <c r="N562" s="468">
        <v>65</v>
      </c>
      <c r="O562" s="468">
        <v>3315</v>
      </c>
      <c r="P562" s="491">
        <v>1.0365853658536586</v>
      </c>
      <c r="Q562" s="469">
        <v>51</v>
      </c>
    </row>
    <row r="563" spans="1:17" ht="14.4" customHeight="1" x14ac:dyDescent="0.3">
      <c r="A563" s="463" t="s">
        <v>1378</v>
      </c>
      <c r="B563" s="464" t="s">
        <v>1205</v>
      </c>
      <c r="C563" s="464" t="s">
        <v>1206</v>
      </c>
      <c r="D563" s="464" t="s">
        <v>1289</v>
      </c>
      <c r="E563" s="464" t="s">
        <v>1290</v>
      </c>
      <c r="F563" s="468"/>
      <c r="G563" s="468"/>
      <c r="H563" s="468"/>
      <c r="I563" s="468"/>
      <c r="J563" s="468">
        <v>1</v>
      </c>
      <c r="K563" s="468">
        <v>2112</v>
      </c>
      <c r="L563" s="468">
        <v>1</v>
      </c>
      <c r="M563" s="468">
        <v>2112</v>
      </c>
      <c r="N563" s="468"/>
      <c r="O563" s="468"/>
      <c r="P563" s="491"/>
      <c r="Q563" s="469"/>
    </row>
    <row r="564" spans="1:17" ht="14.4" customHeight="1" x14ac:dyDescent="0.3">
      <c r="A564" s="463" t="s">
        <v>1378</v>
      </c>
      <c r="B564" s="464" t="s">
        <v>1205</v>
      </c>
      <c r="C564" s="464" t="s">
        <v>1206</v>
      </c>
      <c r="D564" s="464" t="s">
        <v>1291</v>
      </c>
      <c r="E564" s="464" t="s">
        <v>1292</v>
      </c>
      <c r="F564" s="468">
        <v>14</v>
      </c>
      <c r="G564" s="468">
        <v>8512</v>
      </c>
      <c r="H564" s="468">
        <v>1.1552660152008687</v>
      </c>
      <c r="I564" s="468">
        <v>608</v>
      </c>
      <c r="J564" s="468">
        <v>12</v>
      </c>
      <c r="K564" s="468">
        <v>7368</v>
      </c>
      <c r="L564" s="468">
        <v>1</v>
      </c>
      <c r="M564" s="468">
        <v>614</v>
      </c>
      <c r="N564" s="468">
        <v>7</v>
      </c>
      <c r="O564" s="468">
        <v>4284</v>
      </c>
      <c r="P564" s="491">
        <v>0.58143322475570036</v>
      </c>
      <c r="Q564" s="469">
        <v>612</v>
      </c>
    </row>
    <row r="565" spans="1:17" ht="14.4" customHeight="1" x14ac:dyDescent="0.3">
      <c r="A565" s="463" t="s">
        <v>1378</v>
      </c>
      <c r="B565" s="464" t="s">
        <v>1205</v>
      </c>
      <c r="C565" s="464" t="s">
        <v>1206</v>
      </c>
      <c r="D565" s="464" t="s">
        <v>1295</v>
      </c>
      <c r="E565" s="464" t="s">
        <v>1296</v>
      </c>
      <c r="F565" s="468"/>
      <c r="G565" s="468"/>
      <c r="H565" s="468"/>
      <c r="I565" s="468"/>
      <c r="J565" s="468">
        <v>1</v>
      </c>
      <c r="K565" s="468">
        <v>512</v>
      </c>
      <c r="L565" s="468">
        <v>1</v>
      </c>
      <c r="M565" s="468">
        <v>512</v>
      </c>
      <c r="N565" s="468"/>
      <c r="O565" s="468"/>
      <c r="P565" s="491"/>
      <c r="Q565" s="469"/>
    </row>
    <row r="566" spans="1:17" ht="14.4" customHeight="1" x14ac:dyDescent="0.3">
      <c r="A566" s="463" t="s">
        <v>1378</v>
      </c>
      <c r="B566" s="464" t="s">
        <v>1205</v>
      </c>
      <c r="C566" s="464" t="s">
        <v>1206</v>
      </c>
      <c r="D566" s="464" t="s">
        <v>1303</v>
      </c>
      <c r="E566" s="464" t="s">
        <v>1304</v>
      </c>
      <c r="F566" s="468"/>
      <c r="G566" s="468"/>
      <c r="H566" s="468"/>
      <c r="I566" s="468"/>
      <c r="J566" s="468">
        <v>1</v>
      </c>
      <c r="K566" s="468">
        <v>249</v>
      </c>
      <c r="L566" s="468">
        <v>1</v>
      </c>
      <c r="M566" s="468">
        <v>249</v>
      </c>
      <c r="N566" s="468"/>
      <c r="O566" s="468"/>
      <c r="P566" s="491"/>
      <c r="Q566" s="469"/>
    </row>
    <row r="567" spans="1:17" ht="14.4" customHeight="1" x14ac:dyDescent="0.3">
      <c r="A567" s="463" t="s">
        <v>1378</v>
      </c>
      <c r="B567" s="464" t="s">
        <v>1205</v>
      </c>
      <c r="C567" s="464" t="s">
        <v>1206</v>
      </c>
      <c r="D567" s="464" t="s">
        <v>1311</v>
      </c>
      <c r="E567" s="464" t="s">
        <v>1312</v>
      </c>
      <c r="F567" s="468"/>
      <c r="G567" s="468"/>
      <c r="H567" s="468"/>
      <c r="I567" s="468"/>
      <c r="J567" s="468"/>
      <c r="K567" s="468"/>
      <c r="L567" s="468"/>
      <c r="M567" s="468"/>
      <c r="N567" s="468">
        <v>1</v>
      </c>
      <c r="O567" s="468">
        <v>47</v>
      </c>
      <c r="P567" s="491"/>
      <c r="Q567" s="469">
        <v>47</v>
      </c>
    </row>
    <row r="568" spans="1:17" ht="14.4" customHeight="1" x14ac:dyDescent="0.3">
      <c r="A568" s="463" t="s">
        <v>1378</v>
      </c>
      <c r="B568" s="464" t="s">
        <v>1205</v>
      </c>
      <c r="C568" s="464" t="s">
        <v>1206</v>
      </c>
      <c r="D568" s="464" t="s">
        <v>1324</v>
      </c>
      <c r="E568" s="464"/>
      <c r="F568" s="468"/>
      <c r="G568" s="468"/>
      <c r="H568" s="468"/>
      <c r="I568" s="468"/>
      <c r="J568" s="468"/>
      <c r="K568" s="468"/>
      <c r="L568" s="468"/>
      <c r="M568" s="468"/>
      <c r="N568" s="468">
        <v>0</v>
      </c>
      <c r="O568" s="468">
        <v>0</v>
      </c>
      <c r="P568" s="491"/>
      <c r="Q568" s="469"/>
    </row>
    <row r="569" spans="1:17" ht="14.4" customHeight="1" x14ac:dyDescent="0.3">
      <c r="A569" s="463" t="s">
        <v>1378</v>
      </c>
      <c r="B569" s="464" t="s">
        <v>1205</v>
      </c>
      <c r="C569" s="464" t="s">
        <v>1206</v>
      </c>
      <c r="D569" s="464" t="s">
        <v>1328</v>
      </c>
      <c r="E569" s="464"/>
      <c r="F569" s="468"/>
      <c r="G569" s="468"/>
      <c r="H569" s="468"/>
      <c r="I569" s="468"/>
      <c r="J569" s="468"/>
      <c r="K569" s="468"/>
      <c r="L569" s="468"/>
      <c r="M569" s="468"/>
      <c r="N569" s="468">
        <v>16</v>
      </c>
      <c r="O569" s="468">
        <v>4160</v>
      </c>
      <c r="P569" s="491"/>
      <c r="Q569" s="469">
        <v>260</v>
      </c>
    </row>
    <row r="570" spans="1:17" ht="14.4" customHeight="1" x14ac:dyDescent="0.3">
      <c r="A570" s="463" t="s">
        <v>1379</v>
      </c>
      <c r="B570" s="464" t="s">
        <v>1205</v>
      </c>
      <c r="C570" s="464" t="s">
        <v>1206</v>
      </c>
      <c r="D570" s="464" t="s">
        <v>1223</v>
      </c>
      <c r="E570" s="464" t="s">
        <v>1224</v>
      </c>
      <c r="F570" s="468">
        <v>3</v>
      </c>
      <c r="G570" s="468">
        <v>120</v>
      </c>
      <c r="H570" s="468"/>
      <c r="I570" s="468">
        <v>40</v>
      </c>
      <c r="J570" s="468"/>
      <c r="K570" s="468"/>
      <c r="L570" s="468"/>
      <c r="M570" s="468"/>
      <c r="N570" s="468"/>
      <c r="O570" s="468"/>
      <c r="P570" s="491"/>
      <c r="Q570" s="469"/>
    </row>
    <row r="571" spans="1:17" ht="14.4" customHeight="1" x14ac:dyDescent="0.3">
      <c r="A571" s="463" t="s">
        <v>1379</v>
      </c>
      <c r="B571" s="464" t="s">
        <v>1205</v>
      </c>
      <c r="C571" s="464" t="s">
        <v>1206</v>
      </c>
      <c r="D571" s="464" t="s">
        <v>1261</v>
      </c>
      <c r="E571" s="464" t="s">
        <v>1262</v>
      </c>
      <c r="F571" s="468"/>
      <c r="G571" s="468"/>
      <c r="H571" s="468"/>
      <c r="I571" s="468"/>
      <c r="J571" s="468">
        <v>4</v>
      </c>
      <c r="K571" s="468">
        <v>468</v>
      </c>
      <c r="L571" s="468">
        <v>1</v>
      </c>
      <c r="M571" s="468">
        <v>117</v>
      </c>
      <c r="N571" s="468">
        <v>2</v>
      </c>
      <c r="O571" s="468">
        <v>272</v>
      </c>
      <c r="P571" s="491">
        <v>0.58119658119658124</v>
      </c>
      <c r="Q571" s="469">
        <v>136</v>
      </c>
    </row>
    <row r="572" spans="1:17" ht="14.4" customHeight="1" x14ac:dyDescent="0.3">
      <c r="A572" s="463" t="s">
        <v>1380</v>
      </c>
      <c r="B572" s="464" t="s">
        <v>1205</v>
      </c>
      <c r="C572" s="464" t="s">
        <v>1206</v>
      </c>
      <c r="D572" s="464" t="s">
        <v>1207</v>
      </c>
      <c r="E572" s="464" t="s">
        <v>1208</v>
      </c>
      <c r="F572" s="468">
        <v>148</v>
      </c>
      <c r="G572" s="468">
        <v>23828</v>
      </c>
      <c r="H572" s="468">
        <v>0.61764172218046087</v>
      </c>
      <c r="I572" s="468">
        <v>161</v>
      </c>
      <c r="J572" s="468">
        <v>223</v>
      </c>
      <c r="K572" s="468">
        <v>38579</v>
      </c>
      <c r="L572" s="468">
        <v>1</v>
      </c>
      <c r="M572" s="468">
        <v>173</v>
      </c>
      <c r="N572" s="468">
        <v>171</v>
      </c>
      <c r="O572" s="468">
        <v>29583</v>
      </c>
      <c r="P572" s="491">
        <v>0.76681614349775784</v>
      </c>
      <c r="Q572" s="469">
        <v>173</v>
      </c>
    </row>
    <row r="573" spans="1:17" ht="14.4" customHeight="1" x14ac:dyDescent="0.3">
      <c r="A573" s="463" t="s">
        <v>1380</v>
      </c>
      <c r="B573" s="464" t="s">
        <v>1205</v>
      </c>
      <c r="C573" s="464" t="s">
        <v>1206</v>
      </c>
      <c r="D573" s="464" t="s">
        <v>1221</v>
      </c>
      <c r="E573" s="464" t="s">
        <v>1222</v>
      </c>
      <c r="F573" s="468">
        <v>2</v>
      </c>
      <c r="G573" s="468">
        <v>2338</v>
      </c>
      <c r="H573" s="468"/>
      <c r="I573" s="468">
        <v>1169</v>
      </c>
      <c r="J573" s="468"/>
      <c r="K573" s="468"/>
      <c r="L573" s="468"/>
      <c r="M573" s="468"/>
      <c r="N573" s="468">
        <v>1</v>
      </c>
      <c r="O573" s="468">
        <v>1070</v>
      </c>
      <c r="P573" s="491"/>
      <c r="Q573" s="469">
        <v>1070</v>
      </c>
    </row>
    <row r="574" spans="1:17" ht="14.4" customHeight="1" x14ac:dyDescent="0.3">
      <c r="A574" s="463" t="s">
        <v>1380</v>
      </c>
      <c r="B574" s="464" t="s">
        <v>1205</v>
      </c>
      <c r="C574" s="464" t="s">
        <v>1206</v>
      </c>
      <c r="D574" s="464" t="s">
        <v>1223</v>
      </c>
      <c r="E574" s="464" t="s">
        <v>1224</v>
      </c>
      <c r="F574" s="468">
        <v>24</v>
      </c>
      <c r="G574" s="468">
        <v>960</v>
      </c>
      <c r="H574" s="468">
        <v>1.6724738675958188</v>
      </c>
      <c r="I574" s="468">
        <v>40</v>
      </c>
      <c r="J574" s="468">
        <v>14</v>
      </c>
      <c r="K574" s="468">
        <v>574</v>
      </c>
      <c r="L574" s="468">
        <v>1</v>
      </c>
      <c r="M574" s="468">
        <v>41</v>
      </c>
      <c r="N574" s="468">
        <v>10</v>
      </c>
      <c r="O574" s="468">
        <v>460</v>
      </c>
      <c r="P574" s="491">
        <v>0.80139372822299648</v>
      </c>
      <c r="Q574" s="469">
        <v>46</v>
      </c>
    </row>
    <row r="575" spans="1:17" ht="14.4" customHeight="1" x14ac:dyDescent="0.3">
      <c r="A575" s="463" t="s">
        <v>1380</v>
      </c>
      <c r="B575" s="464" t="s">
        <v>1205</v>
      </c>
      <c r="C575" s="464" t="s">
        <v>1206</v>
      </c>
      <c r="D575" s="464" t="s">
        <v>1231</v>
      </c>
      <c r="E575" s="464" t="s">
        <v>1232</v>
      </c>
      <c r="F575" s="468">
        <v>3</v>
      </c>
      <c r="G575" s="468">
        <v>1335</v>
      </c>
      <c r="H575" s="468"/>
      <c r="I575" s="468">
        <v>445</v>
      </c>
      <c r="J575" s="468"/>
      <c r="K575" s="468"/>
      <c r="L575" s="468"/>
      <c r="M575" s="468"/>
      <c r="N575" s="468"/>
      <c r="O575" s="468"/>
      <c r="P575" s="491"/>
      <c r="Q575" s="469"/>
    </row>
    <row r="576" spans="1:17" ht="14.4" customHeight="1" x14ac:dyDescent="0.3">
      <c r="A576" s="463" t="s">
        <v>1380</v>
      </c>
      <c r="B576" s="464" t="s">
        <v>1205</v>
      </c>
      <c r="C576" s="464" t="s">
        <v>1206</v>
      </c>
      <c r="D576" s="464" t="s">
        <v>1237</v>
      </c>
      <c r="E576" s="464" t="s">
        <v>1238</v>
      </c>
      <c r="F576" s="468">
        <v>7</v>
      </c>
      <c r="G576" s="468">
        <v>217</v>
      </c>
      <c r="H576" s="468">
        <v>0.77777777777777779</v>
      </c>
      <c r="I576" s="468">
        <v>31</v>
      </c>
      <c r="J576" s="468">
        <v>9</v>
      </c>
      <c r="K576" s="468">
        <v>279</v>
      </c>
      <c r="L576" s="468">
        <v>1</v>
      </c>
      <c r="M576" s="468">
        <v>31</v>
      </c>
      <c r="N576" s="468">
        <v>7</v>
      </c>
      <c r="O576" s="468">
        <v>399</v>
      </c>
      <c r="P576" s="491">
        <v>1.4301075268817205</v>
      </c>
      <c r="Q576" s="469">
        <v>57</v>
      </c>
    </row>
    <row r="577" spans="1:17" ht="14.4" customHeight="1" x14ac:dyDescent="0.3">
      <c r="A577" s="463" t="s">
        <v>1380</v>
      </c>
      <c r="B577" s="464" t="s">
        <v>1205</v>
      </c>
      <c r="C577" s="464" t="s">
        <v>1206</v>
      </c>
      <c r="D577" s="464" t="s">
        <v>1239</v>
      </c>
      <c r="E577" s="464" t="s">
        <v>1240</v>
      </c>
      <c r="F577" s="468">
        <v>2</v>
      </c>
      <c r="G577" s="468">
        <v>414</v>
      </c>
      <c r="H577" s="468"/>
      <c r="I577" s="468">
        <v>207</v>
      </c>
      <c r="J577" s="468"/>
      <c r="K577" s="468"/>
      <c r="L577" s="468"/>
      <c r="M577" s="468"/>
      <c r="N577" s="468">
        <v>1</v>
      </c>
      <c r="O577" s="468">
        <v>224</v>
      </c>
      <c r="P577" s="491"/>
      <c r="Q577" s="469">
        <v>224</v>
      </c>
    </row>
    <row r="578" spans="1:17" ht="14.4" customHeight="1" x14ac:dyDescent="0.3">
      <c r="A578" s="463" t="s">
        <v>1380</v>
      </c>
      <c r="B578" s="464" t="s">
        <v>1205</v>
      </c>
      <c r="C578" s="464" t="s">
        <v>1206</v>
      </c>
      <c r="D578" s="464" t="s">
        <v>1241</v>
      </c>
      <c r="E578" s="464" t="s">
        <v>1242</v>
      </c>
      <c r="F578" s="468">
        <v>2</v>
      </c>
      <c r="G578" s="468">
        <v>760</v>
      </c>
      <c r="H578" s="468"/>
      <c r="I578" s="468">
        <v>380</v>
      </c>
      <c r="J578" s="468"/>
      <c r="K578" s="468"/>
      <c r="L578" s="468"/>
      <c r="M578" s="468"/>
      <c r="N578" s="468">
        <v>1</v>
      </c>
      <c r="O578" s="468">
        <v>553</v>
      </c>
      <c r="P578" s="491"/>
      <c r="Q578" s="469">
        <v>553</v>
      </c>
    </row>
    <row r="579" spans="1:17" ht="14.4" customHeight="1" x14ac:dyDescent="0.3">
      <c r="A579" s="463" t="s">
        <v>1380</v>
      </c>
      <c r="B579" s="464" t="s">
        <v>1205</v>
      </c>
      <c r="C579" s="464" t="s">
        <v>1206</v>
      </c>
      <c r="D579" s="464" t="s">
        <v>1251</v>
      </c>
      <c r="E579" s="464" t="s">
        <v>1252</v>
      </c>
      <c r="F579" s="468">
        <v>6</v>
      </c>
      <c r="G579" s="468">
        <v>96</v>
      </c>
      <c r="H579" s="468"/>
      <c r="I579" s="468">
        <v>16</v>
      </c>
      <c r="J579" s="468"/>
      <c r="K579" s="468"/>
      <c r="L579" s="468"/>
      <c r="M579" s="468"/>
      <c r="N579" s="468"/>
      <c r="O579" s="468"/>
      <c r="P579" s="491"/>
      <c r="Q579" s="469"/>
    </row>
    <row r="580" spans="1:17" ht="14.4" customHeight="1" x14ac:dyDescent="0.3">
      <c r="A580" s="463" t="s">
        <v>1380</v>
      </c>
      <c r="B580" s="464" t="s">
        <v>1205</v>
      </c>
      <c r="C580" s="464" t="s">
        <v>1206</v>
      </c>
      <c r="D580" s="464" t="s">
        <v>1253</v>
      </c>
      <c r="E580" s="464" t="s">
        <v>1254</v>
      </c>
      <c r="F580" s="468">
        <v>3</v>
      </c>
      <c r="G580" s="468">
        <v>408</v>
      </c>
      <c r="H580" s="468">
        <v>1.4676258992805755</v>
      </c>
      <c r="I580" s="468">
        <v>136</v>
      </c>
      <c r="J580" s="468">
        <v>2</v>
      </c>
      <c r="K580" s="468">
        <v>278</v>
      </c>
      <c r="L580" s="468">
        <v>1</v>
      </c>
      <c r="M580" s="468">
        <v>139</v>
      </c>
      <c r="N580" s="468">
        <v>4</v>
      </c>
      <c r="O580" s="468">
        <v>572</v>
      </c>
      <c r="P580" s="491">
        <v>2.0575539568345325</v>
      </c>
      <c r="Q580" s="469">
        <v>143</v>
      </c>
    </row>
    <row r="581" spans="1:17" ht="14.4" customHeight="1" x14ac:dyDescent="0.3">
      <c r="A581" s="463" t="s">
        <v>1380</v>
      </c>
      <c r="B581" s="464" t="s">
        <v>1205</v>
      </c>
      <c r="C581" s="464" t="s">
        <v>1206</v>
      </c>
      <c r="D581" s="464" t="s">
        <v>1255</v>
      </c>
      <c r="E581" s="464" t="s">
        <v>1256</v>
      </c>
      <c r="F581" s="468">
        <v>10</v>
      </c>
      <c r="G581" s="468">
        <v>1030</v>
      </c>
      <c r="H581" s="468">
        <v>1.25</v>
      </c>
      <c r="I581" s="468">
        <v>103</v>
      </c>
      <c r="J581" s="468">
        <v>8</v>
      </c>
      <c r="K581" s="468">
        <v>824</v>
      </c>
      <c r="L581" s="468">
        <v>1</v>
      </c>
      <c r="M581" s="468">
        <v>103</v>
      </c>
      <c r="N581" s="468">
        <v>3</v>
      </c>
      <c r="O581" s="468">
        <v>195</v>
      </c>
      <c r="P581" s="491">
        <v>0.23665048543689321</v>
      </c>
      <c r="Q581" s="469">
        <v>65</v>
      </c>
    </row>
    <row r="582" spans="1:17" ht="14.4" customHeight="1" x14ac:dyDescent="0.3">
      <c r="A582" s="463" t="s">
        <v>1380</v>
      </c>
      <c r="B582" s="464" t="s">
        <v>1205</v>
      </c>
      <c r="C582" s="464" t="s">
        <v>1206</v>
      </c>
      <c r="D582" s="464" t="s">
        <v>1261</v>
      </c>
      <c r="E582" s="464" t="s">
        <v>1262</v>
      </c>
      <c r="F582" s="468">
        <v>83</v>
      </c>
      <c r="G582" s="468">
        <v>9628</v>
      </c>
      <c r="H582" s="468">
        <v>0.76907101206166628</v>
      </c>
      <c r="I582" s="468">
        <v>116</v>
      </c>
      <c r="J582" s="468">
        <v>107</v>
      </c>
      <c r="K582" s="468">
        <v>12519</v>
      </c>
      <c r="L582" s="468">
        <v>1</v>
      </c>
      <c r="M582" s="468">
        <v>117</v>
      </c>
      <c r="N582" s="468">
        <v>65</v>
      </c>
      <c r="O582" s="468">
        <v>8840</v>
      </c>
      <c r="P582" s="491">
        <v>0.70612668743509865</v>
      </c>
      <c r="Q582" s="469">
        <v>136</v>
      </c>
    </row>
    <row r="583" spans="1:17" ht="14.4" customHeight="1" x14ac:dyDescent="0.3">
      <c r="A583" s="463" t="s">
        <v>1380</v>
      </c>
      <c r="B583" s="464" t="s">
        <v>1205</v>
      </c>
      <c r="C583" s="464" t="s">
        <v>1206</v>
      </c>
      <c r="D583" s="464" t="s">
        <v>1263</v>
      </c>
      <c r="E583" s="464" t="s">
        <v>1264</v>
      </c>
      <c r="F583" s="468">
        <v>25</v>
      </c>
      <c r="G583" s="468">
        <v>2125</v>
      </c>
      <c r="H583" s="468">
        <v>0.36486950549450547</v>
      </c>
      <c r="I583" s="468">
        <v>85</v>
      </c>
      <c r="J583" s="468">
        <v>64</v>
      </c>
      <c r="K583" s="468">
        <v>5824</v>
      </c>
      <c r="L583" s="468">
        <v>1</v>
      </c>
      <c r="M583" s="468">
        <v>91</v>
      </c>
      <c r="N583" s="468">
        <v>32</v>
      </c>
      <c r="O583" s="468">
        <v>2912</v>
      </c>
      <c r="P583" s="491">
        <v>0.5</v>
      </c>
      <c r="Q583" s="469">
        <v>91</v>
      </c>
    </row>
    <row r="584" spans="1:17" ht="14.4" customHeight="1" x14ac:dyDescent="0.3">
      <c r="A584" s="463" t="s">
        <v>1380</v>
      </c>
      <c r="B584" s="464" t="s">
        <v>1205</v>
      </c>
      <c r="C584" s="464" t="s">
        <v>1206</v>
      </c>
      <c r="D584" s="464" t="s">
        <v>1267</v>
      </c>
      <c r="E584" s="464" t="s">
        <v>1268</v>
      </c>
      <c r="F584" s="468">
        <v>19</v>
      </c>
      <c r="G584" s="468">
        <v>399</v>
      </c>
      <c r="H584" s="468">
        <v>1.5833333333333333</v>
      </c>
      <c r="I584" s="468">
        <v>21</v>
      </c>
      <c r="J584" s="468">
        <v>12</v>
      </c>
      <c r="K584" s="468">
        <v>252</v>
      </c>
      <c r="L584" s="468">
        <v>1</v>
      </c>
      <c r="M584" s="468">
        <v>21</v>
      </c>
      <c r="N584" s="468"/>
      <c r="O584" s="468"/>
      <c r="P584" s="491"/>
      <c r="Q584" s="469"/>
    </row>
    <row r="585" spans="1:17" ht="14.4" customHeight="1" x14ac:dyDescent="0.3">
      <c r="A585" s="463" t="s">
        <v>1380</v>
      </c>
      <c r="B585" s="464" t="s">
        <v>1205</v>
      </c>
      <c r="C585" s="464" t="s">
        <v>1206</v>
      </c>
      <c r="D585" s="464" t="s">
        <v>1269</v>
      </c>
      <c r="E585" s="464" t="s">
        <v>1270</v>
      </c>
      <c r="F585" s="468">
        <v>9</v>
      </c>
      <c r="G585" s="468">
        <v>4383</v>
      </c>
      <c r="H585" s="468"/>
      <c r="I585" s="468">
        <v>487</v>
      </c>
      <c r="J585" s="468"/>
      <c r="K585" s="468"/>
      <c r="L585" s="468"/>
      <c r="M585" s="468"/>
      <c r="N585" s="468"/>
      <c r="O585" s="468"/>
      <c r="P585" s="491"/>
      <c r="Q585" s="469"/>
    </row>
    <row r="586" spans="1:17" ht="14.4" customHeight="1" x14ac:dyDescent="0.3">
      <c r="A586" s="463" t="s">
        <v>1380</v>
      </c>
      <c r="B586" s="464" t="s">
        <v>1205</v>
      </c>
      <c r="C586" s="464" t="s">
        <v>1206</v>
      </c>
      <c r="D586" s="464" t="s">
        <v>1277</v>
      </c>
      <c r="E586" s="464" t="s">
        <v>1278</v>
      </c>
      <c r="F586" s="468">
        <v>47</v>
      </c>
      <c r="G586" s="468">
        <v>1927</v>
      </c>
      <c r="H586" s="468">
        <v>1</v>
      </c>
      <c r="I586" s="468">
        <v>41</v>
      </c>
      <c r="J586" s="468">
        <v>47</v>
      </c>
      <c r="K586" s="468">
        <v>1927</v>
      </c>
      <c r="L586" s="468">
        <v>1</v>
      </c>
      <c r="M586" s="468">
        <v>41</v>
      </c>
      <c r="N586" s="468">
        <v>37</v>
      </c>
      <c r="O586" s="468">
        <v>1887</v>
      </c>
      <c r="P586" s="491">
        <v>0.9792423456149455</v>
      </c>
      <c r="Q586" s="469">
        <v>51</v>
      </c>
    </row>
    <row r="587" spans="1:17" ht="14.4" customHeight="1" x14ac:dyDescent="0.3">
      <c r="A587" s="463" t="s">
        <v>1380</v>
      </c>
      <c r="B587" s="464" t="s">
        <v>1205</v>
      </c>
      <c r="C587" s="464" t="s">
        <v>1206</v>
      </c>
      <c r="D587" s="464" t="s">
        <v>1287</v>
      </c>
      <c r="E587" s="464" t="s">
        <v>1288</v>
      </c>
      <c r="F587" s="468"/>
      <c r="G587" s="468"/>
      <c r="H587" s="468"/>
      <c r="I587" s="468"/>
      <c r="J587" s="468"/>
      <c r="K587" s="468"/>
      <c r="L587" s="468"/>
      <c r="M587" s="468"/>
      <c r="N587" s="468">
        <v>2</v>
      </c>
      <c r="O587" s="468">
        <v>1526</v>
      </c>
      <c r="P587" s="491"/>
      <c r="Q587" s="469">
        <v>763</v>
      </c>
    </row>
    <row r="588" spans="1:17" ht="14.4" customHeight="1" x14ac:dyDescent="0.3">
      <c r="A588" s="463" t="s">
        <v>1380</v>
      </c>
      <c r="B588" s="464" t="s">
        <v>1205</v>
      </c>
      <c r="C588" s="464" t="s">
        <v>1206</v>
      </c>
      <c r="D588" s="464" t="s">
        <v>1317</v>
      </c>
      <c r="E588" s="464" t="s">
        <v>1318</v>
      </c>
      <c r="F588" s="468"/>
      <c r="G588" s="468"/>
      <c r="H588" s="468"/>
      <c r="I588" s="468"/>
      <c r="J588" s="468">
        <v>1</v>
      </c>
      <c r="K588" s="468">
        <v>30</v>
      </c>
      <c r="L588" s="468">
        <v>1</v>
      </c>
      <c r="M588" s="468">
        <v>30</v>
      </c>
      <c r="N588" s="468"/>
      <c r="O588" s="468"/>
      <c r="P588" s="491"/>
      <c r="Q588" s="469"/>
    </row>
    <row r="589" spans="1:17" ht="14.4" customHeight="1" x14ac:dyDescent="0.3">
      <c r="A589" s="463" t="s">
        <v>1380</v>
      </c>
      <c r="B589" s="464" t="s">
        <v>1205</v>
      </c>
      <c r="C589" s="464" t="s">
        <v>1206</v>
      </c>
      <c r="D589" s="464" t="s">
        <v>1324</v>
      </c>
      <c r="E589" s="464"/>
      <c r="F589" s="468"/>
      <c r="G589" s="468"/>
      <c r="H589" s="468"/>
      <c r="I589" s="468"/>
      <c r="J589" s="468"/>
      <c r="K589" s="468"/>
      <c r="L589" s="468"/>
      <c r="M589" s="468"/>
      <c r="N589" s="468">
        <v>1</v>
      </c>
      <c r="O589" s="468">
        <v>327</v>
      </c>
      <c r="P589" s="491"/>
      <c r="Q589" s="469">
        <v>327</v>
      </c>
    </row>
    <row r="590" spans="1:17" ht="14.4" customHeight="1" x14ac:dyDescent="0.3">
      <c r="A590" s="463" t="s">
        <v>1380</v>
      </c>
      <c r="B590" s="464" t="s">
        <v>1205</v>
      </c>
      <c r="C590" s="464" t="s">
        <v>1206</v>
      </c>
      <c r="D590" s="464" t="s">
        <v>1328</v>
      </c>
      <c r="E590" s="464"/>
      <c r="F590" s="468"/>
      <c r="G590" s="468"/>
      <c r="H590" s="468"/>
      <c r="I590" s="468"/>
      <c r="J590" s="468"/>
      <c r="K590" s="468"/>
      <c r="L590" s="468"/>
      <c r="M590" s="468"/>
      <c r="N590" s="468">
        <v>9</v>
      </c>
      <c r="O590" s="468">
        <v>2340</v>
      </c>
      <c r="P590" s="491"/>
      <c r="Q590" s="469">
        <v>260</v>
      </c>
    </row>
    <row r="591" spans="1:17" ht="14.4" customHeight="1" x14ac:dyDescent="0.3">
      <c r="A591" s="463" t="s">
        <v>1381</v>
      </c>
      <c r="B591" s="464" t="s">
        <v>1205</v>
      </c>
      <c r="C591" s="464" t="s">
        <v>1206</v>
      </c>
      <c r="D591" s="464" t="s">
        <v>1207</v>
      </c>
      <c r="E591" s="464" t="s">
        <v>1208</v>
      </c>
      <c r="F591" s="468">
        <v>37</v>
      </c>
      <c r="G591" s="468">
        <v>5957</v>
      </c>
      <c r="H591" s="468">
        <v>1.3773410404624278</v>
      </c>
      <c r="I591" s="468">
        <v>161</v>
      </c>
      <c r="J591" s="468">
        <v>25</v>
      </c>
      <c r="K591" s="468">
        <v>4325</v>
      </c>
      <c r="L591" s="468">
        <v>1</v>
      </c>
      <c r="M591" s="468">
        <v>173</v>
      </c>
      <c r="N591" s="468">
        <v>18</v>
      </c>
      <c r="O591" s="468">
        <v>3114</v>
      </c>
      <c r="P591" s="491">
        <v>0.72</v>
      </c>
      <c r="Q591" s="469">
        <v>173</v>
      </c>
    </row>
    <row r="592" spans="1:17" ht="14.4" customHeight="1" x14ac:dyDescent="0.3">
      <c r="A592" s="463" t="s">
        <v>1381</v>
      </c>
      <c r="B592" s="464" t="s">
        <v>1205</v>
      </c>
      <c r="C592" s="464" t="s">
        <v>1206</v>
      </c>
      <c r="D592" s="464" t="s">
        <v>1223</v>
      </c>
      <c r="E592" s="464" t="s">
        <v>1224</v>
      </c>
      <c r="F592" s="468">
        <v>25</v>
      </c>
      <c r="G592" s="468">
        <v>1000</v>
      </c>
      <c r="H592" s="468">
        <v>2.7100271002710028</v>
      </c>
      <c r="I592" s="468">
        <v>40</v>
      </c>
      <c r="J592" s="468">
        <v>9</v>
      </c>
      <c r="K592" s="468">
        <v>369</v>
      </c>
      <c r="L592" s="468">
        <v>1</v>
      </c>
      <c r="M592" s="468">
        <v>41</v>
      </c>
      <c r="N592" s="468">
        <v>26</v>
      </c>
      <c r="O592" s="468">
        <v>1196</v>
      </c>
      <c r="P592" s="491">
        <v>3.2411924119241191</v>
      </c>
      <c r="Q592" s="469">
        <v>46</v>
      </c>
    </row>
    <row r="593" spans="1:17" ht="14.4" customHeight="1" x14ac:dyDescent="0.3">
      <c r="A593" s="463" t="s">
        <v>1381</v>
      </c>
      <c r="B593" s="464" t="s">
        <v>1205</v>
      </c>
      <c r="C593" s="464" t="s">
        <v>1206</v>
      </c>
      <c r="D593" s="464" t="s">
        <v>1231</v>
      </c>
      <c r="E593" s="464" t="s">
        <v>1232</v>
      </c>
      <c r="F593" s="468"/>
      <c r="G593" s="468"/>
      <c r="H593" s="468"/>
      <c r="I593" s="468"/>
      <c r="J593" s="468"/>
      <c r="K593" s="468"/>
      <c r="L593" s="468"/>
      <c r="M593" s="468"/>
      <c r="N593" s="468">
        <v>4</v>
      </c>
      <c r="O593" s="468">
        <v>1508</v>
      </c>
      <c r="P593" s="491"/>
      <c r="Q593" s="469">
        <v>377</v>
      </c>
    </row>
    <row r="594" spans="1:17" ht="14.4" customHeight="1" x14ac:dyDescent="0.3">
      <c r="A594" s="463" t="s">
        <v>1381</v>
      </c>
      <c r="B594" s="464" t="s">
        <v>1205</v>
      </c>
      <c r="C594" s="464" t="s">
        <v>1206</v>
      </c>
      <c r="D594" s="464" t="s">
        <v>1233</v>
      </c>
      <c r="E594" s="464" t="s">
        <v>1234</v>
      </c>
      <c r="F594" s="468">
        <v>1</v>
      </c>
      <c r="G594" s="468">
        <v>41</v>
      </c>
      <c r="H594" s="468"/>
      <c r="I594" s="468">
        <v>41</v>
      </c>
      <c r="J594" s="468"/>
      <c r="K594" s="468"/>
      <c r="L594" s="468"/>
      <c r="M594" s="468"/>
      <c r="N594" s="468"/>
      <c r="O594" s="468"/>
      <c r="P594" s="491"/>
      <c r="Q594" s="469"/>
    </row>
    <row r="595" spans="1:17" ht="14.4" customHeight="1" x14ac:dyDescent="0.3">
      <c r="A595" s="463" t="s">
        <v>1381</v>
      </c>
      <c r="B595" s="464" t="s">
        <v>1205</v>
      </c>
      <c r="C595" s="464" t="s">
        <v>1206</v>
      </c>
      <c r="D595" s="464" t="s">
        <v>1235</v>
      </c>
      <c r="E595" s="464" t="s">
        <v>1236</v>
      </c>
      <c r="F595" s="468">
        <v>1</v>
      </c>
      <c r="G595" s="468">
        <v>491</v>
      </c>
      <c r="H595" s="468">
        <v>0.24949186991869918</v>
      </c>
      <c r="I595" s="468">
        <v>491</v>
      </c>
      <c r="J595" s="468">
        <v>4</v>
      </c>
      <c r="K595" s="468">
        <v>1968</v>
      </c>
      <c r="L595" s="468">
        <v>1</v>
      </c>
      <c r="M595" s="468">
        <v>492</v>
      </c>
      <c r="N595" s="468">
        <v>4</v>
      </c>
      <c r="O595" s="468">
        <v>2096</v>
      </c>
      <c r="P595" s="491">
        <v>1.065040650406504</v>
      </c>
      <c r="Q595" s="469">
        <v>524</v>
      </c>
    </row>
    <row r="596" spans="1:17" ht="14.4" customHeight="1" x14ac:dyDescent="0.3">
      <c r="A596" s="463" t="s">
        <v>1381</v>
      </c>
      <c r="B596" s="464" t="s">
        <v>1205</v>
      </c>
      <c r="C596" s="464" t="s">
        <v>1206</v>
      </c>
      <c r="D596" s="464" t="s">
        <v>1237</v>
      </c>
      <c r="E596" s="464" t="s">
        <v>1238</v>
      </c>
      <c r="F596" s="468">
        <v>1</v>
      </c>
      <c r="G596" s="468">
        <v>31</v>
      </c>
      <c r="H596" s="468"/>
      <c r="I596" s="468">
        <v>31</v>
      </c>
      <c r="J596" s="468"/>
      <c r="K596" s="468"/>
      <c r="L596" s="468"/>
      <c r="M596" s="468"/>
      <c r="N596" s="468">
        <v>8</v>
      </c>
      <c r="O596" s="468">
        <v>456</v>
      </c>
      <c r="P596" s="491"/>
      <c r="Q596" s="469">
        <v>57</v>
      </c>
    </row>
    <row r="597" spans="1:17" ht="14.4" customHeight="1" x14ac:dyDescent="0.3">
      <c r="A597" s="463" t="s">
        <v>1381</v>
      </c>
      <c r="B597" s="464" t="s">
        <v>1205</v>
      </c>
      <c r="C597" s="464" t="s">
        <v>1206</v>
      </c>
      <c r="D597" s="464" t="s">
        <v>1251</v>
      </c>
      <c r="E597" s="464" t="s">
        <v>1252</v>
      </c>
      <c r="F597" s="468">
        <v>2</v>
      </c>
      <c r="G597" s="468">
        <v>32</v>
      </c>
      <c r="H597" s="468"/>
      <c r="I597" s="468">
        <v>16</v>
      </c>
      <c r="J597" s="468"/>
      <c r="K597" s="468"/>
      <c r="L597" s="468"/>
      <c r="M597" s="468"/>
      <c r="N597" s="468">
        <v>6</v>
      </c>
      <c r="O597" s="468">
        <v>102</v>
      </c>
      <c r="P597" s="491"/>
      <c r="Q597" s="469">
        <v>17</v>
      </c>
    </row>
    <row r="598" spans="1:17" ht="14.4" customHeight="1" x14ac:dyDescent="0.3">
      <c r="A598" s="463" t="s">
        <v>1381</v>
      </c>
      <c r="B598" s="464" t="s">
        <v>1205</v>
      </c>
      <c r="C598" s="464" t="s">
        <v>1206</v>
      </c>
      <c r="D598" s="464" t="s">
        <v>1255</v>
      </c>
      <c r="E598" s="464" t="s">
        <v>1256</v>
      </c>
      <c r="F598" s="468">
        <v>1</v>
      </c>
      <c r="G598" s="468">
        <v>103</v>
      </c>
      <c r="H598" s="468"/>
      <c r="I598" s="468">
        <v>103</v>
      </c>
      <c r="J598" s="468"/>
      <c r="K598" s="468"/>
      <c r="L598" s="468"/>
      <c r="M598" s="468"/>
      <c r="N598" s="468"/>
      <c r="O598" s="468"/>
      <c r="P598" s="491"/>
      <c r="Q598" s="469"/>
    </row>
    <row r="599" spans="1:17" ht="14.4" customHeight="1" x14ac:dyDescent="0.3">
      <c r="A599" s="463" t="s">
        <v>1381</v>
      </c>
      <c r="B599" s="464" t="s">
        <v>1205</v>
      </c>
      <c r="C599" s="464" t="s">
        <v>1206</v>
      </c>
      <c r="D599" s="464" t="s">
        <v>1261</v>
      </c>
      <c r="E599" s="464" t="s">
        <v>1262</v>
      </c>
      <c r="F599" s="468">
        <v>62</v>
      </c>
      <c r="G599" s="468">
        <v>7192</v>
      </c>
      <c r="H599" s="468">
        <v>0.80881691408007195</v>
      </c>
      <c r="I599" s="468">
        <v>116</v>
      </c>
      <c r="J599" s="468">
        <v>76</v>
      </c>
      <c r="K599" s="468">
        <v>8892</v>
      </c>
      <c r="L599" s="468">
        <v>1</v>
      </c>
      <c r="M599" s="468">
        <v>117</v>
      </c>
      <c r="N599" s="468">
        <v>127</v>
      </c>
      <c r="O599" s="468">
        <v>17272</v>
      </c>
      <c r="P599" s="491">
        <v>1.9424201529464686</v>
      </c>
      <c r="Q599" s="469">
        <v>136</v>
      </c>
    </row>
    <row r="600" spans="1:17" ht="14.4" customHeight="1" x14ac:dyDescent="0.3">
      <c r="A600" s="463" t="s">
        <v>1381</v>
      </c>
      <c r="B600" s="464" t="s">
        <v>1205</v>
      </c>
      <c r="C600" s="464" t="s">
        <v>1206</v>
      </c>
      <c r="D600" s="464" t="s">
        <v>1263</v>
      </c>
      <c r="E600" s="464" t="s">
        <v>1264</v>
      </c>
      <c r="F600" s="468">
        <v>18</v>
      </c>
      <c r="G600" s="468">
        <v>1530</v>
      </c>
      <c r="H600" s="468">
        <v>1.5284715284715285</v>
      </c>
      <c r="I600" s="468">
        <v>85</v>
      </c>
      <c r="J600" s="468">
        <v>11</v>
      </c>
      <c r="K600" s="468">
        <v>1001</v>
      </c>
      <c r="L600" s="468">
        <v>1</v>
      </c>
      <c r="M600" s="468">
        <v>91</v>
      </c>
      <c r="N600" s="468">
        <v>2</v>
      </c>
      <c r="O600" s="468">
        <v>182</v>
      </c>
      <c r="P600" s="491">
        <v>0.18181818181818182</v>
      </c>
      <c r="Q600" s="469">
        <v>91</v>
      </c>
    </row>
    <row r="601" spans="1:17" ht="14.4" customHeight="1" x14ac:dyDescent="0.3">
      <c r="A601" s="463" t="s">
        <v>1381</v>
      </c>
      <c r="B601" s="464" t="s">
        <v>1205</v>
      </c>
      <c r="C601" s="464" t="s">
        <v>1206</v>
      </c>
      <c r="D601" s="464" t="s">
        <v>1265</v>
      </c>
      <c r="E601" s="464" t="s">
        <v>1266</v>
      </c>
      <c r="F601" s="468">
        <v>1</v>
      </c>
      <c r="G601" s="468">
        <v>98</v>
      </c>
      <c r="H601" s="468">
        <v>0.98989898989898994</v>
      </c>
      <c r="I601" s="468">
        <v>98</v>
      </c>
      <c r="J601" s="468">
        <v>1</v>
      </c>
      <c r="K601" s="468">
        <v>99</v>
      </c>
      <c r="L601" s="468">
        <v>1</v>
      </c>
      <c r="M601" s="468">
        <v>99</v>
      </c>
      <c r="N601" s="468">
        <v>2</v>
      </c>
      <c r="O601" s="468">
        <v>274</v>
      </c>
      <c r="P601" s="491">
        <v>2.7676767676767677</v>
      </c>
      <c r="Q601" s="469">
        <v>137</v>
      </c>
    </row>
    <row r="602" spans="1:17" ht="14.4" customHeight="1" x14ac:dyDescent="0.3">
      <c r="A602" s="463" t="s">
        <v>1381</v>
      </c>
      <c r="B602" s="464" t="s">
        <v>1205</v>
      </c>
      <c r="C602" s="464" t="s">
        <v>1206</v>
      </c>
      <c r="D602" s="464" t="s">
        <v>1267</v>
      </c>
      <c r="E602" s="464" t="s">
        <v>1268</v>
      </c>
      <c r="F602" s="468">
        <v>1</v>
      </c>
      <c r="G602" s="468">
        <v>21</v>
      </c>
      <c r="H602" s="468">
        <v>1</v>
      </c>
      <c r="I602" s="468">
        <v>21</v>
      </c>
      <c r="J602" s="468">
        <v>1</v>
      </c>
      <c r="K602" s="468">
        <v>21</v>
      </c>
      <c r="L602" s="468">
        <v>1</v>
      </c>
      <c r="M602" s="468">
        <v>21</v>
      </c>
      <c r="N602" s="468"/>
      <c r="O602" s="468"/>
      <c r="P602" s="491"/>
      <c r="Q602" s="469"/>
    </row>
    <row r="603" spans="1:17" ht="14.4" customHeight="1" x14ac:dyDescent="0.3">
      <c r="A603" s="463" t="s">
        <v>1381</v>
      </c>
      <c r="B603" s="464" t="s">
        <v>1205</v>
      </c>
      <c r="C603" s="464" t="s">
        <v>1206</v>
      </c>
      <c r="D603" s="464" t="s">
        <v>1269</v>
      </c>
      <c r="E603" s="464" t="s">
        <v>1270</v>
      </c>
      <c r="F603" s="468"/>
      <c r="G603" s="468"/>
      <c r="H603" s="468"/>
      <c r="I603" s="468"/>
      <c r="J603" s="468"/>
      <c r="K603" s="468"/>
      <c r="L603" s="468"/>
      <c r="M603" s="468"/>
      <c r="N603" s="468">
        <v>8</v>
      </c>
      <c r="O603" s="468">
        <v>2624</v>
      </c>
      <c r="P603" s="491"/>
      <c r="Q603" s="469">
        <v>328</v>
      </c>
    </row>
    <row r="604" spans="1:17" ht="14.4" customHeight="1" x14ac:dyDescent="0.3">
      <c r="A604" s="463" t="s">
        <v>1381</v>
      </c>
      <c r="B604" s="464" t="s">
        <v>1205</v>
      </c>
      <c r="C604" s="464" t="s">
        <v>1206</v>
      </c>
      <c r="D604" s="464" t="s">
        <v>1277</v>
      </c>
      <c r="E604" s="464" t="s">
        <v>1278</v>
      </c>
      <c r="F604" s="468">
        <v>4</v>
      </c>
      <c r="G604" s="468">
        <v>164</v>
      </c>
      <c r="H604" s="468">
        <v>0.66666666666666663</v>
      </c>
      <c r="I604" s="468">
        <v>41</v>
      </c>
      <c r="J604" s="468">
        <v>6</v>
      </c>
      <c r="K604" s="468">
        <v>246</v>
      </c>
      <c r="L604" s="468">
        <v>1</v>
      </c>
      <c r="M604" s="468">
        <v>41</v>
      </c>
      <c r="N604" s="468"/>
      <c r="O604" s="468"/>
      <c r="P604" s="491"/>
      <c r="Q604" s="469"/>
    </row>
    <row r="605" spans="1:17" ht="14.4" customHeight="1" x14ac:dyDescent="0.3">
      <c r="A605" s="463" t="s">
        <v>1381</v>
      </c>
      <c r="B605" s="464" t="s">
        <v>1205</v>
      </c>
      <c r="C605" s="464" t="s">
        <v>1206</v>
      </c>
      <c r="D605" s="464" t="s">
        <v>1291</v>
      </c>
      <c r="E605" s="464" t="s">
        <v>1292</v>
      </c>
      <c r="F605" s="468"/>
      <c r="G605" s="468"/>
      <c r="H605" s="468"/>
      <c r="I605" s="468"/>
      <c r="J605" s="468">
        <v>6</v>
      </c>
      <c r="K605" s="468">
        <v>3684</v>
      </c>
      <c r="L605" s="468">
        <v>1</v>
      </c>
      <c r="M605" s="468">
        <v>614</v>
      </c>
      <c r="N605" s="468">
        <v>6</v>
      </c>
      <c r="O605" s="468">
        <v>3672</v>
      </c>
      <c r="P605" s="491">
        <v>0.99674267100977199</v>
      </c>
      <c r="Q605" s="469">
        <v>612</v>
      </c>
    </row>
    <row r="606" spans="1:17" ht="14.4" customHeight="1" x14ac:dyDescent="0.3">
      <c r="A606" s="463" t="s">
        <v>1381</v>
      </c>
      <c r="B606" s="464" t="s">
        <v>1205</v>
      </c>
      <c r="C606" s="464" t="s">
        <v>1206</v>
      </c>
      <c r="D606" s="464" t="s">
        <v>1311</v>
      </c>
      <c r="E606" s="464" t="s">
        <v>1312</v>
      </c>
      <c r="F606" s="468">
        <v>5</v>
      </c>
      <c r="G606" s="468">
        <v>135</v>
      </c>
      <c r="H606" s="468"/>
      <c r="I606" s="468">
        <v>27</v>
      </c>
      <c r="J606" s="468"/>
      <c r="K606" s="468"/>
      <c r="L606" s="468"/>
      <c r="M606" s="468"/>
      <c r="N606" s="468"/>
      <c r="O606" s="468"/>
      <c r="P606" s="491"/>
      <c r="Q606" s="469"/>
    </row>
    <row r="607" spans="1:17" ht="14.4" customHeight="1" x14ac:dyDescent="0.3">
      <c r="A607" s="463" t="s">
        <v>1381</v>
      </c>
      <c r="B607" s="464" t="s">
        <v>1205</v>
      </c>
      <c r="C607" s="464" t="s">
        <v>1206</v>
      </c>
      <c r="D607" s="464" t="s">
        <v>1328</v>
      </c>
      <c r="E607" s="464"/>
      <c r="F607" s="468"/>
      <c r="G607" s="468"/>
      <c r="H607" s="468"/>
      <c r="I607" s="468"/>
      <c r="J607" s="468"/>
      <c r="K607" s="468"/>
      <c r="L607" s="468"/>
      <c r="M607" s="468"/>
      <c r="N607" s="468">
        <v>8</v>
      </c>
      <c r="O607" s="468">
        <v>2080</v>
      </c>
      <c r="P607" s="491"/>
      <c r="Q607" s="469">
        <v>260</v>
      </c>
    </row>
    <row r="608" spans="1:17" ht="14.4" customHeight="1" x14ac:dyDescent="0.3">
      <c r="A608" s="463" t="s">
        <v>1382</v>
      </c>
      <c r="B608" s="464" t="s">
        <v>1205</v>
      </c>
      <c r="C608" s="464" t="s">
        <v>1206</v>
      </c>
      <c r="D608" s="464" t="s">
        <v>1207</v>
      </c>
      <c r="E608" s="464" t="s">
        <v>1208</v>
      </c>
      <c r="F608" s="468">
        <v>146</v>
      </c>
      <c r="G608" s="468">
        <v>23506</v>
      </c>
      <c r="H608" s="468">
        <v>0.47014820889253356</v>
      </c>
      <c r="I608" s="468">
        <v>161</v>
      </c>
      <c r="J608" s="468">
        <v>289</v>
      </c>
      <c r="K608" s="468">
        <v>49997</v>
      </c>
      <c r="L608" s="468">
        <v>1</v>
      </c>
      <c r="M608" s="468">
        <v>173</v>
      </c>
      <c r="N608" s="468">
        <v>307</v>
      </c>
      <c r="O608" s="468">
        <v>53111</v>
      </c>
      <c r="P608" s="491">
        <v>1.0622837370242215</v>
      </c>
      <c r="Q608" s="469">
        <v>173</v>
      </c>
    </row>
    <row r="609" spans="1:17" ht="14.4" customHeight="1" x14ac:dyDescent="0.3">
      <c r="A609" s="463" t="s">
        <v>1382</v>
      </c>
      <c r="B609" s="464" t="s">
        <v>1205</v>
      </c>
      <c r="C609" s="464" t="s">
        <v>1206</v>
      </c>
      <c r="D609" s="464" t="s">
        <v>1221</v>
      </c>
      <c r="E609" s="464" t="s">
        <v>1222</v>
      </c>
      <c r="F609" s="468">
        <v>5</v>
      </c>
      <c r="G609" s="468">
        <v>5845</v>
      </c>
      <c r="H609" s="468">
        <v>0.99658994032395565</v>
      </c>
      <c r="I609" s="468">
        <v>1169</v>
      </c>
      <c r="J609" s="468">
        <v>5</v>
      </c>
      <c r="K609" s="468">
        <v>5865</v>
      </c>
      <c r="L609" s="468">
        <v>1</v>
      </c>
      <c r="M609" s="468">
        <v>1173</v>
      </c>
      <c r="N609" s="468">
        <v>2</v>
      </c>
      <c r="O609" s="468">
        <v>2140</v>
      </c>
      <c r="P609" s="491">
        <v>0.36487638533674338</v>
      </c>
      <c r="Q609" s="469">
        <v>1070</v>
      </c>
    </row>
    <row r="610" spans="1:17" ht="14.4" customHeight="1" x14ac:dyDescent="0.3">
      <c r="A610" s="463" t="s">
        <v>1382</v>
      </c>
      <c r="B610" s="464" t="s">
        <v>1205</v>
      </c>
      <c r="C610" s="464" t="s">
        <v>1206</v>
      </c>
      <c r="D610" s="464" t="s">
        <v>1223</v>
      </c>
      <c r="E610" s="464" t="s">
        <v>1224</v>
      </c>
      <c r="F610" s="468">
        <v>154</v>
      </c>
      <c r="G610" s="468">
        <v>6160</v>
      </c>
      <c r="H610" s="468">
        <v>0.64206795914112991</v>
      </c>
      <c r="I610" s="468">
        <v>40</v>
      </c>
      <c r="J610" s="468">
        <v>234</v>
      </c>
      <c r="K610" s="468">
        <v>9594</v>
      </c>
      <c r="L610" s="468">
        <v>1</v>
      </c>
      <c r="M610" s="468">
        <v>41</v>
      </c>
      <c r="N610" s="468">
        <v>197</v>
      </c>
      <c r="O610" s="468">
        <v>9062</v>
      </c>
      <c r="P610" s="491">
        <v>0.94454867625599337</v>
      </c>
      <c r="Q610" s="469">
        <v>46</v>
      </c>
    </row>
    <row r="611" spans="1:17" ht="14.4" customHeight="1" x14ac:dyDescent="0.3">
      <c r="A611" s="463" t="s">
        <v>1382</v>
      </c>
      <c r="B611" s="464" t="s">
        <v>1205</v>
      </c>
      <c r="C611" s="464" t="s">
        <v>1206</v>
      </c>
      <c r="D611" s="464" t="s">
        <v>1225</v>
      </c>
      <c r="E611" s="464" t="s">
        <v>1226</v>
      </c>
      <c r="F611" s="468">
        <v>2</v>
      </c>
      <c r="G611" s="468">
        <v>766</v>
      </c>
      <c r="H611" s="468">
        <v>0.11082175925925926</v>
      </c>
      <c r="I611" s="468">
        <v>383</v>
      </c>
      <c r="J611" s="468">
        <v>18</v>
      </c>
      <c r="K611" s="468">
        <v>6912</v>
      </c>
      <c r="L611" s="468">
        <v>1</v>
      </c>
      <c r="M611" s="468">
        <v>384</v>
      </c>
      <c r="N611" s="468">
        <v>24</v>
      </c>
      <c r="O611" s="468">
        <v>8328</v>
      </c>
      <c r="P611" s="491">
        <v>1.2048611111111112</v>
      </c>
      <c r="Q611" s="469">
        <v>347</v>
      </c>
    </row>
    <row r="612" spans="1:17" ht="14.4" customHeight="1" x14ac:dyDescent="0.3">
      <c r="A612" s="463" t="s">
        <v>1382</v>
      </c>
      <c r="B612" s="464" t="s">
        <v>1205</v>
      </c>
      <c r="C612" s="464" t="s">
        <v>1206</v>
      </c>
      <c r="D612" s="464" t="s">
        <v>1227</v>
      </c>
      <c r="E612" s="464" t="s">
        <v>1228</v>
      </c>
      <c r="F612" s="468">
        <v>6</v>
      </c>
      <c r="G612" s="468">
        <v>222</v>
      </c>
      <c r="H612" s="468">
        <v>0.54545454545454541</v>
      </c>
      <c r="I612" s="468">
        <v>37</v>
      </c>
      <c r="J612" s="468">
        <v>11</v>
      </c>
      <c r="K612" s="468">
        <v>407</v>
      </c>
      <c r="L612" s="468">
        <v>1</v>
      </c>
      <c r="M612" s="468">
        <v>37</v>
      </c>
      <c r="N612" s="468">
        <v>2</v>
      </c>
      <c r="O612" s="468">
        <v>102</v>
      </c>
      <c r="P612" s="491">
        <v>0.25061425061425063</v>
      </c>
      <c r="Q612" s="469">
        <v>51</v>
      </c>
    </row>
    <row r="613" spans="1:17" ht="14.4" customHeight="1" x14ac:dyDescent="0.3">
      <c r="A613" s="463" t="s">
        <v>1382</v>
      </c>
      <c r="B613" s="464" t="s">
        <v>1205</v>
      </c>
      <c r="C613" s="464" t="s">
        <v>1206</v>
      </c>
      <c r="D613" s="464" t="s">
        <v>1231</v>
      </c>
      <c r="E613" s="464" t="s">
        <v>1232</v>
      </c>
      <c r="F613" s="468"/>
      <c r="G613" s="468"/>
      <c r="H613" s="468"/>
      <c r="I613" s="468"/>
      <c r="J613" s="468">
        <v>3</v>
      </c>
      <c r="K613" s="468">
        <v>1338</v>
      </c>
      <c r="L613" s="468">
        <v>1</v>
      </c>
      <c r="M613" s="468">
        <v>446</v>
      </c>
      <c r="N613" s="468">
        <v>50</v>
      </c>
      <c r="O613" s="468">
        <v>18850</v>
      </c>
      <c r="P613" s="491">
        <v>14.088191330343797</v>
      </c>
      <c r="Q613" s="469">
        <v>377</v>
      </c>
    </row>
    <row r="614" spans="1:17" ht="14.4" customHeight="1" x14ac:dyDescent="0.3">
      <c r="A614" s="463" t="s">
        <v>1382</v>
      </c>
      <c r="B614" s="464" t="s">
        <v>1205</v>
      </c>
      <c r="C614" s="464" t="s">
        <v>1206</v>
      </c>
      <c r="D614" s="464" t="s">
        <v>1233</v>
      </c>
      <c r="E614" s="464" t="s">
        <v>1234</v>
      </c>
      <c r="F614" s="468"/>
      <c r="G614" s="468"/>
      <c r="H614" s="468"/>
      <c r="I614" s="468"/>
      <c r="J614" s="468">
        <v>1</v>
      </c>
      <c r="K614" s="468">
        <v>42</v>
      </c>
      <c r="L614" s="468">
        <v>1</v>
      </c>
      <c r="M614" s="468">
        <v>42</v>
      </c>
      <c r="N614" s="468"/>
      <c r="O614" s="468"/>
      <c r="P614" s="491"/>
      <c r="Q614" s="469"/>
    </row>
    <row r="615" spans="1:17" ht="14.4" customHeight="1" x14ac:dyDescent="0.3">
      <c r="A615" s="463" t="s">
        <v>1382</v>
      </c>
      <c r="B615" s="464" t="s">
        <v>1205</v>
      </c>
      <c r="C615" s="464" t="s">
        <v>1206</v>
      </c>
      <c r="D615" s="464" t="s">
        <v>1235</v>
      </c>
      <c r="E615" s="464" t="s">
        <v>1236</v>
      </c>
      <c r="F615" s="468">
        <v>51</v>
      </c>
      <c r="G615" s="468">
        <v>25041</v>
      </c>
      <c r="H615" s="468">
        <v>1.1064422057264052</v>
      </c>
      <c r="I615" s="468">
        <v>491</v>
      </c>
      <c r="J615" s="468">
        <v>46</v>
      </c>
      <c r="K615" s="468">
        <v>22632</v>
      </c>
      <c r="L615" s="468">
        <v>1</v>
      </c>
      <c r="M615" s="468">
        <v>492</v>
      </c>
      <c r="N615" s="468">
        <v>105</v>
      </c>
      <c r="O615" s="468">
        <v>55020</v>
      </c>
      <c r="P615" s="491">
        <v>2.4310710498409334</v>
      </c>
      <c r="Q615" s="469">
        <v>524</v>
      </c>
    </row>
    <row r="616" spans="1:17" ht="14.4" customHeight="1" x14ac:dyDescent="0.3">
      <c r="A616" s="463" t="s">
        <v>1382</v>
      </c>
      <c r="B616" s="464" t="s">
        <v>1205</v>
      </c>
      <c r="C616" s="464" t="s">
        <v>1206</v>
      </c>
      <c r="D616" s="464" t="s">
        <v>1237</v>
      </c>
      <c r="E616" s="464" t="s">
        <v>1238</v>
      </c>
      <c r="F616" s="468">
        <v>4</v>
      </c>
      <c r="G616" s="468">
        <v>124</v>
      </c>
      <c r="H616" s="468">
        <v>0.17391304347826086</v>
      </c>
      <c r="I616" s="468">
        <v>31</v>
      </c>
      <c r="J616" s="468">
        <v>23</v>
      </c>
      <c r="K616" s="468">
        <v>713</v>
      </c>
      <c r="L616" s="468">
        <v>1</v>
      </c>
      <c r="M616" s="468">
        <v>31</v>
      </c>
      <c r="N616" s="468">
        <v>5</v>
      </c>
      <c r="O616" s="468">
        <v>285</v>
      </c>
      <c r="P616" s="491">
        <v>0.39971949509116411</v>
      </c>
      <c r="Q616" s="469">
        <v>57</v>
      </c>
    </row>
    <row r="617" spans="1:17" ht="14.4" customHeight="1" x14ac:dyDescent="0.3">
      <c r="A617" s="463" t="s">
        <v>1382</v>
      </c>
      <c r="B617" s="464" t="s">
        <v>1205</v>
      </c>
      <c r="C617" s="464" t="s">
        <v>1206</v>
      </c>
      <c r="D617" s="464" t="s">
        <v>1239</v>
      </c>
      <c r="E617" s="464" t="s">
        <v>1240</v>
      </c>
      <c r="F617" s="468">
        <v>1</v>
      </c>
      <c r="G617" s="468">
        <v>207</v>
      </c>
      <c r="H617" s="468">
        <v>0.99519230769230771</v>
      </c>
      <c r="I617" s="468">
        <v>207</v>
      </c>
      <c r="J617" s="468">
        <v>1</v>
      </c>
      <c r="K617" s="468">
        <v>208</v>
      </c>
      <c r="L617" s="468">
        <v>1</v>
      </c>
      <c r="M617" s="468">
        <v>208</v>
      </c>
      <c r="N617" s="468">
        <v>3</v>
      </c>
      <c r="O617" s="468">
        <v>672</v>
      </c>
      <c r="P617" s="491">
        <v>3.2307692307692308</v>
      </c>
      <c r="Q617" s="469">
        <v>224</v>
      </c>
    </row>
    <row r="618" spans="1:17" ht="14.4" customHeight="1" x14ac:dyDescent="0.3">
      <c r="A618" s="463" t="s">
        <v>1382</v>
      </c>
      <c r="B618" s="464" t="s">
        <v>1205</v>
      </c>
      <c r="C618" s="464" t="s">
        <v>1206</v>
      </c>
      <c r="D618" s="464" t="s">
        <v>1241</v>
      </c>
      <c r="E618" s="464" t="s">
        <v>1242</v>
      </c>
      <c r="F618" s="468">
        <v>1</v>
      </c>
      <c r="G618" s="468">
        <v>380</v>
      </c>
      <c r="H618" s="468">
        <v>0.98958333333333337</v>
      </c>
      <c r="I618" s="468">
        <v>380</v>
      </c>
      <c r="J618" s="468">
        <v>1</v>
      </c>
      <c r="K618" s="468">
        <v>384</v>
      </c>
      <c r="L618" s="468">
        <v>1</v>
      </c>
      <c r="M618" s="468">
        <v>384</v>
      </c>
      <c r="N618" s="468">
        <v>3</v>
      </c>
      <c r="O618" s="468">
        <v>1659</v>
      </c>
      <c r="P618" s="491">
        <v>4.3203125</v>
      </c>
      <c r="Q618" s="469">
        <v>553</v>
      </c>
    </row>
    <row r="619" spans="1:17" ht="14.4" customHeight="1" x14ac:dyDescent="0.3">
      <c r="A619" s="463" t="s">
        <v>1382</v>
      </c>
      <c r="B619" s="464" t="s">
        <v>1205</v>
      </c>
      <c r="C619" s="464" t="s">
        <v>1206</v>
      </c>
      <c r="D619" s="464" t="s">
        <v>1245</v>
      </c>
      <c r="E619" s="464" t="s">
        <v>1246</v>
      </c>
      <c r="F619" s="468"/>
      <c r="G619" s="468"/>
      <c r="H619" s="468"/>
      <c r="I619" s="468"/>
      <c r="J619" s="468"/>
      <c r="K619" s="468"/>
      <c r="L619" s="468"/>
      <c r="M619" s="468"/>
      <c r="N619" s="468">
        <v>2</v>
      </c>
      <c r="O619" s="468">
        <v>282</v>
      </c>
      <c r="P619" s="491"/>
      <c r="Q619" s="469">
        <v>141</v>
      </c>
    </row>
    <row r="620" spans="1:17" ht="14.4" customHeight="1" x14ac:dyDescent="0.3">
      <c r="A620" s="463" t="s">
        <v>1382</v>
      </c>
      <c r="B620" s="464" t="s">
        <v>1205</v>
      </c>
      <c r="C620" s="464" t="s">
        <v>1206</v>
      </c>
      <c r="D620" s="464" t="s">
        <v>1251</v>
      </c>
      <c r="E620" s="464" t="s">
        <v>1252</v>
      </c>
      <c r="F620" s="468">
        <v>38</v>
      </c>
      <c r="G620" s="468">
        <v>608</v>
      </c>
      <c r="H620" s="468">
        <v>0.41586867305061559</v>
      </c>
      <c r="I620" s="468">
        <v>16</v>
      </c>
      <c r="J620" s="468">
        <v>86</v>
      </c>
      <c r="K620" s="468">
        <v>1462</v>
      </c>
      <c r="L620" s="468">
        <v>1</v>
      </c>
      <c r="M620" s="468">
        <v>17</v>
      </c>
      <c r="N620" s="468">
        <v>85</v>
      </c>
      <c r="O620" s="468">
        <v>1445</v>
      </c>
      <c r="P620" s="491">
        <v>0.98837209302325579</v>
      </c>
      <c r="Q620" s="469">
        <v>17</v>
      </c>
    </row>
    <row r="621" spans="1:17" ht="14.4" customHeight="1" x14ac:dyDescent="0.3">
      <c r="A621" s="463" t="s">
        <v>1382</v>
      </c>
      <c r="B621" s="464" t="s">
        <v>1205</v>
      </c>
      <c r="C621" s="464" t="s">
        <v>1206</v>
      </c>
      <c r="D621" s="464" t="s">
        <v>1255</v>
      </c>
      <c r="E621" s="464" t="s">
        <v>1256</v>
      </c>
      <c r="F621" s="468">
        <v>16</v>
      </c>
      <c r="G621" s="468">
        <v>1648</v>
      </c>
      <c r="H621" s="468">
        <v>1.1428571428571428</v>
      </c>
      <c r="I621" s="468">
        <v>103</v>
      </c>
      <c r="J621" s="468">
        <v>14</v>
      </c>
      <c r="K621" s="468">
        <v>1442</v>
      </c>
      <c r="L621" s="468">
        <v>1</v>
      </c>
      <c r="M621" s="468">
        <v>103</v>
      </c>
      <c r="N621" s="468">
        <v>7</v>
      </c>
      <c r="O621" s="468">
        <v>455</v>
      </c>
      <c r="P621" s="491">
        <v>0.3155339805825243</v>
      </c>
      <c r="Q621" s="469">
        <v>65</v>
      </c>
    </row>
    <row r="622" spans="1:17" ht="14.4" customHeight="1" x14ac:dyDescent="0.3">
      <c r="A622" s="463" t="s">
        <v>1382</v>
      </c>
      <c r="B622" s="464" t="s">
        <v>1205</v>
      </c>
      <c r="C622" s="464" t="s">
        <v>1206</v>
      </c>
      <c r="D622" s="464" t="s">
        <v>1261</v>
      </c>
      <c r="E622" s="464" t="s">
        <v>1262</v>
      </c>
      <c r="F622" s="468">
        <v>413</v>
      </c>
      <c r="G622" s="468">
        <v>47908</v>
      </c>
      <c r="H622" s="468">
        <v>0.7260107898405771</v>
      </c>
      <c r="I622" s="468">
        <v>116</v>
      </c>
      <c r="J622" s="468">
        <v>564</v>
      </c>
      <c r="K622" s="468">
        <v>65988</v>
      </c>
      <c r="L622" s="468">
        <v>1</v>
      </c>
      <c r="M622" s="468">
        <v>117</v>
      </c>
      <c r="N622" s="468">
        <v>653</v>
      </c>
      <c r="O622" s="468">
        <v>88808</v>
      </c>
      <c r="P622" s="491">
        <v>1.3458204522034309</v>
      </c>
      <c r="Q622" s="469">
        <v>136</v>
      </c>
    </row>
    <row r="623" spans="1:17" ht="14.4" customHeight="1" x14ac:dyDescent="0.3">
      <c r="A623" s="463" t="s">
        <v>1382</v>
      </c>
      <c r="B623" s="464" t="s">
        <v>1205</v>
      </c>
      <c r="C623" s="464" t="s">
        <v>1206</v>
      </c>
      <c r="D623" s="464" t="s">
        <v>1263</v>
      </c>
      <c r="E623" s="464" t="s">
        <v>1264</v>
      </c>
      <c r="F623" s="468">
        <v>58</v>
      </c>
      <c r="G623" s="468">
        <v>4930</v>
      </c>
      <c r="H623" s="468">
        <v>0.45911715403240827</v>
      </c>
      <c r="I623" s="468">
        <v>85</v>
      </c>
      <c r="J623" s="468">
        <v>118</v>
      </c>
      <c r="K623" s="468">
        <v>10738</v>
      </c>
      <c r="L623" s="468">
        <v>1</v>
      </c>
      <c r="M623" s="468">
        <v>91</v>
      </c>
      <c r="N623" s="468">
        <v>166</v>
      </c>
      <c r="O623" s="468">
        <v>15106</v>
      </c>
      <c r="P623" s="491">
        <v>1.4067796610169492</v>
      </c>
      <c r="Q623" s="469">
        <v>91</v>
      </c>
    </row>
    <row r="624" spans="1:17" ht="14.4" customHeight="1" x14ac:dyDescent="0.3">
      <c r="A624" s="463" t="s">
        <v>1382</v>
      </c>
      <c r="B624" s="464" t="s">
        <v>1205</v>
      </c>
      <c r="C624" s="464" t="s">
        <v>1206</v>
      </c>
      <c r="D624" s="464" t="s">
        <v>1265</v>
      </c>
      <c r="E624" s="464" t="s">
        <v>1266</v>
      </c>
      <c r="F624" s="468"/>
      <c r="G624" s="468"/>
      <c r="H624" s="468"/>
      <c r="I624" s="468"/>
      <c r="J624" s="468"/>
      <c r="K624" s="468"/>
      <c r="L624" s="468"/>
      <c r="M624" s="468"/>
      <c r="N624" s="468">
        <v>2</v>
      </c>
      <c r="O624" s="468">
        <v>274</v>
      </c>
      <c r="P624" s="491"/>
      <c r="Q624" s="469">
        <v>137</v>
      </c>
    </row>
    <row r="625" spans="1:17" ht="14.4" customHeight="1" x14ac:dyDescent="0.3">
      <c r="A625" s="463" t="s">
        <v>1382</v>
      </c>
      <c r="B625" s="464" t="s">
        <v>1205</v>
      </c>
      <c r="C625" s="464" t="s">
        <v>1206</v>
      </c>
      <c r="D625" s="464" t="s">
        <v>1267</v>
      </c>
      <c r="E625" s="464" t="s">
        <v>1268</v>
      </c>
      <c r="F625" s="468">
        <v>22</v>
      </c>
      <c r="G625" s="468">
        <v>462</v>
      </c>
      <c r="H625" s="468">
        <v>0.88</v>
      </c>
      <c r="I625" s="468">
        <v>21</v>
      </c>
      <c r="J625" s="468">
        <v>25</v>
      </c>
      <c r="K625" s="468">
        <v>525</v>
      </c>
      <c r="L625" s="468">
        <v>1</v>
      </c>
      <c r="M625" s="468">
        <v>21</v>
      </c>
      <c r="N625" s="468">
        <v>33</v>
      </c>
      <c r="O625" s="468">
        <v>2178</v>
      </c>
      <c r="P625" s="491">
        <v>4.1485714285714286</v>
      </c>
      <c r="Q625" s="469">
        <v>66</v>
      </c>
    </row>
    <row r="626" spans="1:17" ht="14.4" customHeight="1" x14ac:dyDescent="0.3">
      <c r="A626" s="463" t="s">
        <v>1382</v>
      </c>
      <c r="B626" s="464" t="s">
        <v>1205</v>
      </c>
      <c r="C626" s="464" t="s">
        <v>1206</v>
      </c>
      <c r="D626" s="464" t="s">
        <v>1269</v>
      </c>
      <c r="E626" s="464" t="s">
        <v>1270</v>
      </c>
      <c r="F626" s="468">
        <v>77</v>
      </c>
      <c r="G626" s="468">
        <v>37499</v>
      </c>
      <c r="H626" s="468">
        <v>0.5299462973431317</v>
      </c>
      <c r="I626" s="468">
        <v>487</v>
      </c>
      <c r="J626" s="468">
        <v>145</v>
      </c>
      <c r="K626" s="468">
        <v>70760</v>
      </c>
      <c r="L626" s="468">
        <v>1</v>
      </c>
      <c r="M626" s="468">
        <v>488</v>
      </c>
      <c r="N626" s="468">
        <v>97</v>
      </c>
      <c r="O626" s="468">
        <v>31816</v>
      </c>
      <c r="P626" s="491">
        <v>0.44963256076879593</v>
      </c>
      <c r="Q626" s="469">
        <v>328</v>
      </c>
    </row>
    <row r="627" spans="1:17" ht="14.4" customHeight="1" x14ac:dyDescent="0.3">
      <c r="A627" s="463" t="s">
        <v>1382</v>
      </c>
      <c r="B627" s="464" t="s">
        <v>1205</v>
      </c>
      <c r="C627" s="464" t="s">
        <v>1206</v>
      </c>
      <c r="D627" s="464" t="s">
        <v>1277</v>
      </c>
      <c r="E627" s="464" t="s">
        <v>1278</v>
      </c>
      <c r="F627" s="468">
        <v>15</v>
      </c>
      <c r="G627" s="468">
        <v>615</v>
      </c>
      <c r="H627" s="468">
        <v>0.33333333333333331</v>
      </c>
      <c r="I627" s="468">
        <v>41</v>
      </c>
      <c r="J627" s="468">
        <v>45</v>
      </c>
      <c r="K627" s="468">
        <v>1845</v>
      </c>
      <c r="L627" s="468">
        <v>1</v>
      </c>
      <c r="M627" s="468">
        <v>41</v>
      </c>
      <c r="N627" s="468">
        <v>15</v>
      </c>
      <c r="O627" s="468">
        <v>765</v>
      </c>
      <c r="P627" s="491">
        <v>0.41463414634146339</v>
      </c>
      <c r="Q627" s="469">
        <v>51</v>
      </c>
    </row>
    <row r="628" spans="1:17" ht="14.4" customHeight="1" x14ac:dyDescent="0.3">
      <c r="A628" s="463" t="s">
        <v>1382</v>
      </c>
      <c r="B628" s="464" t="s">
        <v>1205</v>
      </c>
      <c r="C628" s="464" t="s">
        <v>1206</v>
      </c>
      <c r="D628" s="464" t="s">
        <v>1287</v>
      </c>
      <c r="E628" s="464" t="s">
        <v>1288</v>
      </c>
      <c r="F628" s="468">
        <v>1</v>
      </c>
      <c r="G628" s="468">
        <v>762</v>
      </c>
      <c r="H628" s="468">
        <v>0.49934469200524245</v>
      </c>
      <c r="I628" s="468">
        <v>762</v>
      </c>
      <c r="J628" s="468">
        <v>2</v>
      </c>
      <c r="K628" s="468">
        <v>1526</v>
      </c>
      <c r="L628" s="468">
        <v>1</v>
      </c>
      <c r="M628" s="468">
        <v>763</v>
      </c>
      <c r="N628" s="468"/>
      <c r="O628" s="468"/>
      <c r="P628" s="491"/>
      <c r="Q628" s="469"/>
    </row>
    <row r="629" spans="1:17" ht="14.4" customHeight="1" x14ac:dyDescent="0.3">
      <c r="A629" s="463" t="s">
        <v>1382</v>
      </c>
      <c r="B629" s="464" t="s">
        <v>1205</v>
      </c>
      <c r="C629" s="464" t="s">
        <v>1206</v>
      </c>
      <c r="D629" s="464" t="s">
        <v>1289</v>
      </c>
      <c r="E629" s="464" t="s">
        <v>1290</v>
      </c>
      <c r="F629" s="468">
        <v>1</v>
      </c>
      <c r="G629" s="468">
        <v>2072</v>
      </c>
      <c r="H629" s="468">
        <v>0.49053030303030304</v>
      </c>
      <c r="I629" s="468">
        <v>2072</v>
      </c>
      <c r="J629" s="468">
        <v>2</v>
      </c>
      <c r="K629" s="468">
        <v>4224</v>
      </c>
      <c r="L629" s="468">
        <v>1</v>
      </c>
      <c r="M629" s="468">
        <v>2112</v>
      </c>
      <c r="N629" s="468">
        <v>2</v>
      </c>
      <c r="O629" s="468">
        <v>4232</v>
      </c>
      <c r="P629" s="491">
        <v>1.0018939393939394</v>
      </c>
      <c r="Q629" s="469">
        <v>2116</v>
      </c>
    </row>
    <row r="630" spans="1:17" ht="14.4" customHeight="1" x14ac:dyDescent="0.3">
      <c r="A630" s="463" t="s">
        <v>1382</v>
      </c>
      <c r="B630" s="464" t="s">
        <v>1205</v>
      </c>
      <c r="C630" s="464" t="s">
        <v>1206</v>
      </c>
      <c r="D630" s="464" t="s">
        <v>1291</v>
      </c>
      <c r="E630" s="464" t="s">
        <v>1292</v>
      </c>
      <c r="F630" s="468">
        <v>54</v>
      </c>
      <c r="G630" s="468">
        <v>32832</v>
      </c>
      <c r="H630" s="468">
        <v>0.86245665650940417</v>
      </c>
      <c r="I630" s="468">
        <v>608</v>
      </c>
      <c r="J630" s="468">
        <v>62</v>
      </c>
      <c r="K630" s="468">
        <v>38068</v>
      </c>
      <c r="L630" s="468">
        <v>1</v>
      </c>
      <c r="M630" s="468">
        <v>614</v>
      </c>
      <c r="N630" s="468">
        <v>180</v>
      </c>
      <c r="O630" s="468">
        <v>110160</v>
      </c>
      <c r="P630" s="491">
        <v>2.8937690448670801</v>
      </c>
      <c r="Q630" s="469">
        <v>612</v>
      </c>
    </row>
    <row r="631" spans="1:17" ht="14.4" customHeight="1" x14ac:dyDescent="0.3">
      <c r="A631" s="463" t="s">
        <v>1382</v>
      </c>
      <c r="B631" s="464" t="s">
        <v>1205</v>
      </c>
      <c r="C631" s="464" t="s">
        <v>1206</v>
      </c>
      <c r="D631" s="464" t="s">
        <v>1323</v>
      </c>
      <c r="E631" s="464"/>
      <c r="F631" s="468"/>
      <c r="G631" s="468"/>
      <c r="H631" s="468"/>
      <c r="I631" s="468"/>
      <c r="J631" s="468"/>
      <c r="K631" s="468"/>
      <c r="L631" s="468"/>
      <c r="M631" s="468"/>
      <c r="N631" s="468">
        <v>6</v>
      </c>
      <c r="O631" s="468">
        <v>8958</v>
      </c>
      <c r="P631" s="491"/>
      <c r="Q631" s="469">
        <v>1493</v>
      </c>
    </row>
    <row r="632" spans="1:17" ht="14.4" customHeight="1" x14ac:dyDescent="0.3">
      <c r="A632" s="463" t="s">
        <v>1382</v>
      </c>
      <c r="B632" s="464" t="s">
        <v>1205</v>
      </c>
      <c r="C632" s="464" t="s">
        <v>1206</v>
      </c>
      <c r="D632" s="464" t="s">
        <v>1324</v>
      </c>
      <c r="E632" s="464"/>
      <c r="F632" s="468"/>
      <c r="G632" s="468"/>
      <c r="H632" s="468"/>
      <c r="I632" s="468"/>
      <c r="J632" s="468"/>
      <c r="K632" s="468"/>
      <c r="L632" s="468"/>
      <c r="M632" s="468"/>
      <c r="N632" s="468">
        <v>4</v>
      </c>
      <c r="O632" s="468">
        <v>1308</v>
      </c>
      <c r="P632" s="491"/>
      <c r="Q632" s="469">
        <v>327</v>
      </c>
    </row>
    <row r="633" spans="1:17" ht="14.4" customHeight="1" x14ac:dyDescent="0.3">
      <c r="A633" s="463" t="s">
        <v>1382</v>
      </c>
      <c r="B633" s="464" t="s">
        <v>1205</v>
      </c>
      <c r="C633" s="464" t="s">
        <v>1206</v>
      </c>
      <c r="D633" s="464" t="s">
        <v>1325</v>
      </c>
      <c r="E633" s="464"/>
      <c r="F633" s="468"/>
      <c r="G633" s="468"/>
      <c r="H633" s="468"/>
      <c r="I633" s="468"/>
      <c r="J633" s="468"/>
      <c r="K633" s="468"/>
      <c r="L633" s="468"/>
      <c r="M633" s="468"/>
      <c r="N633" s="468">
        <v>1</v>
      </c>
      <c r="O633" s="468">
        <v>887</v>
      </c>
      <c r="P633" s="491"/>
      <c r="Q633" s="469">
        <v>887</v>
      </c>
    </row>
    <row r="634" spans="1:17" ht="14.4" customHeight="1" x14ac:dyDescent="0.3">
      <c r="A634" s="463" t="s">
        <v>1382</v>
      </c>
      <c r="B634" s="464" t="s">
        <v>1205</v>
      </c>
      <c r="C634" s="464" t="s">
        <v>1206</v>
      </c>
      <c r="D634" s="464" t="s">
        <v>1328</v>
      </c>
      <c r="E634" s="464"/>
      <c r="F634" s="468"/>
      <c r="G634" s="468"/>
      <c r="H634" s="468"/>
      <c r="I634" s="468"/>
      <c r="J634" s="468"/>
      <c r="K634" s="468"/>
      <c r="L634" s="468"/>
      <c r="M634" s="468"/>
      <c r="N634" s="468">
        <v>57</v>
      </c>
      <c r="O634" s="468">
        <v>14820</v>
      </c>
      <c r="P634" s="491"/>
      <c r="Q634" s="469">
        <v>260</v>
      </c>
    </row>
    <row r="635" spans="1:17" ht="14.4" customHeight="1" x14ac:dyDescent="0.3">
      <c r="A635" s="463" t="s">
        <v>1383</v>
      </c>
      <c r="B635" s="464" t="s">
        <v>1205</v>
      </c>
      <c r="C635" s="464" t="s">
        <v>1206</v>
      </c>
      <c r="D635" s="464" t="s">
        <v>1207</v>
      </c>
      <c r="E635" s="464" t="s">
        <v>1208</v>
      </c>
      <c r="F635" s="468">
        <v>702</v>
      </c>
      <c r="G635" s="468">
        <v>113022</v>
      </c>
      <c r="H635" s="468">
        <v>0.94545059100072781</v>
      </c>
      <c r="I635" s="468">
        <v>161</v>
      </c>
      <c r="J635" s="468">
        <v>691</v>
      </c>
      <c r="K635" s="468">
        <v>119543</v>
      </c>
      <c r="L635" s="468">
        <v>1</v>
      </c>
      <c r="M635" s="468">
        <v>173</v>
      </c>
      <c r="N635" s="468">
        <v>687</v>
      </c>
      <c r="O635" s="468">
        <v>118851</v>
      </c>
      <c r="P635" s="491">
        <v>0.99421128798842262</v>
      </c>
      <c r="Q635" s="469">
        <v>173</v>
      </c>
    </row>
    <row r="636" spans="1:17" ht="14.4" customHeight="1" x14ac:dyDescent="0.3">
      <c r="A636" s="463" t="s">
        <v>1383</v>
      </c>
      <c r="B636" s="464" t="s">
        <v>1205</v>
      </c>
      <c r="C636" s="464" t="s">
        <v>1206</v>
      </c>
      <c r="D636" s="464" t="s">
        <v>1221</v>
      </c>
      <c r="E636" s="464" t="s">
        <v>1222</v>
      </c>
      <c r="F636" s="468">
        <v>1</v>
      </c>
      <c r="G636" s="468">
        <v>1169</v>
      </c>
      <c r="H636" s="468">
        <v>0.99658994032395565</v>
      </c>
      <c r="I636" s="468">
        <v>1169</v>
      </c>
      <c r="J636" s="468">
        <v>1</v>
      </c>
      <c r="K636" s="468">
        <v>1173</v>
      </c>
      <c r="L636" s="468">
        <v>1</v>
      </c>
      <c r="M636" s="468">
        <v>1173</v>
      </c>
      <c r="N636" s="468"/>
      <c r="O636" s="468"/>
      <c r="P636" s="491"/>
      <c r="Q636" s="469"/>
    </row>
    <row r="637" spans="1:17" ht="14.4" customHeight="1" x14ac:dyDescent="0.3">
      <c r="A637" s="463" t="s">
        <v>1383</v>
      </c>
      <c r="B637" s="464" t="s">
        <v>1205</v>
      </c>
      <c r="C637" s="464" t="s">
        <v>1206</v>
      </c>
      <c r="D637" s="464" t="s">
        <v>1223</v>
      </c>
      <c r="E637" s="464" t="s">
        <v>1224</v>
      </c>
      <c r="F637" s="468">
        <v>60</v>
      </c>
      <c r="G637" s="468">
        <v>2400</v>
      </c>
      <c r="H637" s="468">
        <v>2.9268292682926829</v>
      </c>
      <c r="I637" s="468">
        <v>40</v>
      </c>
      <c r="J637" s="468">
        <v>20</v>
      </c>
      <c r="K637" s="468">
        <v>820</v>
      </c>
      <c r="L637" s="468">
        <v>1</v>
      </c>
      <c r="M637" s="468">
        <v>41</v>
      </c>
      <c r="N637" s="468">
        <v>18</v>
      </c>
      <c r="O637" s="468">
        <v>828</v>
      </c>
      <c r="P637" s="491">
        <v>1.0097560975609756</v>
      </c>
      <c r="Q637" s="469">
        <v>46</v>
      </c>
    </row>
    <row r="638" spans="1:17" ht="14.4" customHeight="1" x14ac:dyDescent="0.3">
      <c r="A638" s="463" t="s">
        <v>1383</v>
      </c>
      <c r="B638" s="464" t="s">
        <v>1205</v>
      </c>
      <c r="C638" s="464" t="s">
        <v>1206</v>
      </c>
      <c r="D638" s="464" t="s">
        <v>1225</v>
      </c>
      <c r="E638" s="464" t="s">
        <v>1226</v>
      </c>
      <c r="F638" s="468">
        <v>5</v>
      </c>
      <c r="G638" s="468">
        <v>1915</v>
      </c>
      <c r="H638" s="468">
        <v>2.4934895833333335</v>
      </c>
      <c r="I638" s="468">
        <v>383</v>
      </c>
      <c r="J638" s="468">
        <v>2</v>
      </c>
      <c r="K638" s="468">
        <v>768</v>
      </c>
      <c r="L638" s="468">
        <v>1</v>
      </c>
      <c r="M638" s="468">
        <v>384</v>
      </c>
      <c r="N638" s="468"/>
      <c r="O638" s="468"/>
      <c r="P638" s="491"/>
      <c r="Q638" s="469"/>
    </row>
    <row r="639" spans="1:17" ht="14.4" customHeight="1" x14ac:dyDescent="0.3">
      <c r="A639" s="463" t="s">
        <v>1383</v>
      </c>
      <c r="B639" s="464" t="s">
        <v>1205</v>
      </c>
      <c r="C639" s="464" t="s">
        <v>1206</v>
      </c>
      <c r="D639" s="464" t="s">
        <v>1227</v>
      </c>
      <c r="E639" s="464" t="s">
        <v>1228</v>
      </c>
      <c r="F639" s="468"/>
      <c r="G639" s="468"/>
      <c r="H639" s="468"/>
      <c r="I639" s="468"/>
      <c r="J639" s="468">
        <v>11</v>
      </c>
      <c r="K639" s="468">
        <v>407</v>
      </c>
      <c r="L639" s="468">
        <v>1</v>
      </c>
      <c r="M639" s="468">
        <v>37</v>
      </c>
      <c r="N639" s="468"/>
      <c r="O639" s="468"/>
      <c r="P639" s="491"/>
      <c r="Q639" s="469"/>
    </row>
    <row r="640" spans="1:17" ht="14.4" customHeight="1" x14ac:dyDescent="0.3">
      <c r="A640" s="463" t="s">
        <v>1383</v>
      </c>
      <c r="B640" s="464" t="s">
        <v>1205</v>
      </c>
      <c r="C640" s="464" t="s">
        <v>1206</v>
      </c>
      <c r="D640" s="464" t="s">
        <v>1231</v>
      </c>
      <c r="E640" s="464" t="s">
        <v>1232</v>
      </c>
      <c r="F640" s="468"/>
      <c r="G640" s="468"/>
      <c r="H640" s="468"/>
      <c r="I640" s="468"/>
      <c r="J640" s="468">
        <v>6</v>
      </c>
      <c r="K640" s="468">
        <v>2676</v>
      </c>
      <c r="L640" s="468">
        <v>1</v>
      </c>
      <c r="M640" s="468">
        <v>446</v>
      </c>
      <c r="N640" s="468">
        <v>4</v>
      </c>
      <c r="O640" s="468">
        <v>1508</v>
      </c>
      <c r="P640" s="491">
        <v>0.56352765321375187</v>
      </c>
      <c r="Q640" s="469">
        <v>377</v>
      </c>
    </row>
    <row r="641" spans="1:17" ht="14.4" customHeight="1" x14ac:dyDescent="0.3">
      <c r="A641" s="463" t="s">
        <v>1383</v>
      </c>
      <c r="B641" s="464" t="s">
        <v>1205</v>
      </c>
      <c r="C641" s="464" t="s">
        <v>1206</v>
      </c>
      <c r="D641" s="464" t="s">
        <v>1233</v>
      </c>
      <c r="E641" s="464" t="s">
        <v>1234</v>
      </c>
      <c r="F641" s="468"/>
      <c r="G641" s="468"/>
      <c r="H641" s="468"/>
      <c r="I641" s="468"/>
      <c r="J641" s="468">
        <v>1</v>
      </c>
      <c r="K641" s="468">
        <v>42</v>
      </c>
      <c r="L641" s="468">
        <v>1</v>
      </c>
      <c r="M641" s="468">
        <v>42</v>
      </c>
      <c r="N641" s="468"/>
      <c r="O641" s="468"/>
      <c r="P641" s="491"/>
      <c r="Q641" s="469"/>
    </row>
    <row r="642" spans="1:17" ht="14.4" customHeight="1" x14ac:dyDescent="0.3">
      <c r="A642" s="463" t="s">
        <v>1383</v>
      </c>
      <c r="B642" s="464" t="s">
        <v>1205</v>
      </c>
      <c r="C642" s="464" t="s">
        <v>1206</v>
      </c>
      <c r="D642" s="464" t="s">
        <v>1235</v>
      </c>
      <c r="E642" s="464" t="s">
        <v>1236</v>
      </c>
      <c r="F642" s="468">
        <v>4</v>
      </c>
      <c r="G642" s="468">
        <v>1964</v>
      </c>
      <c r="H642" s="468">
        <v>1.3306233062330624</v>
      </c>
      <c r="I642" s="468">
        <v>491</v>
      </c>
      <c r="J642" s="468">
        <v>3</v>
      </c>
      <c r="K642" s="468">
        <v>1476</v>
      </c>
      <c r="L642" s="468">
        <v>1</v>
      </c>
      <c r="M642" s="468">
        <v>492</v>
      </c>
      <c r="N642" s="468">
        <v>2</v>
      </c>
      <c r="O642" s="468">
        <v>1048</v>
      </c>
      <c r="P642" s="491">
        <v>0.71002710027100269</v>
      </c>
      <c r="Q642" s="469">
        <v>524</v>
      </c>
    </row>
    <row r="643" spans="1:17" ht="14.4" customHeight="1" x14ac:dyDescent="0.3">
      <c r="A643" s="463" t="s">
        <v>1383</v>
      </c>
      <c r="B643" s="464" t="s">
        <v>1205</v>
      </c>
      <c r="C643" s="464" t="s">
        <v>1206</v>
      </c>
      <c r="D643" s="464" t="s">
        <v>1237</v>
      </c>
      <c r="E643" s="464" t="s">
        <v>1238</v>
      </c>
      <c r="F643" s="468">
        <v>28</v>
      </c>
      <c r="G643" s="468">
        <v>868</v>
      </c>
      <c r="H643" s="468">
        <v>5.6</v>
      </c>
      <c r="I643" s="468">
        <v>31</v>
      </c>
      <c r="J643" s="468">
        <v>5</v>
      </c>
      <c r="K643" s="468">
        <v>155</v>
      </c>
      <c r="L643" s="468">
        <v>1</v>
      </c>
      <c r="M643" s="468">
        <v>31</v>
      </c>
      <c r="N643" s="468">
        <v>20</v>
      </c>
      <c r="O643" s="468">
        <v>1140</v>
      </c>
      <c r="P643" s="491">
        <v>7.354838709677419</v>
      </c>
      <c r="Q643" s="469">
        <v>57</v>
      </c>
    </row>
    <row r="644" spans="1:17" ht="14.4" customHeight="1" x14ac:dyDescent="0.3">
      <c r="A644" s="463" t="s">
        <v>1383</v>
      </c>
      <c r="B644" s="464" t="s">
        <v>1205</v>
      </c>
      <c r="C644" s="464" t="s">
        <v>1206</v>
      </c>
      <c r="D644" s="464" t="s">
        <v>1239</v>
      </c>
      <c r="E644" s="464" t="s">
        <v>1240</v>
      </c>
      <c r="F644" s="468">
        <v>3</v>
      </c>
      <c r="G644" s="468">
        <v>621</v>
      </c>
      <c r="H644" s="468"/>
      <c r="I644" s="468">
        <v>207</v>
      </c>
      <c r="J644" s="468"/>
      <c r="K644" s="468"/>
      <c r="L644" s="468"/>
      <c r="M644" s="468"/>
      <c r="N644" s="468"/>
      <c r="O644" s="468"/>
      <c r="P644" s="491"/>
      <c r="Q644" s="469"/>
    </row>
    <row r="645" spans="1:17" ht="14.4" customHeight="1" x14ac:dyDescent="0.3">
      <c r="A645" s="463" t="s">
        <v>1383</v>
      </c>
      <c r="B645" s="464" t="s">
        <v>1205</v>
      </c>
      <c r="C645" s="464" t="s">
        <v>1206</v>
      </c>
      <c r="D645" s="464" t="s">
        <v>1241</v>
      </c>
      <c r="E645" s="464" t="s">
        <v>1242</v>
      </c>
      <c r="F645" s="468">
        <v>3</v>
      </c>
      <c r="G645" s="468">
        <v>1140</v>
      </c>
      <c r="H645" s="468"/>
      <c r="I645" s="468">
        <v>380</v>
      </c>
      <c r="J645" s="468"/>
      <c r="K645" s="468"/>
      <c r="L645" s="468"/>
      <c r="M645" s="468"/>
      <c r="N645" s="468"/>
      <c r="O645" s="468"/>
      <c r="P645" s="491"/>
      <c r="Q645" s="469"/>
    </row>
    <row r="646" spans="1:17" ht="14.4" customHeight="1" x14ac:dyDescent="0.3">
      <c r="A646" s="463" t="s">
        <v>1383</v>
      </c>
      <c r="B646" s="464" t="s">
        <v>1205</v>
      </c>
      <c r="C646" s="464" t="s">
        <v>1206</v>
      </c>
      <c r="D646" s="464" t="s">
        <v>1251</v>
      </c>
      <c r="E646" s="464" t="s">
        <v>1252</v>
      </c>
      <c r="F646" s="468">
        <v>13</v>
      </c>
      <c r="G646" s="468">
        <v>208</v>
      </c>
      <c r="H646" s="468">
        <v>0.53196930946291565</v>
      </c>
      <c r="I646" s="468">
        <v>16</v>
      </c>
      <c r="J646" s="468">
        <v>23</v>
      </c>
      <c r="K646" s="468">
        <v>391</v>
      </c>
      <c r="L646" s="468">
        <v>1</v>
      </c>
      <c r="M646" s="468">
        <v>17</v>
      </c>
      <c r="N646" s="468">
        <v>3</v>
      </c>
      <c r="O646" s="468">
        <v>51</v>
      </c>
      <c r="P646" s="491">
        <v>0.13043478260869565</v>
      </c>
      <c r="Q646" s="469">
        <v>17</v>
      </c>
    </row>
    <row r="647" spans="1:17" ht="14.4" customHeight="1" x14ac:dyDescent="0.3">
      <c r="A647" s="463" t="s">
        <v>1383</v>
      </c>
      <c r="B647" s="464" t="s">
        <v>1205</v>
      </c>
      <c r="C647" s="464" t="s">
        <v>1206</v>
      </c>
      <c r="D647" s="464" t="s">
        <v>1253</v>
      </c>
      <c r="E647" s="464" t="s">
        <v>1254</v>
      </c>
      <c r="F647" s="468">
        <v>7</v>
      </c>
      <c r="G647" s="468">
        <v>952</v>
      </c>
      <c r="H647" s="468">
        <v>1.1414868105515588</v>
      </c>
      <c r="I647" s="468">
        <v>136</v>
      </c>
      <c r="J647" s="468">
        <v>6</v>
      </c>
      <c r="K647" s="468">
        <v>834</v>
      </c>
      <c r="L647" s="468">
        <v>1</v>
      </c>
      <c r="M647" s="468">
        <v>139</v>
      </c>
      <c r="N647" s="468"/>
      <c r="O647" s="468"/>
      <c r="P647" s="491"/>
      <c r="Q647" s="469"/>
    </row>
    <row r="648" spans="1:17" ht="14.4" customHeight="1" x14ac:dyDescent="0.3">
      <c r="A648" s="463" t="s">
        <v>1383</v>
      </c>
      <c r="B648" s="464" t="s">
        <v>1205</v>
      </c>
      <c r="C648" s="464" t="s">
        <v>1206</v>
      </c>
      <c r="D648" s="464" t="s">
        <v>1255</v>
      </c>
      <c r="E648" s="464" t="s">
        <v>1256</v>
      </c>
      <c r="F648" s="468">
        <v>2</v>
      </c>
      <c r="G648" s="468">
        <v>206</v>
      </c>
      <c r="H648" s="468"/>
      <c r="I648" s="468">
        <v>103</v>
      </c>
      <c r="J648" s="468"/>
      <c r="K648" s="468"/>
      <c r="L648" s="468"/>
      <c r="M648" s="468"/>
      <c r="N648" s="468">
        <v>2</v>
      </c>
      <c r="O648" s="468">
        <v>130</v>
      </c>
      <c r="P648" s="491"/>
      <c r="Q648" s="469">
        <v>65</v>
      </c>
    </row>
    <row r="649" spans="1:17" ht="14.4" customHeight="1" x14ac:dyDescent="0.3">
      <c r="A649" s="463" t="s">
        <v>1383</v>
      </c>
      <c r="B649" s="464" t="s">
        <v>1205</v>
      </c>
      <c r="C649" s="464" t="s">
        <v>1206</v>
      </c>
      <c r="D649" s="464" t="s">
        <v>1261</v>
      </c>
      <c r="E649" s="464" t="s">
        <v>1262</v>
      </c>
      <c r="F649" s="468">
        <v>391</v>
      </c>
      <c r="G649" s="468">
        <v>45356</v>
      </c>
      <c r="H649" s="468">
        <v>1.9190996022679192</v>
      </c>
      <c r="I649" s="468">
        <v>116</v>
      </c>
      <c r="J649" s="468">
        <v>202</v>
      </c>
      <c r="K649" s="468">
        <v>23634</v>
      </c>
      <c r="L649" s="468">
        <v>1</v>
      </c>
      <c r="M649" s="468">
        <v>117</v>
      </c>
      <c r="N649" s="468">
        <v>245</v>
      </c>
      <c r="O649" s="468">
        <v>33320</v>
      </c>
      <c r="P649" s="491">
        <v>1.4098332910214098</v>
      </c>
      <c r="Q649" s="469">
        <v>136</v>
      </c>
    </row>
    <row r="650" spans="1:17" ht="14.4" customHeight="1" x14ac:dyDescent="0.3">
      <c r="A650" s="463" t="s">
        <v>1383</v>
      </c>
      <c r="B650" s="464" t="s">
        <v>1205</v>
      </c>
      <c r="C650" s="464" t="s">
        <v>1206</v>
      </c>
      <c r="D650" s="464" t="s">
        <v>1263</v>
      </c>
      <c r="E650" s="464" t="s">
        <v>1264</v>
      </c>
      <c r="F650" s="468">
        <v>93</v>
      </c>
      <c r="G650" s="468">
        <v>7905</v>
      </c>
      <c r="H650" s="468">
        <v>1.5512166405023549</v>
      </c>
      <c r="I650" s="468">
        <v>85</v>
      </c>
      <c r="J650" s="468">
        <v>56</v>
      </c>
      <c r="K650" s="468">
        <v>5096</v>
      </c>
      <c r="L650" s="468">
        <v>1</v>
      </c>
      <c r="M650" s="468">
        <v>91</v>
      </c>
      <c r="N650" s="468">
        <v>76</v>
      </c>
      <c r="O650" s="468">
        <v>6916</v>
      </c>
      <c r="P650" s="491">
        <v>1.3571428571428572</v>
      </c>
      <c r="Q650" s="469">
        <v>91</v>
      </c>
    </row>
    <row r="651" spans="1:17" ht="14.4" customHeight="1" x14ac:dyDescent="0.3">
      <c r="A651" s="463" t="s">
        <v>1383</v>
      </c>
      <c r="B651" s="464" t="s">
        <v>1205</v>
      </c>
      <c r="C651" s="464" t="s">
        <v>1206</v>
      </c>
      <c r="D651" s="464" t="s">
        <v>1265</v>
      </c>
      <c r="E651" s="464" t="s">
        <v>1266</v>
      </c>
      <c r="F651" s="468">
        <v>2</v>
      </c>
      <c r="G651" s="468">
        <v>196</v>
      </c>
      <c r="H651" s="468"/>
      <c r="I651" s="468">
        <v>98</v>
      </c>
      <c r="J651" s="468"/>
      <c r="K651" s="468"/>
      <c r="L651" s="468"/>
      <c r="M651" s="468"/>
      <c r="N651" s="468"/>
      <c r="O651" s="468"/>
      <c r="P651" s="491"/>
      <c r="Q651" s="469"/>
    </row>
    <row r="652" spans="1:17" ht="14.4" customHeight="1" x14ac:dyDescent="0.3">
      <c r="A652" s="463" t="s">
        <v>1383</v>
      </c>
      <c r="B652" s="464" t="s">
        <v>1205</v>
      </c>
      <c r="C652" s="464" t="s">
        <v>1206</v>
      </c>
      <c r="D652" s="464" t="s">
        <v>1267</v>
      </c>
      <c r="E652" s="464" t="s">
        <v>1268</v>
      </c>
      <c r="F652" s="468">
        <v>29</v>
      </c>
      <c r="G652" s="468">
        <v>609</v>
      </c>
      <c r="H652" s="468">
        <v>4.1428571428571432</v>
      </c>
      <c r="I652" s="468">
        <v>21</v>
      </c>
      <c r="J652" s="468">
        <v>7</v>
      </c>
      <c r="K652" s="468">
        <v>147</v>
      </c>
      <c r="L652" s="468">
        <v>1</v>
      </c>
      <c r="M652" s="468">
        <v>21</v>
      </c>
      <c r="N652" s="468"/>
      <c r="O652" s="468"/>
      <c r="P652" s="491"/>
      <c r="Q652" s="469"/>
    </row>
    <row r="653" spans="1:17" ht="14.4" customHeight="1" x14ac:dyDescent="0.3">
      <c r="A653" s="463" t="s">
        <v>1383</v>
      </c>
      <c r="B653" s="464" t="s">
        <v>1205</v>
      </c>
      <c r="C653" s="464" t="s">
        <v>1206</v>
      </c>
      <c r="D653" s="464" t="s">
        <v>1269</v>
      </c>
      <c r="E653" s="464" t="s">
        <v>1270</v>
      </c>
      <c r="F653" s="468">
        <v>5</v>
      </c>
      <c r="G653" s="468">
        <v>2435</v>
      </c>
      <c r="H653" s="468">
        <v>0.18480570734669094</v>
      </c>
      <c r="I653" s="468">
        <v>487</v>
      </c>
      <c r="J653" s="468">
        <v>27</v>
      </c>
      <c r="K653" s="468">
        <v>13176</v>
      </c>
      <c r="L653" s="468">
        <v>1</v>
      </c>
      <c r="M653" s="468">
        <v>488</v>
      </c>
      <c r="N653" s="468">
        <v>3</v>
      </c>
      <c r="O653" s="468">
        <v>984</v>
      </c>
      <c r="P653" s="491">
        <v>7.4681238615664849E-2</v>
      </c>
      <c r="Q653" s="469">
        <v>328</v>
      </c>
    </row>
    <row r="654" spans="1:17" ht="14.4" customHeight="1" x14ac:dyDescent="0.3">
      <c r="A654" s="463" t="s">
        <v>1383</v>
      </c>
      <c r="B654" s="464" t="s">
        <v>1205</v>
      </c>
      <c r="C654" s="464" t="s">
        <v>1206</v>
      </c>
      <c r="D654" s="464" t="s">
        <v>1277</v>
      </c>
      <c r="E654" s="464" t="s">
        <v>1278</v>
      </c>
      <c r="F654" s="468">
        <v>30</v>
      </c>
      <c r="G654" s="468">
        <v>1230</v>
      </c>
      <c r="H654" s="468">
        <v>0.75</v>
      </c>
      <c r="I654" s="468">
        <v>41</v>
      </c>
      <c r="J654" s="468">
        <v>40</v>
      </c>
      <c r="K654" s="468">
        <v>1640</v>
      </c>
      <c r="L654" s="468">
        <v>1</v>
      </c>
      <c r="M654" s="468">
        <v>41</v>
      </c>
      <c r="N654" s="468">
        <v>27</v>
      </c>
      <c r="O654" s="468">
        <v>1377</v>
      </c>
      <c r="P654" s="491">
        <v>0.83963414634146338</v>
      </c>
      <c r="Q654" s="469">
        <v>51</v>
      </c>
    </row>
    <row r="655" spans="1:17" ht="14.4" customHeight="1" x14ac:dyDescent="0.3">
      <c r="A655" s="463" t="s">
        <v>1383</v>
      </c>
      <c r="B655" s="464" t="s">
        <v>1205</v>
      </c>
      <c r="C655" s="464" t="s">
        <v>1206</v>
      </c>
      <c r="D655" s="464" t="s">
        <v>1285</v>
      </c>
      <c r="E655" s="464" t="s">
        <v>1286</v>
      </c>
      <c r="F655" s="468">
        <v>1</v>
      </c>
      <c r="G655" s="468">
        <v>219</v>
      </c>
      <c r="H655" s="468"/>
      <c r="I655" s="468">
        <v>219</v>
      </c>
      <c r="J655" s="468"/>
      <c r="K655" s="468"/>
      <c r="L655" s="468"/>
      <c r="M655" s="468"/>
      <c r="N655" s="468"/>
      <c r="O655" s="468"/>
      <c r="P655" s="491"/>
      <c r="Q655" s="469"/>
    </row>
    <row r="656" spans="1:17" ht="14.4" customHeight="1" x14ac:dyDescent="0.3">
      <c r="A656" s="463" t="s">
        <v>1383</v>
      </c>
      <c r="B656" s="464" t="s">
        <v>1205</v>
      </c>
      <c r="C656" s="464" t="s">
        <v>1206</v>
      </c>
      <c r="D656" s="464" t="s">
        <v>1291</v>
      </c>
      <c r="E656" s="464" t="s">
        <v>1292</v>
      </c>
      <c r="F656" s="468">
        <v>2</v>
      </c>
      <c r="G656" s="468">
        <v>1216</v>
      </c>
      <c r="H656" s="468">
        <v>1.9804560260586319</v>
      </c>
      <c r="I656" s="468">
        <v>608</v>
      </c>
      <c r="J656" s="468">
        <v>1</v>
      </c>
      <c r="K656" s="468">
        <v>614</v>
      </c>
      <c r="L656" s="468">
        <v>1</v>
      </c>
      <c r="M656" s="468">
        <v>614</v>
      </c>
      <c r="N656" s="468">
        <v>4</v>
      </c>
      <c r="O656" s="468">
        <v>2448</v>
      </c>
      <c r="P656" s="491">
        <v>3.9869706840390879</v>
      </c>
      <c r="Q656" s="469">
        <v>612</v>
      </c>
    </row>
    <row r="657" spans="1:17" ht="14.4" customHeight="1" x14ac:dyDescent="0.3">
      <c r="A657" s="463" t="s">
        <v>1383</v>
      </c>
      <c r="B657" s="464" t="s">
        <v>1205</v>
      </c>
      <c r="C657" s="464" t="s">
        <v>1206</v>
      </c>
      <c r="D657" s="464" t="s">
        <v>1317</v>
      </c>
      <c r="E657" s="464" t="s">
        <v>1318</v>
      </c>
      <c r="F657" s="468"/>
      <c r="G657" s="468"/>
      <c r="H657" s="468"/>
      <c r="I657" s="468"/>
      <c r="J657" s="468">
        <v>1</v>
      </c>
      <c r="K657" s="468">
        <v>30</v>
      </c>
      <c r="L657" s="468">
        <v>1</v>
      </c>
      <c r="M657" s="468">
        <v>30</v>
      </c>
      <c r="N657" s="468"/>
      <c r="O657" s="468"/>
      <c r="P657" s="491"/>
      <c r="Q657" s="469"/>
    </row>
    <row r="658" spans="1:17" ht="14.4" customHeight="1" x14ac:dyDescent="0.3">
      <c r="A658" s="463" t="s">
        <v>1383</v>
      </c>
      <c r="B658" s="464" t="s">
        <v>1205</v>
      </c>
      <c r="C658" s="464" t="s">
        <v>1206</v>
      </c>
      <c r="D658" s="464" t="s">
        <v>1323</v>
      </c>
      <c r="E658" s="464"/>
      <c r="F658" s="468"/>
      <c r="G658" s="468"/>
      <c r="H658" s="468"/>
      <c r="I658" s="468"/>
      <c r="J658" s="468"/>
      <c r="K658" s="468"/>
      <c r="L658" s="468"/>
      <c r="M658" s="468"/>
      <c r="N658" s="468">
        <v>2</v>
      </c>
      <c r="O658" s="468">
        <v>2986</v>
      </c>
      <c r="P658" s="491"/>
      <c r="Q658" s="469">
        <v>1493</v>
      </c>
    </row>
    <row r="659" spans="1:17" ht="14.4" customHeight="1" x14ac:dyDescent="0.3">
      <c r="A659" s="463" t="s">
        <v>1383</v>
      </c>
      <c r="B659" s="464" t="s">
        <v>1205</v>
      </c>
      <c r="C659" s="464" t="s">
        <v>1206</v>
      </c>
      <c r="D659" s="464" t="s">
        <v>1324</v>
      </c>
      <c r="E659" s="464"/>
      <c r="F659" s="468"/>
      <c r="G659" s="468"/>
      <c r="H659" s="468"/>
      <c r="I659" s="468"/>
      <c r="J659" s="468"/>
      <c r="K659" s="468"/>
      <c r="L659" s="468"/>
      <c r="M659" s="468"/>
      <c r="N659" s="468">
        <v>1</v>
      </c>
      <c r="O659" s="468">
        <v>327</v>
      </c>
      <c r="P659" s="491"/>
      <c r="Q659" s="469">
        <v>327</v>
      </c>
    </row>
    <row r="660" spans="1:17" ht="14.4" customHeight="1" x14ac:dyDescent="0.3">
      <c r="A660" s="463" t="s">
        <v>1383</v>
      </c>
      <c r="B660" s="464" t="s">
        <v>1205</v>
      </c>
      <c r="C660" s="464" t="s">
        <v>1206</v>
      </c>
      <c r="D660" s="464" t="s">
        <v>1328</v>
      </c>
      <c r="E660" s="464"/>
      <c r="F660" s="468"/>
      <c r="G660" s="468"/>
      <c r="H660" s="468"/>
      <c r="I660" s="468"/>
      <c r="J660" s="468"/>
      <c r="K660" s="468"/>
      <c r="L660" s="468"/>
      <c r="M660" s="468"/>
      <c r="N660" s="468">
        <v>21</v>
      </c>
      <c r="O660" s="468">
        <v>5460</v>
      </c>
      <c r="P660" s="491"/>
      <c r="Q660" s="469">
        <v>260</v>
      </c>
    </row>
    <row r="661" spans="1:17" ht="14.4" customHeight="1" x14ac:dyDescent="0.3">
      <c r="A661" s="463" t="s">
        <v>1384</v>
      </c>
      <c r="B661" s="464" t="s">
        <v>1205</v>
      </c>
      <c r="C661" s="464" t="s">
        <v>1206</v>
      </c>
      <c r="D661" s="464" t="s">
        <v>1207</v>
      </c>
      <c r="E661" s="464" t="s">
        <v>1208</v>
      </c>
      <c r="F661" s="468">
        <v>905</v>
      </c>
      <c r="G661" s="468">
        <v>145705</v>
      </c>
      <c r="H661" s="468">
        <v>1.0196433819927502</v>
      </c>
      <c r="I661" s="468">
        <v>161</v>
      </c>
      <c r="J661" s="468">
        <v>826</v>
      </c>
      <c r="K661" s="468">
        <v>142898</v>
      </c>
      <c r="L661" s="468">
        <v>1</v>
      </c>
      <c r="M661" s="468">
        <v>173</v>
      </c>
      <c r="N661" s="468">
        <v>602</v>
      </c>
      <c r="O661" s="468">
        <v>104146</v>
      </c>
      <c r="P661" s="491">
        <v>0.72881355932203384</v>
      </c>
      <c r="Q661" s="469">
        <v>173</v>
      </c>
    </row>
    <row r="662" spans="1:17" ht="14.4" customHeight="1" x14ac:dyDescent="0.3">
      <c r="A662" s="463" t="s">
        <v>1384</v>
      </c>
      <c r="B662" s="464" t="s">
        <v>1205</v>
      </c>
      <c r="C662" s="464" t="s">
        <v>1206</v>
      </c>
      <c r="D662" s="464" t="s">
        <v>1221</v>
      </c>
      <c r="E662" s="464" t="s">
        <v>1222</v>
      </c>
      <c r="F662" s="468">
        <v>53</v>
      </c>
      <c r="G662" s="468">
        <v>61957</v>
      </c>
      <c r="H662" s="468">
        <v>0.1963541518110396</v>
      </c>
      <c r="I662" s="468">
        <v>1169</v>
      </c>
      <c r="J662" s="468">
        <v>269</v>
      </c>
      <c r="K662" s="468">
        <v>315537</v>
      </c>
      <c r="L662" s="468">
        <v>1</v>
      </c>
      <c r="M662" s="468">
        <v>1173</v>
      </c>
      <c r="N662" s="468">
        <v>54</v>
      </c>
      <c r="O662" s="468">
        <v>57780</v>
      </c>
      <c r="P662" s="491">
        <v>0.18311640156304965</v>
      </c>
      <c r="Q662" s="469">
        <v>1070</v>
      </c>
    </row>
    <row r="663" spans="1:17" ht="14.4" customHeight="1" x14ac:dyDescent="0.3">
      <c r="A663" s="463" t="s">
        <v>1384</v>
      </c>
      <c r="B663" s="464" t="s">
        <v>1205</v>
      </c>
      <c r="C663" s="464" t="s">
        <v>1206</v>
      </c>
      <c r="D663" s="464" t="s">
        <v>1223</v>
      </c>
      <c r="E663" s="464" t="s">
        <v>1224</v>
      </c>
      <c r="F663" s="468">
        <v>3278</v>
      </c>
      <c r="G663" s="468">
        <v>131120</v>
      </c>
      <c r="H663" s="468">
        <v>1.0818838905574442</v>
      </c>
      <c r="I663" s="468">
        <v>40</v>
      </c>
      <c r="J663" s="468">
        <v>2956</v>
      </c>
      <c r="K663" s="468">
        <v>121196</v>
      </c>
      <c r="L663" s="468">
        <v>1</v>
      </c>
      <c r="M663" s="468">
        <v>41</v>
      </c>
      <c r="N663" s="468">
        <v>2840</v>
      </c>
      <c r="O663" s="468">
        <v>130640</v>
      </c>
      <c r="P663" s="491">
        <v>1.0779233638073864</v>
      </c>
      <c r="Q663" s="469">
        <v>46</v>
      </c>
    </row>
    <row r="664" spans="1:17" ht="14.4" customHeight="1" x14ac:dyDescent="0.3">
      <c r="A664" s="463" t="s">
        <v>1384</v>
      </c>
      <c r="B664" s="464" t="s">
        <v>1205</v>
      </c>
      <c r="C664" s="464" t="s">
        <v>1206</v>
      </c>
      <c r="D664" s="464" t="s">
        <v>1225</v>
      </c>
      <c r="E664" s="464" t="s">
        <v>1226</v>
      </c>
      <c r="F664" s="468">
        <v>224</v>
      </c>
      <c r="G664" s="468">
        <v>85792</v>
      </c>
      <c r="H664" s="468">
        <v>0.88657407407407407</v>
      </c>
      <c r="I664" s="468">
        <v>383</v>
      </c>
      <c r="J664" s="468">
        <v>252</v>
      </c>
      <c r="K664" s="468">
        <v>96768</v>
      </c>
      <c r="L664" s="468">
        <v>1</v>
      </c>
      <c r="M664" s="468">
        <v>384</v>
      </c>
      <c r="N664" s="468">
        <v>501</v>
      </c>
      <c r="O664" s="468">
        <v>173847</v>
      </c>
      <c r="P664" s="491">
        <v>1.7965339781746033</v>
      </c>
      <c r="Q664" s="469">
        <v>347</v>
      </c>
    </row>
    <row r="665" spans="1:17" ht="14.4" customHeight="1" x14ac:dyDescent="0.3">
      <c r="A665" s="463" t="s">
        <v>1384</v>
      </c>
      <c r="B665" s="464" t="s">
        <v>1205</v>
      </c>
      <c r="C665" s="464" t="s">
        <v>1206</v>
      </c>
      <c r="D665" s="464" t="s">
        <v>1227</v>
      </c>
      <c r="E665" s="464" t="s">
        <v>1228</v>
      </c>
      <c r="F665" s="468">
        <v>9</v>
      </c>
      <c r="G665" s="468">
        <v>333</v>
      </c>
      <c r="H665" s="468">
        <v>1.125</v>
      </c>
      <c r="I665" s="468">
        <v>37</v>
      </c>
      <c r="J665" s="468">
        <v>8</v>
      </c>
      <c r="K665" s="468">
        <v>296</v>
      </c>
      <c r="L665" s="468">
        <v>1</v>
      </c>
      <c r="M665" s="468">
        <v>37</v>
      </c>
      <c r="N665" s="468">
        <v>6</v>
      </c>
      <c r="O665" s="468">
        <v>306</v>
      </c>
      <c r="P665" s="491">
        <v>1.0337837837837838</v>
      </c>
      <c r="Q665" s="469">
        <v>51</v>
      </c>
    </row>
    <row r="666" spans="1:17" ht="14.4" customHeight="1" x14ac:dyDescent="0.3">
      <c r="A666" s="463" t="s">
        <v>1384</v>
      </c>
      <c r="B666" s="464" t="s">
        <v>1205</v>
      </c>
      <c r="C666" s="464" t="s">
        <v>1206</v>
      </c>
      <c r="D666" s="464" t="s">
        <v>1231</v>
      </c>
      <c r="E666" s="464" t="s">
        <v>1232</v>
      </c>
      <c r="F666" s="468">
        <v>328</v>
      </c>
      <c r="G666" s="468">
        <v>145960</v>
      </c>
      <c r="H666" s="468">
        <v>1.2076183542104479</v>
      </c>
      <c r="I666" s="468">
        <v>445</v>
      </c>
      <c r="J666" s="468">
        <v>271</v>
      </c>
      <c r="K666" s="468">
        <v>120866</v>
      </c>
      <c r="L666" s="468">
        <v>1</v>
      </c>
      <c r="M666" s="468">
        <v>446</v>
      </c>
      <c r="N666" s="468">
        <v>704</v>
      </c>
      <c r="O666" s="468">
        <v>265408</v>
      </c>
      <c r="P666" s="491">
        <v>2.1958863534823689</v>
      </c>
      <c r="Q666" s="469">
        <v>377</v>
      </c>
    </row>
    <row r="667" spans="1:17" ht="14.4" customHeight="1" x14ac:dyDescent="0.3">
      <c r="A667" s="463" t="s">
        <v>1384</v>
      </c>
      <c r="B667" s="464" t="s">
        <v>1205</v>
      </c>
      <c r="C667" s="464" t="s">
        <v>1206</v>
      </c>
      <c r="D667" s="464" t="s">
        <v>1233</v>
      </c>
      <c r="E667" s="464" t="s">
        <v>1234</v>
      </c>
      <c r="F667" s="468">
        <v>58</v>
      </c>
      <c r="G667" s="468">
        <v>2378</v>
      </c>
      <c r="H667" s="468">
        <v>1.2582010582010581</v>
      </c>
      <c r="I667" s="468">
        <v>41</v>
      </c>
      <c r="J667" s="468">
        <v>45</v>
      </c>
      <c r="K667" s="468">
        <v>1890</v>
      </c>
      <c r="L667" s="468">
        <v>1</v>
      </c>
      <c r="M667" s="468">
        <v>42</v>
      </c>
      <c r="N667" s="468">
        <v>42</v>
      </c>
      <c r="O667" s="468">
        <v>1428</v>
      </c>
      <c r="P667" s="491">
        <v>0.75555555555555554</v>
      </c>
      <c r="Q667" s="469">
        <v>34</v>
      </c>
    </row>
    <row r="668" spans="1:17" ht="14.4" customHeight="1" x14ac:dyDescent="0.3">
      <c r="A668" s="463" t="s">
        <v>1384</v>
      </c>
      <c r="B668" s="464" t="s">
        <v>1205</v>
      </c>
      <c r="C668" s="464" t="s">
        <v>1206</v>
      </c>
      <c r="D668" s="464" t="s">
        <v>1235</v>
      </c>
      <c r="E668" s="464" t="s">
        <v>1236</v>
      </c>
      <c r="F668" s="468">
        <v>379</v>
      </c>
      <c r="G668" s="468">
        <v>186089</v>
      </c>
      <c r="H668" s="468">
        <v>0.97733766097350894</v>
      </c>
      <c r="I668" s="468">
        <v>491</v>
      </c>
      <c r="J668" s="468">
        <v>387</v>
      </c>
      <c r="K668" s="468">
        <v>190404</v>
      </c>
      <c r="L668" s="468">
        <v>1</v>
      </c>
      <c r="M668" s="468">
        <v>492</v>
      </c>
      <c r="N668" s="468">
        <v>438</v>
      </c>
      <c r="O668" s="468">
        <v>229512</v>
      </c>
      <c r="P668" s="491">
        <v>1.2053948446461209</v>
      </c>
      <c r="Q668" s="469">
        <v>524</v>
      </c>
    </row>
    <row r="669" spans="1:17" ht="14.4" customHeight="1" x14ac:dyDescent="0.3">
      <c r="A669" s="463" t="s">
        <v>1384</v>
      </c>
      <c r="B669" s="464" t="s">
        <v>1205</v>
      </c>
      <c r="C669" s="464" t="s">
        <v>1206</v>
      </c>
      <c r="D669" s="464" t="s">
        <v>1237</v>
      </c>
      <c r="E669" s="464" t="s">
        <v>1238</v>
      </c>
      <c r="F669" s="468">
        <v>430</v>
      </c>
      <c r="G669" s="468">
        <v>13330</v>
      </c>
      <c r="H669" s="468">
        <v>0.79189686924493552</v>
      </c>
      <c r="I669" s="468">
        <v>31</v>
      </c>
      <c r="J669" s="468">
        <v>543</v>
      </c>
      <c r="K669" s="468">
        <v>16833</v>
      </c>
      <c r="L669" s="468">
        <v>1</v>
      </c>
      <c r="M669" s="468">
        <v>31</v>
      </c>
      <c r="N669" s="468">
        <v>452</v>
      </c>
      <c r="O669" s="468">
        <v>25764</v>
      </c>
      <c r="P669" s="491">
        <v>1.5305649616824095</v>
      </c>
      <c r="Q669" s="469">
        <v>57</v>
      </c>
    </row>
    <row r="670" spans="1:17" ht="14.4" customHeight="1" x14ac:dyDescent="0.3">
      <c r="A670" s="463" t="s">
        <v>1384</v>
      </c>
      <c r="B670" s="464" t="s">
        <v>1205</v>
      </c>
      <c r="C670" s="464" t="s">
        <v>1206</v>
      </c>
      <c r="D670" s="464" t="s">
        <v>1239</v>
      </c>
      <c r="E670" s="464" t="s">
        <v>1240</v>
      </c>
      <c r="F670" s="468">
        <v>4</v>
      </c>
      <c r="G670" s="468">
        <v>828</v>
      </c>
      <c r="H670" s="468">
        <v>0.33173076923076922</v>
      </c>
      <c r="I670" s="468">
        <v>207</v>
      </c>
      <c r="J670" s="468">
        <v>12</v>
      </c>
      <c r="K670" s="468">
        <v>2496</v>
      </c>
      <c r="L670" s="468">
        <v>1</v>
      </c>
      <c r="M670" s="468">
        <v>208</v>
      </c>
      <c r="N670" s="468">
        <v>20</v>
      </c>
      <c r="O670" s="468">
        <v>4480</v>
      </c>
      <c r="P670" s="491">
        <v>1.7948717948717949</v>
      </c>
      <c r="Q670" s="469">
        <v>224</v>
      </c>
    </row>
    <row r="671" spans="1:17" ht="14.4" customHeight="1" x14ac:dyDescent="0.3">
      <c r="A671" s="463" t="s">
        <v>1384</v>
      </c>
      <c r="B671" s="464" t="s">
        <v>1205</v>
      </c>
      <c r="C671" s="464" t="s">
        <v>1206</v>
      </c>
      <c r="D671" s="464" t="s">
        <v>1241</v>
      </c>
      <c r="E671" s="464" t="s">
        <v>1242</v>
      </c>
      <c r="F671" s="468">
        <v>4</v>
      </c>
      <c r="G671" s="468">
        <v>1520</v>
      </c>
      <c r="H671" s="468">
        <v>0.35984848484848486</v>
      </c>
      <c r="I671" s="468">
        <v>380</v>
      </c>
      <c r="J671" s="468">
        <v>11</v>
      </c>
      <c r="K671" s="468">
        <v>4224</v>
      </c>
      <c r="L671" s="468">
        <v>1</v>
      </c>
      <c r="M671" s="468">
        <v>384</v>
      </c>
      <c r="N671" s="468">
        <v>20</v>
      </c>
      <c r="O671" s="468">
        <v>11060</v>
      </c>
      <c r="P671" s="491">
        <v>2.6183712121212119</v>
      </c>
      <c r="Q671" s="469">
        <v>553</v>
      </c>
    </row>
    <row r="672" spans="1:17" ht="14.4" customHeight="1" x14ac:dyDescent="0.3">
      <c r="A672" s="463" t="s">
        <v>1384</v>
      </c>
      <c r="B672" s="464" t="s">
        <v>1205</v>
      </c>
      <c r="C672" s="464" t="s">
        <v>1206</v>
      </c>
      <c r="D672" s="464" t="s">
        <v>1245</v>
      </c>
      <c r="E672" s="464" t="s">
        <v>1246</v>
      </c>
      <c r="F672" s="468">
        <v>13</v>
      </c>
      <c r="G672" s="468">
        <v>1703</v>
      </c>
      <c r="H672" s="468">
        <v>2.0717761557177616</v>
      </c>
      <c r="I672" s="468">
        <v>131</v>
      </c>
      <c r="J672" s="468">
        <v>6</v>
      </c>
      <c r="K672" s="468">
        <v>822</v>
      </c>
      <c r="L672" s="468">
        <v>1</v>
      </c>
      <c r="M672" s="468">
        <v>137</v>
      </c>
      <c r="N672" s="468">
        <v>6</v>
      </c>
      <c r="O672" s="468">
        <v>846</v>
      </c>
      <c r="P672" s="491">
        <v>1.0291970802919708</v>
      </c>
      <c r="Q672" s="469">
        <v>141</v>
      </c>
    </row>
    <row r="673" spans="1:17" ht="14.4" customHeight="1" x14ac:dyDescent="0.3">
      <c r="A673" s="463" t="s">
        <v>1384</v>
      </c>
      <c r="B673" s="464" t="s">
        <v>1205</v>
      </c>
      <c r="C673" s="464" t="s">
        <v>1206</v>
      </c>
      <c r="D673" s="464" t="s">
        <v>1247</v>
      </c>
      <c r="E673" s="464" t="s">
        <v>1248</v>
      </c>
      <c r="F673" s="468"/>
      <c r="G673" s="468"/>
      <c r="H673" s="468"/>
      <c r="I673" s="468"/>
      <c r="J673" s="468">
        <v>1</v>
      </c>
      <c r="K673" s="468">
        <v>205</v>
      </c>
      <c r="L673" s="468">
        <v>1</v>
      </c>
      <c r="M673" s="468">
        <v>205</v>
      </c>
      <c r="N673" s="468"/>
      <c r="O673" s="468"/>
      <c r="P673" s="491"/>
      <c r="Q673" s="469"/>
    </row>
    <row r="674" spans="1:17" ht="14.4" customHeight="1" x14ac:dyDescent="0.3">
      <c r="A674" s="463" t="s">
        <v>1384</v>
      </c>
      <c r="B674" s="464" t="s">
        <v>1205</v>
      </c>
      <c r="C674" s="464" t="s">
        <v>1206</v>
      </c>
      <c r="D674" s="464" t="s">
        <v>1251</v>
      </c>
      <c r="E674" s="464" t="s">
        <v>1252</v>
      </c>
      <c r="F674" s="468">
        <v>1058</v>
      </c>
      <c r="G674" s="468">
        <v>16928</v>
      </c>
      <c r="H674" s="468">
        <v>1.0171243165294719</v>
      </c>
      <c r="I674" s="468">
        <v>16</v>
      </c>
      <c r="J674" s="468">
        <v>979</v>
      </c>
      <c r="K674" s="468">
        <v>16643</v>
      </c>
      <c r="L674" s="468">
        <v>1</v>
      </c>
      <c r="M674" s="468">
        <v>17</v>
      </c>
      <c r="N674" s="468">
        <v>955</v>
      </c>
      <c r="O674" s="468">
        <v>16235</v>
      </c>
      <c r="P674" s="491">
        <v>0.97548518896833503</v>
      </c>
      <c r="Q674" s="469">
        <v>17</v>
      </c>
    </row>
    <row r="675" spans="1:17" ht="14.4" customHeight="1" x14ac:dyDescent="0.3">
      <c r="A675" s="463" t="s">
        <v>1384</v>
      </c>
      <c r="B675" s="464" t="s">
        <v>1205</v>
      </c>
      <c r="C675" s="464" t="s">
        <v>1206</v>
      </c>
      <c r="D675" s="464" t="s">
        <v>1253</v>
      </c>
      <c r="E675" s="464" t="s">
        <v>1254</v>
      </c>
      <c r="F675" s="468">
        <v>2920</v>
      </c>
      <c r="G675" s="468">
        <v>397120</v>
      </c>
      <c r="H675" s="468">
        <v>0.95551117634320637</v>
      </c>
      <c r="I675" s="468">
        <v>136</v>
      </c>
      <c r="J675" s="468">
        <v>2990</v>
      </c>
      <c r="K675" s="468">
        <v>415610</v>
      </c>
      <c r="L675" s="468">
        <v>1</v>
      </c>
      <c r="M675" s="468">
        <v>139</v>
      </c>
      <c r="N675" s="468">
        <v>2869</v>
      </c>
      <c r="O675" s="468">
        <v>410267</v>
      </c>
      <c r="P675" s="491">
        <v>0.98714419768533002</v>
      </c>
      <c r="Q675" s="469">
        <v>143</v>
      </c>
    </row>
    <row r="676" spans="1:17" ht="14.4" customHeight="1" x14ac:dyDescent="0.3">
      <c r="A676" s="463" t="s">
        <v>1384</v>
      </c>
      <c r="B676" s="464" t="s">
        <v>1205</v>
      </c>
      <c r="C676" s="464" t="s">
        <v>1206</v>
      </c>
      <c r="D676" s="464" t="s">
        <v>1255</v>
      </c>
      <c r="E676" s="464" t="s">
        <v>1256</v>
      </c>
      <c r="F676" s="468">
        <v>414</v>
      </c>
      <c r="G676" s="468">
        <v>42642</v>
      </c>
      <c r="H676" s="468">
        <v>0.52738853503184713</v>
      </c>
      <c r="I676" s="468">
        <v>103</v>
      </c>
      <c r="J676" s="468">
        <v>785</v>
      </c>
      <c r="K676" s="468">
        <v>80855</v>
      </c>
      <c r="L676" s="468">
        <v>1</v>
      </c>
      <c r="M676" s="468">
        <v>103</v>
      </c>
      <c r="N676" s="468">
        <v>663</v>
      </c>
      <c r="O676" s="468">
        <v>43095</v>
      </c>
      <c r="P676" s="491">
        <v>0.53299115700946142</v>
      </c>
      <c r="Q676" s="469">
        <v>65</v>
      </c>
    </row>
    <row r="677" spans="1:17" ht="14.4" customHeight="1" x14ac:dyDescent="0.3">
      <c r="A677" s="463" t="s">
        <v>1384</v>
      </c>
      <c r="B677" s="464" t="s">
        <v>1205</v>
      </c>
      <c r="C677" s="464" t="s">
        <v>1206</v>
      </c>
      <c r="D677" s="464" t="s">
        <v>1261</v>
      </c>
      <c r="E677" s="464" t="s">
        <v>1262</v>
      </c>
      <c r="F677" s="468">
        <v>1530</v>
      </c>
      <c r="G677" s="468">
        <v>177480</v>
      </c>
      <c r="H677" s="468">
        <v>0.83393242271746948</v>
      </c>
      <c r="I677" s="468">
        <v>116</v>
      </c>
      <c r="J677" s="468">
        <v>1819</v>
      </c>
      <c r="K677" s="468">
        <v>212823</v>
      </c>
      <c r="L677" s="468">
        <v>1</v>
      </c>
      <c r="M677" s="468">
        <v>117</v>
      </c>
      <c r="N677" s="468">
        <v>2284</v>
      </c>
      <c r="O677" s="468">
        <v>310624</v>
      </c>
      <c r="P677" s="491">
        <v>1.4595414969246745</v>
      </c>
      <c r="Q677" s="469">
        <v>136</v>
      </c>
    </row>
    <row r="678" spans="1:17" ht="14.4" customHeight="1" x14ac:dyDescent="0.3">
      <c r="A678" s="463" t="s">
        <v>1384</v>
      </c>
      <c r="B678" s="464" t="s">
        <v>1205</v>
      </c>
      <c r="C678" s="464" t="s">
        <v>1206</v>
      </c>
      <c r="D678" s="464" t="s">
        <v>1263</v>
      </c>
      <c r="E678" s="464" t="s">
        <v>1264</v>
      </c>
      <c r="F678" s="468">
        <v>145</v>
      </c>
      <c r="G678" s="468">
        <v>12325</v>
      </c>
      <c r="H678" s="468">
        <v>1.0835164835164834</v>
      </c>
      <c r="I678" s="468">
        <v>85</v>
      </c>
      <c r="J678" s="468">
        <v>125</v>
      </c>
      <c r="K678" s="468">
        <v>11375</v>
      </c>
      <c r="L678" s="468">
        <v>1</v>
      </c>
      <c r="M678" s="468">
        <v>91</v>
      </c>
      <c r="N678" s="468">
        <v>139</v>
      </c>
      <c r="O678" s="468">
        <v>12649</v>
      </c>
      <c r="P678" s="491">
        <v>1.1120000000000001</v>
      </c>
      <c r="Q678" s="469">
        <v>91</v>
      </c>
    </row>
    <row r="679" spans="1:17" ht="14.4" customHeight="1" x14ac:dyDescent="0.3">
      <c r="A679" s="463" t="s">
        <v>1384</v>
      </c>
      <c r="B679" s="464" t="s">
        <v>1205</v>
      </c>
      <c r="C679" s="464" t="s">
        <v>1206</v>
      </c>
      <c r="D679" s="464" t="s">
        <v>1265</v>
      </c>
      <c r="E679" s="464" t="s">
        <v>1266</v>
      </c>
      <c r="F679" s="468">
        <v>5</v>
      </c>
      <c r="G679" s="468">
        <v>490</v>
      </c>
      <c r="H679" s="468">
        <v>0.98989898989898994</v>
      </c>
      <c r="I679" s="468">
        <v>98</v>
      </c>
      <c r="J679" s="468">
        <v>5</v>
      </c>
      <c r="K679" s="468">
        <v>495</v>
      </c>
      <c r="L679" s="468">
        <v>1</v>
      </c>
      <c r="M679" s="468">
        <v>99</v>
      </c>
      <c r="N679" s="468">
        <v>1</v>
      </c>
      <c r="O679" s="468">
        <v>137</v>
      </c>
      <c r="P679" s="491">
        <v>0.27676767676767677</v>
      </c>
      <c r="Q679" s="469">
        <v>137</v>
      </c>
    </row>
    <row r="680" spans="1:17" ht="14.4" customHeight="1" x14ac:dyDescent="0.3">
      <c r="A680" s="463" t="s">
        <v>1384</v>
      </c>
      <c r="B680" s="464" t="s">
        <v>1205</v>
      </c>
      <c r="C680" s="464" t="s">
        <v>1206</v>
      </c>
      <c r="D680" s="464" t="s">
        <v>1267</v>
      </c>
      <c r="E680" s="464" t="s">
        <v>1268</v>
      </c>
      <c r="F680" s="468">
        <v>213</v>
      </c>
      <c r="G680" s="468">
        <v>4473</v>
      </c>
      <c r="H680" s="468">
        <v>1.0649999999999999</v>
      </c>
      <c r="I680" s="468">
        <v>21</v>
      </c>
      <c r="J680" s="468">
        <v>200</v>
      </c>
      <c r="K680" s="468">
        <v>4200</v>
      </c>
      <c r="L680" s="468">
        <v>1</v>
      </c>
      <c r="M680" s="468">
        <v>21</v>
      </c>
      <c r="N680" s="468">
        <v>228</v>
      </c>
      <c r="O680" s="468">
        <v>15048</v>
      </c>
      <c r="P680" s="491">
        <v>3.5828571428571427</v>
      </c>
      <c r="Q680" s="469">
        <v>66</v>
      </c>
    </row>
    <row r="681" spans="1:17" ht="14.4" customHeight="1" x14ac:dyDescent="0.3">
      <c r="A681" s="463" t="s">
        <v>1384</v>
      </c>
      <c r="B681" s="464" t="s">
        <v>1205</v>
      </c>
      <c r="C681" s="464" t="s">
        <v>1206</v>
      </c>
      <c r="D681" s="464" t="s">
        <v>1269</v>
      </c>
      <c r="E681" s="464" t="s">
        <v>1270</v>
      </c>
      <c r="F681" s="468">
        <v>1268</v>
      </c>
      <c r="G681" s="468">
        <v>617516</v>
      </c>
      <c r="H681" s="468">
        <v>1.2297392024725582</v>
      </c>
      <c r="I681" s="468">
        <v>487</v>
      </c>
      <c r="J681" s="468">
        <v>1029</v>
      </c>
      <c r="K681" s="468">
        <v>502152</v>
      </c>
      <c r="L681" s="468">
        <v>1</v>
      </c>
      <c r="M681" s="468">
        <v>488</v>
      </c>
      <c r="N681" s="468">
        <v>399</v>
      </c>
      <c r="O681" s="468">
        <v>130872</v>
      </c>
      <c r="P681" s="491">
        <v>0.26062228169956508</v>
      </c>
      <c r="Q681" s="469">
        <v>328</v>
      </c>
    </row>
    <row r="682" spans="1:17" ht="14.4" customHeight="1" x14ac:dyDescent="0.3">
      <c r="A682" s="463" t="s">
        <v>1384</v>
      </c>
      <c r="B682" s="464" t="s">
        <v>1205</v>
      </c>
      <c r="C682" s="464" t="s">
        <v>1206</v>
      </c>
      <c r="D682" s="464" t="s">
        <v>1277</v>
      </c>
      <c r="E682" s="464" t="s">
        <v>1278</v>
      </c>
      <c r="F682" s="468">
        <v>246</v>
      </c>
      <c r="G682" s="468">
        <v>10086</v>
      </c>
      <c r="H682" s="468">
        <v>0.93181818181818177</v>
      </c>
      <c r="I682" s="468">
        <v>41</v>
      </c>
      <c r="J682" s="468">
        <v>264</v>
      </c>
      <c r="K682" s="468">
        <v>10824</v>
      </c>
      <c r="L682" s="468">
        <v>1</v>
      </c>
      <c r="M682" s="468">
        <v>41</v>
      </c>
      <c r="N682" s="468">
        <v>224</v>
      </c>
      <c r="O682" s="468">
        <v>11424</v>
      </c>
      <c r="P682" s="491">
        <v>1.0554323725055432</v>
      </c>
      <c r="Q682" s="469">
        <v>51</v>
      </c>
    </row>
    <row r="683" spans="1:17" ht="14.4" customHeight="1" x14ac:dyDescent="0.3">
      <c r="A683" s="463" t="s">
        <v>1384</v>
      </c>
      <c r="B683" s="464" t="s">
        <v>1205</v>
      </c>
      <c r="C683" s="464" t="s">
        <v>1206</v>
      </c>
      <c r="D683" s="464" t="s">
        <v>1285</v>
      </c>
      <c r="E683" s="464" t="s">
        <v>1286</v>
      </c>
      <c r="F683" s="468">
        <v>8</v>
      </c>
      <c r="G683" s="468">
        <v>1752</v>
      </c>
      <c r="H683" s="468">
        <v>0.6547085201793722</v>
      </c>
      <c r="I683" s="468">
        <v>219</v>
      </c>
      <c r="J683" s="468">
        <v>12</v>
      </c>
      <c r="K683" s="468">
        <v>2676</v>
      </c>
      <c r="L683" s="468">
        <v>1</v>
      </c>
      <c r="M683" s="468">
        <v>223</v>
      </c>
      <c r="N683" s="468">
        <v>8</v>
      </c>
      <c r="O683" s="468">
        <v>1656</v>
      </c>
      <c r="P683" s="491">
        <v>0.6188340807174888</v>
      </c>
      <c r="Q683" s="469">
        <v>207</v>
      </c>
    </row>
    <row r="684" spans="1:17" ht="14.4" customHeight="1" x14ac:dyDescent="0.3">
      <c r="A684" s="463" t="s">
        <v>1384</v>
      </c>
      <c r="B684" s="464" t="s">
        <v>1205</v>
      </c>
      <c r="C684" s="464" t="s">
        <v>1206</v>
      </c>
      <c r="D684" s="464" t="s">
        <v>1287</v>
      </c>
      <c r="E684" s="464" t="s">
        <v>1288</v>
      </c>
      <c r="F684" s="468">
        <v>23</v>
      </c>
      <c r="G684" s="468">
        <v>17526</v>
      </c>
      <c r="H684" s="468">
        <v>0.69605623734064104</v>
      </c>
      <c r="I684" s="468">
        <v>762</v>
      </c>
      <c r="J684" s="468">
        <v>33</v>
      </c>
      <c r="K684" s="468">
        <v>25179</v>
      </c>
      <c r="L684" s="468">
        <v>1</v>
      </c>
      <c r="M684" s="468">
        <v>763</v>
      </c>
      <c r="N684" s="468">
        <v>19</v>
      </c>
      <c r="O684" s="468">
        <v>14497</v>
      </c>
      <c r="P684" s="491">
        <v>0.5757575757575758</v>
      </c>
      <c r="Q684" s="469">
        <v>763</v>
      </c>
    </row>
    <row r="685" spans="1:17" ht="14.4" customHeight="1" x14ac:dyDescent="0.3">
      <c r="A685" s="463" t="s">
        <v>1384</v>
      </c>
      <c r="B685" s="464" t="s">
        <v>1205</v>
      </c>
      <c r="C685" s="464" t="s">
        <v>1206</v>
      </c>
      <c r="D685" s="464" t="s">
        <v>1289</v>
      </c>
      <c r="E685" s="464" t="s">
        <v>1290</v>
      </c>
      <c r="F685" s="468">
        <v>7</v>
      </c>
      <c r="G685" s="468">
        <v>14504</v>
      </c>
      <c r="H685" s="468">
        <v>1.7168560606060606</v>
      </c>
      <c r="I685" s="468">
        <v>2072</v>
      </c>
      <c r="J685" s="468">
        <v>4</v>
      </c>
      <c r="K685" s="468">
        <v>8448</v>
      </c>
      <c r="L685" s="468">
        <v>1</v>
      </c>
      <c r="M685" s="468">
        <v>2112</v>
      </c>
      <c r="N685" s="468">
        <v>2</v>
      </c>
      <c r="O685" s="468">
        <v>4232</v>
      </c>
      <c r="P685" s="491">
        <v>0.50094696969696972</v>
      </c>
      <c r="Q685" s="469">
        <v>2116</v>
      </c>
    </row>
    <row r="686" spans="1:17" ht="14.4" customHeight="1" x14ac:dyDescent="0.3">
      <c r="A686" s="463" t="s">
        <v>1384</v>
      </c>
      <c r="B686" s="464" t="s">
        <v>1205</v>
      </c>
      <c r="C686" s="464" t="s">
        <v>1206</v>
      </c>
      <c r="D686" s="464" t="s">
        <v>1291</v>
      </c>
      <c r="E686" s="464" t="s">
        <v>1292</v>
      </c>
      <c r="F686" s="468">
        <v>236</v>
      </c>
      <c r="G686" s="468">
        <v>143488</v>
      </c>
      <c r="H686" s="468">
        <v>1.0869479584879933</v>
      </c>
      <c r="I686" s="468">
        <v>608</v>
      </c>
      <c r="J686" s="468">
        <v>215</v>
      </c>
      <c r="K686" s="468">
        <v>132010</v>
      </c>
      <c r="L686" s="468">
        <v>1</v>
      </c>
      <c r="M686" s="468">
        <v>614</v>
      </c>
      <c r="N686" s="468">
        <v>196</v>
      </c>
      <c r="O686" s="468">
        <v>119952</v>
      </c>
      <c r="P686" s="491">
        <v>0.9086584349670479</v>
      </c>
      <c r="Q686" s="469">
        <v>612</v>
      </c>
    </row>
    <row r="687" spans="1:17" ht="14.4" customHeight="1" x14ac:dyDescent="0.3">
      <c r="A687" s="463" t="s">
        <v>1384</v>
      </c>
      <c r="B687" s="464" t="s">
        <v>1205</v>
      </c>
      <c r="C687" s="464" t="s">
        <v>1206</v>
      </c>
      <c r="D687" s="464" t="s">
        <v>1295</v>
      </c>
      <c r="E687" s="464" t="s">
        <v>1296</v>
      </c>
      <c r="F687" s="468">
        <v>10</v>
      </c>
      <c r="G687" s="468">
        <v>5090</v>
      </c>
      <c r="H687" s="468">
        <v>0.55230034722222221</v>
      </c>
      <c r="I687" s="468">
        <v>509</v>
      </c>
      <c r="J687" s="468">
        <v>18</v>
      </c>
      <c r="K687" s="468">
        <v>9216</v>
      </c>
      <c r="L687" s="468">
        <v>1</v>
      </c>
      <c r="M687" s="468">
        <v>512</v>
      </c>
      <c r="N687" s="468">
        <v>2</v>
      </c>
      <c r="O687" s="468">
        <v>862</v>
      </c>
      <c r="P687" s="491">
        <v>9.3532986111111105E-2</v>
      </c>
      <c r="Q687" s="469">
        <v>431</v>
      </c>
    </row>
    <row r="688" spans="1:17" ht="14.4" customHeight="1" x14ac:dyDescent="0.3">
      <c r="A688" s="463" t="s">
        <v>1384</v>
      </c>
      <c r="B688" s="464" t="s">
        <v>1205</v>
      </c>
      <c r="C688" s="464" t="s">
        <v>1206</v>
      </c>
      <c r="D688" s="464" t="s">
        <v>1309</v>
      </c>
      <c r="E688" s="464" t="s">
        <v>1310</v>
      </c>
      <c r="F688" s="468">
        <v>34</v>
      </c>
      <c r="G688" s="468">
        <v>5168</v>
      </c>
      <c r="H688" s="468"/>
      <c r="I688" s="468">
        <v>152</v>
      </c>
      <c r="J688" s="468"/>
      <c r="K688" s="468"/>
      <c r="L688" s="468"/>
      <c r="M688" s="468"/>
      <c r="N688" s="468"/>
      <c r="O688" s="468"/>
      <c r="P688" s="491"/>
      <c r="Q688" s="469"/>
    </row>
    <row r="689" spans="1:17" ht="14.4" customHeight="1" x14ac:dyDescent="0.3">
      <c r="A689" s="463" t="s">
        <v>1384</v>
      </c>
      <c r="B689" s="464" t="s">
        <v>1205</v>
      </c>
      <c r="C689" s="464" t="s">
        <v>1206</v>
      </c>
      <c r="D689" s="464" t="s">
        <v>1311</v>
      </c>
      <c r="E689" s="464" t="s">
        <v>1312</v>
      </c>
      <c r="F689" s="468"/>
      <c r="G689" s="468"/>
      <c r="H689" s="468"/>
      <c r="I689" s="468"/>
      <c r="J689" s="468">
        <v>2</v>
      </c>
      <c r="K689" s="468">
        <v>54</v>
      </c>
      <c r="L689" s="468">
        <v>1</v>
      </c>
      <c r="M689" s="468">
        <v>27</v>
      </c>
      <c r="N689" s="468">
        <v>1</v>
      </c>
      <c r="O689" s="468">
        <v>47</v>
      </c>
      <c r="P689" s="491">
        <v>0.87037037037037035</v>
      </c>
      <c r="Q689" s="469">
        <v>47</v>
      </c>
    </row>
    <row r="690" spans="1:17" ht="14.4" customHeight="1" x14ac:dyDescent="0.3">
      <c r="A690" s="463" t="s">
        <v>1384</v>
      </c>
      <c r="B690" s="464" t="s">
        <v>1205</v>
      </c>
      <c r="C690" s="464" t="s">
        <v>1206</v>
      </c>
      <c r="D690" s="464" t="s">
        <v>1315</v>
      </c>
      <c r="E690" s="464" t="s">
        <v>1316</v>
      </c>
      <c r="F690" s="468">
        <v>6</v>
      </c>
      <c r="G690" s="468">
        <v>1968</v>
      </c>
      <c r="H690" s="468">
        <v>0.854537559704733</v>
      </c>
      <c r="I690" s="468">
        <v>328</v>
      </c>
      <c r="J690" s="468">
        <v>7</v>
      </c>
      <c r="K690" s="468">
        <v>2303</v>
      </c>
      <c r="L690" s="468">
        <v>1</v>
      </c>
      <c r="M690" s="468">
        <v>329</v>
      </c>
      <c r="N690" s="468">
        <v>15</v>
      </c>
      <c r="O690" s="468">
        <v>5655</v>
      </c>
      <c r="P690" s="491">
        <v>2.4554928354320453</v>
      </c>
      <c r="Q690" s="469">
        <v>377</v>
      </c>
    </row>
    <row r="691" spans="1:17" ht="14.4" customHeight="1" x14ac:dyDescent="0.3">
      <c r="A691" s="463" t="s">
        <v>1384</v>
      </c>
      <c r="B691" s="464" t="s">
        <v>1205</v>
      </c>
      <c r="C691" s="464" t="s">
        <v>1206</v>
      </c>
      <c r="D691" s="464" t="s">
        <v>1317</v>
      </c>
      <c r="E691" s="464" t="s">
        <v>1318</v>
      </c>
      <c r="F691" s="468"/>
      <c r="G691" s="468"/>
      <c r="H691" s="468"/>
      <c r="I691" s="468"/>
      <c r="J691" s="468">
        <v>2</v>
      </c>
      <c r="K691" s="468">
        <v>60</v>
      </c>
      <c r="L691" s="468">
        <v>1</v>
      </c>
      <c r="M691" s="468">
        <v>30</v>
      </c>
      <c r="N691" s="468"/>
      <c r="O691" s="468"/>
      <c r="P691" s="491"/>
      <c r="Q691" s="469"/>
    </row>
    <row r="692" spans="1:17" ht="14.4" customHeight="1" x14ac:dyDescent="0.3">
      <c r="A692" s="463" t="s">
        <v>1384</v>
      </c>
      <c r="B692" s="464" t="s">
        <v>1205</v>
      </c>
      <c r="C692" s="464" t="s">
        <v>1206</v>
      </c>
      <c r="D692" s="464" t="s">
        <v>1323</v>
      </c>
      <c r="E692" s="464"/>
      <c r="F692" s="468"/>
      <c r="G692" s="468"/>
      <c r="H692" s="468"/>
      <c r="I692" s="468"/>
      <c r="J692" s="468"/>
      <c r="K692" s="468"/>
      <c r="L692" s="468"/>
      <c r="M692" s="468"/>
      <c r="N692" s="468">
        <v>121</v>
      </c>
      <c r="O692" s="468">
        <v>180653</v>
      </c>
      <c r="P692" s="491"/>
      <c r="Q692" s="469">
        <v>1493</v>
      </c>
    </row>
    <row r="693" spans="1:17" ht="14.4" customHeight="1" x14ac:dyDescent="0.3">
      <c r="A693" s="463" t="s">
        <v>1384</v>
      </c>
      <c r="B693" s="464" t="s">
        <v>1205</v>
      </c>
      <c r="C693" s="464" t="s">
        <v>1206</v>
      </c>
      <c r="D693" s="464" t="s">
        <v>1324</v>
      </c>
      <c r="E693" s="464"/>
      <c r="F693" s="468"/>
      <c r="G693" s="468"/>
      <c r="H693" s="468"/>
      <c r="I693" s="468"/>
      <c r="J693" s="468"/>
      <c r="K693" s="468"/>
      <c r="L693" s="468"/>
      <c r="M693" s="468"/>
      <c r="N693" s="468">
        <v>47</v>
      </c>
      <c r="O693" s="468">
        <v>15369</v>
      </c>
      <c r="P693" s="491"/>
      <c r="Q693" s="469">
        <v>327</v>
      </c>
    </row>
    <row r="694" spans="1:17" ht="14.4" customHeight="1" x14ac:dyDescent="0.3">
      <c r="A694" s="463" t="s">
        <v>1384</v>
      </c>
      <c r="B694" s="464" t="s">
        <v>1205</v>
      </c>
      <c r="C694" s="464" t="s">
        <v>1206</v>
      </c>
      <c r="D694" s="464" t="s">
        <v>1325</v>
      </c>
      <c r="E694" s="464"/>
      <c r="F694" s="468"/>
      <c r="G694" s="468"/>
      <c r="H694" s="468"/>
      <c r="I694" s="468"/>
      <c r="J694" s="468"/>
      <c r="K694" s="468"/>
      <c r="L694" s="468"/>
      <c r="M694" s="468"/>
      <c r="N694" s="468">
        <v>45</v>
      </c>
      <c r="O694" s="468">
        <v>39915</v>
      </c>
      <c r="P694" s="491"/>
      <c r="Q694" s="469">
        <v>887</v>
      </c>
    </row>
    <row r="695" spans="1:17" ht="14.4" customHeight="1" x14ac:dyDescent="0.3">
      <c r="A695" s="463" t="s">
        <v>1384</v>
      </c>
      <c r="B695" s="464" t="s">
        <v>1205</v>
      </c>
      <c r="C695" s="464" t="s">
        <v>1206</v>
      </c>
      <c r="D695" s="464" t="s">
        <v>1328</v>
      </c>
      <c r="E695" s="464"/>
      <c r="F695" s="468"/>
      <c r="G695" s="468"/>
      <c r="H695" s="468"/>
      <c r="I695" s="468"/>
      <c r="J695" s="468"/>
      <c r="K695" s="468"/>
      <c r="L695" s="468"/>
      <c r="M695" s="468"/>
      <c r="N695" s="468">
        <v>128</v>
      </c>
      <c r="O695" s="468">
        <v>33280</v>
      </c>
      <c r="P695" s="491"/>
      <c r="Q695" s="469">
        <v>260</v>
      </c>
    </row>
    <row r="696" spans="1:17" ht="14.4" customHeight="1" x14ac:dyDescent="0.3">
      <c r="A696" s="463" t="s">
        <v>1384</v>
      </c>
      <c r="B696" s="464" t="s">
        <v>1205</v>
      </c>
      <c r="C696" s="464" t="s">
        <v>1206</v>
      </c>
      <c r="D696" s="464" t="s">
        <v>1329</v>
      </c>
      <c r="E696" s="464"/>
      <c r="F696" s="468"/>
      <c r="G696" s="468"/>
      <c r="H696" s="468"/>
      <c r="I696" s="468"/>
      <c r="J696" s="468"/>
      <c r="K696" s="468"/>
      <c r="L696" s="468"/>
      <c r="M696" s="468"/>
      <c r="N696" s="468">
        <v>8</v>
      </c>
      <c r="O696" s="468">
        <v>1320</v>
      </c>
      <c r="P696" s="491"/>
      <c r="Q696" s="469">
        <v>165</v>
      </c>
    </row>
    <row r="697" spans="1:17" ht="14.4" customHeight="1" x14ac:dyDescent="0.3">
      <c r="A697" s="463" t="s">
        <v>1385</v>
      </c>
      <c r="B697" s="464" t="s">
        <v>1205</v>
      </c>
      <c r="C697" s="464" t="s">
        <v>1206</v>
      </c>
      <c r="D697" s="464" t="s">
        <v>1207</v>
      </c>
      <c r="E697" s="464" t="s">
        <v>1208</v>
      </c>
      <c r="F697" s="468">
        <v>582</v>
      </c>
      <c r="G697" s="468">
        <v>93702</v>
      </c>
      <c r="H697" s="468">
        <v>0.90121473844171085</v>
      </c>
      <c r="I697" s="468">
        <v>161</v>
      </c>
      <c r="J697" s="468">
        <v>601</v>
      </c>
      <c r="K697" s="468">
        <v>103973</v>
      </c>
      <c r="L697" s="468">
        <v>1</v>
      </c>
      <c r="M697" s="468">
        <v>173</v>
      </c>
      <c r="N697" s="468">
        <v>598</v>
      </c>
      <c r="O697" s="468">
        <v>103454</v>
      </c>
      <c r="P697" s="491">
        <v>0.99500831946755408</v>
      </c>
      <c r="Q697" s="469">
        <v>173</v>
      </c>
    </row>
    <row r="698" spans="1:17" ht="14.4" customHeight="1" x14ac:dyDescent="0.3">
      <c r="A698" s="463" t="s">
        <v>1385</v>
      </c>
      <c r="B698" s="464" t="s">
        <v>1205</v>
      </c>
      <c r="C698" s="464" t="s">
        <v>1206</v>
      </c>
      <c r="D698" s="464" t="s">
        <v>1221</v>
      </c>
      <c r="E698" s="464" t="s">
        <v>1222</v>
      </c>
      <c r="F698" s="468">
        <v>2</v>
      </c>
      <c r="G698" s="468">
        <v>2338</v>
      </c>
      <c r="H698" s="468">
        <v>0.66439329354930377</v>
      </c>
      <c r="I698" s="468">
        <v>1169</v>
      </c>
      <c r="J698" s="468">
        <v>3</v>
      </c>
      <c r="K698" s="468">
        <v>3519</v>
      </c>
      <c r="L698" s="468">
        <v>1</v>
      </c>
      <c r="M698" s="468">
        <v>1173</v>
      </c>
      <c r="N698" s="468"/>
      <c r="O698" s="468"/>
      <c r="P698" s="491"/>
      <c r="Q698" s="469"/>
    </row>
    <row r="699" spans="1:17" ht="14.4" customHeight="1" x14ac:dyDescent="0.3">
      <c r="A699" s="463" t="s">
        <v>1385</v>
      </c>
      <c r="B699" s="464" t="s">
        <v>1205</v>
      </c>
      <c r="C699" s="464" t="s">
        <v>1206</v>
      </c>
      <c r="D699" s="464" t="s">
        <v>1223</v>
      </c>
      <c r="E699" s="464" t="s">
        <v>1224</v>
      </c>
      <c r="F699" s="468">
        <v>47</v>
      </c>
      <c r="G699" s="468">
        <v>1880</v>
      </c>
      <c r="H699" s="468">
        <v>1.9936373276776247</v>
      </c>
      <c r="I699" s="468">
        <v>40</v>
      </c>
      <c r="J699" s="468">
        <v>23</v>
      </c>
      <c r="K699" s="468">
        <v>943</v>
      </c>
      <c r="L699" s="468">
        <v>1</v>
      </c>
      <c r="M699" s="468">
        <v>41</v>
      </c>
      <c r="N699" s="468">
        <v>47</v>
      </c>
      <c r="O699" s="468">
        <v>2162</v>
      </c>
      <c r="P699" s="491">
        <v>2.2926829268292681</v>
      </c>
      <c r="Q699" s="469">
        <v>46</v>
      </c>
    </row>
    <row r="700" spans="1:17" ht="14.4" customHeight="1" x14ac:dyDescent="0.3">
      <c r="A700" s="463" t="s">
        <v>1385</v>
      </c>
      <c r="B700" s="464" t="s">
        <v>1205</v>
      </c>
      <c r="C700" s="464" t="s">
        <v>1206</v>
      </c>
      <c r="D700" s="464" t="s">
        <v>1225</v>
      </c>
      <c r="E700" s="464" t="s">
        <v>1226</v>
      </c>
      <c r="F700" s="468">
        <v>14</v>
      </c>
      <c r="G700" s="468">
        <v>5362</v>
      </c>
      <c r="H700" s="468">
        <v>1.2694128787878789</v>
      </c>
      <c r="I700" s="468">
        <v>383</v>
      </c>
      <c r="J700" s="468">
        <v>11</v>
      </c>
      <c r="K700" s="468">
        <v>4224</v>
      </c>
      <c r="L700" s="468">
        <v>1</v>
      </c>
      <c r="M700" s="468">
        <v>384</v>
      </c>
      <c r="N700" s="468">
        <v>36</v>
      </c>
      <c r="O700" s="468">
        <v>12492</v>
      </c>
      <c r="P700" s="491">
        <v>2.9573863636363638</v>
      </c>
      <c r="Q700" s="469">
        <v>347</v>
      </c>
    </row>
    <row r="701" spans="1:17" ht="14.4" customHeight="1" x14ac:dyDescent="0.3">
      <c r="A701" s="463" t="s">
        <v>1385</v>
      </c>
      <c r="B701" s="464" t="s">
        <v>1205</v>
      </c>
      <c r="C701" s="464" t="s">
        <v>1206</v>
      </c>
      <c r="D701" s="464" t="s">
        <v>1227</v>
      </c>
      <c r="E701" s="464" t="s">
        <v>1228</v>
      </c>
      <c r="F701" s="468"/>
      <c r="G701" s="468"/>
      <c r="H701" s="468"/>
      <c r="I701" s="468"/>
      <c r="J701" s="468"/>
      <c r="K701" s="468"/>
      <c r="L701" s="468"/>
      <c r="M701" s="468"/>
      <c r="N701" s="468">
        <v>4</v>
      </c>
      <c r="O701" s="468">
        <v>204</v>
      </c>
      <c r="P701" s="491"/>
      <c r="Q701" s="469">
        <v>51</v>
      </c>
    </row>
    <row r="702" spans="1:17" ht="14.4" customHeight="1" x14ac:dyDescent="0.3">
      <c r="A702" s="463" t="s">
        <v>1385</v>
      </c>
      <c r="B702" s="464" t="s">
        <v>1205</v>
      </c>
      <c r="C702" s="464" t="s">
        <v>1206</v>
      </c>
      <c r="D702" s="464" t="s">
        <v>1231</v>
      </c>
      <c r="E702" s="464" t="s">
        <v>1232</v>
      </c>
      <c r="F702" s="468">
        <v>3</v>
      </c>
      <c r="G702" s="468">
        <v>1335</v>
      </c>
      <c r="H702" s="468"/>
      <c r="I702" s="468">
        <v>445</v>
      </c>
      <c r="J702" s="468"/>
      <c r="K702" s="468"/>
      <c r="L702" s="468"/>
      <c r="M702" s="468"/>
      <c r="N702" s="468">
        <v>23</v>
      </c>
      <c r="O702" s="468">
        <v>8671</v>
      </c>
      <c r="P702" s="491"/>
      <c r="Q702" s="469">
        <v>377</v>
      </c>
    </row>
    <row r="703" spans="1:17" ht="14.4" customHeight="1" x14ac:dyDescent="0.3">
      <c r="A703" s="463" t="s">
        <v>1385</v>
      </c>
      <c r="B703" s="464" t="s">
        <v>1205</v>
      </c>
      <c r="C703" s="464" t="s">
        <v>1206</v>
      </c>
      <c r="D703" s="464" t="s">
        <v>1233</v>
      </c>
      <c r="E703" s="464" t="s">
        <v>1234</v>
      </c>
      <c r="F703" s="468">
        <v>92</v>
      </c>
      <c r="G703" s="468">
        <v>3772</v>
      </c>
      <c r="H703" s="468">
        <v>3.3262786596119929</v>
      </c>
      <c r="I703" s="468">
        <v>41</v>
      </c>
      <c r="J703" s="468">
        <v>27</v>
      </c>
      <c r="K703" s="468">
        <v>1134</v>
      </c>
      <c r="L703" s="468">
        <v>1</v>
      </c>
      <c r="M703" s="468">
        <v>42</v>
      </c>
      <c r="N703" s="468">
        <v>14</v>
      </c>
      <c r="O703" s="468">
        <v>476</v>
      </c>
      <c r="P703" s="491">
        <v>0.41975308641975306</v>
      </c>
      <c r="Q703" s="469">
        <v>34</v>
      </c>
    </row>
    <row r="704" spans="1:17" ht="14.4" customHeight="1" x14ac:dyDescent="0.3">
      <c r="A704" s="463" t="s">
        <v>1385</v>
      </c>
      <c r="B704" s="464" t="s">
        <v>1205</v>
      </c>
      <c r="C704" s="464" t="s">
        <v>1206</v>
      </c>
      <c r="D704" s="464" t="s">
        <v>1235</v>
      </c>
      <c r="E704" s="464" t="s">
        <v>1236</v>
      </c>
      <c r="F704" s="468">
        <v>33</v>
      </c>
      <c r="G704" s="468">
        <v>16203</v>
      </c>
      <c r="H704" s="468">
        <v>2.0583079268292681</v>
      </c>
      <c r="I704" s="468">
        <v>491</v>
      </c>
      <c r="J704" s="468">
        <v>16</v>
      </c>
      <c r="K704" s="468">
        <v>7872</v>
      </c>
      <c r="L704" s="468">
        <v>1</v>
      </c>
      <c r="M704" s="468">
        <v>492</v>
      </c>
      <c r="N704" s="468">
        <v>3</v>
      </c>
      <c r="O704" s="468">
        <v>1572</v>
      </c>
      <c r="P704" s="491">
        <v>0.19969512195121952</v>
      </c>
      <c r="Q704" s="469">
        <v>524</v>
      </c>
    </row>
    <row r="705" spans="1:17" ht="14.4" customHeight="1" x14ac:dyDescent="0.3">
      <c r="A705" s="463" t="s">
        <v>1385</v>
      </c>
      <c r="B705" s="464" t="s">
        <v>1205</v>
      </c>
      <c r="C705" s="464" t="s">
        <v>1206</v>
      </c>
      <c r="D705" s="464" t="s">
        <v>1237</v>
      </c>
      <c r="E705" s="464" t="s">
        <v>1238</v>
      </c>
      <c r="F705" s="468">
        <v>6</v>
      </c>
      <c r="G705" s="468">
        <v>186</v>
      </c>
      <c r="H705" s="468">
        <v>0.54545454545454541</v>
      </c>
      <c r="I705" s="468">
        <v>31</v>
      </c>
      <c r="J705" s="468">
        <v>11</v>
      </c>
      <c r="K705" s="468">
        <v>341</v>
      </c>
      <c r="L705" s="468">
        <v>1</v>
      </c>
      <c r="M705" s="468">
        <v>31</v>
      </c>
      <c r="N705" s="468"/>
      <c r="O705" s="468"/>
      <c r="P705" s="491"/>
      <c r="Q705" s="469"/>
    </row>
    <row r="706" spans="1:17" ht="14.4" customHeight="1" x14ac:dyDescent="0.3">
      <c r="A706" s="463" t="s">
        <v>1385</v>
      </c>
      <c r="B706" s="464" t="s">
        <v>1205</v>
      </c>
      <c r="C706" s="464" t="s">
        <v>1206</v>
      </c>
      <c r="D706" s="464" t="s">
        <v>1251</v>
      </c>
      <c r="E706" s="464" t="s">
        <v>1252</v>
      </c>
      <c r="F706" s="468">
        <v>192</v>
      </c>
      <c r="G706" s="468">
        <v>3072</v>
      </c>
      <c r="H706" s="468">
        <v>2.316742081447964</v>
      </c>
      <c r="I706" s="468">
        <v>16</v>
      </c>
      <c r="J706" s="468">
        <v>78</v>
      </c>
      <c r="K706" s="468">
        <v>1326</v>
      </c>
      <c r="L706" s="468">
        <v>1</v>
      </c>
      <c r="M706" s="468">
        <v>17</v>
      </c>
      <c r="N706" s="468">
        <v>88</v>
      </c>
      <c r="O706" s="468">
        <v>1496</v>
      </c>
      <c r="P706" s="491">
        <v>1.1282051282051282</v>
      </c>
      <c r="Q706" s="469">
        <v>17</v>
      </c>
    </row>
    <row r="707" spans="1:17" ht="14.4" customHeight="1" x14ac:dyDescent="0.3">
      <c r="A707" s="463" t="s">
        <v>1385</v>
      </c>
      <c r="B707" s="464" t="s">
        <v>1205</v>
      </c>
      <c r="C707" s="464" t="s">
        <v>1206</v>
      </c>
      <c r="D707" s="464" t="s">
        <v>1253</v>
      </c>
      <c r="E707" s="464" t="s">
        <v>1254</v>
      </c>
      <c r="F707" s="468">
        <v>4</v>
      </c>
      <c r="G707" s="468">
        <v>544</v>
      </c>
      <c r="H707" s="468"/>
      <c r="I707" s="468">
        <v>136</v>
      </c>
      <c r="J707" s="468"/>
      <c r="K707" s="468"/>
      <c r="L707" s="468"/>
      <c r="M707" s="468"/>
      <c r="N707" s="468"/>
      <c r="O707" s="468"/>
      <c r="P707" s="491"/>
      <c r="Q707" s="469"/>
    </row>
    <row r="708" spans="1:17" ht="14.4" customHeight="1" x14ac:dyDescent="0.3">
      <c r="A708" s="463" t="s">
        <v>1385</v>
      </c>
      <c r="B708" s="464" t="s">
        <v>1205</v>
      </c>
      <c r="C708" s="464" t="s">
        <v>1206</v>
      </c>
      <c r="D708" s="464" t="s">
        <v>1255</v>
      </c>
      <c r="E708" s="464" t="s">
        <v>1256</v>
      </c>
      <c r="F708" s="468">
        <v>36</v>
      </c>
      <c r="G708" s="468">
        <v>3708</v>
      </c>
      <c r="H708" s="468">
        <v>18</v>
      </c>
      <c r="I708" s="468">
        <v>103</v>
      </c>
      <c r="J708" s="468">
        <v>2</v>
      </c>
      <c r="K708" s="468">
        <v>206</v>
      </c>
      <c r="L708" s="468">
        <v>1</v>
      </c>
      <c r="M708" s="468">
        <v>103</v>
      </c>
      <c r="N708" s="468">
        <v>1</v>
      </c>
      <c r="O708" s="468">
        <v>65</v>
      </c>
      <c r="P708" s="491">
        <v>0.3155339805825243</v>
      </c>
      <c r="Q708" s="469">
        <v>65</v>
      </c>
    </row>
    <row r="709" spans="1:17" ht="14.4" customHeight="1" x14ac:dyDescent="0.3">
      <c r="A709" s="463" t="s">
        <v>1385</v>
      </c>
      <c r="B709" s="464" t="s">
        <v>1205</v>
      </c>
      <c r="C709" s="464" t="s">
        <v>1206</v>
      </c>
      <c r="D709" s="464" t="s">
        <v>1261</v>
      </c>
      <c r="E709" s="464" t="s">
        <v>1262</v>
      </c>
      <c r="F709" s="468">
        <v>411</v>
      </c>
      <c r="G709" s="468">
        <v>47676</v>
      </c>
      <c r="H709" s="468">
        <v>1.2576764798987021</v>
      </c>
      <c r="I709" s="468">
        <v>116</v>
      </c>
      <c r="J709" s="468">
        <v>324</v>
      </c>
      <c r="K709" s="468">
        <v>37908</v>
      </c>
      <c r="L709" s="468">
        <v>1</v>
      </c>
      <c r="M709" s="468">
        <v>117</v>
      </c>
      <c r="N709" s="468">
        <v>325</v>
      </c>
      <c r="O709" s="468">
        <v>44200</v>
      </c>
      <c r="P709" s="491">
        <v>1.1659807956104253</v>
      </c>
      <c r="Q709" s="469">
        <v>136</v>
      </c>
    </row>
    <row r="710" spans="1:17" ht="14.4" customHeight="1" x14ac:dyDescent="0.3">
      <c r="A710" s="463" t="s">
        <v>1385</v>
      </c>
      <c r="B710" s="464" t="s">
        <v>1205</v>
      </c>
      <c r="C710" s="464" t="s">
        <v>1206</v>
      </c>
      <c r="D710" s="464" t="s">
        <v>1263</v>
      </c>
      <c r="E710" s="464" t="s">
        <v>1264</v>
      </c>
      <c r="F710" s="468">
        <v>131</v>
      </c>
      <c r="G710" s="468">
        <v>11135</v>
      </c>
      <c r="H710" s="468">
        <v>1.0828551978994456</v>
      </c>
      <c r="I710" s="468">
        <v>85</v>
      </c>
      <c r="J710" s="468">
        <v>113</v>
      </c>
      <c r="K710" s="468">
        <v>10283</v>
      </c>
      <c r="L710" s="468">
        <v>1</v>
      </c>
      <c r="M710" s="468">
        <v>91</v>
      </c>
      <c r="N710" s="468">
        <v>104</v>
      </c>
      <c r="O710" s="468">
        <v>9464</v>
      </c>
      <c r="P710" s="491">
        <v>0.92035398230088494</v>
      </c>
      <c r="Q710" s="469">
        <v>91</v>
      </c>
    </row>
    <row r="711" spans="1:17" ht="14.4" customHeight="1" x14ac:dyDescent="0.3">
      <c r="A711" s="463" t="s">
        <v>1385</v>
      </c>
      <c r="B711" s="464" t="s">
        <v>1205</v>
      </c>
      <c r="C711" s="464" t="s">
        <v>1206</v>
      </c>
      <c r="D711" s="464" t="s">
        <v>1265</v>
      </c>
      <c r="E711" s="464" t="s">
        <v>1266</v>
      </c>
      <c r="F711" s="468">
        <v>3</v>
      </c>
      <c r="G711" s="468">
        <v>294</v>
      </c>
      <c r="H711" s="468">
        <v>1.4848484848484849</v>
      </c>
      <c r="I711" s="468">
        <v>98</v>
      </c>
      <c r="J711" s="468">
        <v>2</v>
      </c>
      <c r="K711" s="468">
        <v>198</v>
      </c>
      <c r="L711" s="468">
        <v>1</v>
      </c>
      <c r="M711" s="468">
        <v>99</v>
      </c>
      <c r="N711" s="468">
        <v>5</v>
      </c>
      <c r="O711" s="468">
        <v>685</v>
      </c>
      <c r="P711" s="491">
        <v>3.4595959595959598</v>
      </c>
      <c r="Q711" s="469">
        <v>137</v>
      </c>
    </row>
    <row r="712" spans="1:17" ht="14.4" customHeight="1" x14ac:dyDescent="0.3">
      <c r="A712" s="463" t="s">
        <v>1385</v>
      </c>
      <c r="B712" s="464" t="s">
        <v>1205</v>
      </c>
      <c r="C712" s="464" t="s">
        <v>1206</v>
      </c>
      <c r="D712" s="464" t="s">
        <v>1267</v>
      </c>
      <c r="E712" s="464" t="s">
        <v>1268</v>
      </c>
      <c r="F712" s="468">
        <v>52</v>
      </c>
      <c r="G712" s="468">
        <v>1092</v>
      </c>
      <c r="H712" s="468">
        <v>1.9259259259259258</v>
      </c>
      <c r="I712" s="468">
        <v>21</v>
      </c>
      <c r="J712" s="468">
        <v>27</v>
      </c>
      <c r="K712" s="468">
        <v>567</v>
      </c>
      <c r="L712" s="468">
        <v>1</v>
      </c>
      <c r="M712" s="468">
        <v>21</v>
      </c>
      <c r="N712" s="468">
        <v>10</v>
      </c>
      <c r="O712" s="468">
        <v>660</v>
      </c>
      <c r="P712" s="491">
        <v>1.164021164021164</v>
      </c>
      <c r="Q712" s="469">
        <v>66</v>
      </c>
    </row>
    <row r="713" spans="1:17" ht="14.4" customHeight="1" x14ac:dyDescent="0.3">
      <c r="A713" s="463" t="s">
        <v>1385</v>
      </c>
      <c r="B713" s="464" t="s">
        <v>1205</v>
      </c>
      <c r="C713" s="464" t="s">
        <v>1206</v>
      </c>
      <c r="D713" s="464" t="s">
        <v>1269</v>
      </c>
      <c r="E713" s="464" t="s">
        <v>1270</v>
      </c>
      <c r="F713" s="468">
        <v>97</v>
      </c>
      <c r="G713" s="468">
        <v>47239</v>
      </c>
      <c r="H713" s="468">
        <v>2.4820828079024801</v>
      </c>
      <c r="I713" s="468">
        <v>487</v>
      </c>
      <c r="J713" s="468">
        <v>39</v>
      </c>
      <c r="K713" s="468">
        <v>19032</v>
      </c>
      <c r="L713" s="468">
        <v>1</v>
      </c>
      <c r="M713" s="468">
        <v>488</v>
      </c>
      <c r="N713" s="468">
        <v>31</v>
      </c>
      <c r="O713" s="468">
        <v>10168</v>
      </c>
      <c r="P713" s="491">
        <v>0.53425809163514082</v>
      </c>
      <c r="Q713" s="469">
        <v>328</v>
      </c>
    </row>
    <row r="714" spans="1:17" ht="14.4" customHeight="1" x14ac:dyDescent="0.3">
      <c r="A714" s="463" t="s">
        <v>1385</v>
      </c>
      <c r="B714" s="464" t="s">
        <v>1205</v>
      </c>
      <c r="C714" s="464" t="s">
        <v>1206</v>
      </c>
      <c r="D714" s="464" t="s">
        <v>1277</v>
      </c>
      <c r="E714" s="464" t="s">
        <v>1278</v>
      </c>
      <c r="F714" s="468">
        <v>80</v>
      </c>
      <c r="G714" s="468">
        <v>3280</v>
      </c>
      <c r="H714" s="468">
        <v>1.7777777777777777</v>
      </c>
      <c r="I714" s="468">
        <v>41</v>
      </c>
      <c r="J714" s="468">
        <v>45</v>
      </c>
      <c r="K714" s="468">
        <v>1845</v>
      </c>
      <c r="L714" s="468">
        <v>1</v>
      </c>
      <c r="M714" s="468">
        <v>41</v>
      </c>
      <c r="N714" s="468">
        <v>27</v>
      </c>
      <c r="O714" s="468">
        <v>1377</v>
      </c>
      <c r="P714" s="491">
        <v>0.74634146341463414</v>
      </c>
      <c r="Q714" s="469">
        <v>51</v>
      </c>
    </row>
    <row r="715" spans="1:17" ht="14.4" customHeight="1" x14ac:dyDescent="0.3">
      <c r="A715" s="463" t="s">
        <v>1385</v>
      </c>
      <c r="B715" s="464" t="s">
        <v>1205</v>
      </c>
      <c r="C715" s="464" t="s">
        <v>1206</v>
      </c>
      <c r="D715" s="464" t="s">
        <v>1285</v>
      </c>
      <c r="E715" s="464" t="s">
        <v>1286</v>
      </c>
      <c r="F715" s="468">
        <v>1</v>
      </c>
      <c r="G715" s="468">
        <v>219</v>
      </c>
      <c r="H715" s="468">
        <v>0.98206278026905824</v>
      </c>
      <c r="I715" s="468">
        <v>219</v>
      </c>
      <c r="J715" s="468">
        <v>1</v>
      </c>
      <c r="K715" s="468">
        <v>223</v>
      </c>
      <c r="L715" s="468">
        <v>1</v>
      </c>
      <c r="M715" s="468">
        <v>223</v>
      </c>
      <c r="N715" s="468">
        <v>1</v>
      </c>
      <c r="O715" s="468">
        <v>207</v>
      </c>
      <c r="P715" s="491">
        <v>0.9282511210762332</v>
      </c>
      <c r="Q715" s="469">
        <v>207</v>
      </c>
    </row>
    <row r="716" spans="1:17" ht="14.4" customHeight="1" x14ac:dyDescent="0.3">
      <c r="A716" s="463" t="s">
        <v>1385</v>
      </c>
      <c r="B716" s="464" t="s">
        <v>1205</v>
      </c>
      <c r="C716" s="464" t="s">
        <v>1206</v>
      </c>
      <c r="D716" s="464" t="s">
        <v>1291</v>
      </c>
      <c r="E716" s="464" t="s">
        <v>1292</v>
      </c>
      <c r="F716" s="468">
        <v>6</v>
      </c>
      <c r="G716" s="468">
        <v>3648</v>
      </c>
      <c r="H716" s="468">
        <v>1.1882736156351792</v>
      </c>
      <c r="I716" s="468">
        <v>608</v>
      </c>
      <c r="J716" s="468">
        <v>5</v>
      </c>
      <c r="K716" s="468">
        <v>3070</v>
      </c>
      <c r="L716" s="468">
        <v>1</v>
      </c>
      <c r="M716" s="468">
        <v>614</v>
      </c>
      <c r="N716" s="468">
        <v>5</v>
      </c>
      <c r="O716" s="468">
        <v>3060</v>
      </c>
      <c r="P716" s="491">
        <v>0.99674267100977199</v>
      </c>
      <c r="Q716" s="469">
        <v>612</v>
      </c>
    </row>
    <row r="717" spans="1:17" ht="14.4" customHeight="1" x14ac:dyDescent="0.3">
      <c r="A717" s="463" t="s">
        <v>1385</v>
      </c>
      <c r="B717" s="464" t="s">
        <v>1205</v>
      </c>
      <c r="C717" s="464" t="s">
        <v>1206</v>
      </c>
      <c r="D717" s="464" t="s">
        <v>1293</v>
      </c>
      <c r="E717" s="464" t="s">
        <v>1294</v>
      </c>
      <c r="F717" s="468">
        <v>1</v>
      </c>
      <c r="G717" s="468">
        <v>962</v>
      </c>
      <c r="H717" s="468">
        <v>0.99896157840083077</v>
      </c>
      <c r="I717" s="468">
        <v>962</v>
      </c>
      <c r="J717" s="468">
        <v>1</v>
      </c>
      <c r="K717" s="468">
        <v>963</v>
      </c>
      <c r="L717" s="468">
        <v>1</v>
      </c>
      <c r="M717" s="468">
        <v>963</v>
      </c>
      <c r="N717" s="468"/>
      <c r="O717" s="468"/>
      <c r="P717" s="491"/>
      <c r="Q717" s="469"/>
    </row>
    <row r="718" spans="1:17" ht="14.4" customHeight="1" x14ac:dyDescent="0.3">
      <c r="A718" s="463" t="s">
        <v>1385</v>
      </c>
      <c r="B718" s="464" t="s">
        <v>1205</v>
      </c>
      <c r="C718" s="464" t="s">
        <v>1206</v>
      </c>
      <c r="D718" s="464" t="s">
        <v>1295</v>
      </c>
      <c r="E718" s="464" t="s">
        <v>1296</v>
      </c>
      <c r="F718" s="468">
        <v>1</v>
      </c>
      <c r="G718" s="468">
        <v>509</v>
      </c>
      <c r="H718" s="468"/>
      <c r="I718" s="468">
        <v>509</v>
      </c>
      <c r="J718" s="468"/>
      <c r="K718" s="468"/>
      <c r="L718" s="468"/>
      <c r="M718" s="468"/>
      <c r="N718" s="468"/>
      <c r="O718" s="468"/>
      <c r="P718" s="491"/>
      <c r="Q718" s="469"/>
    </row>
    <row r="719" spans="1:17" ht="14.4" customHeight="1" x14ac:dyDescent="0.3">
      <c r="A719" s="463" t="s">
        <v>1385</v>
      </c>
      <c r="B719" s="464" t="s">
        <v>1205</v>
      </c>
      <c r="C719" s="464" t="s">
        <v>1206</v>
      </c>
      <c r="D719" s="464" t="s">
        <v>1328</v>
      </c>
      <c r="E719" s="464"/>
      <c r="F719" s="468"/>
      <c r="G719" s="468"/>
      <c r="H719" s="468"/>
      <c r="I719" s="468"/>
      <c r="J719" s="468"/>
      <c r="K719" s="468"/>
      <c r="L719" s="468"/>
      <c r="M719" s="468"/>
      <c r="N719" s="468">
        <v>3</v>
      </c>
      <c r="O719" s="468">
        <v>780</v>
      </c>
      <c r="P719" s="491"/>
      <c r="Q719" s="469">
        <v>260</v>
      </c>
    </row>
    <row r="720" spans="1:17" ht="14.4" customHeight="1" x14ac:dyDescent="0.3">
      <c r="A720" s="463" t="s">
        <v>1386</v>
      </c>
      <c r="B720" s="464" t="s">
        <v>1205</v>
      </c>
      <c r="C720" s="464" t="s">
        <v>1206</v>
      </c>
      <c r="D720" s="464" t="s">
        <v>1207</v>
      </c>
      <c r="E720" s="464" t="s">
        <v>1208</v>
      </c>
      <c r="F720" s="468">
        <v>1318</v>
      </c>
      <c r="G720" s="468">
        <v>212198</v>
      </c>
      <c r="H720" s="468">
        <v>0.88561590951774793</v>
      </c>
      <c r="I720" s="468">
        <v>161</v>
      </c>
      <c r="J720" s="468">
        <v>1385</v>
      </c>
      <c r="K720" s="468">
        <v>239605</v>
      </c>
      <c r="L720" s="468">
        <v>1</v>
      </c>
      <c r="M720" s="468">
        <v>173</v>
      </c>
      <c r="N720" s="468">
        <v>1487</v>
      </c>
      <c r="O720" s="468">
        <v>257251</v>
      </c>
      <c r="P720" s="491">
        <v>1.0736462093862815</v>
      </c>
      <c r="Q720" s="469">
        <v>173</v>
      </c>
    </row>
    <row r="721" spans="1:17" ht="14.4" customHeight="1" x14ac:dyDescent="0.3">
      <c r="A721" s="463" t="s">
        <v>1386</v>
      </c>
      <c r="B721" s="464" t="s">
        <v>1205</v>
      </c>
      <c r="C721" s="464" t="s">
        <v>1206</v>
      </c>
      <c r="D721" s="464" t="s">
        <v>1221</v>
      </c>
      <c r="E721" s="464" t="s">
        <v>1222</v>
      </c>
      <c r="F721" s="468">
        <v>3</v>
      </c>
      <c r="G721" s="468">
        <v>3507</v>
      </c>
      <c r="H721" s="468">
        <v>0.1423699914748508</v>
      </c>
      <c r="I721" s="468">
        <v>1169</v>
      </c>
      <c r="J721" s="468">
        <v>21</v>
      </c>
      <c r="K721" s="468">
        <v>24633</v>
      </c>
      <c r="L721" s="468">
        <v>1</v>
      </c>
      <c r="M721" s="468">
        <v>1173</v>
      </c>
      <c r="N721" s="468">
        <v>21</v>
      </c>
      <c r="O721" s="468">
        <v>22470</v>
      </c>
      <c r="P721" s="491">
        <v>0.91219096334185845</v>
      </c>
      <c r="Q721" s="469">
        <v>1070</v>
      </c>
    </row>
    <row r="722" spans="1:17" ht="14.4" customHeight="1" x14ac:dyDescent="0.3">
      <c r="A722" s="463" t="s">
        <v>1386</v>
      </c>
      <c r="B722" s="464" t="s">
        <v>1205</v>
      </c>
      <c r="C722" s="464" t="s">
        <v>1206</v>
      </c>
      <c r="D722" s="464" t="s">
        <v>1223</v>
      </c>
      <c r="E722" s="464" t="s">
        <v>1224</v>
      </c>
      <c r="F722" s="468">
        <v>114</v>
      </c>
      <c r="G722" s="468">
        <v>4560</v>
      </c>
      <c r="H722" s="468">
        <v>1.8232706917233106</v>
      </c>
      <c r="I722" s="468">
        <v>40</v>
      </c>
      <c r="J722" s="468">
        <v>61</v>
      </c>
      <c r="K722" s="468">
        <v>2501</v>
      </c>
      <c r="L722" s="468">
        <v>1</v>
      </c>
      <c r="M722" s="468">
        <v>41</v>
      </c>
      <c r="N722" s="468">
        <v>105</v>
      </c>
      <c r="O722" s="468">
        <v>4830</v>
      </c>
      <c r="P722" s="491">
        <v>1.9312275089964015</v>
      </c>
      <c r="Q722" s="469">
        <v>46</v>
      </c>
    </row>
    <row r="723" spans="1:17" ht="14.4" customHeight="1" x14ac:dyDescent="0.3">
      <c r="A723" s="463" t="s">
        <v>1386</v>
      </c>
      <c r="B723" s="464" t="s">
        <v>1205</v>
      </c>
      <c r="C723" s="464" t="s">
        <v>1206</v>
      </c>
      <c r="D723" s="464" t="s">
        <v>1225</v>
      </c>
      <c r="E723" s="464" t="s">
        <v>1226</v>
      </c>
      <c r="F723" s="468">
        <v>12</v>
      </c>
      <c r="G723" s="468">
        <v>4596</v>
      </c>
      <c r="H723" s="468">
        <v>1.49609375</v>
      </c>
      <c r="I723" s="468">
        <v>383</v>
      </c>
      <c r="J723" s="468">
        <v>8</v>
      </c>
      <c r="K723" s="468">
        <v>3072</v>
      </c>
      <c r="L723" s="468">
        <v>1</v>
      </c>
      <c r="M723" s="468">
        <v>384</v>
      </c>
      <c r="N723" s="468">
        <v>35</v>
      </c>
      <c r="O723" s="468">
        <v>12145</v>
      </c>
      <c r="P723" s="491">
        <v>3.9534505208333335</v>
      </c>
      <c r="Q723" s="469">
        <v>347</v>
      </c>
    </row>
    <row r="724" spans="1:17" ht="14.4" customHeight="1" x14ac:dyDescent="0.3">
      <c r="A724" s="463" t="s">
        <v>1386</v>
      </c>
      <c r="B724" s="464" t="s">
        <v>1205</v>
      </c>
      <c r="C724" s="464" t="s">
        <v>1206</v>
      </c>
      <c r="D724" s="464" t="s">
        <v>1227</v>
      </c>
      <c r="E724" s="464" t="s">
        <v>1228</v>
      </c>
      <c r="F724" s="468">
        <v>73</v>
      </c>
      <c r="G724" s="468">
        <v>2701</v>
      </c>
      <c r="H724" s="468">
        <v>1.5869565217391304</v>
      </c>
      <c r="I724" s="468">
        <v>37</v>
      </c>
      <c r="J724" s="468">
        <v>46</v>
      </c>
      <c r="K724" s="468">
        <v>1702</v>
      </c>
      <c r="L724" s="468">
        <v>1</v>
      </c>
      <c r="M724" s="468">
        <v>37</v>
      </c>
      <c r="N724" s="468">
        <v>10</v>
      </c>
      <c r="O724" s="468">
        <v>510</v>
      </c>
      <c r="P724" s="491">
        <v>0.29964747356051702</v>
      </c>
      <c r="Q724" s="469">
        <v>51</v>
      </c>
    </row>
    <row r="725" spans="1:17" ht="14.4" customHeight="1" x14ac:dyDescent="0.3">
      <c r="A725" s="463" t="s">
        <v>1386</v>
      </c>
      <c r="B725" s="464" t="s">
        <v>1205</v>
      </c>
      <c r="C725" s="464" t="s">
        <v>1206</v>
      </c>
      <c r="D725" s="464" t="s">
        <v>1231</v>
      </c>
      <c r="E725" s="464" t="s">
        <v>1232</v>
      </c>
      <c r="F725" s="468">
        <v>9</v>
      </c>
      <c r="G725" s="468">
        <v>4005</v>
      </c>
      <c r="H725" s="468">
        <v>0.99775784753363228</v>
      </c>
      <c r="I725" s="468">
        <v>445</v>
      </c>
      <c r="J725" s="468">
        <v>9</v>
      </c>
      <c r="K725" s="468">
        <v>4014</v>
      </c>
      <c r="L725" s="468">
        <v>1</v>
      </c>
      <c r="M725" s="468">
        <v>446</v>
      </c>
      <c r="N725" s="468">
        <v>51</v>
      </c>
      <c r="O725" s="468">
        <v>19227</v>
      </c>
      <c r="P725" s="491">
        <v>4.789985052316891</v>
      </c>
      <c r="Q725" s="469">
        <v>377</v>
      </c>
    </row>
    <row r="726" spans="1:17" ht="14.4" customHeight="1" x14ac:dyDescent="0.3">
      <c r="A726" s="463" t="s">
        <v>1386</v>
      </c>
      <c r="B726" s="464" t="s">
        <v>1205</v>
      </c>
      <c r="C726" s="464" t="s">
        <v>1206</v>
      </c>
      <c r="D726" s="464" t="s">
        <v>1233</v>
      </c>
      <c r="E726" s="464" t="s">
        <v>1234</v>
      </c>
      <c r="F726" s="468">
        <v>1</v>
      </c>
      <c r="G726" s="468">
        <v>41</v>
      </c>
      <c r="H726" s="468">
        <v>0.48809523809523808</v>
      </c>
      <c r="I726" s="468">
        <v>41</v>
      </c>
      <c r="J726" s="468">
        <v>2</v>
      </c>
      <c r="K726" s="468">
        <v>84</v>
      </c>
      <c r="L726" s="468">
        <v>1</v>
      </c>
      <c r="M726" s="468">
        <v>42</v>
      </c>
      <c r="N726" s="468">
        <v>1</v>
      </c>
      <c r="O726" s="468">
        <v>34</v>
      </c>
      <c r="P726" s="491">
        <v>0.40476190476190477</v>
      </c>
      <c r="Q726" s="469">
        <v>34</v>
      </c>
    </row>
    <row r="727" spans="1:17" ht="14.4" customHeight="1" x14ac:dyDescent="0.3">
      <c r="A727" s="463" t="s">
        <v>1386</v>
      </c>
      <c r="B727" s="464" t="s">
        <v>1205</v>
      </c>
      <c r="C727" s="464" t="s">
        <v>1206</v>
      </c>
      <c r="D727" s="464" t="s">
        <v>1235</v>
      </c>
      <c r="E727" s="464" t="s">
        <v>1236</v>
      </c>
      <c r="F727" s="468">
        <v>19</v>
      </c>
      <c r="G727" s="468">
        <v>9329</v>
      </c>
      <c r="H727" s="468">
        <v>0.7584552845528455</v>
      </c>
      <c r="I727" s="468">
        <v>491</v>
      </c>
      <c r="J727" s="468">
        <v>25</v>
      </c>
      <c r="K727" s="468">
        <v>12300</v>
      </c>
      <c r="L727" s="468">
        <v>1</v>
      </c>
      <c r="M727" s="468">
        <v>492</v>
      </c>
      <c r="N727" s="468">
        <v>24</v>
      </c>
      <c r="O727" s="468">
        <v>12576</v>
      </c>
      <c r="P727" s="491">
        <v>1.0224390243902439</v>
      </c>
      <c r="Q727" s="469">
        <v>524</v>
      </c>
    </row>
    <row r="728" spans="1:17" ht="14.4" customHeight="1" x14ac:dyDescent="0.3">
      <c r="A728" s="463" t="s">
        <v>1386</v>
      </c>
      <c r="B728" s="464" t="s">
        <v>1205</v>
      </c>
      <c r="C728" s="464" t="s">
        <v>1206</v>
      </c>
      <c r="D728" s="464" t="s">
        <v>1237</v>
      </c>
      <c r="E728" s="464" t="s">
        <v>1238</v>
      </c>
      <c r="F728" s="468">
        <v>22</v>
      </c>
      <c r="G728" s="468">
        <v>682</v>
      </c>
      <c r="H728" s="468">
        <v>1.375</v>
      </c>
      <c r="I728" s="468">
        <v>31</v>
      </c>
      <c r="J728" s="468">
        <v>16</v>
      </c>
      <c r="K728" s="468">
        <v>496</v>
      </c>
      <c r="L728" s="468">
        <v>1</v>
      </c>
      <c r="M728" s="468">
        <v>31</v>
      </c>
      <c r="N728" s="468">
        <v>19</v>
      </c>
      <c r="O728" s="468">
        <v>1083</v>
      </c>
      <c r="P728" s="491">
        <v>2.183467741935484</v>
      </c>
      <c r="Q728" s="469">
        <v>57</v>
      </c>
    </row>
    <row r="729" spans="1:17" ht="14.4" customHeight="1" x14ac:dyDescent="0.3">
      <c r="A729" s="463" t="s">
        <v>1386</v>
      </c>
      <c r="B729" s="464" t="s">
        <v>1205</v>
      </c>
      <c r="C729" s="464" t="s">
        <v>1206</v>
      </c>
      <c r="D729" s="464" t="s">
        <v>1239</v>
      </c>
      <c r="E729" s="464" t="s">
        <v>1240</v>
      </c>
      <c r="F729" s="468">
        <v>6</v>
      </c>
      <c r="G729" s="468">
        <v>1242</v>
      </c>
      <c r="H729" s="468">
        <v>1.9903846153846154</v>
      </c>
      <c r="I729" s="468">
        <v>207</v>
      </c>
      <c r="J729" s="468">
        <v>3</v>
      </c>
      <c r="K729" s="468">
        <v>624</v>
      </c>
      <c r="L729" s="468">
        <v>1</v>
      </c>
      <c r="M729" s="468">
        <v>208</v>
      </c>
      <c r="N729" s="468">
        <v>2</v>
      </c>
      <c r="O729" s="468">
        <v>448</v>
      </c>
      <c r="P729" s="491">
        <v>0.71794871794871795</v>
      </c>
      <c r="Q729" s="469">
        <v>224</v>
      </c>
    </row>
    <row r="730" spans="1:17" ht="14.4" customHeight="1" x14ac:dyDescent="0.3">
      <c r="A730" s="463" t="s">
        <v>1386</v>
      </c>
      <c r="B730" s="464" t="s">
        <v>1205</v>
      </c>
      <c r="C730" s="464" t="s">
        <v>1206</v>
      </c>
      <c r="D730" s="464" t="s">
        <v>1241</v>
      </c>
      <c r="E730" s="464" t="s">
        <v>1242</v>
      </c>
      <c r="F730" s="468">
        <v>6</v>
      </c>
      <c r="G730" s="468">
        <v>2280</v>
      </c>
      <c r="H730" s="468">
        <v>1.9791666666666667</v>
      </c>
      <c r="I730" s="468">
        <v>380</v>
      </c>
      <c r="J730" s="468">
        <v>3</v>
      </c>
      <c r="K730" s="468">
        <v>1152</v>
      </c>
      <c r="L730" s="468">
        <v>1</v>
      </c>
      <c r="M730" s="468">
        <v>384</v>
      </c>
      <c r="N730" s="468">
        <v>2</v>
      </c>
      <c r="O730" s="468">
        <v>1106</v>
      </c>
      <c r="P730" s="491">
        <v>0.96006944444444442</v>
      </c>
      <c r="Q730" s="469">
        <v>553</v>
      </c>
    </row>
    <row r="731" spans="1:17" ht="14.4" customHeight="1" x14ac:dyDescent="0.3">
      <c r="A731" s="463" t="s">
        <v>1386</v>
      </c>
      <c r="B731" s="464" t="s">
        <v>1205</v>
      </c>
      <c r="C731" s="464" t="s">
        <v>1206</v>
      </c>
      <c r="D731" s="464" t="s">
        <v>1243</v>
      </c>
      <c r="E731" s="464" t="s">
        <v>1244</v>
      </c>
      <c r="F731" s="468">
        <v>2</v>
      </c>
      <c r="G731" s="468">
        <v>468</v>
      </c>
      <c r="H731" s="468"/>
      <c r="I731" s="468">
        <v>234</v>
      </c>
      <c r="J731" s="468"/>
      <c r="K731" s="468"/>
      <c r="L731" s="468"/>
      <c r="M731" s="468"/>
      <c r="N731" s="468"/>
      <c r="O731" s="468"/>
      <c r="P731" s="491"/>
      <c r="Q731" s="469"/>
    </row>
    <row r="732" spans="1:17" ht="14.4" customHeight="1" x14ac:dyDescent="0.3">
      <c r="A732" s="463" t="s">
        <v>1386</v>
      </c>
      <c r="B732" s="464" t="s">
        <v>1205</v>
      </c>
      <c r="C732" s="464" t="s">
        <v>1206</v>
      </c>
      <c r="D732" s="464" t="s">
        <v>1251</v>
      </c>
      <c r="E732" s="464" t="s">
        <v>1252</v>
      </c>
      <c r="F732" s="468">
        <v>82</v>
      </c>
      <c r="G732" s="468">
        <v>1312</v>
      </c>
      <c r="H732" s="468">
        <v>0.89740082079343364</v>
      </c>
      <c r="I732" s="468">
        <v>16</v>
      </c>
      <c r="J732" s="468">
        <v>86</v>
      </c>
      <c r="K732" s="468">
        <v>1462</v>
      </c>
      <c r="L732" s="468">
        <v>1</v>
      </c>
      <c r="M732" s="468">
        <v>17</v>
      </c>
      <c r="N732" s="468">
        <v>89</v>
      </c>
      <c r="O732" s="468">
        <v>1513</v>
      </c>
      <c r="P732" s="491">
        <v>1.0348837209302326</v>
      </c>
      <c r="Q732" s="469">
        <v>17</v>
      </c>
    </row>
    <row r="733" spans="1:17" ht="14.4" customHeight="1" x14ac:dyDescent="0.3">
      <c r="A733" s="463" t="s">
        <v>1386</v>
      </c>
      <c r="B733" s="464" t="s">
        <v>1205</v>
      </c>
      <c r="C733" s="464" t="s">
        <v>1206</v>
      </c>
      <c r="D733" s="464" t="s">
        <v>1253</v>
      </c>
      <c r="E733" s="464" t="s">
        <v>1254</v>
      </c>
      <c r="F733" s="468">
        <v>4</v>
      </c>
      <c r="G733" s="468">
        <v>544</v>
      </c>
      <c r="H733" s="468">
        <v>0.97841726618705038</v>
      </c>
      <c r="I733" s="468">
        <v>136</v>
      </c>
      <c r="J733" s="468">
        <v>4</v>
      </c>
      <c r="K733" s="468">
        <v>556</v>
      </c>
      <c r="L733" s="468">
        <v>1</v>
      </c>
      <c r="M733" s="468">
        <v>139</v>
      </c>
      <c r="N733" s="468">
        <v>5</v>
      </c>
      <c r="O733" s="468">
        <v>715</v>
      </c>
      <c r="P733" s="491">
        <v>1.2859712230215827</v>
      </c>
      <c r="Q733" s="469">
        <v>143</v>
      </c>
    </row>
    <row r="734" spans="1:17" ht="14.4" customHeight="1" x14ac:dyDescent="0.3">
      <c r="A734" s="463" t="s">
        <v>1386</v>
      </c>
      <c r="B734" s="464" t="s">
        <v>1205</v>
      </c>
      <c r="C734" s="464" t="s">
        <v>1206</v>
      </c>
      <c r="D734" s="464" t="s">
        <v>1255</v>
      </c>
      <c r="E734" s="464" t="s">
        <v>1256</v>
      </c>
      <c r="F734" s="468">
        <v>101</v>
      </c>
      <c r="G734" s="468">
        <v>10403</v>
      </c>
      <c r="H734" s="468">
        <v>4.5909090909090908</v>
      </c>
      <c r="I734" s="468">
        <v>103</v>
      </c>
      <c r="J734" s="468">
        <v>22</v>
      </c>
      <c r="K734" s="468">
        <v>2266</v>
      </c>
      <c r="L734" s="468">
        <v>1</v>
      </c>
      <c r="M734" s="468">
        <v>103</v>
      </c>
      <c r="N734" s="468">
        <v>35</v>
      </c>
      <c r="O734" s="468">
        <v>2275</v>
      </c>
      <c r="P734" s="491">
        <v>1.0039717563989408</v>
      </c>
      <c r="Q734" s="469">
        <v>65</v>
      </c>
    </row>
    <row r="735" spans="1:17" ht="14.4" customHeight="1" x14ac:dyDescent="0.3">
      <c r="A735" s="463" t="s">
        <v>1386</v>
      </c>
      <c r="B735" s="464" t="s">
        <v>1205</v>
      </c>
      <c r="C735" s="464" t="s">
        <v>1206</v>
      </c>
      <c r="D735" s="464" t="s">
        <v>1261</v>
      </c>
      <c r="E735" s="464" t="s">
        <v>1262</v>
      </c>
      <c r="F735" s="468">
        <v>934</v>
      </c>
      <c r="G735" s="468">
        <v>108344</v>
      </c>
      <c r="H735" s="468">
        <v>0.96661492068590193</v>
      </c>
      <c r="I735" s="468">
        <v>116</v>
      </c>
      <c r="J735" s="468">
        <v>958</v>
      </c>
      <c r="K735" s="468">
        <v>112086</v>
      </c>
      <c r="L735" s="468">
        <v>1</v>
      </c>
      <c r="M735" s="468">
        <v>117</v>
      </c>
      <c r="N735" s="468">
        <v>1174</v>
      </c>
      <c r="O735" s="468">
        <v>159664</v>
      </c>
      <c r="P735" s="491">
        <v>1.4244776332459004</v>
      </c>
      <c r="Q735" s="469">
        <v>136</v>
      </c>
    </row>
    <row r="736" spans="1:17" ht="14.4" customHeight="1" x14ac:dyDescent="0.3">
      <c r="A736" s="463" t="s">
        <v>1386</v>
      </c>
      <c r="B736" s="464" t="s">
        <v>1205</v>
      </c>
      <c r="C736" s="464" t="s">
        <v>1206</v>
      </c>
      <c r="D736" s="464" t="s">
        <v>1263</v>
      </c>
      <c r="E736" s="464" t="s">
        <v>1264</v>
      </c>
      <c r="F736" s="468">
        <v>557</v>
      </c>
      <c r="G736" s="468">
        <v>47345</v>
      </c>
      <c r="H736" s="468">
        <v>0.88482096135157362</v>
      </c>
      <c r="I736" s="468">
        <v>85</v>
      </c>
      <c r="J736" s="468">
        <v>588</v>
      </c>
      <c r="K736" s="468">
        <v>53508</v>
      </c>
      <c r="L736" s="468">
        <v>1</v>
      </c>
      <c r="M736" s="468">
        <v>91</v>
      </c>
      <c r="N736" s="468">
        <v>649</v>
      </c>
      <c r="O736" s="468">
        <v>59059</v>
      </c>
      <c r="P736" s="491">
        <v>1.1037414965986394</v>
      </c>
      <c r="Q736" s="469">
        <v>91</v>
      </c>
    </row>
    <row r="737" spans="1:17" ht="14.4" customHeight="1" x14ac:dyDescent="0.3">
      <c r="A737" s="463" t="s">
        <v>1386</v>
      </c>
      <c r="B737" s="464" t="s">
        <v>1205</v>
      </c>
      <c r="C737" s="464" t="s">
        <v>1206</v>
      </c>
      <c r="D737" s="464" t="s">
        <v>1265</v>
      </c>
      <c r="E737" s="464" t="s">
        <v>1266</v>
      </c>
      <c r="F737" s="468">
        <v>5</v>
      </c>
      <c r="G737" s="468">
        <v>490</v>
      </c>
      <c r="H737" s="468">
        <v>4.9494949494949498</v>
      </c>
      <c r="I737" s="468">
        <v>98</v>
      </c>
      <c r="J737" s="468">
        <v>1</v>
      </c>
      <c r="K737" s="468">
        <v>99</v>
      </c>
      <c r="L737" s="468">
        <v>1</v>
      </c>
      <c r="M737" s="468">
        <v>99</v>
      </c>
      <c r="N737" s="468">
        <v>5</v>
      </c>
      <c r="O737" s="468">
        <v>685</v>
      </c>
      <c r="P737" s="491">
        <v>6.9191919191919196</v>
      </c>
      <c r="Q737" s="469">
        <v>137</v>
      </c>
    </row>
    <row r="738" spans="1:17" ht="14.4" customHeight="1" x14ac:dyDescent="0.3">
      <c r="A738" s="463" t="s">
        <v>1386</v>
      </c>
      <c r="B738" s="464" t="s">
        <v>1205</v>
      </c>
      <c r="C738" s="464" t="s">
        <v>1206</v>
      </c>
      <c r="D738" s="464" t="s">
        <v>1267</v>
      </c>
      <c r="E738" s="464" t="s">
        <v>1268</v>
      </c>
      <c r="F738" s="468">
        <v>161</v>
      </c>
      <c r="G738" s="468">
        <v>3381</v>
      </c>
      <c r="H738" s="468">
        <v>2.7288135593220337</v>
      </c>
      <c r="I738" s="468">
        <v>21</v>
      </c>
      <c r="J738" s="468">
        <v>59</v>
      </c>
      <c r="K738" s="468">
        <v>1239</v>
      </c>
      <c r="L738" s="468">
        <v>1</v>
      </c>
      <c r="M738" s="468">
        <v>21</v>
      </c>
      <c r="N738" s="468">
        <v>106</v>
      </c>
      <c r="O738" s="468">
        <v>6996</v>
      </c>
      <c r="P738" s="491">
        <v>5.6464891041162231</v>
      </c>
      <c r="Q738" s="469">
        <v>66</v>
      </c>
    </row>
    <row r="739" spans="1:17" ht="14.4" customHeight="1" x14ac:dyDescent="0.3">
      <c r="A739" s="463" t="s">
        <v>1386</v>
      </c>
      <c r="B739" s="464" t="s">
        <v>1205</v>
      </c>
      <c r="C739" s="464" t="s">
        <v>1206</v>
      </c>
      <c r="D739" s="464" t="s">
        <v>1269</v>
      </c>
      <c r="E739" s="464" t="s">
        <v>1270</v>
      </c>
      <c r="F739" s="468">
        <v>93</v>
      </c>
      <c r="G739" s="468">
        <v>45291</v>
      </c>
      <c r="H739" s="468">
        <v>0.74247540983606553</v>
      </c>
      <c r="I739" s="468">
        <v>487</v>
      </c>
      <c r="J739" s="468">
        <v>125</v>
      </c>
      <c r="K739" s="468">
        <v>61000</v>
      </c>
      <c r="L739" s="468">
        <v>1</v>
      </c>
      <c r="M739" s="468">
        <v>488</v>
      </c>
      <c r="N739" s="468">
        <v>82</v>
      </c>
      <c r="O739" s="468">
        <v>26896</v>
      </c>
      <c r="P739" s="491">
        <v>0.44091803278688524</v>
      </c>
      <c r="Q739" s="469">
        <v>328</v>
      </c>
    </row>
    <row r="740" spans="1:17" ht="14.4" customHeight="1" x14ac:dyDescent="0.3">
      <c r="A740" s="463" t="s">
        <v>1386</v>
      </c>
      <c r="B740" s="464" t="s">
        <v>1205</v>
      </c>
      <c r="C740" s="464" t="s">
        <v>1206</v>
      </c>
      <c r="D740" s="464" t="s">
        <v>1277</v>
      </c>
      <c r="E740" s="464" t="s">
        <v>1278</v>
      </c>
      <c r="F740" s="468">
        <v>158</v>
      </c>
      <c r="G740" s="468">
        <v>6478</v>
      </c>
      <c r="H740" s="468">
        <v>1.4107142857142858</v>
      </c>
      <c r="I740" s="468">
        <v>41</v>
      </c>
      <c r="J740" s="468">
        <v>112</v>
      </c>
      <c r="K740" s="468">
        <v>4592</v>
      </c>
      <c r="L740" s="468">
        <v>1</v>
      </c>
      <c r="M740" s="468">
        <v>41</v>
      </c>
      <c r="N740" s="468">
        <v>127</v>
      </c>
      <c r="O740" s="468">
        <v>6477</v>
      </c>
      <c r="P740" s="491">
        <v>1.4104965156794425</v>
      </c>
      <c r="Q740" s="469">
        <v>51</v>
      </c>
    </row>
    <row r="741" spans="1:17" ht="14.4" customHeight="1" x14ac:dyDescent="0.3">
      <c r="A741" s="463" t="s">
        <v>1386</v>
      </c>
      <c r="B741" s="464" t="s">
        <v>1205</v>
      </c>
      <c r="C741" s="464" t="s">
        <v>1206</v>
      </c>
      <c r="D741" s="464" t="s">
        <v>1285</v>
      </c>
      <c r="E741" s="464" t="s">
        <v>1286</v>
      </c>
      <c r="F741" s="468">
        <v>4</v>
      </c>
      <c r="G741" s="468">
        <v>876</v>
      </c>
      <c r="H741" s="468">
        <v>0.43647234678624813</v>
      </c>
      <c r="I741" s="468">
        <v>219</v>
      </c>
      <c r="J741" s="468">
        <v>9</v>
      </c>
      <c r="K741" s="468">
        <v>2007</v>
      </c>
      <c r="L741" s="468">
        <v>1</v>
      </c>
      <c r="M741" s="468">
        <v>223</v>
      </c>
      <c r="N741" s="468">
        <v>5</v>
      </c>
      <c r="O741" s="468">
        <v>1035</v>
      </c>
      <c r="P741" s="491">
        <v>0.51569506726457404</v>
      </c>
      <c r="Q741" s="469">
        <v>207</v>
      </c>
    </row>
    <row r="742" spans="1:17" ht="14.4" customHeight="1" x14ac:dyDescent="0.3">
      <c r="A742" s="463" t="s">
        <v>1386</v>
      </c>
      <c r="B742" s="464" t="s">
        <v>1205</v>
      </c>
      <c r="C742" s="464" t="s">
        <v>1206</v>
      </c>
      <c r="D742" s="464" t="s">
        <v>1289</v>
      </c>
      <c r="E742" s="464" t="s">
        <v>1290</v>
      </c>
      <c r="F742" s="468">
        <v>1</v>
      </c>
      <c r="G742" s="468">
        <v>2072</v>
      </c>
      <c r="H742" s="468">
        <v>0.98106060606060608</v>
      </c>
      <c r="I742" s="468">
        <v>2072</v>
      </c>
      <c r="J742" s="468">
        <v>1</v>
      </c>
      <c r="K742" s="468">
        <v>2112</v>
      </c>
      <c r="L742" s="468">
        <v>1</v>
      </c>
      <c r="M742" s="468">
        <v>2112</v>
      </c>
      <c r="N742" s="468"/>
      <c r="O742" s="468"/>
      <c r="P742" s="491"/>
      <c r="Q742" s="469"/>
    </row>
    <row r="743" spans="1:17" ht="14.4" customHeight="1" x14ac:dyDescent="0.3">
      <c r="A743" s="463" t="s">
        <v>1386</v>
      </c>
      <c r="B743" s="464" t="s">
        <v>1205</v>
      </c>
      <c r="C743" s="464" t="s">
        <v>1206</v>
      </c>
      <c r="D743" s="464" t="s">
        <v>1291</v>
      </c>
      <c r="E743" s="464" t="s">
        <v>1292</v>
      </c>
      <c r="F743" s="468">
        <v>20</v>
      </c>
      <c r="G743" s="468">
        <v>12160</v>
      </c>
      <c r="H743" s="468">
        <v>0.99022801302931596</v>
      </c>
      <c r="I743" s="468">
        <v>608</v>
      </c>
      <c r="J743" s="468">
        <v>20</v>
      </c>
      <c r="K743" s="468">
        <v>12280</v>
      </c>
      <c r="L743" s="468">
        <v>1</v>
      </c>
      <c r="M743" s="468">
        <v>614</v>
      </c>
      <c r="N743" s="468">
        <v>24</v>
      </c>
      <c r="O743" s="468">
        <v>14688</v>
      </c>
      <c r="P743" s="491">
        <v>1.1960912052117263</v>
      </c>
      <c r="Q743" s="469">
        <v>612</v>
      </c>
    </row>
    <row r="744" spans="1:17" ht="14.4" customHeight="1" x14ac:dyDescent="0.3">
      <c r="A744" s="463" t="s">
        <v>1386</v>
      </c>
      <c r="B744" s="464" t="s">
        <v>1205</v>
      </c>
      <c r="C744" s="464" t="s">
        <v>1206</v>
      </c>
      <c r="D744" s="464" t="s">
        <v>1293</v>
      </c>
      <c r="E744" s="464" t="s">
        <v>1294</v>
      </c>
      <c r="F744" s="468">
        <v>1</v>
      </c>
      <c r="G744" s="468">
        <v>962</v>
      </c>
      <c r="H744" s="468"/>
      <c r="I744" s="468">
        <v>962</v>
      </c>
      <c r="J744" s="468"/>
      <c r="K744" s="468"/>
      <c r="L744" s="468"/>
      <c r="M744" s="468"/>
      <c r="N744" s="468"/>
      <c r="O744" s="468"/>
      <c r="P744" s="491"/>
      <c r="Q744" s="469"/>
    </row>
    <row r="745" spans="1:17" ht="14.4" customHeight="1" x14ac:dyDescent="0.3">
      <c r="A745" s="463" t="s">
        <v>1386</v>
      </c>
      <c r="B745" s="464" t="s">
        <v>1205</v>
      </c>
      <c r="C745" s="464" t="s">
        <v>1206</v>
      </c>
      <c r="D745" s="464" t="s">
        <v>1295</v>
      </c>
      <c r="E745" s="464" t="s">
        <v>1296</v>
      </c>
      <c r="F745" s="468">
        <v>1</v>
      </c>
      <c r="G745" s="468">
        <v>509</v>
      </c>
      <c r="H745" s="468"/>
      <c r="I745" s="468">
        <v>509</v>
      </c>
      <c r="J745" s="468"/>
      <c r="K745" s="468"/>
      <c r="L745" s="468"/>
      <c r="M745" s="468"/>
      <c r="N745" s="468"/>
      <c r="O745" s="468"/>
      <c r="P745" s="491"/>
      <c r="Q745" s="469"/>
    </row>
    <row r="746" spans="1:17" ht="14.4" customHeight="1" x14ac:dyDescent="0.3">
      <c r="A746" s="463" t="s">
        <v>1386</v>
      </c>
      <c r="B746" s="464" t="s">
        <v>1205</v>
      </c>
      <c r="C746" s="464" t="s">
        <v>1206</v>
      </c>
      <c r="D746" s="464" t="s">
        <v>1303</v>
      </c>
      <c r="E746" s="464" t="s">
        <v>1304</v>
      </c>
      <c r="F746" s="468">
        <v>2</v>
      </c>
      <c r="G746" s="468">
        <v>496</v>
      </c>
      <c r="H746" s="468"/>
      <c r="I746" s="468">
        <v>248</v>
      </c>
      <c r="J746" s="468"/>
      <c r="K746" s="468"/>
      <c r="L746" s="468"/>
      <c r="M746" s="468"/>
      <c r="N746" s="468"/>
      <c r="O746" s="468"/>
      <c r="P746" s="491"/>
      <c r="Q746" s="469"/>
    </row>
    <row r="747" spans="1:17" ht="14.4" customHeight="1" x14ac:dyDescent="0.3">
      <c r="A747" s="463" t="s">
        <v>1386</v>
      </c>
      <c r="B747" s="464" t="s">
        <v>1205</v>
      </c>
      <c r="C747" s="464" t="s">
        <v>1206</v>
      </c>
      <c r="D747" s="464" t="s">
        <v>1315</v>
      </c>
      <c r="E747" s="464" t="s">
        <v>1316</v>
      </c>
      <c r="F747" s="468">
        <v>1</v>
      </c>
      <c r="G747" s="468">
        <v>328</v>
      </c>
      <c r="H747" s="468">
        <v>0.24924012158054712</v>
      </c>
      <c r="I747" s="468">
        <v>328</v>
      </c>
      <c r="J747" s="468">
        <v>4</v>
      </c>
      <c r="K747" s="468">
        <v>1316</v>
      </c>
      <c r="L747" s="468">
        <v>1</v>
      </c>
      <c r="M747" s="468">
        <v>329</v>
      </c>
      <c r="N747" s="468"/>
      <c r="O747" s="468"/>
      <c r="P747" s="491"/>
      <c r="Q747" s="469"/>
    </row>
    <row r="748" spans="1:17" ht="14.4" customHeight="1" x14ac:dyDescent="0.3">
      <c r="A748" s="463" t="s">
        <v>1386</v>
      </c>
      <c r="B748" s="464" t="s">
        <v>1205</v>
      </c>
      <c r="C748" s="464" t="s">
        <v>1206</v>
      </c>
      <c r="D748" s="464" t="s">
        <v>1319</v>
      </c>
      <c r="E748" s="464" t="s">
        <v>1320</v>
      </c>
      <c r="F748" s="468"/>
      <c r="G748" s="468"/>
      <c r="H748" s="468"/>
      <c r="I748" s="468"/>
      <c r="J748" s="468"/>
      <c r="K748" s="468"/>
      <c r="L748" s="468"/>
      <c r="M748" s="468"/>
      <c r="N748" s="468">
        <v>1</v>
      </c>
      <c r="O748" s="468">
        <v>242</v>
      </c>
      <c r="P748" s="491"/>
      <c r="Q748" s="469">
        <v>242</v>
      </c>
    </row>
    <row r="749" spans="1:17" ht="14.4" customHeight="1" x14ac:dyDescent="0.3">
      <c r="A749" s="463" t="s">
        <v>1386</v>
      </c>
      <c r="B749" s="464" t="s">
        <v>1205</v>
      </c>
      <c r="C749" s="464" t="s">
        <v>1206</v>
      </c>
      <c r="D749" s="464" t="s">
        <v>1328</v>
      </c>
      <c r="E749" s="464"/>
      <c r="F749" s="468"/>
      <c r="G749" s="468"/>
      <c r="H749" s="468"/>
      <c r="I749" s="468"/>
      <c r="J749" s="468"/>
      <c r="K749" s="468"/>
      <c r="L749" s="468"/>
      <c r="M749" s="468"/>
      <c r="N749" s="468">
        <v>68</v>
      </c>
      <c r="O749" s="468">
        <v>17680</v>
      </c>
      <c r="P749" s="491"/>
      <c r="Q749" s="469">
        <v>260</v>
      </c>
    </row>
    <row r="750" spans="1:17" ht="14.4" customHeight="1" thickBot="1" x14ac:dyDescent="0.35">
      <c r="A750" s="470" t="s">
        <v>1386</v>
      </c>
      <c r="B750" s="471" t="s">
        <v>1205</v>
      </c>
      <c r="C750" s="471" t="s">
        <v>1206</v>
      </c>
      <c r="D750" s="471" t="s">
        <v>1329</v>
      </c>
      <c r="E750" s="471"/>
      <c r="F750" s="475"/>
      <c r="G750" s="475"/>
      <c r="H750" s="475"/>
      <c r="I750" s="475"/>
      <c r="J750" s="475"/>
      <c r="K750" s="475"/>
      <c r="L750" s="475"/>
      <c r="M750" s="475"/>
      <c r="N750" s="475">
        <v>1</v>
      </c>
      <c r="O750" s="475">
        <v>165</v>
      </c>
      <c r="P750" s="483"/>
      <c r="Q750" s="476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5" bestFit="1" customWidth="1"/>
    <col min="2" max="2" width="9.5546875" style="115" hidden="1" customWidth="1" outlineLevel="1"/>
    <col min="3" max="3" width="9.5546875" style="115" customWidth="1" collapsed="1"/>
    <col min="4" max="4" width="2.21875" style="115" customWidth="1"/>
    <col min="5" max="8" width="9.5546875" style="115" customWidth="1"/>
    <col min="9" max="10" width="9.77734375" style="115" hidden="1" customWidth="1" outlineLevel="1"/>
    <col min="11" max="11" width="8.88671875" style="115" collapsed="1"/>
    <col min="12" max="16384" width="8.88671875" style="115"/>
  </cols>
  <sheetData>
    <row r="1" spans="1:10" ht="18.600000000000001" customHeight="1" thickBot="1" x14ac:dyDescent="0.4">
      <c r="A1" s="347" t="s">
        <v>122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4.4" customHeight="1" thickBot="1" x14ac:dyDescent="0.35">
      <c r="A2" s="215" t="s">
        <v>237</v>
      </c>
      <c r="B2" s="97"/>
      <c r="C2" s="97"/>
      <c r="D2" s="97"/>
      <c r="E2" s="97"/>
      <c r="F2" s="97"/>
    </row>
    <row r="3" spans="1:10" ht="14.4" customHeight="1" x14ac:dyDescent="0.3">
      <c r="A3" s="338"/>
      <c r="B3" s="93">
        <v>2015</v>
      </c>
      <c r="C3" s="40">
        <v>2016</v>
      </c>
      <c r="D3" s="7"/>
      <c r="E3" s="342">
        <v>2017</v>
      </c>
      <c r="F3" s="343"/>
      <c r="G3" s="343"/>
      <c r="H3" s="344"/>
      <c r="I3" s="345">
        <v>2017</v>
      </c>
      <c r="J3" s="346"/>
    </row>
    <row r="4" spans="1:10" ht="14.4" customHeight="1" thickBot="1" x14ac:dyDescent="0.35">
      <c r="A4" s="339"/>
      <c r="B4" s="340" t="s">
        <v>60</v>
      </c>
      <c r="C4" s="341"/>
      <c r="D4" s="7"/>
      <c r="E4" s="114" t="s">
        <v>60</v>
      </c>
      <c r="F4" s="95" t="s">
        <v>61</v>
      </c>
      <c r="G4" s="95" t="s">
        <v>55</v>
      </c>
      <c r="H4" s="96" t="s">
        <v>62</v>
      </c>
      <c r="I4" s="301" t="s">
        <v>228</v>
      </c>
      <c r="J4" s="302" t="s">
        <v>229</v>
      </c>
    </row>
    <row r="5" spans="1:10" ht="14.4" customHeight="1" x14ac:dyDescent="0.3">
      <c r="A5" s="98" t="str">
        <f>HYPERLINK("#'Léky Žádanky'!A1","Léky (Kč)")</f>
        <v>Léky (Kč)</v>
      </c>
      <c r="B5" s="27">
        <v>24.323589999999999</v>
      </c>
      <c r="C5" s="29">
        <v>29.006309999999999</v>
      </c>
      <c r="D5" s="8"/>
      <c r="E5" s="103">
        <v>17.676310000000001</v>
      </c>
      <c r="F5" s="28">
        <v>31.500001953125</v>
      </c>
      <c r="G5" s="102">
        <f>E5-F5</f>
        <v>-13.823691953125</v>
      </c>
      <c r="H5" s="108">
        <f>IF(F5&lt;0.00000001,"",E5/F5)</f>
        <v>0.56115266361900651</v>
      </c>
    </row>
    <row r="6" spans="1:10" ht="14.4" customHeight="1" x14ac:dyDescent="0.3">
      <c r="A6" s="98" t="str">
        <f>HYPERLINK("#'Materiál Žádanky'!A1","Materiál - SZM (Kč)")</f>
        <v>Materiál - SZM (Kč)</v>
      </c>
      <c r="B6" s="10">
        <v>11141.860570000003</v>
      </c>
      <c r="C6" s="31">
        <v>12577.443679999997</v>
      </c>
      <c r="D6" s="8"/>
      <c r="E6" s="104">
        <v>13150.867030000003</v>
      </c>
      <c r="F6" s="30">
        <v>12746.449067749023</v>
      </c>
      <c r="G6" s="105">
        <f>E6-F6</f>
        <v>404.41796225098005</v>
      </c>
      <c r="H6" s="109">
        <f>IF(F6&lt;0.00000001,"",E6/F6)</f>
        <v>1.0317278922232731</v>
      </c>
    </row>
    <row r="7" spans="1:10" ht="14.4" customHeight="1" x14ac:dyDescent="0.3">
      <c r="A7" s="98" t="str">
        <f>HYPERLINK("#'Osobní náklady'!A1","Osobní náklady (Kč) *")</f>
        <v>Osobní náklady (Kč) *</v>
      </c>
      <c r="B7" s="10">
        <v>10899.115810000001</v>
      </c>
      <c r="C7" s="31">
        <v>11312.722039999999</v>
      </c>
      <c r="D7" s="8"/>
      <c r="E7" s="104">
        <v>12288.051800000001</v>
      </c>
      <c r="F7" s="30">
        <v>11524.915988281249</v>
      </c>
      <c r="G7" s="105">
        <f>E7-F7</f>
        <v>763.13581171875194</v>
      </c>
      <c r="H7" s="109">
        <f>IF(F7&lt;0.00000001,"",E7/F7)</f>
        <v>1.0662161713364959</v>
      </c>
    </row>
    <row r="8" spans="1:10" ht="14.4" customHeight="1" thickBot="1" x14ac:dyDescent="0.35">
      <c r="A8" s="1" t="s">
        <v>63</v>
      </c>
      <c r="B8" s="11">
        <v>1513.4402699999955</v>
      </c>
      <c r="C8" s="33">
        <v>1773.7381699999987</v>
      </c>
      <c r="D8" s="8"/>
      <c r="E8" s="106">
        <v>1925.7341699999961</v>
      </c>
      <c r="F8" s="32">
        <v>1729.2155423088097</v>
      </c>
      <c r="G8" s="107">
        <f>E8-F8</f>
        <v>196.51862769118634</v>
      </c>
      <c r="H8" s="110">
        <f>IF(F8&lt;0.00000001,"",E8/F8)</f>
        <v>1.1136461146010745</v>
      </c>
    </row>
    <row r="9" spans="1:10" ht="14.4" customHeight="1" thickBot="1" x14ac:dyDescent="0.35">
      <c r="A9" s="2" t="s">
        <v>64</v>
      </c>
      <c r="B9" s="3">
        <v>23578.740239999999</v>
      </c>
      <c r="C9" s="35">
        <v>25692.910199999991</v>
      </c>
      <c r="D9" s="8"/>
      <c r="E9" s="3">
        <v>27382.329310000001</v>
      </c>
      <c r="F9" s="34">
        <v>26032.080600292211</v>
      </c>
      <c r="G9" s="34">
        <f>E9-F9</f>
        <v>1350.2487097077901</v>
      </c>
      <c r="H9" s="111">
        <f>IF(F9&lt;0.00000001,"",E9/F9)</f>
        <v>1.0518686435571589</v>
      </c>
    </row>
    <row r="10" spans="1:10" ht="14.4" customHeight="1" thickBot="1" x14ac:dyDescent="0.35">
      <c r="A10" s="12"/>
      <c r="B10" s="12"/>
      <c r="C10" s="94"/>
      <c r="D10" s="8"/>
      <c r="E10" s="12"/>
      <c r="F10" s="13"/>
    </row>
    <row r="11" spans="1:10" ht="14.4" customHeight="1" x14ac:dyDescent="0.3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20649.844000000001</v>
      </c>
      <c r="C11" s="29">
        <f>IF(ISERROR(VLOOKUP("Celkem:",'ZV Vykáz.-A'!A:H,5,0)),0,VLOOKUP("Celkem:",'ZV Vykáz.-A'!A:H,5,0)/1000)</f>
        <v>24823.903999999999</v>
      </c>
      <c r="D11" s="8"/>
      <c r="E11" s="103">
        <f>IF(ISERROR(VLOOKUP("Celkem:",'ZV Vykáz.-A'!A:H,8,0)),0,VLOOKUP("Celkem:",'ZV Vykáz.-A'!A:H,8,0)/1000)</f>
        <v>21161.432000000001</v>
      </c>
      <c r="F11" s="28">
        <f>C11</f>
        <v>24823.903999999999</v>
      </c>
      <c r="G11" s="102">
        <f>E11-F11</f>
        <v>-3662.4719999999979</v>
      </c>
      <c r="H11" s="108">
        <f>IF(F11&lt;0.00000001,"",E11/F11)</f>
        <v>0.85246188512491838</v>
      </c>
      <c r="I11" s="102">
        <f>E11-B11</f>
        <v>511.58799999999974</v>
      </c>
      <c r="J11" s="108">
        <f>IF(B11&lt;0.00000001,"",E11/B11)</f>
        <v>1.0247744244460151</v>
      </c>
    </row>
    <row r="12" spans="1:10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" customHeight="1" thickBot="1" x14ac:dyDescent="0.35">
      <c r="A13" s="4" t="s">
        <v>67</v>
      </c>
      <c r="B13" s="5">
        <f>SUM(B11:B12)</f>
        <v>20649.844000000001</v>
      </c>
      <c r="C13" s="37">
        <f>SUM(C11:C12)</f>
        <v>24823.903999999999</v>
      </c>
      <c r="D13" s="8"/>
      <c r="E13" s="5">
        <f>SUM(E11:E12)</f>
        <v>21161.432000000001</v>
      </c>
      <c r="F13" s="36">
        <f>SUM(F11:F12)</f>
        <v>24823.903999999999</v>
      </c>
      <c r="G13" s="36">
        <f>E13-F13</f>
        <v>-3662.4719999999979</v>
      </c>
      <c r="H13" s="112">
        <f>IF(F13&lt;0.00000001,"",E13/F13)</f>
        <v>0.85246188512491838</v>
      </c>
      <c r="I13" s="36">
        <f>SUM(I11:I12)</f>
        <v>511.58799999999974</v>
      </c>
      <c r="J13" s="112">
        <f>IF(B13&lt;0.00000001,"",E13/B13)</f>
        <v>1.0247744244460151</v>
      </c>
    </row>
    <row r="14" spans="1:10" ht="14.4" customHeight="1" thickBot="1" x14ac:dyDescent="0.35">
      <c r="A14" s="12"/>
      <c r="B14" s="12"/>
      <c r="C14" s="94"/>
      <c r="D14" s="8"/>
      <c r="E14" s="12"/>
      <c r="F14" s="13"/>
    </row>
    <row r="15" spans="1:10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0.87578232720714688</v>
      </c>
      <c r="C15" s="39">
        <f>IF(C9=0,"",C13/C9)</f>
        <v>0.96617719856429529</v>
      </c>
      <c r="D15" s="8"/>
      <c r="E15" s="6">
        <f>IF(E9=0,"",E13/E9)</f>
        <v>0.77281343600932684</v>
      </c>
      <c r="F15" s="38">
        <f>IF(F9=0,"",F13/F9)</f>
        <v>0.95358893440585568</v>
      </c>
      <c r="G15" s="38">
        <f>IF(ISERROR(F15-E15),"",E15-F15)</f>
        <v>-0.18077549839652884</v>
      </c>
      <c r="H15" s="113">
        <f>IF(ISERROR(F15-E15),"",IF(F15&lt;0.00000001,"",E15/F15))</f>
        <v>0.81042617854079546</v>
      </c>
    </row>
    <row r="17" spans="1:8" ht="14.4" customHeight="1" x14ac:dyDescent="0.3">
      <c r="A17" s="99" t="s">
        <v>139</v>
      </c>
    </row>
    <row r="18" spans="1:8" ht="14.4" customHeight="1" x14ac:dyDescent="0.3">
      <c r="A18" s="264" t="s">
        <v>172</v>
      </c>
      <c r="B18" s="265"/>
      <c r="C18" s="265"/>
      <c r="D18" s="265"/>
      <c r="E18" s="265"/>
      <c r="F18" s="265"/>
      <c r="G18" s="265"/>
      <c r="H18" s="265"/>
    </row>
    <row r="19" spans="1:8" x14ac:dyDescent="0.3">
      <c r="A19" s="263" t="s">
        <v>171</v>
      </c>
      <c r="B19" s="265"/>
      <c r="C19" s="265"/>
      <c r="D19" s="265"/>
      <c r="E19" s="265"/>
      <c r="F19" s="265"/>
      <c r="G19" s="265"/>
      <c r="H19" s="265"/>
    </row>
    <row r="20" spans="1:8" ht="14.4" customHeight="1" x14ac:dyDescent="0.3">
      <c r="A20" s="100" t="s">
        <v>198</v>
      </c>
    </row>
    <row r="21" spans="1:8" ht="14.4" customHeight="1" x14ac:dyDescent="0.3">
      <c r="A21" s="100" t="s">
        <v>140</v>
      </c>
    </row>
    <row r="22" spans="1:8" ht="14.4" customHeight="1" x14ac:dyDescent="0.3">
      <c r="A22" s="101" t="s">
        <v>227</v>
      </c>
    </row>
    <row r="23" spans="1:8" ht="14.4" customHeight="1" x14ac:dyDescent="0.3">
      <c r="A23" s="101" t="s">
        <v>141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8" operator="greaterThan">
      <formula>0</formula>
    </cfRule>
  </conditionalFormatting>
  <conditionalFormatting sqref="G11:G13 G15">
    <cfRule type="cellIs" dxfId="50" priority="7" operator="lessThan">
      <formula>0</formula>
    </cfRule>
  </conditionalFormatting>
  <conditionalFormatting sqref="H5:H9">
    <cfRule type="cellIs" dxfId="49" priority="6" operator="greaterThan">
      <formula>1</formula>
    </cfRule>
  </conditionalFormatting>
  <conditionalFormatting sqref="H11:H13 H15">
    <cfRule type="cellIs" dxfId="48" priority="5" operator="lessThan">
      <formula>1</formula>
    </cfRule>
  </conditionalFormatting>
  <conditionalFormatting sqref="I11:I13">
    <cfRule type="cellIs" dxfId="47" priority="4" operator="lessThan">
      <formula>0</formula>
    </cfRule>
  </conditionalFormatting>
  <conditionalFormatting sqref="J11:J13">
    <cfRule type="cellIs" dxfId="4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36" t="s">
        <v>91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</row>
    <row r="2" spans="1:13" ht="14.4" customHeight="1" x14ac:dyDescent="0.3">
      <c r="A2" s="215" t="s">
        <v>237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0.77566855665276768</v>
      </c>
      <c r="C4" s="185">
        <f t="shared" ref="C4:M4" si="0">(C10+C8)/C6</f>
        <v>0.80790906977946253</v>
      </c>
      <c r="D4" s="185">
        <f t="shared" si="0"/>
        <v>0.80254550517169354</v>
      </c>
      <c r="E4" s="185">
        <f t="shared" si="0"/>
        <v>0.79623861091293224</v>
      </c>
      <c r="F4" s="185">
        <f t="shared" si="0"/>
        <v>0.81054209104178176</v>
      </c>
      <c r="G4" s="185">
        <f t="shared" si="0"/>
        <v>0.81540084527933798</v>
      </c>
      <c r="H4" s="185">
        <f t="shared" si="0"/>
        <v>0.7728134360093265</v>
      </c>
      <c r="I4" s="185">
        <f t="shared" si="0"/>
        <v>0.7728134360093265</v>
      </c>
      <c r="J4" s="185">
        <f t="shared" si="0"/>
        <v>0.7728134360093265</v>
      </c>
      <c r="K4" s="185">
        <f t="shared" si="0"/>
        <v>0.7728134360093265</v>
      </c>
      <c r="L4" s="185">
        <f t="shared" si="0"/>
        <v>0.7728134360093265</v>
      </c>
      <c r="M4" s="185">
        <f t="shared" si="0"/>
        <v>0.7728134360093265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4285.0209299999997</v>
      </c>
      <c r="C5" s="185">
        <f>IF(ISERROR(VLOOKUP($A5,'Man Tab'!$A:$Q,COLUMN()+2,0)),0,VLOOKUP($A5,'Man Tab'!$A:$Q,COLUMN()+2,0))</f>
        <v>3845.2257100000002</v>
      </c>
      <c r="D5" s="185">
        <f>IF(ISERROR(VLOOKUP($A5,'Man Tab'!$A:$Q,COLUMN()+2,0)),0,VLOOKUP($A5,'Man Tab'!$A:$Q,COLUMN()+2,0))</f>
        <v>4243.5738300000103</v>
      </c>
      <c r="E5" s="185">
        <f>IF(ISERROR(VLOOKUP($A5,'Man Tab'!$A:$Q,COLUMN()+2,0)),0,VLOOKUP($A5,'Man Tab'!$A:$Q,COLUMN()+2,0))</f>
        <v>3605.1358700000001</v>
      </c>
      <c r="F5" s="185">
        <f>IF(ISERROR(VLOOKUP($A5,'Man Tab'!$A:$Q,COLUMN()+2,0)),0,VLOOKUP($A5,'Man Tab'!$A:$Q,COLUMN()+2,0))</f>
        <v>3673.6578500000001</v>
      </c>
      <c r="G5" s="185">
        <f>IF(ISERROR(VLOOKUP($A5,'Man Tab'!$A:$Q,COLUMN()+2,0)),0,VLOOKUP($A5,'Man Tab'!$A:$Q,COLUMN()+2,0))</f>
        <v>3935.62356</v>
      </c>
      <c r="H5" s="185">
        <f>IF(ISERROR(VLOOKUP($A5,'Man Tab'!$A:$Q,COLUMN()+2,0)),0,VLOOKUP($A5,'Man Tab'!$A:$Q,COLUMN()+2,0))</f>
        <v>3794.0915599999998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4285.0209299999997</v>
      </c>
      <c r="C6" s="187">
        <f t="shared" ref="C6:M6" si="1">C5+B6</f>
        <v>8130.2466399999994</v>
      </c>
      <c r="D6" s="187">
        <f t="shared" si="1"/>
        <v>12373.82047000001</v>
      </c>
      <c r="E6" s="187">
        <f t="shared" si="1"/>
        <v>15978.95634000001</v>
      </c>
      <c r="F6" s="187">
        <f t="shared" si="1"/>
        <v>19652.614190000011</v>
      </c>
      <c r="G6" s="187">
        <f t="shared" si="1"/>
        <v>23588.237750000011</v>
      </c>
      <c r="H6" s="187">
        <f t="shared" si="1"/>
        <v>27382.329310000012</v>
      </c>
      <c r="I6" s="187">
        <f t="shared" si="1"/>
        <v>27382.329310000012</v>
      </c>
      <c r="J6" s="187">
        <f t="shared" si="1"/>
        <v>27382.329310000012</v>
      </c>
      <c r="K6" s="187">
        <f t="shared" si="1"/>
        <v>27382.329310000012</v>
      </c>
      <c r="L6" s="187">
        <f t="shared" si="1"/>
        <v>27382.329310000012</v>
      </c>
      <c r="M6" s="187">
        <f t="shared" si="1"/>
        <v>27382.329310000012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3323756</v>
      </c>
      <c r="C9" s="186">
        <v>3244744</v>
      </c>
      <c r="D9" s="186">
        <v>3362054</v>
      </c>
      <c r="E9" s="186">
        <v>2792508</v>
      </c>
      <c r="F9" s="186">
        <v>3206209</v>
      </c>
      <c r="G9" s="186">
        <v>3304598</v>
      </c>
      <c r="H9" s="186">
        <v>1927563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3323.7559999999999</v>
      </c>
      <c r="C10" s="187">
        <f t="shared" ref="C10:M10" si="3">C9/1000+B10</f>
        <v>6568.5</v>
      </c>
      <c r="D10" s="187">
        <f t="shared" si="3"/>
        <v>9930.5540000000001</v>
      </c>
      <c r="E10" s="187">
        <f t="shared" si="3"/>
        <v>12723.062</v>
      </c>
      <c r="F10" s="187">
        <f t="shared" si="3"/>
        <v>15929.271000000001</v>
      </c>
      <c r="G10" s="187">
        <f t="shared" si="3"/>
        <v>19233.868999999999</v>
      </c>
      <c r="H10" s="187">
        <f t="shared" si="3"/>
        <v>21161.432000000001</v>
      </c>
      <c r="I10" s="187">
        <f t="shared" si="3"/>
        <v>21161.432000000001</v>
      </c>
      <c r="J10" s="187">
        <f t="shared" si="3"/>
        <v>21161.432000000001</v>
      </c>
      <c r="K10" s="187">
        <f t="shared" si="3"/>
        <v>21161.432000000001</v>
      </c>
      <c r="L10" s="187">
        <f t="shared" si="3"/>
        <v>21161.432000000001</v>
      </c>
      <c r="M10" s="187">
        <f t="shared" si="3"/>
        <v>21161.432000000001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8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0.95358893440585568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0.95358893440585568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48" t="s">
        <v>239</v>
      </c>
      <c r="B1" s="348"/>
      <c r="C1" s="348"/>
      <c r="D1" s="348"/>
      <c r="E1" s="348"/>
      <c r="F1" s="348"/>
      <c r="G1" s="348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188" customFormat="1" ht="14.4" customHeight="1" thickBot="1" x14ac:dyDescent="0.3">
      <c r="A2" s="215" t="s">
        <v>237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49" t="s">
        <v>16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123"/>
      <c r="Q3" s="125"/>
    </row>
    <row r="4" spans="1:17" ht="14.4" customHeight="1" x14ac:dyDescent="0.3">
      <c r="A4" s="69"/>
      <c r="B4" s="20">
        <v>2017</v>
      </c>
      <c r="C4" s="124" t="s">
        <v>17</v>
      </c>
      <c r="D4" s="295" t="s">
        <v>203</v>
      </c>
      <c r="E4" s="295" t="s">
        <v>204</v>
      </c>
      <c r="F4" s="295" t="s">
        <v>205</v>
      </c>
      <c r="G4" s="295" t="s">
        <v>206</v>
      </c>
      <c r="H4" s="295" t="s">
        <v>207</v>
      </c>
      <c r="I4" s="295" t="s">
        <v>208</v>
      </c>
      <c r="J4" s="295" t="s">
        <v>209</v>
      </c>
      <c r="K4" s="295" t="s">
        <v>210</v>
      </c>
      <c r="L4" s="295" t="s">
        <v>211</v>
      </c>
      <c r="M4" s="295" t="s">
        <v>212</v>
      </c>
      <c r="N4" s="295" t="s">
        <v>213</v>
      </c>
      <c r="O4" s="295" t="s">
        <v>214</v>
      </c>
      <c r="P4" s="351" t="s">
        <v>3</v>
      </c>
      <c r="Q4" s="352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238</v>
      </c>
    </row>
    <row r="7" spans="1:17" ht="14.4" customHeight="1" x14ac:dyDescent="0.3">
      <c r="A7" s="15" t="s">
        <v>22</v>
      </c>
      <c r="B7" s="51">
        <v>54</v>
      </c>
      <c r="C7" s="52">
        <v>4.5</v>
      </c>
      <c r="D7" s="52">
        <v>3.1358799999999998</v>
      </c>
      <c r="E7" s="52">
        <v>1.91788</v>
      </c>
      <c r="F7" s="52">
        <v>1.92072</v>
      </c>
      <c r="G7" s="52">
        <v>1.4470799999999999</v>
      </c>
      <c r="H7" s="52">
        <v>4.4307499999999997</v>
      </c>
      <c r="I7" s="52">
        <v>3.21469</v>
      </c>
      <c r="J7" s="52">
        <v>1.60931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17.676310000000001</v>
      </c>
      <c r="Q7" s="81">
        <v>0.561152698412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238</v>
      </c>
    </row>
    <row r="9" spans="1:17" ht="14.4" customHeight="1" x14ac:dyDescent="0.3">
      <c r="A9" s="15" t="s">
        <v>24</v>
      </c>
      <c r="B9" s="51">
        <v>21780.546939612199</v>
      </c>
      <c r="C9" s="52">
        <v>1815.04557830101</v>
      </c>
      <c r="D9" s="52">
        <v>2219.85439</v>
      </c>
      <c r="E9" s="52">
        <v>1994.60942</v>
      </c>
      <c r="F9" s="52">
        <v>2251.9940000000001</v>
      </c>
      <c r="G9" s="52">
        <v>1606.8331599999999</v>
      </c>
      <c r="H9" s="52">
        <v>1710.21893</v>
      </c>
      <c r="I9" s="52">
        <v>2039.8478399999999</v>
      </c>
      <c r="J9" s="52">
        <v>1327.50929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13150.867029999999</v>
      </c>
      <c r="Q9" s="81">
        <v>1.035067831056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238</v>
      </c>
    </row>
    <row r="11" spans="1:17" ht="14.4" customHeight="1" x14ac:dyDescent="0.3">
      <c r="A11" s="15" t="s">
        <v>26</v>
      </c>
      <c r="B11" s="51">
        <v>180.71306446244199</v>
      </c>
      <c r="C11" s="52">
        <v>15.059422038536001</v>
      </c>
      <c r="D11" s="52">
        <v>14.84896</v>
      </c>
      <c r="E11" s="52">
        <v>11.4816</v>
      </c>
      <c r="F11" s="52">
        <v>22.948650000000001</v>
      </c>
      <c r="G11" s="52">
        <v>12.69495</v>
      </c>
      <c r="H11" s="52">
        <v>20.482530000000001</v>
      </c>
      <c r="I11" s="52">
        <v>23.244050000000001</v>
      </c>
      <c r="J11" s="52">
        <v>10.32419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116.02493</v>
      </c>
      <c r="Q11" s="81">
        <v>1.1006391850620001</v>
      </c>
    </row>
    <row r="12" spans="1:17" ht="14.4" customHeight="1" x14ac:dyDescent="0.3">
      <c r="A12" s="15" t="s">
        <v>27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81" t="s">
        <v>238</v>
      </c>
    </row>
    <row r="13" spans="1:17" ht="14.4" customHeight="1" x14ac:dyDescent="0.3">
      <c r="A13" s="15" t="s">
        <v>28</v>
      </c>
      <c r="B13" s="51">
        <v>17.311544556655001</v>
      </c>
      <c r="C13" s="52">
        <v>1.4426287130540001</v>
      </c>
      <c r="D13" s="52">
        <v>0.89900999999999998</v>
      </c>
      <c r="E13" s="52">
        <v>2.2246600000000001</v>
      </c>
      <c r="F13" s="52">
        <v>3.0697100000000002</v>
      </c>
      <c r="G13" s="52">
        <v>1.13053</v>
      </c>
      <c r="H13" s="52">
        <v>0.93045999999999995</v>
      </c>
      <c r="I13" s="52">
        <v>2.7497699999999998</v>
      </c>
      <c r="J13" s="52">
        <v>1.23414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12.23828</v>
      </c>
      <c r="Q13" s="81">
        <v>1.211902756727</v>
      </c>
    </row>
    <row r="14" spans="1:17" ht="14.4" customHeight="1" x14ac:dyDescent="0.3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238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238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238</v>
      </c>
    </row>
    <row r="17" spans="1:17" ht="14.4" customHeight="1" x14ac:dyDescent="0.3">
      <c r="A17" s="15" t="s">
        <v>32</v>
      </c>
      <c r="B17" s="51">
        <v>8.0756647642019992</v>
      </c>
      <c r="C17" s="52">
        <v>0.672972063683</v>
      </c>
      <c r="D17" s="52">
        <v>85.860500000000002</v>
      </c>
      <c r="E17" s="52">
        <v>0</v>
      </c>
      <c r="F17" s="52">
        <v>0.13456000000000001</v>
      </c>
      <c r="G17" s="52">
        <v>0</v>
      </c>
      <c r="H17" s="52">
        <v>3.0009999999999999</v>
      </c>
      <c r="I17" s="52">
        <v>0</v>
      </c>
      <c r="J17" s="52">
        <v>0.27045999999999998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89.26652</v>
      </c>
      <c r="Q17" s="81">
        <v>18.949315563264001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5.58</v>
      </c>
      <c r="E18" s="52">
        <v>0</v>
      </c>
      <c r="F18" s="52">
        <v>1.254</v>
      </c>
      <c r="G18" s="52">
        <v>2.3479999999999999</v>
      </c>
      <c r="H18" s="52">
        <v>1.4350000000000001</v>
      </c>
      <c r="I18" s="52">
        <v>4.4379999999999997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15.055</v>
      </c>
      <c r="Q18" s="81" t="s">
        <v>238</v>
      </c>
    </row>
    <row r="19" spans="1:17" ht="14.4" customHeight="1" x14ac:dyDescent="0.3">
      <c r="A19" s="15" t="s">
        <v>34</v>
      </c>
      <c r="B19" s="51">
        <v>800.26932501252804</v>
      </c>
      <c r="C19" s="52">
        <v>66.689110417709998</v>
      </c>
      <c r="D19" s="52">
        <v>62.01538</v>
      </c>
      <c r="E19" s="52">
        <v>20.801279999999998</v>
      </c>
      <c r="F19" s="52">
        <v>128.00479999999999</v>
      </c>
      <c r="G19" s="52">
        <v>13.883800000000001</v>
      </c>
      <c r="H19" s="52">
        <v>46.218000000000004</v>
      </c>
      <c r="I19" s="52">
        <v>43.087479999999999</v>
      </c>
      <c r="J19" s="52">
        <v>29.659459999999999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343.67020000000002</v>
      </c>
      <c r="Q19" s="81">
        <v>0.73618830045299999</v>
      </c>
    </row>
    <row r="20" spans="1:17" ht="14.4" customHeight="1" x14ac:dyDescent="0.3">
      <c r="A20" s="15" t="s">
        <v>35</v>
      </c>
      <c r="B20" s="51">
        <v>19757</v>
      </c>
      <c r="C20" s="52">
        <v>1646.4166666666699</v>
      </c>
      <c r="D20" s="52">
        <v>1703.26541</v>
      </c>
      <c r="E20" s="52">
        <v>1610.4443699999999</v>
      </c>
      <c r="F20" s="52">
        <v>1634.10139</v>
      </c>
      <c r="G20" s="52">
        <v>1766.10265</v>
      </c>
      <c r="H20" s="52">
        <v>1678.9708800000001</v>
      </c>
      <c r="I20" s="52">
        <v>1611.3907300000001</v>
      </c>
      <c r="J20" s="52">
        <v>2283.77637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12288.051799999999</v>
      </c>
      <c r="Q20" s="81">
        <v>1.066216108576</v>
      </c>
    </row>
    <row r="21" spans="1:17" ht="14.4" customHeight="1" x14ac:dyDescent="0.3">
      <c r="A21" s="16" t="s">
        <v>36</v>
      </c>
      <c r="B21" s="51">
        <v>1953</v>
      </c>
      <c r="C21" s="52">
        <v>162.75</v>
      </c>
      <c r="D21" s="52">
        <v>187.411</v>
      </c>
      <c r="E21" s="52">
        <v>203.74700000000001</v>
      </c>
      <c r="F21" s="52">
        <v>199.696</v>
      </c>
      <c r="G21" s="52">
        <v>199.696</v>
      </c>
      <c r="H21" s="52">
        <v>207.27099999999999</v>
      </c>
      <c r="I21" s="52">
        <v>201.71700000000001</v>
      </c>
      <c r="J21" s="52">
        <v>129.47900000000001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1329.0170000000001</v>
      </c>
      <c r="Q21" s="81">
        <v>1.1665718674559999</v>
      </c>
    </row>
    <row r="22" spans="1:17" ht="14.4" customHeight="1" x14ac:dyDescent="0.3">
      <c r="A22" s="15" t="s">
        <v>37</v>
      </c>
      <c r="B22" s="51">
        <v>5</v>
      </c>
      <c r="C22" s="52">
        <v>0.416666666666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10.229340000000001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10.229340000000001</v>
      </c>
      <c r="Q22" s="81">
        <v>3.5072022857139999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238</v>
      </c>
    </row>
    <row r="24" spans="1:17" ht="14.4" customHeight="1" x14ac:dyDescent="0.3">
      <c r="A24" s="16" t="s">
        <v>39</v>
      </c>
      <c r="B24" s="51">
        <v>7.2759576141834308E-12</v>
      </c>
      <c r="C24" s="52">
        <v>-4.5474735088646402E-13</v>
      </c>
      <c r="D24" s="52">
        <v>2.1503999999999999</v>
      </c>
      <c r="E24" s="52">
        <v>-5.0000000000000001E-4</v>
      </c>
      <c r="F24" s="52">
        <v>0.45</v>
      </c>
      <c r="G24" s="52">
        <v>0.99970000000000003</v>
      </c>
      <c r="H24" s="52">
        <v>0.69929999999900005</v>
      </c>
      <c r="I24" s="52">
        <v>5.9339999999990001</v>
      </c>
      <c r="J24" s="52">
        <v>4.5474735088646402E-13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10.232900000000001</v>
      </c>
      <c r="Q24" s="81"/>
    </row>
    <row r="25" spans="1:17" ht="14.4" customHeight="1" x14ac:dyDescent="0.3">
      <c r="A25" s="17" t="s">
        <v>40</v>
      </c>
      <c r="B25" s="54">
        <v>44555.916538407997</v>
      </c>
      <c r="C25" s="55">
        <v>3712.9930448673299</v>
      </c>
      <c r="D25" s="55">
        <v>4285.0209299999997</v>
      </c>
      <c r="E25" s="55">
        <v>3845.2257100000002</v>
      </c>
      <c r="F25" s="55">
        <v>4243.5738300000103</v>
      </c>
      <c r="G25" s="55">
        <v>3605.1358700000001</v>
      </c>
      <c r="H25" s="55">
        <v>3673.6578500000001</v>
      </c>
      <c r="I25" s="55">
        <v>3935.62356</v>
      </c>
      <c r="J25" s="55">
        <v>3794.0915599999998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27382.329310000001</v>
      </c>
      <c r="Q25" s="82">
        <v>1.0535331692600001</v>
      </c>
    </row>
    <row r="26" spans="1:17" ht="14.4" customHeight="1" x14ac:dyDescent="0.3">
      <c r="A26" s="15" t="s">
        <v>41</v>
      </c>
      <c r="B26" s="51">
        <v>3349.8169135683102</v>
      </c>
      <c r="C26" s="52">
        <v>279.15140946402602</v>
      </c>
      <c r="D26" s="52">
        <v>237.63179</v>
      </c>
      <c r="E26" s="52">
        <v>223.61448999999999</v>
      </c>
      <c r="F26" s="52">
        <v>278.20785000000001</v>
      </c>
      <c r="G26" s="52">
        <v>277.15929</v>
      </c>
      <c r="H26" s="52">
        <v>276.34447</v>
      </c>
      <c r="I26" s="52">
        <v>298.98934000000003</v>
      </c>
      <c r="J26" s="52">
        <v>320.56315999999998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1912.5103899999999</v>
      </c>
      <c r="Q26" s="81">
        <v>0.97873684580099996</v>
      </c>
    </row>
    <row r="27" spans="1:17" ht="14.4" customHeight="1" x14ac:dyDescent="0.3">
      <c r="A27" s="18" t="s">
        <v>42</v>
      </c>
      <c r="B27" s="54">
        <v>47905.733451976303</v>
      </c>
      <c r="C27" s="55">
        <v>3992.1444543313601</v>
      </c>
      <c r="D27" s="55">
        <v>4522.65272</v>
      </c>
      <c r="E27" s="55">
        <v>4068.8402000000001</v>
      </c>
      <c r="F27" s="55">
        <v>4521.7816800000101</v>
      </c>
      <c r="G27" s="55">
        <v>3882.2951600000001</v>
      </c>
      <c r="H27" s="55">
        <v>3950.0023200000001</v>
      </c>
      <c r="I27" s="55">
        <v>4234.6129000000001</v>
      </c>
      <c r="J27" s="55">
        <v>4114.6547200000005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29294.8397</v>
      </c>
      <c r="Q27" s="82">
        <v>1.0483030230679999</v>
      </c>
    </row>
    <row r="28" spans="1:17" ht="14.4" customHeight="1" x14ac:dyDescent="0.3">
      <c r="A28" s="16" t="s">
        <v>43</v>
      </c>
      <c r="B28" s="51">
        <v>530</v>
      </c>
      <c r="C28" s="52">
        <v>44.166666666666003</v>
      </c>
      <c r="D28" s="52">
        <v>55.648380000000003</v>
      </c>
      <c r="E28" s="52">
        <v>53.64282</v>
      </c>
      <c r="F28" s="52">
        <v>21.247240000000001</v>
      </c>
      <c r="G28" s="52">
        <v>41.648760000000003</v>
      </c>
      <c r="H28" s="52">
        <v>65.812160000000006</v>
      </c>
      <c r="I28" s="52">
        <v>71.51876</v>
      </c>
      <c r="J28" s="52">
        <v>33.009599999999999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342.52771999999999</v>
      </c>
      <c r="Q28" s="81">
        <v>1.1079063719669999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238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238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9" t="s">
        <v>139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48" t="s">
        <v>48</v>
      </c>
      <c r="B1" s="348"/>
      <c r="C1" s="348"/>
      <c r="D1" s="348"/>
      <c r="E1" s="348"/>
      <c r="F1" s="348"/>
      <c r="G1" s="348"/>
      <c r="H1" s="353"/>
      <c r="I1" s="353"/>
      <c r="J1" s="353"/>
      <c r="K1" s="353"/>
    </row>
    <row r="2" spans="1:11" s="60" customFormat="1" ht="14.4" customHeight="1" thickBot="1" x14ac:dyDescent="0.35">
      <c r="A2" s="215" t="s">
        <v>237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49" t="s">
        <v>49</v>
      </c>
      <c r="C3" s="350"/>
      <c r="D3" s="350"/>
      <c r="E3" s="350"/>
      <c r="F3" s="356" t="s">
        <v>50</v>
      </c>
      <c r="G3" s="350"/>
      <c r="H3" s="350"/>
      <c r="I3" s="350"/>
      <c r="J3" s="350"/>
      <c r="K3" s="357"/>
    </row>
    <row r="4" spans="1:11" ht="14.4" customHeight="1" x14ac:dyDescent="0.3">
      <c r="A4" s="69"/>
      <c r="B4" s="354"/>
      <c r="C4" s="355"/>
      <c r="D4" s="355"/>
      <c r="E4" s="355"/>
      <c r="F4" s="358" t="s">
        <v>216</v>
      </c>
      <c r="G4" s="360" t="s">
        <v>51</v>
      </c>
      <c r="H4" s="126" t="s">
        <v>126</v>
      </c>
      <c r="I4" s="358" t="s">
        <v>52</v>
      </c>
      <c r="J4" s="360" t="s">
        <v>223</v>
      </c>
      <c r="K4" s="361" t="s">
        <v>217</v>
      </c>
    </row>
    <row r="5" spans="1:11" ht="42" thickBot="1" x14ac:dyDescent="0.35">
      <c r="A5" s="70"/>
      <c r="B5" s="24" t="s">
        <v>219</v>
      </c>
      <c r="C5" s="25" t="s">
        <v>220</v>
      </c>
      <c r="D5" s="26" t="s">
        <v>221</v>
      </c>
      <c r="E5" s="26" t="s">
        <v>222</v>
      </c>
      <c r="F5" s="359"/>
      <c r="G5" s="359"/>
      <c r="H5" s="25" t="s">
        <v>218</v>
      </c>
      <c r="I5" s="359"/>
      <c r="J5" s="359"/>
      <c r="K5" s="362"/>
    </row>
    <row r="6" spans="1:11" ht="14.4" customHeight="1" thickBot="1" x14ac:dyDescent="0.35">
      <c r="A6" s="433" t="s">
        <v>240</v>
      </c>
      <c r="B6" s="415">
        <v>41830.941044323197</v>
      </c>
      <c r="C6" s="415">
        <v>43957.475769999997</v>
      </c>
      <c r="D6" s="416">
        <v>2126.53472567687</v>
      </c>
      <c r="E6" s="417">
        <v>1.0508364065589999</v>
      </c>
      <c r="F6" s="415">
        <v>44555.916538407997</v>
      </c>
      <c r="G6" s="416">
        <v>25990.951314071299</v>
      </c>
      <c r="H6" s="418">
        <v>3794.0915599999998</v>
      </c>
      <c r="I6" s="415">
        <v>27382.329310000001</v>
      </c>
      <c r="J6" s="416">
        <v>1391.3779959286701</v>
      </c>
      <c r="K6" s="419">
        <v>0.61456101540100005</v>
      </c>
    </row>
    <row r="7" spans="1:11" ht="14.4" customHeight="1" thickBot="1" x14ac:dyDescent="0.35">
      <c r="A7" s="434" t="s">
        <v>241</v>
      </c>
      <c r="B7" s="415">
        <v>21276.004630489799</v>
      </c>
      <c r="C7" s="415">
        <v>21038.935539999999</v>
      </c>
      <c r="D7" s="416">
        <v>-237.06909048976399</v>
      </c>
      <c r="E7" s="417">
        <v>0.98885744318000002</v>
      </c>
      <c r="F7" s="415">
        <v>22032.571548631298</v>
      </c>
      <c r="G7" s="416">
        <v>12852.3334033682</v>
      </c>
      <c r="H7" s="418">
        <v>1340.6769300000001</v>
      </c>
      <c r="I7" s="415">
        <v>13296.80545</v>
      </c>
      <c r="J7" s="416">
        <v>444.47204663176501</v>
      </c>
      <c r="K7" s="419">
        <v>0.60350674094699996</v>
      </c>
    </row>
    <row r="8" spans="1:11" ht="14.4" customHeight="1" thickBot="1" x14ac:dyDescent="0.35">
      <c r="A8" s="435" t="s">
        <v>242</v>
      </c>
      <c r="B8" s="415">
        <v>21276.004630489799</v>
      </c>
      <c r="C8" s="415">
        <v>21038.935539999999</v>
      </c>
      <c r="D8" s="416">
        <v>-237.06909048976399</v>
      </c>
      <c r="E8" s="417">
        <v>0.98885744318000002</v>
      </c>
      <c r="F8" s="415">
        <v>22032.571548631298</v>
      </c>
      <c r="G8" s="416">
        <v>12852.3334033682</v>
      </c>
      <c r="H8" s="418">
        <v>1340.6769300000001</v>
      </c>
      <c r="I8" s="415">
        <v>13296.80545</v>
      </c>
      <c r="J8" s="416">
        <v>444.47204663176501</v>
      </c>
      <c r="K8" s="419">
        <v>0.60350674094699996</v>
      </c>
    </row>
    <row r="9" spans="1:11" ht="14.4" customHeight="1" thickBot="1" x14ac:dyDescent="0.35">
      <c r="A9" s="436" t="s">
        <v>243</v>
      </c>
      <c r="B9" s="420">
        <v>0</v>
      </c>
      <c r="C9" s="420">
        <v>2.8999999900000001E-4</v>
      </c>
      <c r="D9" s="421">
        <v>2.8999999900000001E-4</v>
      </c>
      <c r="E9" s="422" t="s">
        <v>238</v>
      </c>
      <c r="F9" s="420">
        <v>0</v>
      </c>
      <c r="G9" s="421">
        <v>0</v>
      </c>
      <c r="H9" s="423">
        <v>0</v>
      </c>
      <c r="I9" s="420">
        <v>-1.1000000000000001E-3</v>
      </c>
      <c r="J9" s="421">
        <v>-1.1000000000000001E-3</v>
      </c>
      <c r="K9" s="424" t="s">
        <v>238</v>
      </c>
    </row>
    <row r="10" spans="1:11" ht="14.4" customHeight="1" thickBot="1" x14ac:dyDescent="0.35">
      <c r="A10" s="437" t="s">
        <v>244</v>
      </c>
      <c r="B10" s="415">
        <v>0</v>
      </c>
      <c r="C10" s="415">
        <v>2.8999999900000001E-4</v>
      </c>
      <c r="D10" s="416">
        <v>2.8999999900000001E-4</v>
      </c>
      <c r="E10" s="425" t="s">
        <v>238</v>
      </c>
      <c r="F10" s="415">
        <v>0</v>
      </c>
      <c r="G10" s="416">
        <v>0</v>
      </c>
      <c r="H10" s="418">
        <v>0</v>
      </c>
      <c r="I10" s="415">
        <v>-1.1000000000000001E-3</v>
      </c>
      <c r="J10" s="416">
        <v>-1.1000000000000001E-3</v>
      </c>
      <c r="K10" s="426" t="s">
        <v>238</v>
      </c>
    </row>
    <row r="11" spans="1:11" ht="14.4" customHeight="1" thickBot="1" x14ac:dyDescent="0.35">
      <c r="A11" s="436" t="s">
        <v>245</v>
      </c>
      <c r="B11" s="420">
        <v>59.943805411695003</v>
      </c>
      <c r="C11" s="420">
        <v>41.435319999999997</v>
      </c>
      <c r="D11" s="421">
        <v>-18.508485411694998</v>
      </c>
      <c r="E11" s="427">
        <v>0.69123606209800004</v>
      </c>
      <c r="F11" s="420">
        <v>54</v>
      </c>
      <c r="G11" s="421">
        <v>31.5</v>
      </c>
      <c r="H11" s="423">
        <v>1.60931</v>
      </c>
      <c r="I11" s="420">
        <v>17.676310000000001</v>
      </c>
      <c r="J11" s="421">
        <v>-13.823689999999999</v>
      </c>
      <c r="K11" s="428">
        <v>0.32733907407399998</v>
      </c>
    </row>
    <row r="12" spans="1:11" ht="14.4" customHeight="1" thickBot="1" x14ac:dyDescent="0.35">
      <c r="A12" s="437" t="s">
        <v>246</v>
      </c>
      <c r="B12" s="415">
        <v>37.000003340340001</v>
      </c>
      <c r="C12" s="415">
        <v>27.018599999999999</v>
      </c>
      <c r="D12" s="416">
        <v>-9.98140334034</v>
      </c>
      <c r="E12" s="417">
        <v>0.73023236650699996</v>
      </c>
      <c r="F12" s="415">
        <v>32</v>
      </c>
      <c r="G12" s="416">
        <v>18.666666666666</v>
      </c>
      <c r="H12" s="418">
        <v>1.60931</v>
      </c>
      <c r="I12" s="415">
        <v>16.859059999999999</v>
      </c>
      <c r="J12" s="416">
        <v>-1.807606666666</v>
      </c>
      <c r="K12" s="419">
        <v>0.52684562499999998</v>
      </c>
    </row>
    <row r="13" spans="1:11" ht="14.4" customHeight="1" thickBot="1" x14ac:dyDescent="0.35">
      <c r="A13" s="437" t="s">
        <v>247</v>
      </c>
      <c r="B13" s="415">
        <v>22.000001986148</v>
      </c>
      <c r="C13" s="415">
        <v>14.41672</v>
      </c>
      <c r="D13" s="416">
        <v>-7.5832819861480001</v>
      </c>
      <c r="E13" s="417">
        <v>0.65530539538400001</v>
      </c>
      <c r="F13" s="415">
        <v>22</v>
      </c>
      <c r="G13" s="416">
        <v>12.833333333333</v>
      </c>
      <c r="H13" s="418">
        <v>0</v>
      </c>
      <c r="I13" s="415">
        <v>0.76075999999999999</v>
      </c>
      <c r="J13" s="416">
        <v>-12.072573333333001</v>
      </c>
      <c r="K13" s="419">
        <v>3.458E-2</v>
      </c>
    </row>
    <row r="14" spans="1:11" ht="14.4" customHeight="1" thickBot="1" x14ac:dyDescent="0.35">
      <c r="A14" s="437" t="s">
        <v>248</v>
      </c>
      <c r="B14" s="415">
        <v>0</v>
      </c>
      <c r="C14" s="415">
        <v>0</v>
      </c>
      <c r="D14" s="416">
        <v>0</v>
      </c>
      <c r="E14" s="417">
        <v>1</v>
      </c>
      <c r="F14" s="415">
        <v>0</v>
      </c>
      <c r="G14" s="416">
        <v>0</v>
      </c>
      <c r="H14" s="418">
        <v>0</v>
      </c>
      <c r="I14" s="415">
        <v>5.6489999999999999E-2</v>
      </c>
      <c r="J14" s="416">
        <v>5.6489999999999999E-2</v>
      </c>
      <c r="K14" s="426" t="s">
        <v>249</v>
      </c>
    </row>
    <row r="15" spans="1:11" ht="14.4" customHeight="1" thickBot="1" x14ac:dyDescent="0.35">
      <c r="A15" s="437" t="s">
        <v>250</v>
      </c>
      <c r="B15" s="415">
        <v>0.94380008520500003</v>
      </c>
      <c r="C15" s="415">
        <v>0</v>
      </c>
      <c r="D15" s="416">
        <v>-0.94380008520500003</v>
      </c>
      <c r="E15" s="417">
        <v>0</v>
      </c>
      <c r="F15" s="415">
        <v>0</v>
      </c>
      <c r="G15" s="416">
        <v>0</v>
      </c>
      <c r="H15" s="418">
        <v>0</v>
      </c>
      <c r="I15" s="415">
        <v>0</v>
      </c>
      <c r="J15" s="416">
        <v>0</v>
      </c>
      <c r="K15" s="419">
        <v>0</v>
      </c>
    </row>
    <row r="16" spans="1:11" ht="14.4" customHeight="1" thickBot="1" x14ac:dyDescent="0.35">
      <c r="A16" s="436" t="s">
        <v>251</v>
      </c>
      <c r="B16" s="420">
        <v>20998.175277886501</v>
      </c>
      <c r="C16" s="420">
        <v>20727.983120000001</v>
      </c>
      <c r="D16" s="421">
        <v>-270.19215788650001</v>
      </c>
      <c r="E16" s="427">
        <v>0.98713258869800002</v>
      </c>
      <c r="F16" s="420">
        <v>21780.546939612199</v>
      </c>
      <c r="G16" s="421">
        <v>12705.3190481071</v>
      </c>
      <c r="H16" s="423">
        <v>1327.50929</v>
      </c>
      <c r="I16" s="420">
        <v>13150.867029999999</v>
      </c>
      <c r="J16" s="421">
        <v>445.54798189290301</v>
      </c>
      <c r="K16" s="428">
        <v>0.60378956811600004</v>
      </c>
    </row>
    <row r="17" spans="1:11" ht="14.4" customHeight="1" thickBot="1" x14ac:dyDescent="0.35">
      <c r="A17" s="437" t="s">
        <v>252</v>
      </c>
      <c r="B17" s="415">
        <v>20700.001688226399</v>
      </c>
      <c r="C17" s="415">
        <v>20469.068589999999</v>
      </c>
      <c r="D17" s="416">
        <v>-230.93309822634899</v>
      </c>
      <c r="E17" s="417">
        <v>0.988843812589</v>
      </c>
      <c r="F17" s="415">
        <v>21500</v>
      </c>
      <c r="G17" s="416">
        <v>12541.666666666701</v>
      </c>
      <c r="H17" s="418">
        <v>1311.0088499999999</v>
      </c>
      <c r="I17" s="415">
        <v>12967.02547</v>
      </c>
      <c r="J17" s="416">
        <v>425.35880333333802</v>
      </c>
      <c r="K17" s="419">
        <v>0.60311746371999997</v>
      </c>
    </row>
    <row r="18" spans="1:11" ht="14.4" customHeight="1" thickBot="1" x14ac:dyDescent="0.35">
      <c r="A18" s="437" t="s">
        <v>253</v>
      </c>
      <c r="B18" s="415">
        <v>129.71225379648001</v>
      </c>
      <c r="C18" s="415">
        <v>139.25720000000001</v>
      </c>
      <c r="D18" s="416">
        <v>9.5449462035200003</v>
      </c>
      <c r="E18" s="417">
        <v>1.0735855397159999</v>
      </c>
      <c r="F18" s="415">
        <v>139.54693961217299</v>
      </c>
      <c r="G18" s="416">
        <v>81.402381440433999</v>
      </c>
      <c r="H18" s="418">
        <v>6.7946900000000001</v>
      </c>
      <c r="I18" s="415">
        <v>112.08156</v>
      </c>
      <c r="J18" s="416">
        <v>30.679178559564999</v>
      </c>
      <c r="K18" s="419">
        <v>0.80318178464800005</v>
      </c>
    </row>
    <row r="19" spans="1:11" ht="14.4" customHeight="1" thickBot="1" x14ac:dyDescent="0.35">
      <c r="A19" s="437" t="s">
        <v>254</v>
      </c>
      <c r="B19" s="415">
        <v>19.964250360605998</v>
      </c>
      <c r="C19" s="415">
        <v>14.167149999999999</v>
      </c>
      <c r="D19" s="416">
        <v>-5.7971003606059996</v>
      </c>
      <c r="E19" s="417">
        <v>0.709625943579</v>
      </c>
      <c r="F19" s="415">
        <v>20</v>
      </c>
      <c r="G19" s="416">
        <v>11.666666666666</v>
      </c>
      <c r="H19" s="418">
        <v>1.2116</v>
      </c>
      <c r="I19" s="415">
        <v>8.4456799999999994</v>
      </c>
      <c r="J19" s="416">
        <v>-3.2209866666660001</v>
      </c>
      <c r="K19" s="419">
        <v>0.42228399999999999</v>
      </c>
    </row>
    <row r="20" spans="1:11" ht="14.4" customHeight="1" thickBot="1" x14ac:dyDescent="0.35">
      <c r="A20" s="437" t="s">
        <v>255</v>
      </c>
      <c r="B20" s="415">
        <v>116.76953946995</v>
      </c>
      <c r="C20" s="415">
        <v>86.407179999999997</v>
      </c>
      <c r="D20" s="416">
        <v>-30.362359469948998</v>
      </c>
      <c r="E20" s="417">
        <v>0.73998048114399995</v>
      </c>
      <c r="F20" s="415">
        <v>100</v>
      </c>
      <c r="G20" s="416">
        <v>58.333333333333002</v>
      </c>
      <c r="H20" s="418">
        <v>6.0041500000000001</v>
      </c>
      <c r="I20" s="415">
        <v>50.07432</v>
      </c>
      <c r="J20" s="416">
        <v>-8.2590133333329998</v>
      </c>
      <c r="K20" s="419">
        <v>0.50074320000000005</v>
      </c>
    </row>
    <row r="21" spans="1:11" ht="14.4" customHeight="1" thickBot="1" x14ac:dyDescent="0.35">
      <c r="A21" s="437" t="s">
        <v>256</v>
      </c>
      <c r="B21" s="415">
        <v>1.0000000902790001</v>
      </c>
      <c r="C21" s="415">
        <v>1.4370000000000001</v>
      </c>
      <c r="D21" s="416">
        <v>0.43699990972000002</v>
      </c>
      <c r="E21" s="417">
        <v>1.436999870268</v>
      </c>
      <c r="F21" s="415">
        <v>1</v>
      </c>
      <c r="G21" s="416">
        <v>0.58333333333299997</v>
      </c>
      <c r="H21" s="418">
        <v>0.14399999999999999</v>
      </c>
      <c r="I21" s="415">
        <v>0.68400000000000005</v>
      </c>
      <c r="J21" s="416">
        <v>0.10066666666599999</v>
      </c>
      <c r="K21" s="419">
        <v>0.68400000000000005</v>
      </c>
    </row>
    <row r="22" spans="1:11" ht="14.4" customHeight="1" thickBot="1" x14ac:dyDescent="0.35">
      <c r="A22" s="437" t="s">
        <v>257</v>
      </c>
      <c r="B22" s="415">
        <v>30.727545942833</v>
      </c>
      <c r="C22" s="415">
        <v>17.646000000000001</v>
      </c>
      <c r="D22" s="416">
        <v>-13.081545942832999</v>
      </c>
      <c r="E22" s="417">
        <v>0.57427300028499995</v>
      </c>
      <c r="F22" s="415">
        <v>20</v>
      </c>
      <c r="G22" s="416">
        <v>11.666666666666</v>
      </c>
      <c r="H22" s="418">
        <v>2.3460000000000001</v>
      </c>
      <c r="I22" s="415">
        <v>12.555999999999999</v>
      </c>
      <c r="J22" s="416">
        <v>0.88933333333300002</v>
      </c>
      <c r="K22" s="419">
        <v>0.62780000000000002</v>
      </c>
    </row>
    <row r="23" spans="1:11" ht="14.4" customHeight="1" thickBot="1" x14ac:dyDescent="0.35">
      <c r="A23" s="436" t="s">
        <v>258</v>
      </c>
      <c r="B23" s="420">
        <v>213.671911650917</v>
      </c>
      <c r="C23" s="420">
        <v>252.56702999999999</v>
      </c>
      <c r="D23" s="421">
        <v>38.895118349082999</v>
      </c>
      <c r="E23" s="427">
        <v>1.182031966899</v>
      </c>
      <c r="F23" s="420">
        <v>180.71306446244199</v>
      </c>
      <c r="G23" s="421">
        <v>105.415954269758</v>
      </c>
      <c r="H23" s="423">
        <v>10.32419</v>
      </c>
      <c r="I23" s="420">
        <v>116.02493</v>
      </c>
      <c r="J23" s="421">
        <v>10.608975730241999</v>
      </c>
      <c r="K23" s="428">
        <v>0.64203952461900005</v>
      </c>
    </row>
    <row r="24" spans="1:11" ht="14.4" customHeight="1" thickBot="1" x14ac:dyDescent="0.35">
      <c r="A24" s="437" t="s">
        <v>259</v>
      </c>
      <c r="B24" s="415">
        <v>2.246395742432</v>
      </c>
      <c r="C24" s="415">
        <v>3.9889999999999999</v>
      </c>
      <c r="D24" s="416">
        <v>1.742604257567</v>
      </c>
      <c r="E24" s="417">
        <v>1.7757334225000001</v>
      </c>
      <c r="F24" s="415">
        <v>0</v>
      </c>
      <c r="G24" s="416">
        <v>0</v>
      </c>
      <c r="H24" s="418">
        <v>0</v>
      </c>
      <c r="I24" s="415">
        <v>0</v>
      </c>
      <c r="J24" s="416">
        <v>0</v>
      </c>
      <c r="K24" s="426" t="s">
        <v>238</v>
      </c>
    </row>
    <row r="25" spans="1:11" ht="14.4" customHeight="1" thickBot="1" x14ac:dyDescent="0.35">
      <c r="A25" s="437" t="s">
        <v>260</v>
      </c>
      <c r="B25" s="415">
        <v>8.7394249604330003</v>
      </c>
      <c r="C25" s="415">
        <v>3.3332000000000002</v>
      </c>
      <c r="D25" s="416">
        <v>-5.4062249604329997</v>
      </c>
      <c r="E25" s="417">
        <v>0.38139809141699998</v>
      </c>
      <c r="F25" s="415">
        <v>5</v>
      </c>
      <c r="G25" s="416">
        <v>2.9166666666659999</v>
      </c>
      <c r="H25" s="418">
        <v>3.3829999999999999E-2</v>
      </c>
      <c r="I25" s="415">
        <v>1.839</v>
      </c>
      <c r="J25" s="416">
        <v>-1.077666666666</v>
      </c>
      <c r="K25" s="419">
        <v>0.36780000000000002</v>
      </c>
    </row>
    <row r="26" spans="1:11" ht="14.4" customHeight="1" thickBot="1" x14ac:dyDescent="0.35">
      <c r="A26" s="437" t="s">
        <v>261</v>
      </c>
      <c r="B26" s="415">
        <v>26.634703401917999</v>
      </c>
      <c r="C26" s="415">
        <v>25.612469999999998</v>
      </c>
      <c r="D26" s="416">
        <v>-1.0222334019179999</v>
      </c>
      <c r="E26" s="417">
        <v>0.96162024459200002</v>
      </c>
      <c r="F26" s="415">
        <v>24.673071006122001</v>
      </c>
      <c r="G26" s="416">
        <v>14.392624753571001</v>
      </c>
      <c r="H26" s="418">
        <v>1.7995099999999999</v>
      </c>
      <c r="I26" s="415">
        <v>19.89611</v>
      </c>
      <c r="J26" s="416">
        <v>5.5034852464280002</v>
      </c>
      <c r="K26" s="419">
        <v>0.80638968675800005</v>
      </c>
    </row>
    <row r="27" spans="1:11" ht="14.4" customHeight="1" thickBot="1" x14ac:dyDescent="0.35">
      <c r="A27" s="437" t="s">
        <v>262</v>
      </c>
      <c r="B27" s="415">
        <v>50.865209842178999</v>
      </c>
      <c r="C27" s="415">
        <v>53.766449999999999</v>
      </c>
      <c r="D27" s="416">
        <v>2.9012401578200002</v>
      </c>
      <c r="E27" s="417">
        <v>1.0570378096699999</v>
      </c>
      <c r="F27" s="415">
        <v>62.405123756743997</v>
      </c>
      <c r="G27" s="416">
        <v>36.402988858100997</v>
      </c>
      <c r="H27" s="418">
        <v>6.7584499999999998</v>
      </c>
      <c r="I27" s="415">
        <v>31.414290000000001</v>
      </c>
      <c r="J27" s="416">
        <v>-4.9886988581010003</v>
      </c>
      <c r="K27" s="419">
        <v>0.50339280028400002</v>
      </c>
    </row>
    <row r="28" spans="1:11" ht="14.4" customHeight="1" thickBot="1" x14ac:dyDescent="0.35">
      <c r="A28" s="437" t="s">
        <v>263</v>
      </c>
      <c r="B28" s="415">
        <v>0</v>
      </c>
      <c r="C28" s="415">
        <v>0</v>
      </c>
      <c r="D28" s="416">
        <v>0</v>
      </c>
      <c r="E28" s="417">
        <v>1</v>
      </c>
      <c r="F28" s="415">
        <v>0</v>
      </c>
      <c r="G28" s="416">
        <v>0</v>
      </c>
      <c r="H28" s="418">
        <v>0</v>
      </c>
      <c r="I28" s="415">
        <v>9.196E-2</v>
      </c>
      <c r="J28" s="416">
        <v>9.196E-2</v>
      </c>
      <c r="K28" s="426" t="s">
        <v>249</v>
      </c>
    </row>
    <row r="29" spans="1:11" ht="14.4" customHeight="1" thickBot="1" x14ac:dyDescent="0.35">
      <c r="A29" s="437" t="s">
        <v>264</v>
      </c>
      <c r="B29" s="415">
        <v>6.6508381158710002</v>
      </c>
      <c r="C29" s="415">
        <v>7.3901899999999996</v>
      </c>
      <c r="D29" s="416">
        <v>0.73935188412800001</v>
      </c>
      <c r="E29" s="417">
        <v>1.1111667238389999</v>
      </c>
      <c r="F29" s="415">
        <v>7</v>
      </c>
      <c r="G29" s="416">
        <v>4.083333333333</v>
      </c>
      <c r="H29" s="418">
        <v>0</v>
      </c>
      <c r="I29" s="415">
        <v>3.7000799999999998</v>
      </c>
      <c r="J29" s="416">
        <v>-0.38325333333299999</v>
      </c>
      <c r="K29" s="419">
        <v>0.52858285714200004</v>
      </c>
    </row>
    <row r="30" spans="1:11" ht="14.4" customHeight="1" thickBot="1" x14ac:dyDescent="0.35">
      <c r="A30" s="437" t="s">
        <v>265</v>
      </c>
      <c r="B30" s="415">
        <v>4.5816384097049996</v>
      </c>
      <c r="C30" s="415">
        <v>4.1394099999999998</v>
      </c>
      <c r="D30" s="416">
        <v>-0.44222840970499999</v>
      </c>
      <c r="E30" s="417">
        <v>0.903478107576</v>
      </c>
      <c r="F30" s="415">
        <v>4.5039484761589996</v>
      </c>
      <c r="G30" s="416">
        <v>2.6273032777590002</v>
      </c>
      <c r="H30" s="418">
        <v>0</v>
      </c>
      <c r="I30" s="415">
        <v>1.3600300000000001</v>
      </c>
      <c r="J30" s="416">
        <v>-1.2672732777589999</v>
      </c>
      <c r="K30" s="419">
        <v>0.30196393391199999</v>
      </c>
    </row>
    <row r="31" spans="1:11" ht="14.4" customHeight="1" thickBot="1" x14ac:dyDescent="0.35">
      <c r="A31" s="437" t="s">
        <v>266</v>
      </c>
      <c r="B31" s="415">
        <v>0</v>
      </c>
      <c r="C31" s="415">
        <v>3.5468000000000002</v>
      </c>
      <c r="D31" s="416">
        <v>3.5468000000000002</v>
      </c>
      <c r="E31" s="425" t="s">
        <v>249</v>
      </c>
      <c r="F31" s="415">
        <v>0</v>
      </c>
      <c r="G31" s="416">
        <v>0</v>
      </c>
      <c r="H31" s="418">
        <v>0</v>
      </c>
      <c r="I31" s="415">
        <v>7.8464999999999998</v>
      </c>
      <c r="J31" s="416">
        <v>7.8464999999999998</v>
      </c>
      <c r="K31" s="426" t="s">
        <v>238</v>
      </c>
    </row>
    <row r="32" spans="1:11" ht="14.4" customHeight="1" thickBot="1" x14ac:dyDescent="0.35">
      <c r="A32" s="437" t="s">
        <v>267</v>
      </c>
      <c r="B32" s="415">
        <v>0</v>
      </c>
      <c r="C32" s="415">
        <v>0</v>
      </c>
      <c r="D32" s="416">
        <v>0</v>
      </c>
      <c r="E32" s="417">
        <v>1</v>
      </c>
      <c r="F32" s="415">
        <v>0</v>
      </c>
      <c r="G32" s="416">
        <v>0</v>
      </c>
      <c r="H32" s="418">
        <v>0</v>
      </c>
      <c r="I32" s="415">
        <v>2.5703999999999998</v>
      </c>
      <c r="J32" s="416">
        <v>2.5703999999999998</v>
      </c>
      <c r="K32" s="426" t="s">
        <v>249</v>
      </c>
    </row>
    <row r="33" spans="1:11" ht="14.4" customHeight="1" thickBot="1" x14ac:dyDescent="0.35">
      <c r="A33" s="437" t="s">
        <v>268</v>
      </c>
      <c r="B33" s="415">
        <v>21.128812463397999</v>
      </c>
      <c r="C33" s="415">
        <v>25.990310000000001</v>
      </c>
      <c r="D33" s="416">
        <v>4.861497536601</v>
      </c>
      <c r="E33" s="417">
        <v>1.2300885364480001</v>
      </c>
      <c r="F33" s="415">
        <v>32.130921223416003</v>
      </c>
      <c r="G33" s="416">
        <v>18.743037380326001</v>
      </c>
      <c r="H33" s="418">
        <v>1.7323999999999999</v>
      </c>
      <c r="I33" s="415">
        <v>17.261759999999999</v>
      </c>
      <c r="J33" s="416">
        <v>-1.481277380326</v>
      </c>
      <c r="K33" s="419">
        <v>0.53723202892199995</v>
      </c>
    </row>
    <row r="34" spans="1:11" ht="14.4" customHeight="1" thickBot="1" x14ac:dyDescent="0.35">
      <c r="A34" s="437" t="s">
        <v>269</v>
      </c>
      <c r="B34" s="415">
        <v>92.824888714977007</v>
      </c>
      <c r="C34" s="415">
        <v>123.9885</v>
      </c>
      <c r="D34" s="416">
        <v>31.163611285022</v>
      </c>
      <c r="E34" s="417">
        <v>1.33572473629</v>
      </c>
      <c r="F34" s="415">
        <v>45</v>
      </c>
      <c r="G34" s="416">
        <v>26.25</v>
      </c>
      <c r="H34" s="418">
        <v>0</v>
      </c>
      <c r="I34" s="415">
        <v>30.044799999999999</v>
      </c>
      <c r="J34" s="416">
        <v>3.7947999999989999</v>
      </c>
      <c r="K34" s="419">
        <v>0.667662222222</v>
      </c>
    </row>
    <row r="35" spans="1:11" ht="14.4" customHeight="1" thickBot="1" x14ac:dyDescent="0.35">
      <c r="A35" s="437" t="s">
        <v>270</v>
      </c>
      <c r="B35" s="415">
        <v>0</v>
      </c>
      <c r="C35" s="415">
        <v>0.81069999999999998</v>
      </c>
      <c r="D35" s="416">
        <v>0.81069999999999998</v>
      </c>
      <c r="E35" s="425" t="s">
        <v>249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238</v>
      </c>
    </row>
    <row r="36" spans="1:11" ht="14.4" customHeight="1" thickBot="1" x14ac:dyDescent="0.35">
      <c r="A36" s="436" t="s">
        <v>271</v>
      </c>
      <c r="B36" s="420">
        <v>0.435697506904</v>
      </c>
      <c r="C36" s="420">
        <v>0</v>
      </c>
      <c r="D36" s="421">
        <v>-0.435697506904</v>
      </c>
      <c r="E36" s="427">
        <v>0</v>
      </c>
      <c r="F36" s="420">
        <v>0</v>
      </c>
      <c r="G36" s="421">
        <v>0</v>
      </c>
      <c r="H36" s="423">
        <v>0</v>
      </c>
      <c r="I36" s="420">
        <v>0</v>
      </c>
      <c r="J36" s="421">
        <v>0</v>
      </c>
      <c r="K36" s="428">
        <v>0</v>
      </c>
    </row>
    <row r="37" spans="1:11" ht="14.4" customHeight="1" thickBot="1" x14ac:dyDescent="0.35">
      <c r="A37" s="437" t="s">
        <v>272</v>
      </c>
      <c r="B37" s="415">
        <v>0.435697506904</v>
      </c>
      <c r="C37" s="415">
        <v>0</v>
      </c>
      <c r="D37" s="416">
        <v>-0.435697506904</v>
      </c>
      <c r="E37" s="417">
        <v>0</v>
      </c>
      <c r="F37" s="415">
        <v>0</v>
      </c>
      <c r="G37" s="416">
        <v>0</v>
      </c>
      <c r="H37" s="418">
        <v>0</v>
      </c>
      <c r="I37" s="415">
        <v>0</v>
      </c>
      <c r="J37" s="416">
        <v>0</v>
      </c>
      <c r="K37" s="419">
        <v>0</v>
      </c>
    </row>
    <row r="38" spans="1:11" ht="14.4" customHeight="1" thickBot="1" x14ac:dyDescent="0.35">
      <c r="A38" s="436" t="s">
        <v>273</v>
      </c>
      <c r="B38" s="420">
        <v>3.777938033746</v>
      </c>
      <c r="C38" s="420">
        <v>16.949780000000001</v>
      </c>
      <c r="D38" s="421">
        <v>13.171841966253</v>
      </c>
      <c r="E38" s="427">
        <v>4.4865161494430001</v>
      </c>
      <c r="F38" s="420">
        <v>17.311544556655001</v>
      </c>
      <c r="G38" s="421">
        <v>10.098400991382</v>
      </c>
      <c r="H38" s="423">
        <v>1.23414</v>
      </c>
      <c r="I38" s="420">
        <v>12.23828</v>
      </c>
      <c r="J38" s="421">
        <v>2.1398790086170001</v>
      </c>
      <c r="K38" s="428">
        <v>0.70694327475700003</v>
      </c>
    </row>
    <row r="39" spans="1:11" ht="14.4" customHeight="1" thickBot="1" x14ac:dyDescent="0.35">
      <c r="A39" s="437" t="s">
        <v>274</v>
      </c>
      <c r="B39" s="415">
        <v>0</v>
      </c>
      <c r="C39" s="415">
        <v>12.99062</v>
      </c>
      <c r="D39" s="416">
        <v>12.99062</v>
      </c>
      <c r="E39" s="425" t="s">
        <v>238</v>
      </c>
      <c r="F39" s="415">
        <v>14</v>
      </c>
      <c r="G39" s="416">
        <v>8.1666666666659999</v>
      </c>
      <c r="H39" s="418">
        <v>1.23414</v>
      </c>
      <c r="I39" s="415">
        <v>9.6375600000000006</v>
      </c>
      <c r="J39" s="416">
        <v>1.4708933333330001</v>
      </c>
      <c r="K39" s="419">
        <v>0.68839714285700004</v>
      </c>
    </row>
    <row r="40" spans="1:11" ht="14.4" customHeight="1" thickBot="1" x14ac:dyDescent="0.35">
      <c r="A40" s="437" t="s">
        <v>275</v>
      </c>
      <c r="B40" s="415">
        <v>0.29614412028499998</v>
      </c>
      <c r="C40" s="415">
        <v>0.34306999999999999</v>
      </c>
      <c r="D40" s="416">
        <v>4.6925879714000002E-2</v>
      </c>
      <c r="E40" s="417">
        <v>1.158456226207</v>
      </c>
      <c r="F40" s="415">
        <v>0.251011990124</v>
      </c>
      <c r="G40" s="416">
        <v>0.14642366090600001</v>
      </c>
      <c r="H40" s="418">
        <v>0</v>
      </c>
      <c r="I40" s="415">
        <v>0.13045999999999999</v>
      </c>
      <c r="J40" s="416">
        <v>-1.5963660905999998E-2</v>
      </c>
      <c r="K40" s="419">
        <v>0.51973612867999996</v>
      </c>
    </row>
    <row r="41" spans="1:11" ht="14.4" customHeight="1" thickBot="1" x14ac:dyDescent="0.35">
      <c r="A41" s="437" t="s">
        <v>276</v>
      </c>
      <c r="B41" s="415">
        <v>3.4508882549409998</v>
      </c>
      <c r="C41" s="415">
        <v>3.4255100000000001</v>
      </c>
      <c r="D41" s="416">
        <v>-2.5378254941E-2</v>
      </c>
      <c r="E41" s="417">
        <v>0.992645877505</v>
      </c>
      <c r="F41" s="415">
        <v>3</v>
      </c>
      <c r="G41" s="416">
        <v>1.75</v>
      </c>
      <c r="H41" s="418">
        <v>0</v>
      </c>
      <c r="I41" s="415">
        <v>1.7926599999999999</v>
      </c>
      <c r="J41" s="416">
        <v>4.2659999998999998E-2</v>
      </c>
      <c r="K41" s="419">
        <v>0.59755333333299998</v>
      </c>
    </row>
    <row r="42" spans="1:11" ht="14.4" customHeight="1" thickBot="1" x14ac:dyDescent="0.35">
      <c r="A42" s="437" t="s">
        <v>277</v>
      </c>
      <c r="B42" s="415">
        <v>3.0905658518E-2</v>
      </c>
      <c r="C42" s="415">
        <v>0.19058</v>
      </c>
      <c r="D42" s="416">
        <v>0.15967434148099999</v>
      </c>
      <c r="E42" s="417">
        <v>6.1665083073679998</v>
      </c>
      <c r="F42" s="415">
        <v>6.0532566529999998E-2</v>
      </c>
      <c r="G42" s="416">
        <v>3.5310663808999998E-2</v>
      </c>
      <c r="H42" s="418">
        <v>0</v>
      </c>
      <c r="I42" s="415">
        <v>0.67759999999999998</v>
      </c>
      <c r="J42" s="416">
        <v>0.64228933618999995</v>
      </c>
      <c r="K42" s="419">
        <v>11.193974398237</v>
      </c>
    </row>
    <row r="43" spans="1:11" ht="14.4" customHeight="1" thickBot="1" x14ac:dyDescent="0.35">
      <c r="A43" s="438" t="s">
        <v>278</v>
      </c>
      <c r="B43" s="420">
        <v>578.93067226211303</v>
      </c>
      <c r="C43" s="420">
        <v>722.56596000000002</v>
      </c>
      <c r="D43" s="421">
        <v>143.63528773788701</v>
      </c>
      <c r="E43" s="427">
        <v>1.248104470223</v>
      </c>
      <c r="F43" s="420">
        <v>808.34498977673002</v>
      </c>
      <c r="G43" s="421">
        <v>471.53457736975901</v>
      </c>
      <c r="H43" s="423">
        <v>29.929919999999999</v>
      </c>
      <c r="I43" s="420">
        <v>447.99171999999999</v>
      </c>
      <c r="J43" s="421">
        <v>-23.542857369758998</v>
      </c>
      <c r="K43" s="428">
        <v>0.55420856894699999</v>
      </c>
    </row>
    <row r="44" spans="1:11" ht="14.4" customHeight="1" thickBot="1" x14ac:dyDescent="0.35">
      <c r="A44" s="435" t="s">
        <v>32</v>
      </c>
      <c r="B44" s="415">
        <v>36.245180572568003</v>
      </c>
      <c r="C44" s="415">
        <v>7.7651700000000003</v>
      </c>
      <c r="D44" s="416">
        <v>-28.480010572567998</v>
      </c>
      <c r="E44" s="417">
        <v>0.214240069364</v>
      </c>
      <c r="F44" s="415">
        <v>8.0756647642019992</v>
      </c>
      <c r="G44" s="416">
        <v>4.7108044457840004</v>
      </c>
      <c r="H44" s="418">
        <v>0.27045999999999998</v>
      </c>
      <c r="I44" s="415">
        <v>89.26652</v>
      </c>
      <c r="J44" s="416">
        <v>84.555715554214999</v>
      </c>
      <c r="K44" s="419">
        <v>11.053767411903999</v>
      </c>
    </row>
    <row r="45" spans="1:11" ht="14.4" customHeight="1" thickBot="1" x14ac:dyDescent="0.35">
      <c r="A45" s="439" t="s">
        <v>279</v>
      </c>
      <c r="B45" s="415">
        <v>36.245180572568003</v>
      </c>
      <c r="C45" s="415">
        <v>7.7651700000000003</v>
      </c>
      <c r="D45" s="416">
        <v>-28.480010572567998</v>
      </c>
      <c r="E45" s="417">
        <v>0.214240069364</v>
      </c>
      <c r="F45" s="415">
        <v>8.0756647642019992</v>
      </c>
      <c r="G45" s="416">
        <v>4.7108044457840004</v>
      </c>
      <c r="H45" s="418">
        <v>0.27045999999999998</v>
      </c>
      <c r="I45" s="415">
        <v>89.26652</v>
      </c>
      <c r="J45" s="416">
        <v>84.555715554214999</v>
      </c>
      <c r="K45" s="419">
        <v>11.053767411903999</v>
      </c>
    </row>
    <row r="46" spans="1:11" ht="14.4" customHeight="1" thickBot="1" x14ac:dyDescent="0.35">
      <c r="A46" s="437" t="s">
        <v>280</v>
      </c>
      <c r="B46" s="415">
        <v>33.099117420966003</v>
      </c>
      <c r="C46" s="415">
        <v>7.0305</v>
      </c>
      <c r="D46" s="416">
        <v>-26.068617420966</v>
      </c>
      <c r="E46" s="417">
        <v>0.21240747632500001</v>
      </c>
      <c r="F46" s="415">
        <v>7.0756647642020001</v>
      </c>
      <c r="G46" s="416">
        <v>4.1274711124510004</v>
      </c>
      <c r="H46" s="418">
        <v>0</v>
      </c>
      <c r="I46" s="415">
        <v>87.700999999999993</v>
      </c>
      <c r="J46" s="416">
        <v>83.573528887547994</v>
      </c>
      <c r="K46" s="419">
        <v>12.394736455534</v>
      </c>
    </row>
    <row r="47" spans="1:11" ht="14.4" customHeight="1" thickBot="1" x14ac:dyDescent="0.35">
      <c r="A47" s="437" t="s">
        <v>281</v>
      </c>
      <c r="B47" s="415">
        <v>2.4330105093030001</v>
      </c>
      <c r="C47" s="415">
        <v>0</v>
      </c>
      <c r="D47" s="416">
        <v>-2.4330105093030001</v>
      </c>
      <c r="E47" s="417">
        <v>0</v>
      </c>
      <c r="F47" s="415">
        <v>0</v>
      </c>
      <c r="G47" s="416">
        <v>0</v>
      </c>
      <c r="H47" s="418">
        <v>0.27045999999999998</v>
      </c>
      <c r="I47" s="415">
        <v>0.40501999999999999</v>
      </c>
      <c r="J47" s="416">
        <v>0.40501999999999999</v>
      </c>
      <c r="K47" s="426" t="s">
        <v>249</v>
      </c>
    </row>
    <row r="48" spans="1:11" ht="14.4" customHeight="1" thickBot="1" x14ac:dyDescent="0.35">
      <c r="A48" s="437" t="s">
        <v>282</v>
      </c>
      <c r="B48" s="415">
        <v>0.71305264229800003</v>
      </c>
      <c r="C48" s="415">
        <v>0.73467000000000005</v>
      </c>
      <c r="D48" s="416">
        <v>2.1617357701000001E-2</v>
      </c>
      <c r="E48" s="417">
        <v>1.030316636414</v>
      </c>
      <c r="F48" s="415">
        <v>0.99999999999900002</v>
      </c>
      <c r="G48" s="416">
        <v>0.58333333333299997</v>
      </c>
      <c r="H48" s="418">
        <v>0</v>
      </c>
      <c r="I48" s="415">
        <v>1.1605000000000001</v>
      </c>
      <c r="J48" s="416">
        <v>0.57716666666600003</v>
      </c>
      <c r="K48" s="419">
        <v>1.1605000000000001</v>
      </c>
    </row>
    <row r="49" spans="1:11" ht="14.4" customHeight="1" thickBot="1" x14ac:dyDescent="0.35">
      <c r="A49" s="440" t="s">
        <v>33</v>
      </c>
      <c r="B49" s="420">
        <v>0</v>
      </c>
      <c r="C49" s="420">
        <v>24.806000000000001</v>
      </c>
      <c r="D49" s="421">
        <v>24.806000000000001</v>
      </c>
      <c r="E49" s="422" t="s">
        <v>238</v>
      </c>
      <c r="F49" s="420">
        <v>0</v>
      </c>
      <c r="G49" s="421">
        <v>0</v>
      </c>
      <c r="H49" s="423">
        <v>0</v>
      </c>
      <c r="I49" s="420">
        <v>15.055</v>
      </c>
      <c r="J49" s="421">
        <v>15.055</v>
      </c>
      <c r="K49" s="424" t="s">
        <v>238</v>
      </c>
    </row>
    <row r="50" spans="1:11" ht="14.4" customHeight="1" thickBot="1" x14ac:dyDescent="0.35">
      <c r="A50" s="436" t="s">
        <v>283</v>
      </c>
      <c r="B50" s="420">
        <v>0</v>
      </c>
      <c r="C50" s="420">
        <v>24.806000000000001</v>
      </c>
      <c r="D50" s="421">
        <v>24.806000000000001</v>
      </c>
      <c r="E50" s="422" t="s">
        <v>238</v>
      </c>
      <c r="F50" s="420">
        <v>0</v>
      </c>
      <c r="G50" s="421">
        <v>0</v>
      </c>
      <c r="H50" s="423">
        <v>0</v>
      </c>
      <c r="I50" s="420">
        <v>15.055</v>
      </c>
      <c r="J50" s="421">
        <v>15.055</v>
      </c>
      <c r="K50" s="424" t="s">
        <v>238</v>
      </c>
    </row>
    <row r="51" spans="1:11" ht="14.4" customHeight="1" thickBot="1" x14ac:dyDescent="0.35">
      <c r="A51" s="437" t="s">
        <v>284</v>
      </c>
      <c r="B51" s="415">
        <v>0</v>
      </c>
      <c r="C51" s="415">
        <v>20.655999999999999</v>
      </c>
      <c r="D51" s="416">
        <v>20.655999999999999</v>
      </c>
      <c r="E51" s="425" t="s">
        <v>238</v>
      </c>
      <c r="F51" s="415">
        <v>0</v>
      </c>
      <c r="G51" s="416">
        <v>0</v>
      </c>
      <c r="H51" s="418">
        <v>0</v>
      </c>
      <c r="I51" s="415">
        <v>14.146000000000001</v>
      </c>
      <c r="J51" s="416">
        <v>14.146000000000001</v>
      </c>
      <c r="K51" s="426" t="s">
        <v>238</v>
      </c>
    </row>
    <row r="52" spans="1:11" ht="14.4" customHeight="1" thickBot="1" x14ac:dyDescent="0.35">
      <c r="A52" s="437" t="s">
        <v>285</v>
      </c>
      <c r="B52" s="415">
        <v>0</v>
      </c>
      <c r="C52" s="415">
        <v>4.1500000000000004</v>
      </c>
      <c r="D52" s="416">
        <v>4.1500000000000004</v>
      </c>
      <c r="E52" s="425" t="s">
        <v>238</v>
      </c>
      <c r="F52" s="415">
        <v>0</v>
      </c>
      <c r="G52" s="416">
        <v>0</v>
      </c>
      <c r="H52" s="418">
        <v>0</v>
      </c>
      <c r="I52" s="415">
        <v>0.90900000000000003</v>
      </c>
      <c r="J52" s="416">
        <v>0.90900000000000003</v>
      </c>
      <c r="K52" s="426" t="s">
        <v>238</v>
      </c>
    </row>
    <row r="53" spans="1:11" ht="14.4" customHeight="1" thickBot="1" x14ac:dyDescent="0.35">
      <c r="A53" s="435" t="s">
        <v>34</v>
      </c>
      <c r="B53" s="415">
        <v>542.68549168954496</v>
      </c>
      <c r="C53" s="415">
        <v>689.99478999999997</v>
      </c>
      <c r="D53" s="416">
        <v>147.30929831045501</v>
      </c>
      <c r="E53" s="417">
        <v>1.271445064528</v>
      </c>
      <c r="F53" s="415">
        <v>800.26932501252804</v>
      </c>
      <c r="G53" s="416">
        <v>466.82377292397501</v>
      </c>
      <c r="H53" s="418">
        <v>29.659459999999999</v>
      </c>
      <c r="I53" s="415">
        <v>343.67020000000002</v>
      </c>
      <c r="J53" s="416">
        <v>-123.15357292397501</v>
      </c>
      <c r="K53" s="419">
        <v>0.429443175264</v>
      </c>
    </row>
    <row r="54" spans="1:11" ht="14.4" customHeight="1" thickBot="1" x14ac:dyDescent="0.35">
      <c r="A54" s="436" t="s">
        <v>286</v>
      </c>
      <c r="B54" s="420">
        <v>0</v>
      </c>
      <c r="C54" s="420">
        <v>5.4329700000000001</v>
      </c>
      <c r="D54" s="421">
        <v>5.4329700000000001</v>
      </c>
      <c r="E54" s="422" t="s">
        <v>249</v>
      </c>
      <c r="F54" s="420">
        <v>6.0290111002250004</v>
      </c>
      <c r="G54" s="421">
        <v>3.5169231417979998</v>
      </c>
      <c r="H54" s="423">
        <v>0</v>
      </c>
      <c r="I54" s="420">
        <v>0</v>
      </c>
      <c r="J54" s="421">
        <v>-3.5169231417979998</v>
      </c>
      <c r="K54" s="428">
        <v>0</v>
      </c>
    </row>
    <row r="55" spans="1:11" ht="14.4" customHeight="1" thickBot="1" x14ac:dyDescent="0.35">
      <c r="A55" s="437" t="s">
        <v>287</v>
      </c>
      <c r="B55" s="415">
        <v>0</v>
      </c>
      <c r="C55" s="415">
        <v>5.4329700000000001</v>
      </c>
      <c r="D55" s="416">
        <v>5.4329700000000001</v>
      </c>
      <c r="E55" s="425" t="s">
        <v>249</v>
      </c>
      <c r="F55" s="415">
        <v>6.0290111002250004</v>
      </c>
      <c r="G55" s="416">
        <v>3.5169231417979998</v>
      </c>
      <c r="H55" s="418">
        <v>0</v>
      </c>
      <c r="I55" s="415">
        <v>0</v>
      </c>
      <c r="J55" s="416">
        <v>-3.5169231417979998</v>
      </c>
      <c r="K55" s="419">
        <v>0</v>
      </c>
    </row>
    <row r="56" spans="1:11" ht="14.4" customHeight="1" thickBot="1" x14ac:dyDescent="0.35">
      <c r="A56" s="436" t="s">
        <v>288</v>
      </c>
      <c r="B56" s="420">
        <v>16.788461891922999</v>
      </c>
      <c r="C56" s="420">
        <v>14.33184</v>
      </c>
      <c r="D56" s="421">
        <v>-2.4566218919230001</v>
      </c>
      <c r="E56" s="427">
        <v>0.85367200951800004</v>
      </c>
      <c r="F56" s="420">
        <v>15.505849656019</v>
      </c>
      <c r="G56" s="421">
        <v>9.0450789660109994</v>
      </c>
      <c r="H56" s="423">
        <v>0.62190000000000001</v>
      </c>
      <c r="I56" s="420">
        <v>8.4241799999999998</v>
      </c>
      <c r="J56" s="421">
        <v>-0.62089896601100003</v>
      </c>
      <c r="K56" s="428">
        <v>0.54329044759699996</v>
      </c>
    </row>
    <row r="57" spans="1:11" ht="14.4" customHeight="1" thickBot="1" x14ac:dyDescent="0.35">
      <c r="A57" s="437" t="s">
        <v>289</v>
      </c>
      <c r="B57" s="415">
        <v>3.4050166997379998</v>
      </c>
      <c r="C57" s="415">
        <v>5.0511999999999997</v>
      </c>
      <c r="D57" s="416">
        <v>1.646183300261</v>
      </c>
      <c r="E57" s="417">
        <v>1.483458216339</v>
      </c>
      <c r="F57" s="415">
        <v>4.9223028396109996</v>
      </c>
      <c r="G57" s="416">
        <v>2.8713433231060002</v>
      </c>
      <c r="H57" s="418">
        <v>0.25650000000000001</v>
      </c>
      <c r="I57" s="415">
        <v>2.7103999999999999</v>
      </c>
      <c r="J57" s="416">
        <v>-0.16094332310600001</v>
      </c>
      <c r="K57" s="419">
        <v>0.55063657973000002</v>
      </c>
    </row>
    <row r="58" spans="1:11" ht="14.4" customHeight="1" thickBot="1" x14ac:dyDescent="0.35">
      <c r="A58" s="437" t="s">
        <v>290</v>
      </c>
      <c r="B58" s="415">
        <v>13.383445192184</v>
      </c>
      <c r="C58" s="415">
        <v>9.28064</v>
      </c>
      <c r="D58" s="416">
        <v>-4.1028051921840003</v>
      </c>
      <c r="E58" s="417">
        <v>0.69344177576999999</v>
      </c>
      <c r="F58" s="415">
        <v>10.583546816408001</v>
      </c>
      <c r="G58" s="416">
        <v>6.173735642904</v>
      </c>
      <c r="H58" s="418">
        <v>0.3654</v>
      </c>
      <c r="I58" s="415">
        <v>5.7137799999999999</v>
      </c>
      <c r="J58" s="416">
        <v>-0.45995564290399998</v>
      </c>
      <c r="K58" s="419">
        <v>0.53987383427400004</v>
      </c>
    </row>
    <row r="59" spans="1:11" ht="14.4" customHeight="1" thickBot="1" x14ac:dyDescent="0.35">
      <c r="A59" s="436" t="s">
        <v>291</v>
      </c>
      <c r="B59" s="420">
        <v>40.435461879633998</v>
      </c>
      <c r="C59" s="420">
        <v>-33.298839999999998</v>
      </c>
      <c r="D59" s="421">
        <v>-73.734301879634003</v>
      </c>
      <c r="E59" s="427">
        <v>-0.82350586470599996</v>
      </c>
      <c r="F59" s="420">
        <v>45</v>
      </c>
      <c r="G59" s="421">
        <v>26.25</v>
      </c>
      <c r="H59" s="423">
        <v>0</v>
      </c>
      <c r="I59" s="420">
        <v>24.18366</v>
      </c>
      <c r="J59" s="421">
        <v>-2.0663399999999998</v>
      </c>
      <c r="K59" s="428">
        <v>0.53741466666600002</v>
      </c>
    </row>
    <row r="60" spans="1:11" ht="14.4" customHeight="1" thickBot="1" x14ac:dyDescent="0.35">
      <c r="A60" s="437" t="s">
        <v>292</v>
      </c>
      <c r="B60" s="415">
        <v>40.435461879633998</v>
      </c>
      <c r="C60" s="415">
        <v>-33.298839999999998</v>
      </c>
      <c r="D60" s="416">
        <v>-73.734301879634003</v>
      </c>
      <c r="E60" s="417">
        <v>-0.82350586470599996</v>
      </c>
      <c r="F60" s="415">
        <v>45</v>
      </c>
      <c r="G60" s="416">
        <v>26.25</v>
      </c>
      <c r="H60" s="418">
        <v>0</v>
      </c>
      <c r="I60" s="415">
        <v>24.18366</v>
      </c>
      <c r="J60" s="416">
        <v>-2.0663399999999998</v>
      </c>
      <c r="K60" s="419">
        <v>0.53741466666600002</v>
      </c>
    </row>
    <row r="61" spans="1:11" ht="14.4" customHeight="1" thickBot="1" x14ac:dyDescent="0.35">
      <c r="A61" s="436" t="s">
        <v>293</v>
      </c>
      <c r="B61" s="420">
        <v>114.403815136723</v>
      </c>
      <c r="C61" s="420">
        <v>113.70558</v>
      </c>
      <c r="D61" s="421">
        <v>-0.69823513672299997</v>
      </c>
      <c r="E61" s="427">
        <v>0.99389674954499996</v>
      </c>
      <c r="F61" s="420">
        <v>141.82167728289599</v>
      </c>
      <c r="G61" s="421">
        <v>82.729311748355997</v>
      </c>
      <c r="H61" s="423">
        <v>9.8795599999999997</v>
      </c>
      <c r="I61" s="420">
        <v>68.838089999999994</v>
      </c>
      <c r="J61" s="421">
        <v>-13.891221748355999</v>
      </c>
      <c r="K61" s="428">
        <v>0.48538482493500001</v>
      </c>
    </row>
    <row r="62" spans="1:11" ht="14.4" customHeight="1" thickBot="1" x14ac:dyDescent="0.35">
      <c r="A62" s="437" t="s">
        <v>294</v>
      </c>
      <c r="B62" s="415">
        <v>0.41070779633799998</v>
      </c>
      <c r="C62" s="415">
        <v>0</v>
      </c>
      <c r="D62" s="416">
        <v>-0.41070779633799998</v>
      </c>
      <c r="E62" s="417">
        <v>0</v>
      </c>
      <c r="F62" s="415">
        <v>0</v>
      </c>
      <c r="G62" s="416">
        <v>0</v>
      </c>
      <c r="H62" s="418">
        <v>0</v>
      </c>
      <c r="I62" s="415">
        <v>0</v>
      </c>
      <c r="J62" s="416">
        <v>0</v>
      </c>
      <c r="K62" s="419">
        <v>7</v>
      </c>
    </row>
    <row r="63" spans="1:11" ht="14.4" customHeight="1" thickBot="1" x14ac:dyDescent="0.35">
      <c r="A63" s="437" t="s">
        <v>295</v>
      </c>
      <c r="B63" s="415">
        <v>113.993107340385</v>
      </c>
      <c r="C63" s="415">
        <v>113.70558</v>
      </c>
      <c r="D63" s="416">
        <v>-0.287527340385</v>
      </c>
      <c r="E63" s="417">
        <v>0.99747767784300001</v>
      </c>
      <c r="F63" s="415">
        <v>141.82167728289599</v>
      </c>
      <c r="G63" s="416">
        <v>82.729311748355997</v>
      </c>
      <c r="H63" s="418">
        <v>9.8795599999999997</v>
      </c>
      <c r="I63" s="415">
        <v>68.838089999999994</v>
      </c>
      <c r="J63" s="416">
        <v>-13.891221748355999</v>
      </c>
      <c r="K63" s="419">
        <v>0.48538482493500001</v>
      </c>
    </row>
    <row r="64" spans="1:11" ht="14.4" customHeight="1" thickBot="1" x14ac:dyDescent="0.35">
      <c r="A64" s="436" t="s">
        <v>296</v>
      </c>
      <c r="B64" s="420">
        <v>81.848263479739998</v>
      </c>
      <c r="C64" s="420">
        <v>350.39753999999999</v>
      </c>
      <c r="D64" s="421">
        <v>268.54927652025998</v>
      </c>
      <c r="E64" s="427">
        <v>4.2810626041770004</v>
      </c>
      <c r="F64" s="420">
        <v>411.76458063832803</v>
      </c>
      <c r="G64" s="421">
        <v>240.196005372358</v>
      </c>
      <c r="H64" s="423">
        <v>19.158000000000001</v>
      </c>
      <c r="I64" s="420">
        <v>176.47936999999999</v>
      </c>
      <c r="J64" s="421">
        <v>-63.716635372357999</v>
      </c>
      <c r="K64" s="428">
        <v>0.42859288607599999</v>
      </c>
    </row>
    <row r="65" spans="1:11" ht="14.4" customHeight="1" thickBot="1" x14ac:dyDescent="0.35">
      <c r="A65" s="437" t="s">
        <v>297</v>
      </c>
      <c r="B65" s="415">
        <v>64.567858537674994</v>
      </c>
      <c r="C65" s="415">
        <v>277.08303999999998</v>
      </c>
      <c r="D65" s="416">
        <v>212.51518146232499</v>
      </c>
      <c r="E65" s="417">
        <v>4.291346287074</v>
      </c>
      <c r="F65" s="415">
        <v>323.66523318435497</v>
      </c>
      <c r="G65" s="416">
        <v>188.80471935754099</v>
      </c>
      <c r="H65" s="418">
        <v>0</v>
      </c>
      <c r="I65" s="415">
        <v>110.98922</v>
      </c>
      <c r="J65" s="416">
        <v>-77.815499357540006</v>
      </c>
      <c r="K65" s="419">
        <v>0.34291362995000002</v>
      </c>
    </row>
    <row r="66" spans="1:11" ht="14.4" customHeight="1" thickBot="1" x14ac:dyDescent="0.35">
      <c r="A66" s="437" t="s">
        <v>298</v>
      </c>
      <c r="B66" s="415">
        <v>17.280404942065001</v>
      </c>
      <c r="C66" s="415">
        <v>59.09205</v>
      </c>
      <c r="D66" s="416">
        <v>41.811645057934001</v>
      </c>
      <c r="E66" s="417">
        <v>3.4195986840649999</v>
      </c>
      <c r="F66" s="415">
        <v>66.435343722491993</v>
      </c>
      <c r="G66" s="416">
        <v>38.753950504786999</v>
      </c>
      <c r="H66" s="418">
        <v>0</v>
      </c>
      <c r="I66" s="415">
        <v>6.6258499999999998</v>
      </c>
      <c r="J66" s="416">
        <v>-32.128100504787</v>
      </c>
      <c r="K66" s="419">
        <v>9.9733810781000007E-2</v>
      </c>
    </row>
    <row r="67" spans="1:11" ht="14.4" customHeight="1" thickBot="1" x14ac:dyDescent="0.35">
      <c r="A67" s="437" t="s">
        <v>299</v>
      </c>
      <c r="B67" s="415">
        <v>0</v>
      </c>
      <c r="C67" s="415">
        <v>14.22245</v>
      </c>
      <c r="D67" s="416">
        <v>14.22245</v>
      </c>
      <c r="E67" s="425" t="s">
        <v>249</v>
      </c>
      <c r="F67" s="415">
        <v>21.664003731480999</v>
      </c>
      <c r="G67" s="416">
        <v>12.637335510030001</v>
      </c>
      <c r="H67" s="418">
        <v>19.158000000000001</v>
      </c>
      <c r="I67" s="415">
        <v>57.473999999999997</v>
      </c>
      <c r="J67" s="416">
        <v>44.836664489969003</v>
      </c>
      <c r="K67" s="419">
        <v>2.652972216602</v>
      </c>
    </row>
    <row r="68" spans="1:11" ht="14.4" customHeight="1" thickBot="1" x14ac:dyDescent="0.35">
      <c r="A68" s="437" t="s">
        <v>300</v>
      </c>
      <c r="B68" s="415">
        <v>0</v>
      </c>
      <c r="C68" s="415">
        <v>0</v>
      </c>
      <c r="D68" s="416">
        <v>0</v>
      </c>
      <c r="E68" s="417">
        <v>1</v>
      </c>
      <c r="F68" s="415">
        <v>0</v>
      </c>
      <c r="G68" s="416">
        <v>0</v>
      </c>
      <c r="H68" s="418">
        <v>0</v>
      </c>
      <c r="I68" s="415">
        <v>1.3903000000000001</v>
      </c>
      <c r="J68" s="416">
        <v>1.3903000000000001</v>
      </c>
      <c r="K68" s="426" t="s">
        <v>249</v>
      </c>
    </row>
    <row r="69" spans="1:11" ht="14.4" customHeight="1" thickBot="1" x14ac:dyDescent="0.35">
      <c r="A69" s="436" t="s">
        <v>301</v>
      </c>
      <c r="B69" s="420">
        <v>289.209489301524</v>
      </c>
      <c r="C69" s="420">
        <v>239.42570000000001</v>
      </c>
      <c r="D69" s="421">
        <v>-49.783789301523001</v>
      </c>
      <c r="E69" s="427">
        <v>0.82786253168299995</v>
      </c>
      <c r="F69" s="420">
        <v>180.148206335059</v>
      </c>
      <c r="G69" s="421">
        <v>105.086453695451</v>
      </c>
      <c r="H69" s="423">
        <v>0</v>
      </c>
      <c r="I69" s="420">
        <v>65.744900000000001</v>
      </c>
      <c r="J69" s="421">
        <v>-39.341553695450003</v>
      </c>
      <c r="K69" s="428">
        <v>0.364948956958</v>
      </c>
    </row>
    <row r="70" spans="1:11" ht="14.4" customHeight="1" thickBot="1" x14ac:dyDescent="0.35">
      <c r="A70" s="437" t="s">
        <v>302</v>
      </c>
      <c r="B70" s="415">
        <v>30.613485633524</v>
      </c>
      <c r="C70" s="415">
        <v>6.9359999999999999</v>
      </c>
      <c r="D70" s="416">
        <v>-23.677485633524</v>
      </c>
      <c r="E70" s="417">
        <v>0.22656681708900001</v>
      </c>
      <c r="F70" s="415">
        <v>10.148206335057999</v>
      </c>
      <c r="G70" s="416">
        <v>5.9197870287840004</v>
      </c>
      <c r="H70" s="418">
        <v>0</v>
      </c>
      <c r="I70" s="415">
        <v>0</v>
      </c>
      <c r="J70" s="416">
        <v>-5.9197870287840004</v>
      </c>
      <c r="K70" s="419">
        <v>0</v>
      </c>
    </row>
    <row r="71" spans="1:11" ht="14.4" customHeight="1" thickBot="1" x14ac:dyDescent="0.35">
      <c r="A71" s="437" t="s">
        <v>303</v>
      </c>
      <c r="B71" s="415">
        <v>83.596282186712997</v>
      </c>
      <c r="C71" s="415">
        <v>63.225700000000003</v>
      </c>
      <c r="D71" s="416">
        <v>-20.370582186713001</v>
      </c>
      <c r="E71" s="417">
        <v>0.75632191224400003</v>
      </c>
      <c r="F71" s="415">
        <v>70</v>
      </c>
      <c r="G71" s="416">
        <v>40.833333333333002</v>
      </c>
      <c r="H71" s="418">
        <v>0</v>
      </c>
      <c r="I71" s="415">
        <v>65.744900000000001</v>
      </c>
      <c r="J71" s="416">
        <v>24.911566666666001</v>
      </c>
      <c r="K71" s="419">
        <v>0.93921285714199998</v>
      </c>
    </row>
    <row r="72" spans="1:11" ht="14.4" customHeight="1" thickBot="1" x14ac:dyDescent="0.35">
      <c r="A72" s="437" t="s">
        <v>304</v>
      </c>
      <c r="B72" s="415">
        <v>174.999721481286</v>
      </c>
      <c r="C72" s="415">
        <v>169.26400000000001</v>
      </c>
      <c r="D72" s="416">
        <v>-5.7357214812850001</v>
      </c>
      <c r="E72" s="417">
        <v>0.96722439651400005</v>
      </c>
      <c r="F72" s="415">
        <v>100</v>
      </c>
      <c r="G72" s="416">
        <v>58.333333333333002</v>
      </c>
      <c r="H72" s="418">
        <v>0</v>
      </c>
      <c r="I72" s="415">
        <v>0</v>
      </c>
      <c r="J72" s="416">
        <v>-58.333333333333002</v>
      </c>
      <c r="K72" s="419">
        <v>0</v>
      </c>
    </row>
    <row r="73" spans="1:11" ht="14.4" customHeight="1" thickBot="1" x14ac:dyDescent="0.35">
      <c r="A73" s="434" t="s">
        <v>35</v>
      </c>
      <c r="B73" s="415">
        <v>18195.001642635401</v>
      </c>
      <c r="C73" s="415">
        <v>20076.69224</v>
      </c>
      <c r="D73" s="416">
        <v>1881.6905973646201</v>
      </c>
      <c r="E73" s="417">
        <v>1.1034179954650001</v>
      </c>
      <c r="F73" s="415">
        <v>19757</v>
      </c>
      <c r="G73" s="416">
        <v>11524.916666666701</v>
      </c>
      <c r="H73" s="418">
        <v>2283.77637</v>
      </c>
      <c r="I73" s="415">
        <v>12288.051799999999</v>
      </c>
      <c r="J73" s="416">
        <v>763.13513333333299</v>
      </c>
      <c r="K73" s="419">
        <v>0.62195939666900002</v>
      </c>
    </row>
    <row r="74" spans="1:11" ht="14.4" customHeight="1" thickBot="1" x14ac:dyDescent="0.35">
      <c r="A74" s="440" t="s">
        <v>305</v>
      </c>
      <c r="B74" s="420">
        <v>13438.001213175799</v>
      </c>
      <c r="C74" s="420">
        <v>14821.021000000001</v>
      </c>
      <c r="D74" s="421">
        <v>1383.0197868241701</v>
      </c>
      <c r="E74" s="427">
        <v>1.1029185639200001</v>
      </c>
      <c r="F74" s="420">
        <v>14538</v>
      </c>
      <c r="G74" s="421">
        <v>8480.5000000000091</v>
      </c>
      <c r="H74" s="423">
        <v>1680.973</v>
      </c>
      <c r="I74" s="420">
        <v>9042.8169999999991</v>
      </c>
      <c r="J74" s="421">
        <v>562.31699999999705</v>
      </c>
      <c r="K74" s="428">
        <v>0.62201245012999995</v>
      </c>
    </row>
    <row r="75" spans="1:11" ht="14.4" customHeight="1" thickBot="1" x14ac:dyDescent="0.35">
      <c r="A75" s="436" t="s">
        <v>306</v>
      </c>
      <c r="B75" s="420">
        <v>13400.0012097452</v>
      </c>
      <c r="C75" s="420">
        <v>14784.626</v>
      </c>
      <c r="D75" s="421">
        <v>1384.62479025479</v>
      </c>
      <c r="E75" s="427">
        <v>1.1033301988990001</v>
      </c>
      <c r="F75" s="420">
        <v>14498</v>
      </c>
      <c r="G75" s="421">
        <v>8457.1666666666697</v>
      </c>
      <c r="H75" s="423">
        <v>1674.066</v>
      </c>
      <c r="I75" s="420">
        <v>8996.9060000000009</v>
      </c>
      <c r="J75" s="421">
        <v>539.73933333333105</v>
      </c>
      <c r="K75" s="428">
        <v>0.62056187060199997</v>
      </c>
    </row>
    <row r="76" spans="1:11" ht="14.4" customHeight="1" thickBot="1" x14ac:dyDescent="0.35">
      <c r="A76" s="437" t="s">
        <v>307</v>
      </c>
      <c r="B76" s="415">
        <v>13400.0012097452</v>
      </c>
      <c r="C76" s="415">
        <v>14784.626</v>
      </c>
      <c r="D76" s="416">
        <v>1384.62479025479</v>
      </c>
      <c r="E76" s="417">
        <v>1.1033301988990001</v>
      </c>
      <c r="F76" s="415">
        <v>14498</v>
      </c>
      <c r="G76" s="416">
        <v>8457.1666666666697</v>
      </c>
      <c r="H76" s="418">
        <v>1674.066</v>
      </c>
      <c r="I76" s="415">
        <v>8996.9060000000009</v>
      </c>
      <c r="J76" s="416">
        <v>539.73933333333105</v>
      </c>
      <c r="K76" s="419">
        <v>0.62056187060199997</v>
      </c>
    </row>
    <row r="77" spans="1:11" ht="14.4" customHeight="1" thickBot="1" x14ac:dyDescent="0.35">
      <c r="A77" s="436" t="s">
        <v>308</v>
      </c>
      <c r="B77" s="420">
        <v>0</v>
      </c>
      <c r="C77" s="420">
        <v>20.3</v>
      </c>
      <c r="D77" s="421">
        <v>20.3</v>
      </c>
      <c r="E77" s="422" t="s">
        <v>238</v>
      </c>
      <c r="F77" s="420">
        <v>0</v>
      </c>
      <c r="G77" s="421">
        <v>0</v>
      </c>
      <c r="H77" s="423">
        <v>0</v>
      </c>
      <c r="I77" s="420">
        <v>17</v>
      </c>
      <c r="J77" s="421">
        <v>17</v>
      </c>
      <c r="K77" s="424" t="s">
        <v>238</v>
      </c>
    </row>
    <row r="78" spans="1:11" ht="14.4" customHeight="1" thickBot="1" x14ac:dyDescent="0.35">
      <c r="A78" s="437" t="s">
        <v>309</v>
      </c>
      <c r="B78" s="415">
        <v>0</v>
      </c>
      <c r="C78" s="415">
        <v>20.3</v>
      </c>
      <c r="D78" s="416">
        <v>20.3</v>
      </c>
      <c r="E78" s="425" t="s">
        <v>238</v>
      </c>
      <c r="F78" s="415">
        <v>0</v>
      </c>
      <c r="G78" s="416">
        <v>0</v>
      </c>
      <c r="H78" s="418">
        <v>0</v>
      </c>
      <c r="I78" s="415">
        <v>17</v>
      </c>
      <c r="J78" s="416">
        <v>17</v>
      </c>
      <c r="K78" s="426" t="s">
        <v>238</v>
      </c>
    </row>
    <row r="79" spans="1:11" ht="14.4" customHeight="1" thickBot="1" x14ac:dyDescent="0.35">
      <c r="A79" s="436" t="s">
        <v>310</v>
      </c>
      <c r="B79" s="420">
        <v>38.000003430619998</v>
      </c>
      <c r="C79" s="420">
        <v>16.094999999999999</v>
      </c>
      <c r="D79" s="421">
        <v>-21.905003430619999</v>
      </c>
      <c r="E79" s="427">
        <v>0.42355259334000001</v>
      </c>
      <c r="F79" s="420">
        <v>40</v>
      </c>
      <c r="G79" s="421">
        <v>23.333333333333002</v>
      </c>
      <c r="H79" s="423">
        <v>6.907</v>
      </c>
      <c r="I79" s="420">
        <v>28.911000000000001</v>
      </c>
      <c r="J79" s="421">
        <v>5.5776666666660004</v>
      </c>
      <c r="K79" s="428">
        <v>0.72277499999899997</v>
      </c>
    </row>
    <row r="80" spans="1:11" ht="14.4" customHeight="1" thickBot="1" x14ac:dyDescent="0.35">
      <c r="A80" s="437" t="s">
        <v>311</v>
      </c>
      <c r="B80" s="415">
        <v>38.000003430619998</v>
      </c>
      <c r="C80" s="415">
        <v>16.094999999999999</v>
      </c>
      <c r="D80" s="416">
        <v>-21.905003430619999</v>
      </c>
      <c r="E80" s="417">
        <v>0.42355259334000001</v>
      </c>
      <c r="F80" s="415">
        <v>40</v>
      </c>
      <c r="G80" s="416">
        <v>23.333333333333002</v>
      </c>
      <c r="H80" s="418">
        <v>6.907</v>
      </c>
      <c r="I80" s="415">
        <v>28.911000000000001</v>
      </c>
      <c r="J80" s="416">
        <v>5.5776666666660004</v>
      </c>
      <c r="K80" s="419">
        <v>0.72277499999899997</v>
      </c>
    </row>
    <row r="81" spans="1:11" ht="14.4" customHeight="1" thickBot="1" x14ac:dyDescent="0.35">
      <c r="A81" s="435" t="s">
        <v>312</v>
      </c>
      <c r="B81" s="415">
        <v>4556.00041131337</v>
      </c>
      <c r="C81" s="415">
        <v>5033.66507</v>
      </c>
      <c r="D81" s="416">
        <v>477.66465868662999</v>
      </c>
      <c r="E81" s="417">
        <v>1.104842979711</v>
      </c>
      <c r="F81" s="415">
        <v>4928.99999999999</v>
      </c>
      <c r="G81" s="416">
        <v>2875.25</v>
      </c>
      <c r="H81" s="418">
        <v>569.18227000000002</v>
      </c>
      <c r="I81" s="415">
        <v>3064.7183300000002</v>
      </c>
      <c r="J81" s="416">
        <v>189.46833000000399</v>
      </c>
      <c r="K81" s="419">
        <v>0.62177284033199998</v>
      </c>
    </row>
    <row r="82" spans="1:11" ht="14.4" customHeight="1" thickBot="1" x14ac:dyDescent="0.35">
      <c r="A82" s="436" t="s">
        <v>313</v>
      </c>
      <c r="B82" s="420">
        <v>1206.00010887707</v>
      </c>
      <c r="C82" s="420">
        <v>1332.43361</v>
      </c>
      <c r="D82" s="421">
        <v>126.43350112293101</v>
      </c>
      <c r="E82" s="427">
        <v>1.1048370561430001</v>
      </c>
      <c r="F82" s="420">
        <v>1304.99999999999</v>
      </c>
      <c r="G82" s="421">
        <v>761.24999999999704</v>
      </c>
      <c r="H82" s="423">
        <v>150.66577000000001</v>
      </c>
      <c r="I82" s="420">
        <v>811.24181999999996</v>
      </c>
      <c r="J82" s="421">
        <v>49.991820000003003</v>
      </c>
      <c r="K82" s="428">
        <v>0.62164124137900001</v>
      </c>
    </row>
    <row r="83" spans="1:11" ht="14.4" customHeight="1" thickBot="1" x14ac:dyDescent="0.35">
      <c r="A83" s="437" t="s">
        <v>314</v>
      </c>
      <c r="B83" s="415">
        <v>1206.00010887707</v>
      </c>
      <c r="C83" s="415">
        <v>1332.43361</v>
      </c>
      <c r="D83" s="416">
        <v>126.43350112293101</v>
      </c>
      <c r="E83" s="417">
        <v>1.1048370561430001</v>
      </c>
      <c r="F83" s="415">
        <v>1304.99999999999</v>
      </c>
      <c r="G83" s="416">
        <v>761.24999999999704</v>
      </c>
      <c r="H83" s="418">
        <v>150.66577000000001</v>
      </c>
      <c r="I83" s="415">
        <v>811.24181999999996</v>
      </c>
      <c r="J83" s="416">
        <v>49.991820000003003</v>
      </c>
      <c r="K83" s="419">
        <v>0.62164124137900001</v>
      </c>
    </row>
    <row r="84" spans="1:11" ht="14.4" customHeight="1" thickBot="1" x14ac:dyDescent="0.35">
      <c r="A84" s="436" t="s">
        <v>315</v>
      </c>
      <c r="B84" s="420">
        <v>3350.0003024363</v>
      </c>
      <c r="C84" s="420">
        <v>3701.23146</v>
      </c>
      <c r="D84" s="421">
        <v>351.23115756369799</v>
      </c>
      <c r="E84" s="427">
        <v>1.104845112195</v>
      </c>
      <c r="F84" s="420">
        <v>3624</v>
      </c>
      <c r="G84" s="421">
        <v>2114</v>
      </c>
      <c r="H84" s="423">
        <v>418.51650000000001</v>
      </c>
      <c r="I84" s="420">
        <v>2253.47651</v>
      </c>
      <c r="J84" s="421">
        <v>139.47651000000101</v>
      </c>
      <c r="K84" s="428">
        <v>0.62182022902800005</v>
      </c>
    </row>
    <row r="85" spans="1:11" ht="14.4" customHeight="1" thickBot="1" x14ac:dyDescent="0.35">
      <c r="A85" s="437" t="s">
        <v>316</v>
      </c>
      <c r="B85" s="415">
        <v>3350.0003024363</v>
      </c>
      <c r="C85" s="415">
        <v>3701.23146</v>
      </c>
      <c r="D85" s="416">
        <v>351.23115756369799</v>
      </c>
      <c r="E85" s="417">
        <v>1.104845112195</v>
      </c>
      <c r="F85" s="415">
        <v>3624</v>
      </c>
      <c r="G85" s="416">
        <v>2114</v>
      </c>
      <c r="H85" s="418">
        <v>418.51650000000001</v>
      </c>
      <c r="I85" s="415">
        <v>2253.47651</v>
      </c>
      <c r="J85" s="416">
        <v>139.47651000000101</v>
      </c>
      <c r="K85" s="419">
        <v>0.62182022902800005</v>
      </c>
    </row>
    <row r="86" spans="1:11" ht="14.4" customHeight="1" thickBot="1" x14ac:dyDescent="0.35">
      <c r="A86" s="435" t="s">
        <v>317</v>
      </c>
      <c r="B86" s="415">
        <v>201.00001814617801</v>
      </c>
      <c r="C86" s="415">
        <v>222.00617</v>
      </c>
      <c r="D86" s="416">
        <v>21.006151853820999</v>
      </c>
      <c r="E86" s="417">
        <v>1.104508208743</v>
      </c>
      <c r="F86" s="415">
        <v>290</v>
      </c>
      <c r="G86" s="416">
        <v>169.166666666667</v>
      </c>
      <c r="H86" s="418">
        <v>33.621099999999998</v>
      </c>
      <c r="I86" s="415">
        <v>180.51647</v>
      </c>
      <c r="J86" s="416">
        <v>11.349803333333</v>
      </c>
      <c r="K86" s="419">
        <v>0.62247058620600004</v>
      </c>
    </row>
    <row r="87" spans="1:11" ht="14.4" customHeight="1" thickBot="1" x14ac:dyDescent="0.35">
      <c r="A87" s="436" t="s">
        <v>318</v>
      </c>
      <c r="B87" s="420">
        <v>201.00001814617801</v>
      </c>
      <c r="C87" s="420">
        <v>222.00617</v>
      </c>
      <c r="D87" s="421">
        <v>21.006151853820999</v>
      </c>
      <c r="E87" s="427">
        <v>1.104508208743</v>
      </c>
      <c r="F87" s="420">
        <v>290</v>
      </c>
      <c r="G87" s="421">
        <v>169.166666666667</v>
      </c>
      <c r="H87" s="423">
        <v>33.621099999999998</v>
      </c>
      <c r="I87" s="420">
        <v>180.51647</v>
      </c>
      <c r="J87" s="421">
        <v>11.349803333333</v>
      </c>
      <c r="K87" s="428">
        <v>0.62247058620600004</v>
      </c>
    </row>
    <row r="88" spans="1:11" ht="14.4" customHeight="1" thickBot="1" x14ac:dyDescent="0.35">
      <c r="A88" s="437" t="s">
        <v>319</v>
      </c>
      <c r="B88" s="415">
        <v>201.00001814617801</v>
      </c>
      <c r="C88" s="415">
        <v>222.00617</v>
      </c>
      <c r="D88" s="416">
        <v>21.006151853820999</v>
      </c>
      <c r="E88" s="417">
        <v>1.104508208743</v>
      </c>
      <c r="F88" s="415">
        <v>290</v>
      </c>
      <c r="G88" s="416">
        <v>169.166666666667</v>
      </c>
      <c r="H88" s="418">
        <v>33.621099999999998</v>
      </c>
      <c r="I88" s="415">
        <v>180.51647</v>
      </c>
      <c r="J88" s="416">
        <v>11.349803333333</v>
      </c>
      <c r="K88" s="419">
        <v>0.62247058620600004</v>
      </c>
    </row>
    <row r="89" spans="1:11" ht="14.4" customHeight="1" thickBot="1" x14ac:dyDescent="0.35">
      <c r="A89" s="434" t="s">
        <v>320</v>
      </c>
      <c r="B89" s="415">
        <v>0</v>
      </c>
      <c r="C89" s="415">
        <v>38.119500000000002</v>
      </c>
      <c r="D89" s="416">
        <v>38.119500000000002</v>
      </c>
      <c r="E89" s="425" t="s">
        <v>238</v>
      </c>
      <c r="F89" s="415">
        <v>0</v>
      </c>
      <c r="G89" s="416">
        <v>0</v>
      </c>
      <c r="H89" s="418">
        <v>0</v>
      </c>
      <c r="I89" s="415">
        <v>10.234</v>
      </c>
      <c r="J89" s="416">
        <v>10.234</v>
      </c>
      <c r="K89" s="426" t="s">
        <v>238</v>
      </c>
    </row>
    <row r="90" spans="1:11" ht="14.4" customHeight="1" thickBot="1" x14ac:dyDescent="0.35">
      <c r="A90" s="435" t="s">
        <v>321</v>
      </c>
      <c r="B90" s="415">
        <v>0</v>
      </c>
      <c r="C90" s="415">
        <v>38.119500000000002</v>
      </c>
      <c r="D90" s="416">
        <v>38.119500000000002</v>
      </c>
      <c r="E90" s="425" t="s">
        <v>238</v>
      </c>
      <c r="F90" s="415">
        <v>0</v>
      </c>
      <c r="G90" s="416">
        <v>0</v>
      </c>
      <c r="H90" s="418">
        <v>0</v>
      </c>
      <c r="I90" s="415">
        <v>10.234</v>
      </c>
      <c r="J90" s="416">
        <v>10.234</v>
      </c>
      <c r="K90" s="426" t="s">
        <v>238</v>
      </c>
    </row>
    <row r="91" spans="1:11" ht="14.4" customHeight="1" thickBot="1" x14ac:dyDescent="0.35">
      <c r="A91" s="436" t="s">
        <v>322</v>
      </c>
      <c r="B91" s="420">
        <v>0</v>
      </c>
      <c r="C91" s="420">
        <v>36.719499999999996</v>
      </c>
      <c r="D91" s="421">
        <v>36.719499999999996</v>
      </c>
      <c r="E91" s="422" t="s">
        <v>238</v>
      </c>
      <c r="F91" s="420">
        <v>0</v>
      </c>
      <c r="G91" s="421">
        <v>0</v>
      </c>
      <c r="H91" s="423">
        <v>0</v>
      </c>
      <c r="I91" s="420">
        <v>7.6840000000000002</v>
      </c>
      <c r="J91" s="421">
        <v>7.6840000000000002</v>
      </c>
      <c r="K91" s="424" t="s">
        <v>238</v>
      </c>
    </row>
    <row r="92" spans="1:11" ht="14.4" customHeight="1" thickBot="1" x14ac:dyDescent="0.35">
      <c r="A92" s="437" t="s">
        <v>323</v>
      </c>
      <c r="B92" s="415">
        <v>0</v>
      </c>
      <c r="C92" s="415">
        <v>14</v>
      </c>
      <c r="D92" s="416">
        <v>14</v>
      </c>
      <c r="E92" s="425" t="s">
        <v>238</v>
      </c>
      <c r="F92" s="415">
        <v>0</v>
      </c>
      <c r="G92" s="416">
        <v>0</v>
      </c>
      <c r="H92" s="418">
        <v>0</v>
      </c>
      <c r="I92" s="415">
        <v>0</v>
      </c>
      <c r="J92" s="416">
        <v>0</v>
      </c>
      <c r="K92" s="426" t="s">
        <v>238</v>
      </c>
    </row>
    <row r="93" spans="1:11" ht="14.4" customHeight="1" thickBot="1" x14ac:dyDescent="0.35">
      <c r="A93" s="437" t="s">
        <v>324</v>
      </c>
      <c r="B93" s="415">
        <v>0</v>
      </c>
      <c r="C93" s="415">
        <v>22.417000000000002</v>
      </c>
      <c r="D93" s="416">
        <v>22.417000000000002</v>
      </c>
      <c r="E93" s="425" t="s">
        <v>238</v>
      </c>
      <c r="F93" s="415">
        <v>0</v>
      </c>
      <c r="G93" s="416">
        <v>0</v>
      </c>
      <c r="H93" s="418">
        <v>0</v>
      </c>
      <c r="I93" s="415">
        <v>7.6840000000000002</v>
      </c>
      <c r="J93" s="416">
        <v>7.6840000000000002</v>
      </c>
      <c r="K93" s="426" t="s">
        <v>238</v>
      </c>
    </row>
    <row r="94" spans="1:11" ht="14.4" customHeight="1" thickBot="1" x14ac:dyDescent="0.35">
      <c r="A94" s="437" t="s">
        <v>325</v>
      </c>
      <c r="B94" s="415">
        <v>0</v>
      </c>
      <c r="C94" s="415">
        <v>0.30249999999999999</v>
      </c>
      <c r="D94" s="416">
        <v>0.30249999999999999</v>
      </c>
      <c r="E94" s="425" t="s">
        <v>238</v>
      </c>
      <c r="F94" s="415">
        <v>0</v>
      </c>
      <c r="G94" s="416">
        <v>0</v>
      </c>
      <c r="H94" s="418">
        <v>0</v>
      </c>
      <c r="I94" s="415">
        <v>0</v>
      </c>
      <c r="J94" s="416">
        <v>0</v>
      </c>
      <c r="K94" s="426" t="s">
        <v>238</v>
      </c>
    </row>
    <row r="95" spans="1:11" ht="14.4" customHeight="1" thickBot="1" x14ac:dyDescent="0.35">
      <c r="A95" s="439" t="s">
        <v>326</v>
      </c>
      <c r="B95" s="415">
        <v>0</v>
      </c>
      <c r="C95" s="415">
        <v>1.4</v>
      </c>
      <c r="D95" s="416">
        <v>1.4</v>
      </c>
      <c r="E95" s="425" t="s">
        <v>238</v>
      </c>
      <c r="F95" s="415">
        <v>0</v>
      </c>
      <c r="G95" s="416">
        <v>0</v>
      </c>
      <c r="H95" s="418">
        <v>0</v>
      </c>
      <c r="I95" s="415">
        <v>0.7</v>
      </c>
      <c r="J95" s="416">
        <v>0.7</v>
      </c>
      <c r="K95" s="426" t="s">
        <v>238</v>
      </c>
    </row>
    <row r="96" spans="1:11" ht="14.4" customHeight="1" thickBot="1" x14ac:dyDescent="0.35">
      <c r="A96" s="437" t="s">
        <v>327</v>
      </c>
      <c r="B96" s="415">
        <v>0</v>
      </c>
      <c r="C96" s="415">
        <v>1.4</v>
      </c>
      <c r="D96" s="416">
        <v>1.4</v>
      </c>
      <c r="E96" s="425" t="s">
        <v>238</v>
      </c>
      <c r="F96" s="415">
        <v>0</v>
      </c>
      <c r="G96" s="416">
        <v>0</v>
      </c>
      <c r="H96" s="418">
        <v>0</v>
      </c>
      <c r="I96" s="415">
        <v>0.7</v>
      </c>
      <c r="J96" s="416">
        <v>0.7</v>
      </c>
      <c r="K96" s="426" t="s">
        <v>238</v>
      </c>
    </row>
    <row r="97" spans="1:11" ht="14.4" customHeight="1" thickBot="1" x14ac:dyDescent="0.35">
      <c r="A97" s="439" t="s">
        <v>328</v>
      </c>
      <c r="B97" s="415">
        <v>0</v>
      </c>
      <c r="C97" s="415">
        <v>0</v>
      </c>
      <c r="D97" s="416">
        <v>0</v>
      </c>
      <c r="E97" s="425" t="s">
        <v>238</v>
      </c>
      <c r="F97" s="415">
        <v>0</v>
      </c>
      <c r="G97" s="416">
        <v>0</v>
      </c>
      <c r="H97" s="418">
        <v>0</v>
      </c>
      <c r="I97" s="415">
        <v>1.85</v>
      </c>
      <c r="J97" s="416">
        <v>1.85</v>
      </c>
      <c r="K97" s="426" t="s">
        <v>249</v>
      </c>
    </row>
    <row r="98" spans="1:11" ht="14.4" customHeight="1" thickBot="1" x14ac:dyDescent="0.35">
      <c r="A98" s="437" t="s">
        <v>329</v>
      </c>
      <c r="B98" s="415">
        <v>0</v>
      </c>
      <c r="C98" s="415">
        <v>0</v>
      </c>
      <c r="D98" s="416">
        <v>0</v>
      </c>
      <c r="E98" s="425" t="s">
        <v>238</v>
      </c>
      <c r="F98" s="415">
        <v>0</v>
      </c>
      <c r="G98" s="416">
        <v>0</v>
      </c>
      <c r="H98" s="418">
        <v>0</v>
      </c>
      <c r="I98" s="415">
        <v>1.85</v>
      </c>
      <c r="J98" s="416">
        <v>1.85</v>
      </c>
      <c r="K98" s="426" t="s">
        <v>249</v>
      </c>
    </row>
    <row r="99" spans="1:11" ht="14.4" customHeight="1" thickBot="1" x14ac:dyDescent="0.35">
      <c r="A99" s="434" t="s">
        <v>330</v>
      </c>
      <c r="B99" s="415">
        <v>1781.0040989358899</v>
      </c>
      <c r="C99" s="415">
        <v>2081.1625300000001</v>
      </c>
      <c r="D99" s="416">
        <v>300.15843106411501</v>
      </c>
      <c r="E99" s="417">
        <v>1.1685332623560001</v>
      </c>
      <c r="F99" s="415">
        <v>1958</v>
      </c>
      <c r="G99" s="416">
        <v>1142.1666666666699</v>
      </c>
      <c r="H99" s="418">
        <v>139.70833999999999</v>
      </c>
      <c r="I99" s="415">
        <v>1339.2463399999999</v>
      </c>
      <c r="J99" s="416">
        <v>197.07967333333201</v>
      </c>
      <c r="K99" s="419">
        <v>0.68398689478999997</v>
      </c>
    </row>
    <row r="100" spans="1:11" ht="14.4" customHeight="1" thickBot="1" x14ac:dyDescent="0.35">
      <c r="A100" s="435" t="s">
        <v>331</v>
      </c>
      <c r="B100" s="415">
        <v>1775.0040989358899</v>
      </c>
      <c r="C100" s="415">
        <v>2029.846</v>
      </c>
      <c r="D100" s="416">
        <v>254.84190106411501</v>
      </c>
      <c r="E100" s="417">
        <v>1.143572570461</v>
      </c>
      <c r="F100" s="415">
        <v>1953</v>
      </c>
      <c r="G100" s="416">
        <v>1139.25</v>
      </c>
      <c r="H100" s="418">
        <v>129.47900000000001</v>
      </c>
      <c r="I100" s="415">
        <v>1329.0170000000001</v>
      </c>
      <c r="J100" s="416">
        <v>189.76699999999801</v>
      </c>
      <c r="K100" s="419">
        <v>0.68050025601599995</v>
      </c>
    </row>
    <row r="101" spans="1:11" ht="14.4" customHeight="1" thickBot="1" x14ac:dyDescent="0.35">
      <c r="A101" s="436" t="s">
        <v>332</v>
      </c>
      <c r="B101" s="420">
        <v>1775.0040989358899</v>
      </c>
      <c r="C101" s="420">
        <v>2022.296</v>
      </c>
      <c r="D101" s="421">
        <v>247.291901064115</v>
      </c>
      <c r="E101" s="427">
        <v>1.1393190591569999</v>
      </c>
      <c r="F101" s="420">
        <v>1953</v>
      </c>
      <c r="G101" s="421">
        <v>1139.25</v>
      </c>
      <c r="H101" s="423">
        <v>129.47900000000001</v>
      </c>
      <c r="I101" s="420">
        <v>1323.463</v>
      </c>
      <c r="J101" s="421">
        <v>184.212999999998</v>
      </c>
      <c r="K101" s="428">
        <v>0.67765642601099996</v>
      </c>
    </row>
    <row r="102" spans="1:11" ht="14.4" customHeight="1" thickBot="1" x14ac:dyDescent="0.35">
      <c r="A102" s="437" t="s">
        <v>333</v>
      </c>
      <c r="B102" s="415">
        <v>343.00079207606097</v>
      </c>
      <c r="C102" s="415">
        <v>575.33900000000006</v>
      </c>
      <c r="D102" s="416">
        <v>232.338207923939</v>
      </c>
      <c r="E102" s="417">
        <v>1.6773693043610001</v>
      </c>
      <c r="F102" s="415">
        <v>511.00000000000102</v>
      </c>
      <c r="G102" s="416">
        <v>298.083333333334</v>
      </c>
      <c r="H102" s="418">
        <v>7.9109999999999996</v>
      </c>
      <c r="I102" s="415">
        <v>472.47899999999998</v>
      </c>
      <c r="J102" s="416">
        <v>174.39566666666599</v>
      </c>
      <c r="K102" s="419">
        <v>0.92461643835600005</v>
      </c>
    </row>
    <row r="103" spans="1:11" ht="14.4" customHeight="1" thickBot="1" x14ac:dyDescent="0.35">
      <c r="A103" s="437" t="s">
        <v>334</v>
      </c>
      <c r="B103" s="415">
        <v>8.0000184740770006</v>
      </c>
      <c r="C103" s="415">
        <v>8.66</v>
      </c>
      <c r="D103" s="416">
        <v>0.65998152592199999</v>
      </c>
      <c r="E103" s="417">
        <v>1.0824975002320001</v>
      </c>
      <c r="F103" s="415">
        <v>9</v>
      </c>
      <c r="G103" s="416">
        <v>5.25</v>
      </c>
      <c r="H103" s="418">
        <v>0.76900000000000002</v>
      </c>
      <c r="I103" s="415">
        <v>5.3620000000000001</v>
      </c>
      <c r="J103" s="416">
        <v>0.111999999999</v>
      </c>
      <c r="K103" s="419">
        <v>0.59577777777700003</v>
      </c>
    </row>
    <row r="104" spans="1:11" ht="14.4" customHeight="1" thickBot="1" x14ac:dyDescent="0.35">
      <c r="A104" s="437" t="s">
        <v>335</v>
      </c>
      <c r="B104" s="415">
        <v>1416.00326991167</v>
      </c>
      <c r="C104" s="415">
        <v>1417.6110000000001</v>
      </c>
      <c r="D104" s="416">
        <v>1.6077300883300001</v>
      </c>
      <c r="E104" s="417">
        <v>1.0011353999820001</v>
      </c>
      <c r="F104" s="415">
        <v>1412</v>
      </c>
      <c r="G104" s="416">
        <v>823.66666666666799</v>
      </c>
      <c r="H104" s="418">
        <v>119.006</v>
      </c>
      <c r="I104" s="415">
        <v>833.07399999999996</v>
      </c>
      <c r="J104" s="416">
        <v>9.4073333333309996</v>
      </c>
      <c r="K104" s="419">
        <v>0.58999575070800003</v>
      </c>
    </row>
    <row r="105" spans="1:11" ht="14.4" customHeight="1" thickBot="1" x14ac:dyDescent="0.35">
      <c r="A105" s="437" t="s">
        <v>336</v>
      </c>
      <c r="B105" s="415">
        <v>5.0000115462980004</v>
      </c>
      <c r="C105" s="415">
        <v>17.692</v>
      </c>
      <c r="D105" s="416">
        <v>12.691988453701001</v>
      </c>
      <c r="E105" s="417">
        <v>3.5383918289339999</v>
      </c>
      <c r="F105" s="415">
        <v>18</v>
      </c>
      <c r="G105" s="416">
        <v>10.5</v>
      </c>
      <c r="H105" s="418">
        <v>1.5389999999999999</v>
      </c>
      <c r="I105" s="415">
        <v>10.773</v>
      </c>
      <c r="J105" s="416">
        <v>0.27299999999899999</v>
      </c>
      <c r="K105" s="419">
        <v>0.59849999999900005</v>
      </c>
    </row>
    <row r="106" spans="1:11" ht="14.4" customHeight="1" thickBot="1" x14ac:dyDescent="0.35">
      <c r="A106" s="437" t="s">
        <v>337</v>
      </c>
      <c r="B106" s="415">
        <v>3.0000069277780002</v>
      </c>
      <c r="C106" s="415">
        <v>2.9940000000000002</v>
      </c>
      <c r="D106" s="416">
        <v>-6.0069277779999999E-3</v>
      </c>
      <c r="E106" s="417">
        <v>0.99799769536399996</v>
      </c>
      <c r="F106" s="415">
        <v>3</v>
      </c>
      <c r="G106" s="416">
        <v>1.75</v>
      </c>
      <c r="H106" s="418">
        <v>0.254</v>
      </c>
      <c r="I106" s="415">
        <v>1.7749999999999999</v>
      </c>
      <c r="J106" s="416">
        <v>2.4999999998999999E-2</v>
      </c>
      <c r="K106" s="419">
        <v>0.59166666666599999</v>
      </c>
    </row>
    <row r="107" spans="1:11" ht="14.4" customHeight="1" thickBot="1" x14ac:dyDescent="0.35">
      <c r="A107" s="436" t="s">
        <v>338</v>
      </c>
      <c r="B107" s="420">
        <v>0</v>
      </c>
      <c r="C107" s="420">
        <v>7.55</v>
      </c>
      <c r="D107" s="421">
        <v>7.55</v>
      </c>
      <c r="E107" s="422" t="s">
        <v>249</v>
      </c>
      <c r="F107" s="420">
        <v>0</v>
      </c>
      <c r="G107" s="421">
        <v>0</v>
      </c>
      <c r="H107" s="423">
        <v>0</v>
      </c>
      <c r="I107" s="420">
        <v>5.5540000000000003</v>
      </c>
      <c r="J107" s="421">
        <v>5.5540000000000003</v>
      </c>
      <c r="K107" s="424" t="s">
        <v>238</v>
      </c>
    </row>
    <row r="108" spans="1:11" ht="14.4" customHeight="1" thickBot="1" x14ac:dyDescent="0.35">
      <c r="A108" s="437" t="s">
        <v>339</v>
      </c>
      <c r="B108" s="415">
        <v>0</v>
      </c>
      <c r="C108" s="415">
        <v>7.55</v>
      </c>
      <c r="D108" s="416">
        <v>7.55</v>
      </c>
      <c r="E108" s="425" t="s">
        <v>249</v>
      </c>
      <c r="F108" s="415">
        <v>0</v>
      </c>
      <c r="G108" s="416">
        <v>0</v>
      </c>
      <c r="H108" s="418">
        <v>0</v>
      </c>
      <c r="I108" s="415">
        <v>5.5540000000000003</v>
      </c>
      <c r="J108" s="416">
        <v>5.5540000000000003</v>
      </c>
      <c r="K108" s="426" t="s">
        <v>238</v>
      </c>
    </row>
    <row r="109" spans="1:11" ht="14.4" customHeight="1" thickBot="1" x14ac:dyDescent="0.35">
      <c r="A109" s="435" t="s">
        <v>340</v>
      </c>
      <c r="B109" s="415">
        <v>6</v>
      </c>
      <c r="C109" s="415">
        <v>51.31653</v>
      </c>
      <c r="D109" s="416">
        <v>45.31653</v>
      </c>
      <c r="E109" s="417">
        <v>8.5527549999999994</v>
      </c>
      <c r="F109" s="415">
        <v>5</v>
      </c>
      <c r="G109" s="416">
        <v>2.9166666666659999</v>
      </c>
      <c r="H109" s="418">
        <v>10.229340000000001</v>
      </c>
      <c r="I109" s="415">
        <v>10.229340000000001</v>
      </c>
      <c r="J109" s="416">
        <v>7.3126733333329996</v>
      </c>
      <c r="K109" s="419">
        <v>2.045868</v>
      </c>
    </row>
    <row r="110" spans="1:11" ht="14.4" customHeight="1" thickBot="1" x14ac:dyDescent="0.35">
      <c r="A110" s="436" t="s">
        <v>341</v>
      </c>
      <c r="B110" s="420">
        <v>6</v>
      </c>
      <c r="C110" s="420">
        <v>51.31653</v>
      </c>
      <c r="D110" s="421">
        <v>45.31653</v>
      </c>
      <c r="E110" s="427">
        <v>8.5527549999999994</v>
      </c>
      <c r="F110" s="420">
        <v>5</v>
      </c>
      <c r="G110" s="421">
        <v>2.9166666666659999</v>
      </c>
      <c r="H110" s="423">
        <v>10.229340000000001</v>
      </c>
      <c r="I110" s="420">
        <v>10.229340000000001</v>
      </c>
      <c r="J110" s="421">
        <v>7.3126733333329996</v>
      </c>
      <c r="K110" s="428">
        <v>2.045868</v>
      </c>
    </row>
    <row r="111" spans="1:11" ht="14.4" customHeight="1" thickBot="1" x14ac:dyDescent="0.35">
      <c r="A111" s="437" t="s">
        <v>342</v>
      </c>
      <c r="B111" s="415">
        <v>6</v>
      </c>
      <c r="C111" s="415">
        <v>51.31653</v>
      </c>
      <c r="D111" s="416">
        <v>45.31653</v>
      </c>
      <c r="E111" s="417">
        <v>8.5527549999999994</v>
      </c>
      <c r="F111" s="415">
        <v>5</v>
      </c>
      <c r="G111" s="416">
        <v>2.9166666666659999</v>
      </c>
      <c r="H111" s="418">
        <v>10.229340000000001</v>
      </c>
      <c r="I111" s="415">
        <v>10.229340000000001</v>
      </c>
      <c r="J111" s="416">
        <v>7.3126733333329996</v>
      </c>
      <c r="K111" s="419">
        <v>2.045868</v>
      </c>
    </row>
    <row r="112" spans="1:11" ht="14.4" customHeight="1" thickBot="1" x14ac:dyDescent="0.35">
      <c r="A112" s="433" t="s">
        <v>343</v>
      </c>
      <c r="B112" s="415">
        <v>73818.701445480096</v>
      </c>
      <c r="C112" s="415">
        <v>81236.079450000005</v>
      </c>
      <c r="D112" s="416">
        <v>7417.3780045199201</v>
      </c>
      <c r="E112" s="417">
        <v>1.100481014421</v>
      </c>
      <c r="F112" s="415">
        <v>79275.965272888498</v>
      </c>
      <c r="G112" s="416">
        <v>46244.313075851598</v>
      </c>
      <c r="H112" s="418">
        <v>7129.0726199999999</v>
      </c>
      <c r="I112" s="415">
        <v>48008.948949999998</v>
      </c>
      <c r="J112" s="416">
        <v>1764.63587414838</v>
      </c>
      <c r="K112" s="419">
        <v>0.60559273904400002</v>
      </c>
    </row>
    <row r="113" spans="1:11" ht="14.4" customHeight="1" thickBot="1" x14ac:dyDescent="0.35">
      <c r="A113" s="434" t="s">
        <v>344</v>
      </c>
      <c r="B113" s="415">
        <v>73790.726691591495</v>
      </c>
      <c r="C113" s="415">
        <v>81214.428039999999</v>
      </c>
      <c r="D113" s="416">
        <v>7423.70134840847</v>
      </c>
      <c r="E113" s="417">
        <v>1.1006048006469999</v>
      </c>
      <c r="F113" s="415">
        <v>79256</v>
      </c>
      <c r="G113" s="416">
        <v>46232.666666666701</v>
      </c>
      <c r="H113" s="418">
        <v>7127.0893100000003</v>
      </c>
      <c r="I113" s="415">
        <v>47970.617389999999</v>
      </c>
      <c r="J113" s="416">
        <v>1737.95072333333</v>
      </c>
      <c r="K113" s="419">
        <v>0.60526165072600002</v>
      </c>
    </row>
    <row r="114" spans="1:11" ht="14.4" customHeight="1" thickBot="1" x14ac:dyDescent="0.35">
      <c r="A114" s="435" t="s">
        <v>345</v>
      </c>
      <c r="B114" s="415">
        <v>73790.726691591495</v>
      </c>
      <c r="C114" s="415">
        <v>81214.428039999999</v>
      </c>
      <c r="D114" s="416">
        <v>7423.70134840847</v>
      </c>
      <c r="E114" s="417">
        <v>1.1006048006469999</v>
      </c>
      <c r="F114" s="415">
        <v>79256</v>
      </c>
      <c r="G114" s="416">
        <v>46232.666666666701</v>
      </c>
      <c r="H114" s="418">
        <v>7127.0893100000003</v>
      </c>
      <c r="I114" s="415">
        <v>47970.617389999999</v>
      </c>
      <c r="J114" s="416">
        <v>1737.95072333333</v>
      </c>
      <c r="K114" s="419">
        <v>0.60526165072600002</v>
      </c>
    </row>
    <row r="115" spans="1:11" ht="14.4" customHeight="1" thickBot="1" x14ac:dyDescent="0.35">
      <c r="A115" s="436" t="s">
        <v>346</v>
      </c>
      <c r="B115" s="420">
        <v>508.01466284533302</v>
      </c>
      <c r="C115" s="420">
        <v>527.10654</v>
      </c>
      <c r="D115" s="421">
        <v>19.091877154666001</v>
      </c>
      <c r="E115" s="427">
        <v>1.0375813506</v>
      </c>
      <c r="F115" s="420">
        <v>530</v>
      </c>
      <c r="G115" s="421">
        <v>309.16666666666703</v>
      </c>
      <c r="H115" s="423">
        <v>33.009599999999999</v>
      </c>
      <c r="I115" s="420">
        <v>342.52771999999999</v>
      </c>
      <c r="J115" s="421">
        <v>33.361053333332997</v>
      </c>
      <c r="K115" s="428">
        <v>0.64627871698100003</v>
      </c>
    </row>
    <row r="116" spans="1:11" ht="14.4" customHeight="1" thickBot="1" x14ac:dyDescent="0.35">
      <c r="A116" s="437" t="s">
        <v>347</v>
      </c>
      <c r="B116" s="415">
        <v>345.88301037053299</v>
      </c>
      <c r="C116" s="415">
        <v>361.12759999999997</v>
      </c>
      <c r="D116" s="416">
        <v>15.244589629467001</v>
      </c>
      <c r="E116" s="417">
        <v>1.0440744100529999</v>
      </c>
      <c r="F116" s="415">
        <v>365</v>
      </c>
      <c r="G116" s="416">
        <v>212.916666666667</v>
      </c>
      <c r="H116" s="418">
        <v>32.334000000000003</v>
      </c>
      <c r="I116" s="415">
        <v>270.29788000000002</v>
      </c>
      <c r="J116" s="416">
        <v>57.381213333333001</v>
      </c>
      <c r="K116" s="419">
        <v>0.74054213698600002</v>
      </c>
    </row>
    <row r="117" spans="1:11" ht="14.4" customHeight="1" thickBot="1" x14ac:dyDescent="0.35">
      <c r="A117" s="437" t="s">
        <v>348</v>
      </c>
      <c r="B117" s="415">
        <v>54.095319286303003</v>
      </c>
      <c r="C117" s="415">
        <v>10.1599</v>
      </c>
      <c r="D117" s="416">
        <v>-43.935419286303002</v>
      </c>
      <c r="E117" s="417">
        <v>0.187814770927</v>
      </c>
      <c r="F117" s="415">
        <v>10</v>
      </c>
      <c r="G117" s="416">
        <v>5.833333333333</v>
      </c>
      <c r="H117" s="418">
        <v>0</v>
      </c>
      <c r="I117" s="415">
        <v>0</v>
      </c>
      <c r="J117" s="416">
        <v>-5.833333333333</v>
      </c>
      <c r="K117" s="419">
        <v>0</v>
      </c>
    </row>
    <row r="118" spans="1:11" ht="14.4" customHeight="1" thickBot="1" x14ac:dyDescent="0.35">
      <c r="A118" s="437" t="s">
        <v>349</v>
      </c>
      <c r="B118" s="415">
        <v>101.427207576642</v>
      </c>
      <c r="C118" s="415">
        <v>145.47301999999999</v>
      </c>
      <c r="D118" s="416">
        <v>44.045812423356999</v>
      </c>
      <c r="E118" s="417">
        <v>1.4342603279299999</v>
      </c>
      <c r="F118" s="415">
        <v>145</v>
      </c>
      <c r="G118" s="416">
        <v>84.583333333333002</v>
      </c>
      <c r="H118" s="418">
        <v>0.67559999999999998</v>
      </c>
      <c r="I118" s="415">
        <v>70.708240000000004</v>
      </c>
      <c r="J118" s="416">
        <v>-13.875093333333</v>
      </c>
      <c r="K118" s="419">
        <v>0.48764303448200003</v>
      </c>
    </row>
    <row r="119" spans="1:11" ht="14.4" customHeight="1" thickBot="1" x14ac:dyDescent="0.35">
      <c r="A119" s="437" t="s">
        <v>350</v>
      </c>
      <c r="B119" s="415">
        <v>6.6091256118550001</v>
      </c>
      <c r="C119" s="415">
        <v>10.346019999999999</v>
      </c>
      <c r="D119" s="416">
        <v>3.736894388144</v>
      </c>
      <c r="E119" s="417">
        <v>1.565414338841</v>
      </c>
      <c r="F119" s="415">
        <v>10</v>
      </c>
      <c r="G119" s="416">
        <v>5.833333333333</v>
      </c>
      <c r="H119" s="418">
        <v>0</v>
      </c>
      <c r="I119" s="415">
        <v>1.5216000000000001</v>
      </c>
      <c r="J119" s="416">
        <v>-4.3117333333329997</v>
      </c>
      <c r="K119" s="419">
        <v>0.15215999999999999</v>
      </c>
    </row>
    <row r="120" spans="1:11" ht="14.4" customHeight="1" thickBot="1" x14ac:dyDescent="0.35">
      <c r="A120" s="436" t="s">
        <v>351</v>
      </c>
      <c r="B120" s="420">
        <v>97.763167697317002</v>
      </c>
      <c r="C120" s="420">
        <v>220.56743</v>
      </c>
      <c r="D120" s="421">
        <v>122.804262302683</v>
      </c>
      <c r="E120" s="427">
        <v>2.2561403767399999</v>
      </c>
      <c r="F120" s="420">
        <v>155</v>
      </c>
      <c r="G120" s="421">
        <v>90.416666666666003</v>
      </c>
      <c r="H120" s="423">
        <v>11.0595</v>
      </c>
      <c r="I120" s="420">
        <v>153.41480000000001</v>
      </c>
      <c r="J120" s="421">
        <v>62.998133333333001</v>
      </c>
      <c r="K120" s="428">
        <v>0.989772903225</v>
      </c>
    </row>
    <row r="121" spans="1:11" ht="14.4" customHeight="1" thickBot="1" x14ac:dyDescent="0.35">
      <c r="A121" s="437" t="s">
        <v>352</v>
      </c>
      <c r="B121" s="415">
        <v>85.000008522835003</v>
      </c>
      <c r="C121" s="415">
        <v>216.27303000000001</v>
      </c>
      <c r="D121" s="416">
        <v>131.27302147716401</v>
      </c>
      <c r="E121" s="417">
        <v>2.5443883331119999</v>
      </c>
      <c r="F121" s="415">
        <v>147</v>
      </c>
      <c r="G121" s="416">
        <v>85.75</v>
      </c>
      <c r="H121" s="418">
        <v>11.0595</v>
      </c>
      <c r="I121" s="415">
        <v>138.06209999999999</v>
      </c>
      <c r="J121" s="416">
        <v>52.312100000000001</v>
      </c>
      <c r="K121" s="419">
        <v>0.93919795918299998</v>
      </c>
    </row>
    <row r="122" spans="1:11" ht="14.4" customHeight="1" thickBot="1" x14ac:dyDescent="0.35">
      <c r="A122" s="437" t="s">
        <v>353</v>
      </c>
      <c r="B122" s="415">
        <v>12.763159174481</v>
      </c>
      <c r="C122" s="415">
        <v>4.2944000000000004</v>
      </c>
      <c r="D122" s="416">
        <v>-8.4687591744810007</v>
      </c>
      <c r="E122" s="417">
        <v>0.33646841987100001</v>
      </c>
      <c r="F122" s="415">
        <v>8</v>
      </c>
      <c r="G122" s="416">
        <v>4.6666666666659999</v>
      </c>
      <c r="H122" s="418">
        <v>0</v>
      </c>
      <c r="I122" s="415">
        <v>15.3527</v>
      </c>
      <c r="J122" s="416">
        <v>10.686033333333</v>
      </c>
      <c r="K122" s="419">
        <v>1.9190875000000001</v>
      </c>
    </row>
    <row r="123" spans="1:11" ht="14.4" customHeight="1" thickBot="1" x14ac:dyDescent="0.35">
      <c r="A123" s="436" t="s">
        <v>354</v>
      </c>
      <c r="B123" s="420">
        <v>89.980570954320001</v>
      </c>
      <c r="C123" s="420">
        <v>91.544269999999997</v>
      </c>
      <c r="D123" s="421">
        <v>1.5636990456790001</v>
      </c>
      <c r="E123" s="427">
        <v>1.017378185413</v>
      </c>
      <c r="F123" s="420">
        <v>131</v>
      </c>
      <c r="G123" s="421">
        <v>76.416666666666003</v>
      </c>
      <c r="H123" s="423">
        <v>1.1350100000000001</v>
      </c>
      <c r="I123" s="420">
        <v>44.730130000000003</v>
      </c>
      <c r="J123" s="421">
        <v>-31.686536666666001</v>
      </c>
      <c r="K123" s="428">
        <v>0.34145137404499998</v>
      </c>
    </row>
    <row r="124" spans="1:11" ht="14.4" customHeight="1" thickBot="1" x14ac:dyDescent="0.35">
      <c r="A124" s="437" t="s">
        <v>355</v>
      </c>
      <c r="B124" s="415">
        <v>13.980563333901999</v>
      </c>
      <c r="C124" s="415">
        <v>23.573930000000001</v>
      </c>
      <c r="D124" s="416">
        <v>9.5933666660969994</v>
      </c>
      <c r="E124" s="417">
        <v>1.6861931409319999</v>
      </c>
      <c r="F124" s="415">
        <v>21</v>
      </c>
      <c r="G124" s="416">
        <v>12.25</v>
      </c>
      <c r="H124" s="418">
        <v>0.83709</v>
      </c>
      <c r="I124" s="415">
        <v>1.0827500000000001</v>
      </c>
      <c r="J124" s="416">
        <v>-11.167249999999999</v>
      </c>
      <c r="K124" s="419">
        <v>5.1559523809000002E-2</v>
      </c>
    </row>
    <row r="125" spans="1:11" ht="14.4" customHeight="1" thickBot="1" x14ac:dyDescent="0.35">
      <c r="A125" s="437" t="s">
        <v>356</v>
      </c>
      <c r="B125" s="415">
        <v>76.000007620416994</v>
      </c>
      <c r="C125" s="415">
        <v>67.970339999999993</v>
      </c>
      <c r="D125" s="416">
        <v>-8.0296676204169994</v>
      </c>
      <c r="E125" s="417">
        <v>0.894346489272</v>
      </c>
      <c r="F125" s="415">
        <v>110</v>
      </c>
      <c r="G125" s="416">
        <v>64.166666666666003</v>
      </c>
      <c r="H125" s="418">
        <v>0.29792000000000002</v>
      </c>
      <c r="I125" s="415">
        <v>43.647379999999998</v>
      </c>
      <c r="J125" s="416">
        <v>-20.519286666666002</v>
      </c>
      <c r="K125" s="419">
        <v>0.39679436363600001</v>
      </c>
    </row>
    <row r="126" spans="1:11" ht="14.4" customHeight="1" thickBot="1" x14ac:dyDescent="0.35">
      <c r="A126" s="436" t="s">
        <v>357</v>
      </c>
      <c r="B126" s="420">
        <v>960.96105731522596</v>
      </c>
      <c r="C126" s="420">
        <v>892.3886</v>
      </c>
      <c r="D126" s="421">
        <v>-68.572457315226004</v>
      </c>
      <c r="E126" s="427">
        <v>0.92864179376099998</v>
      </c>
      <c r="F126" s="420">
        <v>798</v>
      </c>
      <c r="G126" s="421">
        <v>465.5</v>
      </c>
      <c r="H126" s="423">
        <v>114.28924000000001</v>
      </c>
      <c r="I126" s="420">
        <v>779.81327999999996</v>
      </c>
      <c r="J126" s="421">
        <v>314.31328000000002</v>
      </c>
      <c r="K126" s="428">
        <v>0.97720962406</v>
      </c>
    </row>
    <row r="127" spans="1:11" ht="14.4" customHeight="1" thickBot="1" x14ac:dyDescent="0.35">
      <c r="A127" s="437" t="s">
        <v>358</v>
      </c>
      <c r="B127" s="415">
        <v>960.96105731522596</v>
      </c>
      <c r="C127" s="415">
        <v>892.3886</v>
      </c>
      <c r="D127" s="416">
        <v>-68.572457315226004</v>
      </c>
      <c r="E127" s="417">
        <v>0.92864179376099998</v>
      </c>
      <c r="F127" s="415">
        <v>798</v>
      </c>
      <c r="G127" s="416">
        <v>465.5</v>
      </c>
      <c r="H127" s="418">
        <v>114.28924000000001</v>
      </c>
      <c r="I127" s="415">
        <v>779.81327999999996</v>
      </c>
      <c r="J127" s="416">
        <v>314.31328000000002</v>
      </c>
      <c r="K127" s="419">
        <v>0.97720962406</v>
      </c>
    </row>
    <row r="128" spans="1:11" ht="14.4" customHeight="1" thickBot="1" x14ac:dyDescent="0.35">
      <c r="A128" s="436" t="s">
        <v>359</v>
      </c>
      <c r="B128" s="420">
        <v>72134.007232779302</v>
      </c>
      <c r="C128" s="420">
        <v>74884.556030000007</v>
      </c>
      <c r="D128" s="421">
        <v>2750.5487972206802</v>
      </c>
      <c r="E128" s="427">
        <v>1.0381310965899999</v>
      </c>
      <c r="F128" s="420">
        <v>77642</v>
      </c>
      <c r="G128" s="421">
        <v>45291.166666666701</v>
      </c>
      <c r="H128" s="423">
        <v>6967.5959599999996</v>
      </c>
      <c r="I128" s="420">
        <v>44577.164080000002</v>
      </c>
      <c r="J128" s="421">
        <v>-714.002586666669</v>
      </c>
      <c r="K128" s="428">
        <v>0.57413724633499996</v>
      </c>
    </row>
    <row r="129" spans="1:11" ht="14.4" customHeight="1" thickBot="1" x14ac:dyDescent="0.35">
      <c r="A129" s="437" t="s">
        <v>360</v>
      </c>
      <c r="B129" s="415">
        <v>28608.002868485699</v>
      </c>
      <c r="C129" s="415">
        <v>26969.775600000001</v>
      </c>
      <c r="D129" s="416">
        <v>-1638.2272684857401</v>
      </c>
      <c r="E129" s="417">
        <v>0.942735350104</v>
      </c>
      <c r="F129" s="415">
        <v>30224</v>
      </c>
      <c r="G129" s="416">
        <v>17630.666666666701</v>
      </c>
      <c r="H129" s="418">
        <v>2436.1626200000001</v>
      </c>
      <c r="I129" s="415">
        <v>16570.441900000002</v>
      </c>
      <c r="J129" s="416">
        <v>-1060.2247666666699</v>
      </c>
      <c r="K129" s="419">
        <v>0.548254430254</v>
      </c>
    </row>
    <row r="130" spans="1:11" ht="14.4" customHeight="1" thickBot="1" x14ac:dyDescent="0.35">
      <c r="A130" s="437" t="s">
        <v>361</v>
      </c>
      <c r="B130" s="415">
        <v>43526.0043642936</v>
      </c>
      <c r="C130" s="415">
        <v>47914.780429999999</v>
      </c>
      <c r="D130" s="416">
        <v>4388.77606570641</v>
      </c>
      <c r="E130" s="417">
        <v>1.1008311268119999</v>
      </c>
      <c r="F130" s="415">
        <v>47418</v>
      </c>
      <c r="G130" s="416">
        <v>27660.5</v>
      </c>
      <c r="H130" s="418">
        <v>4531.4333399999996</v>
      </c>
      <c r="I130" s="415">
        <v>28006.722180000001</v>
      </c>
      <c r="J130" s="416">
        <v>346.222180000001</v>
      </c>
      <c r="K130" s="419">
        <v>0.59063482601499995</v>
      </c>
    </row>
    <row r="131" spans="1:11" ht="14.4" customHeight="1" thickBot="1" x14ac:dyDescent="0.35">
      <c r="A131" s="436" t="s">
        <v>362</v>
      </c>
      <c r="B131" s="420">
        <v>0</v>
      </c>
      <c r="C131" s="420">
        <v>4598.2651699999997</v>
      </c>
      <c r="D131" s="421">
        <v>4598.2651699999997</v>
      </c>
      <c r="E131" s="422" t="s">
        <v>238</v>
      </c>
      <c r="F131" s="420">
        <v>0</v>
      </c>
      <c r="G131" s="421">
        <v>0</v>
      </c>
      <c r="H131" s="423">
        <v>0</v>
      </c>
      <c r="I131" s="420">
        <v>2072.96738</v>
      </c>
      <c r="J131" s="421">
        <v>2072.96738</v>
      </c>
      <c r="K131" s="424" t="s">
        <v>238</v>
      </c>
    </row>
    <row r="132" spans="1:11" ht="14.4" customHeight="1" thickBot="1" x14ac:dyDescent="0.35">
      <c r="A132" s="437" t="s">
        <v>363</v>
      </c>
      <c r="B132" s="415">
        <v>0</v>
      </c>
      <c r="C132" s="415">
        <v>454.67532</v>
      </c>
      <c r="D132" s="416">
        <v>454.67532</v>
      </c>
      <c r="E132" s="425" t="s">
        <v>238</v>
      </c>
      <c r="F132" s="415">
        <v>0</v>
      </c>
      <c r="G132" s="416">
        <v>0</v>
      </c>
      <c r="H132" s="418">
        <v>0</v>
      </c>
      <c r="I132" s="415">
        <v>1508.5467100000001</v>
      </c>
      <c r="J132" s="416">
        <v>1508.5467100000001</v>
      </c>
      <c r="K132" s="426" t="s">
        <v>238</v>
      </c>
    </row>
    <row r="133" spans="1:11" ht="14.4" customHeight="1" thickBot="1" x14ac:dyDescent="0.35">
      <c r="A133" s="437" t="s">
        <v>364</v>
      </c>
      <c r="B133" s="415">
        <v>0</v>
      </c>
      <c r="C133" s="415">
        <v>4143.5898500000003</v>
      </c>
      <c r="D133" s="416">
        <v>4143.5898500000003</v>
      </c>
      <c r="E133" s="425" t="s">
        <v>238</v>
      </c>
      <c r="F133" s="415">
        <v>0</v>
      </c>
      <c r="G133" s="416">
        <v>0</v>
      </c>
      <c r="H133" s="418">
        <v>0</v>
      </c>
      <c r="I133" s="415">
        <v>564.42066999999997</v>
      </c>
      <c r="J133" s="416">
        <v>564.42066999999997</v>
      </c>
      <c r="K133" s="426" t="s">
        <v>238</v>
      </c>
    </row>
    <row r="134" spans="1:11" ht="14.4" customHeight="1" thickBot="1" x14ac:dyDescent="0.35">
      <c r="A134" s="434" t="s">
        <v>365</v>
      </c>
      <c r="B134" s="415">
        <v>27.974753888555998</v>
      </c>
      <c r="C134" s="415">
        <v>21.651409999999998</v>
      </c>
      <c r="D134" s="416">
        <v>-6.3233438885559998</v>
      </c>
      <c r="E134" s="417">
        <v>0.77396248368200005</v>
      </c>
      <c r="F134" s="415">
        <v>19.96527288851</v>
      </c>
      <c r="G134" s="416">
        <v>11.646409184964</v>
      </c>
      <c r="H134" s="418">
        <v>1.9833099999999999</v>
      </c>
      <c r="I134" s="415">
        <v>38.331560000000003</v>
      </c>
      <c r="J134" s="416">
        <v>26.685150815035001</v>
      </c>
      <c r="K134" s="419">
        <v>1.919911649294</v>
      </c>
    </row>
    <row r="135" spans="1:11" ht="14.4" customHeight="1" thickBot="1" x14ac:dyDescent="0.35">
      <c r="A135" s="440" t="s">
        <v>366</v>
      </c>
      <c r="B135" s="420">
        <v>27.974753888555998</v>
      </c>
      <c r="C135" s="420">
        <v>21.651409999999998</v>
      </c>
      <c r="D135" s="421">
        <v>-6.3233438885559998</v>
      </c>
      <c r="E135" s="427">
        <v>0.77396248368200005</v>
      </c>
      <c r="F135" s="420">
        <v>19.96527288851</v>
      </c>
      <c r="G135" s="421">
        <v>11.646409184964</v>
      </c>
      <c r="H135" s="423">
        <v>1.9833099999999999</v>
      </c>
      <c r="I135" s="420">
        <v>38.331560000000003</v>
      </c>
      <c r="J135" s="421">
        <v>26.685150815035001</v>
      </c>
      <c r="K135" s="428">
        <v>1.919911649294</v>
      </c>
    </row>
    <row r="136" spans="1:11" ht="14.4" customHeight="1" thickBot="1" x14ac:dyDescent="0.35">
      <c r="A136" s="436" t="s">
        <v>367</v>
      </c>
      <c r="B136" s="420">
        <v>0</v>
      </c>
      <c r="C136" s="420">
        <v>-1.23E-3</v>
      </c>
      <c r="D136" s="421">
        <v>-1.23E-3</v>
      </c>
      <c r="E136" s="422" t="s">
        <v>238</v>
      </c>
      <c r="F136" s="420">
        <v>0</v>
      </c>
      <c r="G136" s="421">
        <v>0</v>
      </c>
      <c r="H136" s="423">
        <v>-1.2999999999999999E-4</v>
      </c>
      <c r="I136" s="420">
        <v>9.6000000000000002E-4</v>
      </c>
      <c r="J136" s="421">
        <v>9.6000000000000002E-4</v>
      </c>
      <c r="K136" s="424" t="s">
        <v>238</v>
      </c>
    </row>
    <row r="137" spans="1:11" ht="14.4" customHeight="1" thickBot="1" x14ac:dyDescent="0.35">
      <c r="A137" s="437" t="s">
        <v>368</v>
      </c>
      <c r="B137" s="415">
        <v>0</v>
      </c>
      <c r="C137" s="415">
        <v>-1.23E-3</v>
      </c>
      <c r="D137" s="416">
        <v>-1.23E-3</v>
      </c>
      <c r="E137" s="425" t="s">
        <v>238</v>
      </c>
      <c r="F137" s="415">
        <v>0</v>
      </c>
      <c r="G137" s="416">
        <v>0</v>
      </c>
      <c r="H137" s="418">
        <v>-1.2999999999999999E-4</v>
      </c>
      <c r="I137" s="415">
        <v>9.6000000000000002E-4</v>
      </c>
      <c r="J137" s="416">
        <v>9.6000000000000002E-4</v>
      </c>
      <c r="K137" s="426" t="s">
        <v>238</v>
      </c>
    </row>
    <row r="138" spans="1:11" ht="14.4" customHeight="1" thickBot="1" x14ac:dyDescent="0.35">
      <c r="A138" s="436" t="s">
        <v>369</v>
      </c>
      <c r="B138" s="420">
        <v>27.974753888555998</v>
      </c>
      <c r="C138" s="420">
        <v>21.652640000000002</v>
      </c>
      <c r="D138" s="421">
        <v>-6.3221138885560002</v>
      </c>
      <c r="E138" s="427">
        <v>0.77400645189700001</v>
      </c>
      <c r="F138" s="420">
        <v>19.96527288851</v>
      </c>
      <c r="G138" s="421">
        <v>11.646409184964</v>
      </c>
      <c r="H138" s="423">
        <v>1.9834400000000001</v>
      </c>
      <c r="I138" s="420">
        <v>38.330599999999997</v>
      </c>
      <c r="J138" s="421">
        <v>26.684190815034999</v>
      </c>
      <c r="K138" s="428">
        <v>1.919863565804</v>
      </c>
    </row>
    <row r="139" spans="1:11" ht="14.4" customHeight="1" thickBot="1" x14ac:dyDescent="0.35">
      <c r="A139" s="437" t="s">
        <v>370</v>
      </c>
      <c r="B139" s="415">
        <v>27.974753888555998</v>
      </c>
      <c r="C139" s="415">
        <v>21.652640000000002</v>
      </c>
      <c r="D139" s="416">
        <v>-6.3221138885560002</v>
      </c>
      <c r="E139" s="417">
        <v>0.77400645189700001</v>
      </c>
      <c r="F139" s="415">
        <v>19.96527288851</v>
      </c>
      <c r="G139" s="416">
        <v>11.646409184964</v>
      </c>
      <c r="H139" s="418">
        <v>1.9834400000000001</v>
      </c>
      <c r="I139" s="415">
        <v>38.330599999999997</v>
      </c>
      <c r="J139" s="416">
        <v>26.684190815034999</v>
      </c>
      <c r="K139" s="419">
        <v>1.919863565804</v>
      </c>
    </row>
    <row r="140" spans="1:11" ht="14.4" customHeight="1" thickBot="1" x14ac:dyDescent="0.35">
      <c r="A140" s="433" t="s">
        <v>371</v>
      </c>
      <c r="B140" s="415">
        <v>3024.02521590266</v>
      </c>
      <c r="C140" s="415">
        <v>3000.36843</v>
      </c>
      <c r="D140" s="416">
        <v>-23.656785902664001</v>
      </c>
      <c r="E140" s="417">
        <v>0.99217705402099998</v>
      </c>
      <c r="F140" s="415">
        <v>3349.8169135683102</v>
      </c>
      <c r="G140" s="416">
        <v>1954.05986624818</v>
      </c>
      <c r="H140" s="418">
        <v>320.56315999999998</v>
      </c>
      <c r="I140" s="415">
        <v>1912.5103899999999</v>
      </c>
      <c r="J140" s="416">
        <v>-41.549476248178998</v>
      </c>
      <c r="K140" s="419">
        <v>0.57092982671699999</v>
      </c>
    </row>
    <row r="141" spans="1:11" ht="14.4" customHeight="1" thickBot="1" x14ac:dyDescent="0.35">
      <c r="A141" s="438" t="s">
        <v>372</v>
      </c>
      <c r="B141" s="420">
        <v>3024.02521590266</v>
      </c>
      <c r="C141" s="420">
        <v>3000.36843</v>
      </c>
      <c r="D141" s="421">
        <v>-23.656785902664001</v>
      </c>
      <c r="E141" s="427">
        <v>0.99217705402099998</v>
      </c>
      <c r="F141" s="420">
        <v>3349.8169135683102</v>
      </c>
      <c r="G141" s="421">
        <v>1954.05986624818</v>
      </c>
      <c r="H141" s="423">
        <v>320.56315999999998</v>
      </c>
      <c r="I141" s="420">
        <v>1912.5103899999999</v>
      </c>
      <c r="J141" s="421">
        <v>-41.549476248178998</v>
      </c>
      <c r="K141" s="428">
        <v>0.57092982671699999</v>
      </c>
    </row>
    <row r="142" spans="1:11" ht="14.4" customHeight="1" thickBot="1" x14ac:dyDescent="0.35">
      <c r="A142" s="440" t="s">
        <v>41</v>
      </c>
      <c r="B142" s="420">
        <v>3024.02521590266</v>
      </c>
      <c r="C142" s="420">
        <v>3000.36843</v>
      </c>
      <c r="D142" s="421">
        <v>-23.656785902664001</v>
      </c>
      <c r="E142" s="427">
        <v>0.99217705402099998</v>
      </c>
      <c r="F142" s="420">
        <v>3349.8169135683102</v>
      </c>
      <c r="G142" s="421">
        <v>1954.05986624818</v>
      </c>
      <c r="H142" s="423">
        <v>320.56315999999998</v>
      </c>
      <c r="I142" s="420">
        <v>1912.5103899999999</v>
      </c>
      <c r="J142" s="421">
        <v>-41.549476248178998</v>
      </c>
      <c r="K142" s="428">
        <v>0.57092982671699999</v>
      </c>
    </row>
    <row r="143" spans="1:11" ht="14.4" customHeight="1" thickBot="1" x14ac:dyDescent="0.35">
      <c r="A143" s="439" t="s">
        <v>373</v>
      </c>
      <c r="B143" s="415">
        <v>0</v>
      </c>
      <c r="C143" s="415">
        <v>0</v>
      </c>
      <c r="D143" s="416">
        <v>0</v>
      </c>
      <c r="E143" s="417">
        <v>1</v>
      </c>
      <c r="F143" s="415">
        <v>0.64583491920500002</v>
      </c>
      <c r="G143" s="416">
        <v>0.37673703620299998</v>
      </c>
      <c r="H143" s="418">
        <v>0</v>
      </c>
      <c r="I143" s="415">
        <v>0.24007999999999999</v>
      </c>
      <c r="J143" s="416">
        <v>-0.13665703620299999</v>
      </c>
      <c r="K143" s="419">
        <v>0.371735861379</v>
      </c>
    </row>
    <row r="144" spans="1:11" ht="14.4" customHeight="1" thickBot="1" x14ac:dyDescent="0.35">
      <c r="A144" s="437" t="s">
        <v>374</v>
      </c>
      <c r="B144" s="415">
        <v>0</v>
      </c>
      <c r="C144" s="415">
        <v>0</v>
      </c>
      <c r="D144" s="416">
        <v>0</v>
      </c>
      <c r="E144" s="417">
        <v>1</v>
      </c>
      <c r="F144" s="415">
        <v>0.64583491920500002</v>
      </c>
      <c r="G144" s="416">
        <v>0.37673703620299998</v>
      </c>
      <c r="H144" s="418">
        <v>0</v>
      </c>
      <c r="I144" s="415">
        <v>0.24007999999999999</v>
      </c>
      <c r="J144" s="416">
        <v>-0.13665703620299999</v>
      </c>
      <c r="K144" s="419">
        <v>0.371735861379</v>
      </c>
    </row>
    <row r="145" spans="1:11" ht="14.4" customHeight="1" thickBot="1" x14ac:dyDescent="0.35">
      <c r="A145" s="436" t="s">
        <v>375</v>
      </c>
      <c r="B145" s="420">
        <v>70.220120224297006</v>
      </c>
      <c r="C145" s="420">
        <v>31.527339999999999</v>
      </c>
      <c r="D145" s="421">
        <v>-38.692780224297003</v>
      </c>
      <c r="E145" s="427">
        <v>0.448978724321</v>
      </c>
      <c r="F145" s="420">
        <v>44.844801527561003</v>
      </c>
      <c r="G145" s="421">
        <v>26.159467557744001</v>
      </c>
      <c r="H145" s="423">
        <v>0</v>
      </c>
      <c r="I145" s="420">
        <v>5.7312000000000003</v>
      </c>
      <c r="J145" s="421">
        <v>-20.428267557744</v>
      </c>
      <c r="K145" s="428">
        <v>0.127800766304</v>
      </c>
    </row>
    <row r="146" spans="1:11" ht="14.4" customHeight="1" thickBot="1" x14ac:dyDescent="0.35">
      <c r="A146" s="437" t="s">
        <v>376</v>
      </c>
      <c r="B146" s="415">
        <v>0.95173613292699999</v>
      </c>
      <c r="C146" s="415">
        <v>4.1100000000000003</v>
      </c>
      <c r="D146" s="416">
        <v>3.1582638670719998</v>
      </c>
      <c r="E146" s="417">
        <v>4.3184238338789998</v>
      </c>
      <c r="F146" s="415">
        <v>4.8002268016169998</v>
      </c>
      <c r="G146" s="416">
        <v>2.8001323009429999</v>
      </c>
      <c r="H146" s="418">
        <v>0</v>
      </c>
      <c r="I146" s="415">
        <v>0.19800000000000001</v>
      </c>
      <c r="J146" s="416">
        <v>-2.602132300943</v>
      </c>
      <c r="K146" s="419">
        <v>4.1248051015000002E-2</v>
      </c>
    </row>
    <row r="147" spans="1:11" ht="14.4" customHeight="1" thickBot="1" x14ac:dyDescent="0.35">
      <c r="A147" s="437" t="s">
        <v>377</v>
      </c>
      <c r="B147" s="415">
        <v>39.418304728041001</v>
      </c>
      <c r="C147" s="415">
        <v>13.786099999999999</v>
      </c>
      <c r="D147" s="416">
        <v>-25.632204728041</v>
      </c>
      <c r="E147" s="417">
        <v>0.34973853125100002</v>
      </c>
      <c r="F147" s="415">
        <v>25.450591746467001</v>
      </c>
      <c r="G147" s="416">
        <v>14.846178518772</v>
      </c>
      <c r="H147" s="418">
        <v>0</v>
      </c>
      <c r="I147" s="415">
        <v>3.387</v>
      </c>
      <c r="J147" s="416">
        <v>-11.459178518771999</v>
      </c>
      <c r="K147" s="419">
        <v>0.13308138505100001</v>
      </c>
    </row>
    <row r="148" spans="1:11" ht="14.4" customHeight="1" thickBot="1" x14ac:dyDescent="0.35">
      <c r="A148" s="437" t="s">
        <v>378</v>
      </c>
      <c r="B148" s="415">
        <v>29.850079363328</v>
      </c>
      <c r="C148" s="415">
        <v>13.63124</v>
      </c>
      <c r="D148" s="416">
        <v>-16.218839363328001</v>
      </c>
      <c r="E148" s="417">
        <v>0.45665674231800002</v>
      </c>
      <c r="F148" s="415">
        <v>14.593982979475999</v>
      </c>
      <c r="G148" s="416">
        <v>8.5131567380269999</v>
      </c>
      <c r="H148" s="418">
        <v>0</v>
      </c>
      <c r="I148" s="415">
        <v>2.1461999999999999</v>
      </c>
      <c r="J148" s="416">
        <v>-6.3669567380269996</v>
      </c>
      <c r="K148" s="419">
        <v>0.14706060730699999</v>
      </c>
    </row>
    <row r="149" spans="1:11" ht="14.4" customHeight="1" thickBot="1" x14ac:dyDescent="0.35">
      <c r="A149" s="436" t="s">
        <v>379</v>
      </c>
      <c r="B149" s="420">
        <v>40.141520262036998</v>
      </c>
      <c r="C149" s="420">
        <v>39.272799999999997</v>
      </c>
      <c r="D149" s="421">
        <v>-0.86872026203700003</v>
      </c>
      <c r="E149" s="427">
        <v>0.97835856100200003</v>
      </c>
      <c r="F149" s="420">
        <v>38.429344406928003</v>
      </c>
      <c r="G149" s="421">
        <v>22.417117570708001</v>
      </c>
      <c r="H149" s="423">
        <v>2.3978999999999999</v>
      </c>
      <c r="I149" s="420">
        <v>23.4633</v>
      </c>
      <c r="J149" s="421">
        <v>1.046182429291</v>
      </c>
      <c r="K149" s="428">
        <v>0.61055686382600005</v>
      </c>
    </row>
    <row r="150" spans="1:11" ht="14.4" customHeight="1" thickBot="1" x14ac:dyDescent="0.35">
      <c r="A150" s="437" t="s">
        <v>380</v>
      </c>
      <c r="B150" s="415">
        <v>40.141520262036998</v>
      </c>
      <c r="C150" s="415">
        <v>39.272799999999997</v>
      </c>
      <c r="D150" s="416">
        <v>-0.86872026203700003</v>
      </c>
      <c r="E150" s="417">
        <v>0.97835856100200003</v>
      </c>
      <c r="F150" s="415">
        <v>38.429344406928003</v>
      </c>
      <c r="G150" s="416">
        <v>22.417117570708001</v>
      </c>
      <c r="H150" s="418">
        <v>2.3978999999999999</v>
      </c>
      <c r="I150" s="415">
        <v>23.4633</v>
      </c>
      <c r="J150" s="416">
        <v>1.046182429291</v>
      </c>
      <c r="K150" s="419">
        <v>0.61055686382600005</v>
      </c>
    </row>
    <row r="151" spans="1:11" ht="14.4" customHeight="1" thickBot="1" x14ac:dyDescent="0.35">
      <c r="A151" s="436" t="s">
        <v>381</v>
      </c>
      <c r="B151" s="420">
        <v>893.04118137365504</v>
      </c>
      <c r="C151" s="420">
        <v>854.45095000000003</v>
      </c>
      <c r="D151" s="421">
        <v>-38.590231373653999</v>
      </c>
      <c r="E151" s="427">
        <v>0.95678784788500004</v>
      </c>
      <c r="F151" s="420">
        <v>1363.12154574539</v>
      </c>
      <c r="G151" s="421">
        <v>795.15423501814496</v>
      </c>
      <c r="H151" s="423">
        <v>90.524140000000003</v>
      </c>
      <c r="I151" s="420">
        <v>639.58262000000002</v>
      </c>
      <c r="J151" s="421">
        <v>-155.571615018145</v>
      </c>
      <c r="K151" s="428">
        <v>0.46920439486499999</v>
      </c>
    </row>
    <row r="152" spans="1:11" ht="14.4" customHeight="1" thickBot="1" x14ac:dyDescent="0.35">
      <c r="A152" s="437" t="s">
        <v>382</v>
      </c>
      <c r="B152" s="415">
        <v>893.04118137365504</v>
      </c>
      <c r="C152" s="415">
        <v>854.45095000000003</v>
      </c>
      <c r="D152" s="416">
        <v>-38.590231373653999</v>
      </c>
      <c r="E152" s="417">
        <v>0.95678784788500004</v>
      </c>
      <c r="F152" s="415">
        <v>1363.12154574539</v>
      </c>
      <c r="G152" s="416">
        <v>795.15423501814496</v>
      </c>
      <c r="H152" s="418">
        <v>90.524140000000003</v>
      </c>
      <c r="I152" s="415">
        <v>639.58262000000002</v>
      </c>
      <c r="J152" s="416">
        <v>-155.571615018145</v>
      </c>
      <c r="K152" s="419">
        <v>0.46920439486499999</v>
      </c>
    </row>
    <row r="153" spans="1:11" ht="14.4" customHeight="1" thickBot="1" x14ac:dyDescent="0.35">
      <c r="A153" s="436" t="s">
        <v>383</v>
      </c>
      <c r="B153" s="420">
        <v>0</v>
      </c>
      <c r="C153" s="420">
        <v>14.595000000000001</v>
      </c>
      <c r="D153" s="421">
        <v>14.595000000000001</v>
      </c>
      <c r="E153" s="422" t="s">
        <v>249</v>
      </c>
      <c r="F153" s="420">
        <v>0</v>
      </c>
      <c r="G153" s="421">
        <v>0</v>
      </c>
      <c r="H153" s="423">
        <v>0</v>
      </c>
      <c r="I153" s="420">
        <v>0</v>
      </c>
      <c r="J153" s="421">
        <v>0</v>
      </c>
      <c r="K153" s="428">
        <v>0</v>
      </c>
    </row>
    <row r="154" spans="1:11" ht="14.4" customHeight="1" thickBot="1" x14ac:dyDescent="0.35">
      <c r="A154" s="437" t="s">
        <v>384</v>
      </c>
      <c r="B154" s="415">
        <v>0</v>
      </c>
      <c r="C154" s="415">
        <v>14.595000000000001</v>
      </c>
      <c r="D154" s="416">
        <v>14.595000000000001</v>
      </c>
      <c r="E154" s="425" t="s">
        <v>249</v>
      </c>
      <c r="F154" s="415">
        <v>0</v>
      </c>
      <c r="G154" s="416">
        <v>0</v>
      </c>
      <c r="H154" s="418">
        <v>0</v>
      </c>
      <c r="I154" s="415">
        <v>0</v>
      </c>
      <c r="J154" s="416">
        <v>0</v>
      </c>
      <c r="K154" s="419">
        <v>0</v>
      </c>
    </row>
    <row r="155" spans="1:11" ht="14.4" customHeight="1" thickBot="1" x14ac:dyDescent="0.35">
      <c r="A155" s="436" t="s">
        <v>385</v>
      </c>
      <c r="B155" s="420">
        <v>2020.6223940426701</v>
      </c>
      <c r="C155" s="420">
        <v>2060.52234</v>
      </c>
      <c r="D155" s="421">
        <v>39.899945957325997</v>
      </c>
      <c r="E155" s="427">
        <v>1.019746364325</v>
      </c>
      <c r="F155" s="420">
        <v>1902.7753869692201</v>
      </c>
      <c r="G155" s="421">
        <v>1109.9523090653799</v>
      </c>
      <c r="H155" s="423">
        <v>227.64112</v>
      </c>
      <c r="I155" s="420">
        <v>1243.4931899999999</v>
      </c>
      <c r="J155" s="421">
        <v>133.54088093462201</v>
      </c>
      <c r="K155" s="428">
        <v>0.65351549032800005</v>
      </c>
    </row>
    <row r="156" spans="1:11" ht="14.4" customHeight="1" thickBot="1" x14ac:dyDescent="0.35">
      <c r="A156" s="437" t="s">
        <v>386</v>
      </c>
      <c r="B156" s="415">
        <v>2020.6223940426701</v>
      </c>
      <c r="C156" s="415">
        <v>2060.52234</v>
      </c>
      <c r="D156" s="416">
        <v>39.899945957325997</v>
      </c>
      <c r="E156" s="417">
        <v>1.019746364325</v>
      </c>
      <c r="F156" s="415">
        <v>1902.7753869692201</v>
      </c>
      <c r="G156" s="416">
        <v>1109.9523090653799</v>
      </c>
      <c r="H156" s="418">
        <v>227.64112</v>
      </c>
      <c r="I156" s="415">
        <v>1243.4931899999999</v>
      </c>
      <c r="J156" s="416">
        <v>133.54088093462201</v>
      </c>
      <c r="K156" s="419">
        <v>0.65351549032800005</v>
      </c>
    </row>
    <row r="157" spans="1:11" ht="14.4" customHeight="1" thickBot="1" x14ac:dyDescent="0.35">
      <c r="A157" s="433" t="s">
        <v>387</v>
      </c>
      <c r="B157" s="415">
        <v>0</v>
      </c>
      <c r="C157" s="415">
        <v>16908.213070000002</v>
      </c>
      <c r="D157" s="416">
        <v>16908.213070000002</v>
      </c>
      <c r="E157" s="425" t="s">
        <v>249</v>
      </c>
      <c r="F157" s="415">
        <v>0</v>
      </c>
      <c r="G157" s="416">
        <v>0</v>
      </c>
      <c r="H157" s="418">
        <v>1681.9126200000001</v>
      </c>
      <c r="I157" s="415">
        <v>12132.727290000001</v>
      </c>
      <c r="J157" s="416">
        <v>12132.727290000001</v>
      </c>
      <c r="K157" s="426" t="s">
        <v>249</v>
      </c>
    </row>
    <row r="158" spans="1:11" ht="14.4" customHeight="1" thickBot="1" x14ac:dyDescent="0.35">
      <c r="A158" s="438" t="s">
        <v>388</v>
      </c>
      <c r="B158" s="420">
        <v>0</v>
      </c>
      <c r="C158" s="420">
        <v>16908.213070000002</v>
      </c>
      <c r="D158" s="421">
        <v>16908.213070000002</v>
      </c>
      <c r="E158" s="422" t="s">
        <v>249</v>
      </c>
      <c r="F158" s="420">
        <v>0</v>
      </c>
      <c r="G158" s="421">
        <v>0</v>
      </c>
      <c r="H158" s="423">
        <v>1681.9126200000001</v>
      </c>
      <c r="I158" s="420">
        <v>12132.727290000001</v>
      </c>
      <c r="J158" s="421">
        <v>12132.727290000001</v>
      </c>
      <c r="K158" s="424" t="s">
        <v>249</v>
      </c>
    </row>
    <row r="159" spans="1:11" ht="14.4" customHeight="1" thickBot="1" x14ac:dyDescent="0.35">
      <c r="A159" s="440" t="s">
        <v>389</v>
      </c>
      <c r="B159" s="420">
        <v>0</v>
      </c>
      <c r="C159" s="420">
        <v>16908.213070000002</v>
      </c>
      <c r="D159" s="421">
        <v>16908.213070000002</v>
      </c>
      <c r="E159" s="422" t="s">
        <v>249</v>
      </c>
      <c r="F159" s="420">
        <v>0</v>
      </c>
      <c r="G159" s="421">
        <v>0</v>
      </c>
      <c r="H159" s="423">
        <v>1681.9126200000001</v>
      </c>
      <c r="I159" s="420">
        <v>12132.727290000001</v>
      </c>
      <c r="J159" s="421">
        <v>12132.727290000001</v>
      </c>
      <c r="K159" s="424" t="s">
        <v>249</v>
      </c>
    </row>
    <row r="160" spans="1:11" ht="14.4" customHeight="1" thickBot="1" x14ac:dyDescent="0.35">
      <c r="A160" s="436" t="s">
        <v>390</v>
      </c>
      <c r="B160" s="420">
        <v>0</v>
      </c>
      <c r="C160" s="420">
        <v>16908.213070000002</v>
      </c>
      <c r="D160" s="421">
        <v>16908.213070000002</v>
      </c>
      <c r="E160" s="422" t="s">
        <v>249</v>
      </c>
      <c r="F160" s="420">
        <v>0</v>
      </c>
      <c r="G160" s="421">
        <v>0</v>
      </c>
      <c r="H160" s="423">
        <v>1681.9126200000001</v>
      </c>
      <c r="I160" s="420">
        <v>12132.727290000001</v>
      </c>
      <c r="J160" s="421">
        <v>12132.727290000001</v>
      </c>
      <c r="K160" s="424" t="s">
        <v>249</v>
      </c>
    </row>
    <row r="161" spans="1:11" ht="14.4" customHeight="1" thickBot="1" x14ac:dyDescent="0.35">
      <c r="A161" s="437" t="s">
        <v>391</v>
      </c>
      <c r="B161" s="415">
        <v>0</v>
      </c>
      <c r="C161" s="415">
        <v>74.569999999999993</v>
      </c>
      <c r="D161" s="416">
        <v>74.569999999999993</v>
      </c>
      <c r="E161" s="425" t="s">
        <v>249</v>
      </c>
      <c r="F161" s="415">
        <v>0</v>
      </c>
      <c r="G161" s="416">
        <v>0</v>
      </c>
      <c r="H161" s="418">
        <v>30.535</v>
      </c>
      <c r="I161" s="415">
        <v>86.305999999999997</v>
      </c>
      <c r="J161" s="416">
        <v>86.305999999999997</v>
      </c>
      <c r="K161" s="426" t="s">
        <v>249</v>
      </c>
    </row>
    <row r="162" spans="1:11" ht="14.4" customHeight="1" thickBot="1" x14ac:dyDescent="0.35">
      <c r="A162" s="437" t="s">
        <v>392</v>
      </c>
      <c r="B162" s="415">
        <v>0</v>
      </c>
      <c r="C162" s="415">
        <v>16673.248469999999</v>
      </c>
      <c r="D162" s="416">
        <v>16673.248469999999</v>
      </c>
      <c r="E162" s="425" t="s">
        <v>249</v>
      </c>
      <c r="F162" s="415">
        <v>0</v>
      </c>
      <c r="G162" s="416">
        <v>0</v>
      </c>
      <c r="H162" s="418">
        <v>1635.0076200000001</v>
      </c>
      <c r="I162" s="415">
        <v>11987.66468</v>
      </c>
      <c r="J162" s="416">
        <v>11987.66468</v>
      </c>
      <c r="K162" s="426" t="s">
        <v>249</v>
      </c>
    </row>
    <row r="163" spans="1:11" ht="14.4" customHeight="1" thickBot="1" x14ac:dyDescent="0.35">
      <c r="A163" s="437" t="s">
        <v>393</v>
      </c>
      <c r="B163" s="415">
        <v>0</v>
      </c>
      <c r="C163" s="415">
        <v>160.3946</v>
      </c>
      <c r="D163" s="416">
        <v>160.3946</v>
      </c>
      <c r="E163" s="425" t="s">
        <v>249</v>
      </c>
      <c r="F163" s="415">
        <v>0</v>
      </c>
      <c r="G163" s="416">
        <v>0</v>
      </c>
      <c r="H163" s="418">
        <v>16.37</v>
      </c>
      <c r="I163" s="415">
        <v>58.756610000000002</v>
      </c>
      <c r="J163" s="416">
        <v>58.756610000000002</v>
      </c>
      <c r="K163" s="426" t="s">
        <v>249</v>
      </c>
    </row>
    <row r="164" spans="1:11" ht="14.4" customHeight="1" thickBot="1" x14ac:dyDescent="0.35">
      <c r="A164" s="441"/>
      <c r="B164" s="415">
        <v>28963.735185254201</v>
      </c>
      <c r="C164" s="415">
        <v>51186.448320000003</v>
      </c>
      <c r="D164" s="416">
        <v>22222.7131347457</v>
      </c>
      <c r="E164" s="417">
        <v>1.767259919779</v>
      </c>
      <c r="F164" s="415">
        <v>31370.231820912199</v>
      </c>
      <c r="G164" s="416">
        <v>18299.301895532099</v>
      </c>
      <c r="H164" s="418">
        <v>4696.3305200000004</v>
      </c>
      <c r="I164" s="415">
        <v>30846.83654</v>
      </c>
      <c r="J164" s="416">
        <v>12547.5346444679</v>
      </c>
      <c r="K164" s="419">
        <v>0.98331554309500002</v>
      </c>
    </row>
    <row r="165" spans="1:11" ht="14.4" customHeight="1" thickBot="1" x14ac:dyDescent="0.35">
      <c r="A165" s="442" t="s">
        <v>53</v>
      </c>
      <c r="B165" s="429">
        <v>28963.735185254201</v>
      </c>
      <c r="C165" s="429">
        <v>51186.448320000003</v>
      </c>
      <c r="D165" s="430">
        <v>22222.7131347457</v>
      </c>
      <c r="E165" s="431" t="s">
        <v>249</v>
      </c>
      <c r="F165" s="429">
        <v>31370.231820912199</v>
      </c>
      <c r="G165" s="430">
        <v>18299.301895532099</v>
      </c>
      <c r="H165" s="429">
        <v>4696.3305200000004</v>
      </c>
      <c r="I165" s="429">
        <v>30846.83654</v>
      </c>
      <c r="J165" s="430">
        <v>12547.5346444679</v>
      </c>
      <c r="K165" s="432">
        <v>0.98331554309500002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2" customWidth="1"/>
    <col min="2" max="2" width="61.109375" style="192" customWidth="1"/>
    <col min="3" max="3" width="9.5546875" style="115" hidden="1" customWidth="1" outlineLevel="1"/>
    <col min="4" max="4" width="9.5546875" style="193" customWidth="1" collapsed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66" t="s">
        <v>123</v>
      </c>
      <c r="B1" s="367"/>
      <c r="C1" s="367"/>
      <c r="D1" s="367"/>
      <c r="E1" s="367"/>
      <c r="F1" s="367"/>
      <c r="G1" s="337"/>
      <c r="H1" s="368"/>
      <c r="I1" s="368"/>
    </row>
    <row r="2" spans="1:10" ht="14.4" customHeight="1" thickBot="1" x14ac:dyDescent="0.35">
      <c r="A2" s="215" t="s">
        <v>237</v>
      </c>
      <c r="B2" s="190"/>
      <c r="C2" s="190"/>
      <c r="D2" s="190"/>
      <c r="E2" s="190"/>
      <c r="F2" s="190"/>
    </row>
    <row r="3" spans="1:10" ht="14.4" customHeight="1" thickBot="1" x14ac:dyDescent="0.35">
      <c r="A3" s="215"/>
      <c r="B3" s="305"/>
      <c r="C3" s="304">
        <v>2015</v>
      </c>
      <c r="D3" s="270">
        <v>2016</v>
      </c>
      <c r="E3" s="7"/>
      <c r="F3" s="345">
        <v>2017</v>
      </c>
      <c r="G3" s="363"/>
      <c r="H3" s="363"/>
      <c r="I3" s="346"/>
    </row>
    <row r="4" spans="1:10" ht="14.4" customHeight="1" thickBot="1" x14ac:dyDescent="0.35">
      <c r="A4" s="274" t="s">
        <v>0</v>
      </c>
      <c r="B4" s="275" t="s">
        <v>186</v>
      </c>
      <c r="C4" s="364" t="s">
        <v>60</v>
      </c>
      <c r="D4" s="365"/>
      <c r="E4" s="276"/>
      <c r="F4" s="271" t="s">
        <v>60</v>
      </c>
      <c r="G4" s="272" t="s">
        <v>61</v>
      </c>
      <c r="H4" s="272" t="s">
        <v>55</v>
      </c>
      <c r="I4" s="273" t="s">
        <v>62</v>
      </c>
    </row>
    <row r="5" spans="1:10" ht="14.4" customHeight="1" x14ac:dyDescent="0.3">
      <c r="A5" s="443" t="s">
        <v>394</v>
      </c>
      <c r="B5" s="444" t="s">
        <v>395</v>
      </c>
      <c r="C5" s="445" t="s">
        <v>396</v>
      </c>
      <c r="D5" s="445" t="s">
        <v>396</v>
      </c>
      <c r="E5" s="445"/>
      <c r="F5" s="445" t="s">
        <v>396</v>
      </c>
      <c r="G5" s="445" t="s">
        <v>396</v>
      </c>
      <c r="H5" s="445" t="s">
        <v>396</v>
      </c>
      <c r="I5" s="446" t="s">
        <v>396</v>
      </c>
      <c r="J5" s="447" t="s">
        <v>56</v>
      </c>
    </row>
    <row r="6" spans="1:10" ht="14.4" customHeight="1" x14ac:dyDescent="0.3">
      <c r="A6" s="443" t="s">
        <v>394</v>
      </c>
      <c r="B6" s="444" t="s">
        <v>397</v>
      </c>
      <c r="C6" s="445">
        <v>18.636200000000002</v>
      </c>
      <c r="D6" s="445">
        <v>16.026549999999997</v>
      </c>
      <c r="E6" s="445"/>
      <c r="F6" s="445">
        <v>16.859060000000003</v>
      </c>
      <c r="G6" s="445">
        <v>18.666667968750001</v>
      </c>
      <c r="H6" s="445">
        <v>-1.8076079687499984</v>
      </c>
      <c r="I6" s="446">
        <v>0.90316386557171702</v>
      </c>
      <c r="J6" s="447" t="s">
        <v>1</v>
      </c>
    </row>
    <row r="7" spans="1:10" ht="14.4" customHeight="1" x14ac:dyDescent="0.3">
      <c r="A7" s="443" t="s">
        <v>394</v>
      </c>
      <c r="B7" s="444" t="s">
        <v>398</v>
      </c>
      <c r="C7" s="445">
        <v>4.7435900000000002</v>
      </c>
      <c r="D7" s="445">
        <v>12.979760000000001</v>
      </c>
      <c r="E7" s="445"/>
      <c r="F7" s="445">
        <v>0.76075999999999999</v>
      </c>
      <c r="G7" s="445">
        <v>12.833333984375001</v>
      </c>
      <c r="H7" s="445">
        <v>-12.072573984375001</v>
      </c>
      <c r="I7" s="446">
        <v>5.9279996992694955E-2</v>
      </c>
      <c r="J7" s="447" t="s">
        <v>1</v>
      </c>
    </row>
    <row r="8" spans="1:10" ht="14.4" customHeight="1" x14ac:dyDescent="0.3">
      <c r="A8" s="443" t="s">
        <v>394</v>
      </c>
      <c r="B8" s="444" t="s">
        <v>399</v>
      </c>
      <c r="C8" s="445">
        <v>0</v>
      </c>
      <c r="D8" s="445">
        <v>0</v>
      </c>
      <c r="E8" s="445"/>
      <c r="F8" s="445">
        <v>5.6489999999999999E-2</v>
      </c>
      <c r="G8" s="445">
        <v>0</v>
      </c>
      <c r="H8" s="445">
        <v>5.6489999999999999E-2</v>
      </c>
      <c r="I8" s="446" t="s">
        <v>396</v>
      </c>
      <c r="J8" s="447" t="s">
        <v>1</v>
      </c>
    </row>
    <row r="9" spans="1:10" ht="14.4" customHeight="1" x14ac:dyDescent="0.3">
      <c r="A9" s="443" t="s">
        <v>394</v>
      </c>
      <c r="B9" s="444" t="s">
        <v>400</v>
      </c>
      <c r="C9" s="445">
        <v>0.94379999999999997</v>
      </c>
      <c r="D9" s="445">
        <v>0</v>
      </c>
      <c r="E9" s="445"/>
      <c r="F9" s="445">
        <v>0</v>
      </c>
      <c r="G9" s="445">
        <v>0</v>
      </c>
      <c r="H9" s="445">
        <v>0</v>
      </c>
      <c r="I9" s="446" t="s">
        <v>396</v>
      </c>
      <c r="J9" s="447" t="s">
        <v>1</v>
      </c>
    </row>
    <row r="10" spans="1:10" ht="14.4" customHeight="1" x14ac:dyDescent="0.3">
      <c r="A10" s="443" t="s">
        <v>394</v>
      </c>
      <c r="B10" s="444" t="s">
        <v>401</v>
      </c>
      <c r="C10" s="445">
        <v>24.323590000000003</v>
      </c>
      <c r="D10" s="445">
        <v>29.006309999999999</v>
      </c>
      <c r="E10" s="445"/>
      <c r="F10" s="445">
        <v>17.676310000000004</v>
      </c>
      <c r="G10" s="445">
        <v>31.500001953125</v>
      </c>
      <c r="H10" s="445">
        <v>-13.823691953124996</v>
      </c>
      <c r="I10" s="446">
        <v>0.56115266361900662</v>
      </c>
      <c r="J10" s="447" t="s">
        <v>402</v>
      </c>
    </row>
    <row r="12" spans="1:10" ht="14.4" customHeight="1" x14ac:dyDescent="0.3">
      <c r="A12" s="443" t="s">
        <v>394</v>
      </c>
      <c r="B12" s="444" t="s">
        <v>395</v>
      </c>
      <c r="C12" s="445" t="s">
        <v>396</v>
      </c>
      <c r="D12" s="445" t="s">
        <v>396</v>
      </c>
      <c r="E12" s="445"/>
      <c r="F12" s="445" t="s">
        <v>396</v>
      </c>
      <c r="G12" s="445" t="s">
        <v>396</v>
      </c>
      <c r="H12" s="445" t="s">
        <v>396</v>
      </c>
      <c r="I12" s="446" t="s">
        <v>396</v>
      </c>
      <c r="J12" s="447" t="s">
        <v>56</v>
      </c>
    </row>
    <row r="13" spans="1:10" ht="14.4" customHeight="1" x14ac:dyDescent="0.3">
      <c r="A13" s="443" t="s">
        <v>403</v>
      </c>
      <c r="B13" s="444" t="s">
        <v>404</v>
      </c>
      <c r="C13" s="445" t="s">
        <v>396</v>
      </c>
      <c r="D13" s="445" t="s">
        <v>396</v>
      </c>
      <c r="E13" s="445"/>
      <c r="F13" s="445" t="s">
        <v>396</v>
      </c>
      <c r="G13" s="445" t="s">
        <v>396</v>
      </c>
      <c r="H13" s="445" t="s">
        <v>396</v>
      </c>
      <c r="I13" s="446" t="s">
        <v>396</v>
      </c>
      <c r="J13" s="447" t="s">
        <v>0</v>
      </c>
    </row>
    <row r="14" spans="1:10" ht="14.4" customHeight="1" x14ac:dyDescent="0.3">
      <c r="A14" s="443" t="s">
        <v>403</v>
      </c>
      <c r="B14" s="444" t="s">
        <v>397</v>
      </c>
      <c r="C14" s="445">
        <v>18.636200000000002</v>
      </c>
      <c r="D14" s="445">
        <v>16.026549999999997</v>
      </c>
      <c r="E14" s="445"/>
      <c r="F14" s="445">
        <v>16.859060000000003</v>
      </c>
      <c r="G14" s="445">
        <v>19</v>
      </c>
      <c r="H14" s="445">
        <v>-2.140939999999997</v>
      </c>
      <c r="I14" s="446">
        <v>0.88731894736842121</v>
      </c>
      <c r="J14" s="447" t="s">
        <v>1</v>
      </c>
    </row>
    <row r="15" spans="1:10" ht="14.4" customHeight="1" x14ac:dyDescent="0.3">
      <c r="A15" s="443" t="s">
        <v>403</v>
      </c>
      <c r="B15" s="444" t="s">
        <v>398</v>
      </c>
      <c r="C15" s="445">
        <v>4.7435900000000002</v>
      </c>
      <c r="D15" s="445">
        <v>12.979760000000001</v>
      </c>
      <c r="E15" s="445"/>
      <c r="F15" s="445">
        <v>0.76075999999999999</v>
      </c>
      <c r="G15" s="445">
        <v>13</v>
      </c>
      <c r="H15" s="445">
        <v>-12.239240000000001</v>
      </c>
      <c r="I15" s="446">
        <v>5.8520000000000003E-2</v>
      </c>
      <c r="J15" s="447" t="s">
        <v>1</v>
      </c>
    </row>
    <row r="16" spans="1:10" ht="14.4" customHeight="1" x14ac:dyDescent="0.3">
      <c r="A16" s="443" t="s">
        <v>403</v>
      </c>
      <c r="B16" s="444" t="s">
        <v>399</v>
      </c>
      <c r="C16" s="445">
        <v>0</v>
      </c>
      <c r="D16" s="445">
        <v>0</v>
      </c>
      <c r="E16" s="445"/>
      <c r="F16" s="445">
        <v>5.6489999999999999E-2</v>
      </c>
      <c r="G16" s="445">
        <v>0</v>
      </c>
      <c r="H16" s="445">
        <v>5.6489999999999999E-2</v>
      </c>
      <c r="I16" s="446" t="s">
        <v>396</v>
      </c>
      <c r="J16" s="447" t="s">
        <v>1</v>
      </c>
    </row>
    <row r="17" spans="1:10" ht="14.4" customHeight="1" x14ac:dyDescent="0.3">
      <c r="A17" s="443" t="s">
        <v>403</v>
      </c>
      <c r="B17" s="444" t="s">
        <v>400</v>
      </c>
      <c r="C17" s="445">
        <v>0.94379999999999997</v>
      </c>
      <c r="D17" s="445">
        <v>0</v>
      </c>
      <c r="E17" s="445"/>
      <c r="F17" s="445">
        <v>0</v>
      </c>
      <c r="G17" s="445">
        <v>0</v>
      </c>
      <c r="H17" s="445">
        <v>0</v>
      </c>
      <c r="I17" s="446" t="s">
        <v>396</v>
      </c>
      <c r="J17" s="447" t="s">
        <v>1</v>
      </c>
    </row>
    <row r="18" spans="1:10" ht="14.4" customHeight="1" x14ac:dyDescent="0.3">
      <c r="A18" s="443" t="s">
        <v>403</v>
      </c>
      <c r="B18" s="444" t="s">
        <v>405</v>
      </c>
      <c r="C18" s="445">
        <v>24.323590000000003</v>
      </c>
      <c r="D18" s="445">
        <v>29.006309999999999</v>
      </c>
      <c r="E18" s="445"/>
      <c r="F18" s="445">
        <v>17.676310000000004</v>
      </c>
      <c r="G18" s="445">
        <v>32</v>
      </c>
      <c r="H18" s="445">
        <v>-14.323689999999996</v>
      </c>
      <c r="I18" s="446">
        <v>0.55238468750000014</v>
      </c>
      <c r="J18" s="447" t="s">
        <v>406</v>
      </c>
    </row>
    <row r="19" spans="1:10" ht="14.4" customHeight="1" x14ac:dyDescent="0.3">
      <c r="A19" s="443" t="s">
        <v>396</v>
      </c>
      <c r="B19" s="444" t="s">
        <v>396</v>
      </c>
      <c r="C19" s="445" t="s">
        <v>396</v>
      </c>
      <c r="D19" s="445" t="s">
        <v>396</v>
      </c>
      <c r="E19" s="445"/>
      <c r="F19" s="445" t="s">
        <v>396</v>
      </c>
      <c r="G19" s="445" t="s">
        <v>396</v>
      </c>
      <c r="H19" s="445" t="s">
        <v>396</v>
      </c>
      <c r="I19" s="446" t="s">
        <v>396</v>
      </c>
      <c r="J19" s="447" t="s">
        <v>407</v>
      </c>
    </row>
    <row r="20" spans="1:10" ht="14.4" customHeight="1" x14ac:dyDescent="0.3">
      <c r="A20" s="443" t="s">
        <v>394</v>
      </c>
      <c r="B20" s="444" t="s">
        <v>401</v>
      </c>
      <c r="C20" s="445">
        <v>24.323590000000003</v>
      </c>
      <c r="D20" s="445">
        <v>29.006309999999999</v>
      </c>
      <c r="E20" s="445"/>
      <c r="F20" s="445">
        <v>17.676310000000004</v>
      </c>
      <c r="G20" s="445">
        <v>32</v>
      </c>
      <c r="H20" s="445">
        <v>-14.323689999999996</v>
      </c>
      <c r="I20" s="446">
        <v>0.55238468750000014</v>
      </c>
      <c r="J20" s="447" t="s">
        <v>402</v>
      </c>
    </row>
  </sheetData>
  <mergeCells count="3">
    <mergeCell ref="F3:I3"/>
    <mergeCell ref="C4:D4"/>
    <mergeCell ref="A1:I1"/>
  </mergeCells>
  <conditionalFormatting sqref="F11 F21:F65537">
    <cfRule type="cellIs" dxfId="45" priority="18" stopIfTrue="1" operator="greaterThan">
      <formula>1</formula>
    </cfRule>
  </conditionalFormatting>
  <conditionalFormatting sqref="H5:H10">
    <cfRule type="expression" dxfId="44" priority="14">
      <formula>$H5&gt;0</formula>
    </cfRule>
  </conditionalFormatting>
  <conditionalFormatting sqref="I5:I10">
    <cfRule type="expression" dxfId="43" priority="15">
      <formula>$I5&gt;1</formula>
    </cfRule>
  </conditionalFormatting>
  <conditionalFormatting sqref="B5:B10">
    <cfRule type="expression" dxfId="42" priority="11">
      <formula>OR($J5="NS",$J5="SumaNS",$J5="Účet")</formula>
    </cfRule>
  </conditionalFormatting>
  <conditionalFormatting sqref="B5:D10 F5:I10">
    <cfRule type="expression" dxfId="41" priority="17">
      <formula>AND($J5&lt;&gt;"",$J5&lt;&gt;"mezeraKL")</formula>
    </cfRule>
  </conditionalFormatting>
  <conditionalFormatting sqref="B5:D10 F5:I10">
    <cfRule type="expression" dxfId="40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9" priority="13">
      <formula>OR($J5="SumaNS",$J5="NS")</formula>
    </cfRule>
  </conditionalFormatting>
  <conditionalFormatting sqref="A5:A10">
    <cfRule type="expression" dxfId="38" priority="9">
      <formula>AND($J5&lt;&gt;"mezeraKL",$J5&lt;&gt;"")</formula>
    </cfRule>
  </conditionalFormatting>
  <conditionalFormatting sqref="A5:A10">
    <cfRule type="expression" dxfId="37" priority="10">
      <formula>AND($J5&lt;&gt;"",$J5&lt;&gt;"mezeraKL")</formula>
    </cfRule>
  </conditionalFormatting>
  <conditionalFormatting sqref="H12:H20">
    <cfRule type="expression" dxfId="36" priority="5">
      <formula>$H12&gt;0</formula>
    </cfRule>
  </conditionalFormatting>
  <conditionalFormatting sqref="A12:A20">
    <cfRule type="expression" dxfId="35" priority="2">
      <formula>AND($J12&lt;&gt;"mezeraKL",$J12&lt;&gt;"")</formula>
    </cfRule>
  </conditionalFormatting>
  <conditionalFormatting sqref="I12:I20">
    <cfRule type="expression" dxfId="34" priority="6">
      <formula>$I12&gt;1</formula>
    </cfRule>
  </conditionalFormatting>
  <conditionalFormatting sqref="B12:B20">
    <cfRule type="expression" dxfId="33" priority="1">
      <formula>OR($J12="NS",$J12="SumaNS",$J12="Účet")</formula>
    </cfRule>
  </conditionalFormatting>
  <conditionalFormatting sqref="A12:D20 F12:I20">
    <cfRule type="expression" dxfId="32" priority="8">
      <formula>AND($J12&lt;&gt;"",$J12&lt;&gt;"mezeraKL")</formula>
    </cfRule>
  </conditionalFormatting>
  <conditionalFormatting sqref="B12:D20 F12:I20">
    <cfRule type="expression" dxfId="31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30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328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2.6640625" style="191" customWidth="1"/>
    <col min="15" max="16384" width="8.88671875" style="115"/>
  </cols>
  <sheetData>
    <row r="1" spans="1:14" ht="18.600000000000001" customHeight="1" thickBot="1" x14ac:dyDescent="0.4">
      <c r="A1" s="373" t="s">
        <v>142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4.4" customHeight="1" thickBot="1" x14ac:dyDescent="0.35">
      <c r="A2" s="215" t="s">
        <v>237</v>
      </c>
      <c r="B2" s="62"/>
      <c r="C2" s="195"/>
      <c r="D2" s="195"/>
      <c r="E2" s="327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69"/>
      <c r="D3" s="370"/>
      <c r="E3" s="370"/>
      <c r="F3" s="370"/>
      <c r="G3" s="370"/>
      <c r="H3" s="370"/>
      <c r="I3" s="370"/>
      <c r="J3" s="371" t="s">
        <v>113</v>
      </c>
      <c r="K3" s="372"/>
      <c r="L3" s="84">
        <f>IF(M3&lt;&gt;0,N3/M3,0)</f>
        <v>122.19129772698717</v>
      </c>
      <c r="M3" s="84">
        <f>SUBTOTAL(9,M5:M1048576)</f>
        <v>96.3</v>
      </c>
      <c r="N3" s="85">
        <f>SUBTOTAL(9,N5:N1048576)</f>
        <v>11767.021971108865</v>
      </c>
    </row>
    <row r="4" spans="1:14" s="192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127</v>
      </c>
      <c r="M4" s="452" t="s">
        <v>13</v>
      </c>
      <c r="N4" s="453" t="s">
        <v>138</v>
      </c>
    </row>
    <row r="5" spans="1:14" ht="14.4" customHeight="1" x14ac:dyDescent="0.3">
      <c r="A5" s="456" t="s">
        <v>394</v>
      </c>
      <c r="B5" s="457" t="s">
        <v>395</v>
      </c>
      <c r="C5" s="458" t="s">
        <v>403</v>
      </c>
      <c r="D5" s="459" t="s">
        <v>404</v>
      </c>
      <c r="E5" s="460">
        <v>50113001</v>
      </c>
      <c r="F5" s="459" t="s">
        <v>408</v>
      </c>
      <c r="G5" s="458" t="s">
        <v>409</v>
      </c>
      <c r="H5" s="458">
        <v>847713</v>
      </c>
      <c r="I5" s="458">
        <v>125526</v>
      </c>
      <c r="J5" s="458" t="s">
        <v>410</v>
      </c>
      <c r="K5" s="458" t="s">
        <v>411</v>
      </c>
      <c r="L5" s="461">
        <v>87.570137201669723</v>
      </c>
      <c r="M5" s="461">
        <v>2</v>
      </c>
      <c r="N5" s="462">
        <v>175.14027440333945</v>
      </c>
    </row>
    <row r="6" spans="1:14" ht="14.4" customHeight="1" x14ac:dyDescent="0.3">
      <c r="A6" s="463" t="s">
        <v>394</v>
      </c>
      <c r="B6" s="464" t="s">
        <v>395</v>
      </c>
      <c r="C6" s="465" t="s">
        <v>403</v>
      </c>
      <c r="D6" s="466" t="s">
        <v>404</v>
      </c>
      <c r="E6" s="467">
        <v>50113001</v>
      </c>
      <c r="F6" s="466" t="s">
        <v>408</v>
      </c>
      <c r="G6" s="465" t="s">
        <v>409</v>
      </c>
      <c r="H6" s="465">
        <v>189244</v>
      </c>
      <c r="I6" s="465">
        <v>89244</v>
      </c>
      <c r="J6" s="465" t="s">
        <v>412</v>
      </c>
      <c r="K6" s="465" t="s">
        <v>413</v>
      </c>
      <c r="L6" s="468">
        <v>20.759785714285709</v>
      </c>
      <c r="M6" s="468">
        <v>28</v>
      </c>
      <c r="N6" s="469">
        <v>581.27399999999989</v>
      </c>
    </row>
    <row r="7" spans="1:14" ht="14.4" customHeight="1" x14ac:dyDescent="0.3">
      <c r="A7" s="463" t="s">
        <v>394</v>
      </c>
      <c r="B7" s="464" t="s">
        <v>395</v>
      </c>
      <c r="C7" s="465" t="s">
        <v>403</v>
      </c>
      <c r="D7" s="466" t="s">
        <v>404</v>
      </c>
      <c r="E7" s="467">
        <v>50113001</v>
      </c>
      <c r="F7" s="466" t="s">
        <v>408</v>
      </c>
      <c r="G7" s="465" t="s">
        <v>414</v>
      </c>
      <c r="H7" s="465">
        <v>112891</v>
      </c>
      <c r="I7" s="465">
        <v>12891</v>
      </c>
      <c r="J7" s="465" t="s">
        <v>415</v>
      </c>
      <c r="K7" s="465" t="s">
        <v>416</v>
      </c>
      <c r="L7" s="468">
        <v>58.740000000000009</v>
      </c>
      <c r="M7" s="468">
        <v>2</v>
      </c>
      <c r="N7" s="469">
        <v>117.48000000000002</v>
      </c>
    </row>
    <row r="8" spans="1:14" ht="14.4" customHeight="1" x14ac:dyDescent="0.3">
      <c r="A8" s="463" t="s">
        <v>394</v>
      </c>
      <c r="B8" s="464" t="s">
        <v>395</v>
      </c>
      <c r="C8" s="465" t="s">
        <v>403</v>
      </c>
      <c r="D8" s="466" t="s">
        <v>404</v>
      </c>
      <c r="E8" s="467">
        <v>50113001</v>
      </c>
      <c r="F8" s="466" t="s">
        <v>408</v>
      </c>
      <c r="G8" s="465" t="s">
        <v>409</v>
      </c>
      <c r="H8" s="465">
        <v>203954</v>
      </c>
      <c r="I8" s="465">
        <v>203954</v>
      </c>
      <c r="J8" s="465" t="s">
        <v>417</v>
      </c>
      <c r="K8" s="465" t="s">
        <v>418</v>
      </c>
      <c r="L8" s="468">
        <v>73.099880144694126</v>
      </c>
      <c r="M8" s="468">
        <v>1</v>
      </c>
      <c r="N8" s="469">
        <v>73.099880144694126</v>
      </c>
    </row>
    <row r="9" spans="1:14" ht="14.4" customHeight="1" x14ac:dyDescent="0.3">
      <c r="A9" s="463" t="s">
        <v>394</v>
      </c>
      <c r="B9" s="464" t="s">
        <v>395</v>
      </c>
      <c r="C9" s="465" t="s">
        <v>403</v>
      </c>
      <c r="D9" s="466" t="s">
        <v>404</v>
      </c>
      <c r="E9" s="467">
        <v>50113001</v>
      </c>
      <c r="F9" s="466" t="s">
        <v>408</v>
      </c>
      <c r="G9" s="465" t="s">
        <v>409</v>
      </c>
      <c r="H9" s="465">
        <v>930043</v>
      </c>
      <c r="I9" s="465">
        <v>0</v>
      </c>
      <c r="J9" s="465" t="s">
        <v>419</v>
      </c>
      <c r="K9" s="465" t="s">
        <v>396</v>
      </c>
      <c r="L9" s="468">
        <v>31.87138494034496</v>
      </c>
      <c r="M9" s="468">
        <v>15</v>
      </c>
      <c r="N9" s="469">
        <v>478.07077410517439</v>
      </c>
    </row>
    <row r="10" spans="1:14" ht="14.4" customHeight="1" x14ac:dyDescent="0.3">
      <c r="A10" s="463" t="s">
        <v>394</v>
      </c>
      <c r="B10" s="464" t="s">
        <v>395</v>
      </c>
      <c r="C10" s="465" t="s">
        <v>403</v>
      </c>
      <c r="D10" s="466" t="s">
        <v>404</v>
      </c>
      <c r="E10" s="467">
        <v>50113001</v>
      </c>
      <c r="F10" s="466" t="s">
        <v>408</v>
      </c>
      <c r="G10" s="465" t="s">
        <v>409</v>
      </c>
      <c r="H10" s="465">
        <v>920056</v>
      </c>
      <c r="I10" s="465">
        <v>0</v>
      </c>
      <c r="J10" s="465" t="s">
        <v>420</v>
      </c>
      <c r="K10" s="465" t="s">
        <v>396</v>
      </c>
      <c r="L10" s="468">
        <v>562.20691634497348</v>
      </c>
      <c r="M10" s="468">
        <v>2</v>
      </c>
      <c r="N10" s="469">
        <v>1124.413832689947</v>
      </c>
    </row>
    <row r="11" spans="1:14" ht="14.4" customHeight="1" x14ac:dyDescent="0.3">
      <c r="A11" s="463" t="s">
        <v>394</v>
      </c>
      <c r="B11" s="464" t="s">
        <v>395</v>
      </c>
      <c r="C11" s="465" t="s">
        <v>403</v>
      </c>
      <c r="D11" s="466" t="s">
        <v>404</v>
      </c>
      <c r="E11" s="467">
        <v>50113001</v>
      </c>
      <c r="F11" s="466" t="s">
        <v>408</v>
      </c>
      <c r="G11" s="465" t="s">
        <v>409</v>
      </c>
      <c r="H11" s="465">
        <v>921175</v>
      </c>
      <c r="I11" s="465">
        <v>0</v>
      </c>
      <c r="J11" s="465" t="s">
        <v>421</v>
      </c>
      <c r="K11" s="465" t="s">
        <v>396</v>
      </c>
      <c r="L11" s="468">
        <v>163.03636961763226</v>
      </c>
      <c r="M11" s="468">
        <v>8</v>
      </c>
      <c r="N11" s="469">
        <v>1304.2909569410581</v>
      </c>
    </row>
    <row r="12" spans="1:14" ht="14.4" customHeight="1" x14ac:dyDescent="0.3">
      <c r="A12" s="463" t="s">
        <v>394</v>
      </c>
      <c r="B12" s="464" t="s">
        <v>395</v>
      </c>
      <c r="C12" s="465" t="s">
        <v>403</v>
      </c>
      <c r="D12" s="466" t="s">
        <v>404</v>
      </c>
      <c r="E12" s="467">
        <v>50113001</v>
      </c>
      <c r="F12" s="466" t="s">
        <v>408</v>
      </c>
      <c r="G12" s="465" t="s">
        <v>409</v>
      </c>
      <c r="H12" s="465">
        <v>930308</v>
      </c>
      <c r="I12" s="465">
        <v>0</v>
      </c>
      <c r="J12" s="465" t="s">
        <v>422</v>
      </c>
      <c r="K12" s="465" t="s">
        <v>396</v>
      </c>
      <c r="L12" s="468">
        <v>364.65317324331136</v>
      </c>
      <c r="M12" s="468">
        <v>2</v>
      </c>
      <c r="N12" s="469">
        <v>729.30634648662272</v>
      </c>
    </row>
    <row r="13" spans="1:14" ht="14.4" customHeight="1" x14ac:dyDescent="0.3">
      <c r="A13" s="463" t="s">
        <v>394</v>
      </c>
      <c r="B13" s="464" t="s">
        <v>395</v>
      </c>
      <c r="C13" s="465" t="s">
        <v>403</v>
      </c>
      <c r="D13" s="466" t="s">
        <v>404</v>
      </c>
      <c r="E13" s="467">
        <v>50113001</v>
      </c>
      <c r="F13" s="466" t="s">
        <v>408</v>
      </c>
      <c r="G13" s="465" t="s">
        <v>409</v>
      </c>
      <c r="H13" s="465">
        <v>500038</v>
      </c>
      <c r="I13" s="465">
        <v>0</v>
      </c>
      <c r="J13" s="465" t="s">
        <v>423</v>
      </c>
      <c r="K13" s="465" t="s">
        <v>424</v>
      </c>
      <c r="L13" s="468">
        <v>1065.9851833436171</v>
      </c>
      <c r="M13" s="468">
        <v>2</v>
      </c>
      <c r="N13" s="469">
        <v>2131.9703666872342</v>
      </c>
    </row>
    <row r="14" spans="1:14" ht="14.4" customHeight="1" x14ac:dyDescent="0.3">
      <c r="A14" s="463" t="s">
        <v>394</v>
      </c>
      <c r="B14" s="464" t="s">
        <v>395</v>
      </c>
      <c r="C14" s="465" t="s">
        <v>403</v>
      </c>
      <c r="D14" s="466" t="s">
        <v>404</v>
      </c>
      <c r="E14" s="467">
        <v>50113001</v>
      </c>
      <c r="F14" s="466" t="s">
        <v>408</v>
      </c>
      <c r="G14" s="465" t="s">
        <v>409</v>
      </c>
      <c r="H14" s="465">
        <v>921176</v>
      </c>
      <c r="I14" s="465">
        <v>0</v>
      </c>
      <c r="J14" s="465" t="s">
        <v>425</v>
      </c>
      <c r="K14" s="465" t="s">
        <v>396</v>
      </c>
      <c r="L14" s="468">
        <v>133.10007172503285</v>
      </c>
      <c r="M14" s="468">
        <v>2</v>
      </c>
      <c r="N14" s="469">
        <v>266.2001434500657</v>
      </c>
    </row>
    <row r="15" spans="1:14" ht="14.4" customHeight="1" x14ac:dyDescent="0.3">
      <c r="A15" s="463" t="s">
        <v>394</v>
      </c>
      <c r="B15" s="464" t="s">
        <v>395</v>
      </c>
      <c r="C15" s="465" t="s">
        <v>403</v>
      </c>
      <c r="D15" s="466" t="s">
        <v>404</v>
      </c>
      <c r="E15" s="467">
        <v>50113001</v>
      </c>
      <c r="F15" s="466" t="s">
        <v>408</v>
      </c>
      <c r="G15" s="465" t="s">
        <v>409</v>
      </c>
      <c r="H15" s="465">
        <v>900321</v>
      </c>
      <c r="I15" s="465">
        <v>0</v>
      </c>
      <c r="J15" s="465" t="s">
        <v>426</v>
      </c>
      <c r="K15" s="465" t="s">
        <v>396</v>
      </c>
      <c r="L15" s="468">
        <v>210.19832834868092</v>
      </c>
      <c r="M15" s="468">
        <v>18</v>
      </c>
      <c r="N15" s="469">
        <v>3783.5699102762565</v>
      </c>
    </row>
    <row r="16" spans="1:14" ht="14.4" customHeight="1" x14ac:dyDescent="0.3">
      <c r="A16" s="463" t="s">
        <v>394</v>
      </c>
      <c r="B16" s="464" t="s">
        <v>395</v>
      </c>
      <c r="C16" s="465" t="s">
        <v>403</v>
      </c>
      <c r="D16" s="466" t="s">
        <v>404</v>
      </c>
      <c r="E16" s="467">
        <v>50113001</v>
      </c>
      <c r="F16" s="466" t="s">
        <v>408</v>
      </c>
      <c r="G16" s="465" t="s">
        <v>409</v>
      </c>
      <c r="H16" s="465">
        <v>921184</v>
      </c>
      <c r="I16" s="465">
        <v>0</v>
      </c>
      <c r="J16" s="465" t="s">
        <v>427</v>
      </c>
      <c r="K16" s="465" t="s">
        <v>396</v>
      </c>
      <c r="L16" s="468">
        <v>84.995354606903277</v>
      </c>
      <c r="M16" s="468">
        <v>1</v>
      </c>
      <c r="N16" s="469">
        <v>84.995354606903277</v>
      </c>
    </row>
    <row r="17" spans="1:14" ht="14.4" customHeight="1" x14ac:dyDescent="0.3">
      <c r="A17" s="463" t="s">
        <v>394</v>
      </c>
      <c r="B17" s="464" t="s">
        <v>395</v>
      </c>
      <c r="C17" s="465" t="s">
        <v>403</v>
      </c>
      <c r="D17" s="466" t="s">
        <v>404</v>
      </c>
      <c r="E17" s="467">
        <v>50113001</v>
      </c>
      <c r="F17" s="466" t="s">
        <v>408</v>
      </c>
      <c r="G17" s="465" t="s">
        <v>409</v>
      </c>
      <c r="H17" s="465">
        <v>155911</v>
      </c>
      <c r="I17" s="465">
        <v>55911</v>
      </c>
      <c r="J17" s="465" t="s">
        <v>428</v>
      </c>
      <c r="K17" s="465" t="s">
        <v>429</v>
      </c>
      <c r="L17" s="468">
        <v>35.380000000000003</v>
      </c>
      <c r="M17" s="468">
        <v>1</v>
      </c>
      <c r="N17" s="469">
        <v>35.380000000000003</v>
      </c>
    </row>
    <row r="18" spans="1:14" ht="14.4" customHeight="1" x14ac:dyDescent="0.3">
      <c r="A18" s="463" t="s">
        <v>394</v>
      </c>
      <c r="B18" s="464" t="s">
        <v>395</v>
      </c>
      <c r="C18" s="465" t="s">
        <v>403</v>
      </c>
      <c r="D18" s="466" t="s">
        <v>404</v>
      </c>
      <c r="E18" s="467">
        <v>50113001</v>
      </c>
      <c r="F18" s="466" t="s">
        <v>408</v>
      </c>
      <c r="G18" s="465" t="s">
        <v>409</v>
      </c>
      <c r="H18" s="465">
        <v>192414</v>
      </c>
      <c r="I18" s="465">
        <v>92414</v>
      </c>
      <c r="J18" s="465" t="s">
        <v>430</v>
      </c>
      <c r="K18" s="465" t="s">
        <v>431</v>
      </c>
      <c r="L18" s="468">
        <v>64.580328190429725</v>
      </c>
      <c r="M18" s="468">
        <v>1</v>
      </c>
      <c r="N18" s="469">
        <v>64.580328190429725</v>
      </c>
    </row>
    <row r="19" spans="1:14" ht="14.4" customHeight="1" x14ac:dyDescent="0.3">
      <c r="A19" s="463" t="s">
        <v>394</v>
      </c>
      <c r="B19" s="464" t="s">
        <v>395</v>
      </c>
      <c r="C19" s="465" t="s">
        <v>403</v>
      </c>
      <c r="D19" s="466" t="s">
        <v>404</v>
      </c>
      <c r="E19" s="467">
        <v>50113013</v>
      </c>
      <c r="F19" s="466" t="s">
        <v>432</v>
      </c>
      <c r="G19" s="465" t="s">
        <v>414</v>
      </c>
      <c r="H19" s="465">
        <v>183812</v>
      </c>
      <c r="I19" s="465">
        <v>183812</v>
      </c>
      <c r="J19" s="465" t="s">
        <v>433</v>
      </c>
      <c r="K19" s="465" t="s">
        <v>434</v>
      </c>
      <c r="L19" s="468">
        <v>546.36601042381449</v>
      </c>
      <c r="M19" s="468">
        <v>0.30000000000000004</v>
      </c>
      <c r="N19" s="469">
        <v>163.90980312714436</v>
      </c>
    </row>
    <row r="20" spans="1:14" ht="14.4" customHeight="1" x14ac:dyDescent="0.3">
      <c r="A20" s="463" t="s">
        <v>394</v>
      </c>
      <c r="B20" s="464" t="s">
        <v>395</v>
      </c>
      <c r="C20" s="465" t="s">
        <v>403</v>
      </c>
      <c r="D20" s="466" t="s">
        <v>404</v>
      </c>
      <c r="E20" s="467">
        <v>50113013</v>
      </c>
      <c r="F20" s="466" t="s">
        <v>432</v>
      </c>
      <c r="G20" s="465" t="s">
        <v>409</v>
      </c>
      <c r="H20" s="465">
        <v>190778</v>
      </c>
      <c r="I20" s="465">
        <v>90778</v>
      </c>
      <c r="J20" s="465" t="s">
        <v>435</v>
      </c>
      <c r="K20" s="465" t="s">
        <v>436</v>
      </c>
      <c r="L20" s="468">
        <v>82.97</v>
      </c>
      <c r="M20" s="468">
        <v>1</v>
      </c>
      <c r="N20" s="469">
        <v>82.97</v>
      </c>
    </row>
    <row r="21" spans="1:14" ht="14.4" customHeight="1" x14ac:dyDescent="0.3">
      <c r="A21" s="463" t="s">
        <v>394</v>
      </c>
      <c r="B21" s="464" t="s">
        <v>395</v>
      </c>
      <c r="C21" s="465" t="s">
        <v>403</v>
      </c>
      <c r="D21" s="466" t="s">
        <v>404</v>
      </c>
      <c r="E21" s="467">
        <v>50113013</v>
      </c>
      <c r="F21" s="466" t="s">
        <v>432</v>
      </c>
      <c r="G21" s="465" t="s">
        <v>409</v>
      </c>
      <c r="H21" s="465">
        <v>101066</v>
      </c>
      <c r="I21" s="465">
        <v>1066</v>
      </c>
      <c r="J21" s="465" t="s">
        <v>437</v>
      </c>
      <c r="K21" s="465" t="s">
        <v>438</v>
      </c>
      <c r="L21" s="468">
        <v>50.690000000000012</v>
      </c>
      <c r="M21" s="468">
        <v>1</v>
      </c>
      <c r="N21" s="469">
        <v>50.690000000000012</v>
      </c>
    </row>
    <row r="22" spans="1:14" ht="14.4" customHeight="1" x14ac:dyDescent="0.3">
      <c r="A22" s="463" t="s">
        <v>394</v>
      </c>
      <c r="B22" s="464" t="s">
        <v>395</v>
      </c>
      <c r="C22" s="465" t="s">
        <v>403</v>
      </c>
      <c r="D22" s="466" t="s">
        <v>404</v>
      </c>
      <c r="E22" s="467">
        <v>50113013</v>
      </c>
      <c r="F22" s="466" t="s">
        <v>432</v>
      </c>
      <c r="G22" s="465" t="s">
        <v>409</v>
      </c>
      <c r="H22" s="465">
        <v>188746</v>
      </c>
      <c r="I22" s="465">
        <v>88746</v>
      </c>
      <c r="J22" s="465" t="s">
        <v>439</v>
      </c>
      <c r="K22" s="465" t="s">
        <v>440</v>
      </c>
      <c r="L22" s="468">
        <v>52.47</v>
      </c>
      <c r="M22" s="468">
        <v>1</v>
      </c>
      <c r="N22" s="469">
        <v>52.47</v>
      </c>
    </row>
    <row r="23" spans="1:14" ht="14.4" customHeight="1" x14ac:dyDescent="0.3">
      <c r="A23" s="463" t="s">
        <v>394</v>
      </c>
      <c r="B23" s="464" t="s">
        <v>395</v>
      </c>
      <c r="C23" s="465" t="s">
        <v>403</v>
      </c>
      <c r="D23" s="466" t="s">
        <v>404</v>
      </c>
      <c r="E23" s="467">
        <v>50113013</v>
      </c>
      <c r="F23" s="466" t="s">
        <v>432</v>
      </c>
      <c r="G23" s="465" t="s">
        <v>409</v>
      </c>
      <c r="H23" s="465">
        <v>207280</v>
      </c>
      <c r="I23" s="465">
        <v>207280</v>
      </c>
      <c r="J23" s="465" t="s">
        <v>441</v>
      </c>
      <c r="K23" s="465" t="s">
        <v>442</v>
      </c>
      <c r="L23" s="468">
        <v>89.61</v>
      </c>
      <c r="M23" s="468">
        <v>2</v>
      </c>
      <c r="N23" s="469">
        <v>179.22</v>
      </c>
    </row>
    <row r="24" spans="1:14" ht="14.4" customHeight="1" x14ac:dyDescent="0.3">
      <c r="A24" s="463" t="s">
        <v>394</v>
      </c>
      <c r="B24" s="464" t="s">
        <v>395</v>
      </c>
      <c r="C24" s="465" t="s">
        <v>403</v>
      </c>
      <c r="D24" s="466" t="s">
        <v>404</v>
      </c>
      <c r="E24" s="467">
        <v>50113013</v>
      </c>
      <c r="F24" s="466" t="s">
        <v>432</v>
      </c>
      <c r="G24" s="465" t="s">
        <v>409</v>
      </c>
      <c r="H24" s="465">
        <v>96414</v>
      </c>
      <c r="I24" s="465">
        <v>96414</v>
      </c>
      <c r="J24" s="465" t="s">
        <v>443</v>
      </c>
      <c r="K24" s="465" t="s">
        <v>444</v>
      </c>
      <c r="L24" s="468">
        <v>57.989999999999995</v>
      </c>
      <c r="M24" s="468">
        <v>1</v>
      </c>
      <c r="N24" s="469">
        <v>57.989999999999995</v>
      </c>
    </row>
    <row r="25" spans="1:14" ht="14.4" customHeight="1" x14ac:dyDescent="0.3">
      <c r="A25" s="463" t="s">
        <v>394</v>
      </c>
      <c r="B25" s="464" t="s">
        <v>395</v>
      </c>
      <c r="C25" s="465" t="s">
        <v>403</v>
      </c>
      <c r="D25" s="466" t="s">
        <v>404</v>
      </c>
      <c r="E25" s="467">
        <v>50113013</v>
      </c>
      <c r="F25" s="466" t="s">
        <v>432</v>
      </c>
      <c r="G25" s="465" t="s">
        <v>409</v>
      </c>
      <c r="H25" s="465">
        <v>105114</v>
      </c>
      <c r="I25" s="465">
        <v>5114</v>
      </c>
      <c r="J25" s="465" t="s">
        <v>445</v>
      </c>
      <c r="K25" s="465" t="s">
        <v>446</v>
      </c>
      <c r="L25" s="468">
        <v>73.34</v>
      </c>
      <c r="M25" s="468">
        <v>1</v>
      </c>
      <c r="N25" s="469">
        <v>73.34</v>
      </c>
    </row>
    <row r="26" spans="1:14" ht="14.4" customHeight="1" x14ac:dyDescent="0.3">
      <c r="A26" s="463" t="s">
        <v>394</v>
      </c>
      <c r="B26" s="464" t="s">
        <v>395</v>
      </c>
      <c r="C26" s="465" t="s">
        <v>403</v>
      </c>
      <c r="D26" s="466" t="s">
        <v>404</v>
      </c>
      <c r="E26" s="467">
        <v>50113013</v>
      </c>
      <c r="F26" s="466" t="s">
        <v>432</v>
      </c>
      <c r="G26" s="465" t="s">
        <v>414</v>
      </c>
      <c r="H26" s="465">
        <v>166265</v>
      </c>
      <c r="I26" s="465">
        <v>166265</v>
      </c>
      <c r="J26" s="465" t="s">
        <v>447</v>
      </c>
      <c r="K26" s="465" t="s">
        <v>448</v>
      </c>
      <c r="L26" s="468">
        <v>33.39</v>
      </c>
      <c r="M26" s="468">
        <v>3</v>
      </c>
      <c r="N26" s="469">
        <v>100.17</v>
      </c>
    </row>
    <row r="27" spans="1:14" ht="14.4" customHeight="1" thickBot="1" x14ac:dyDescent="0.35">
      <c r="A27" s="470" t="s">
        <v>394</v>
      </c>
      <c r="B27" s="471" t="s">
        <v>395</v>
      </c>
      <c r="C27" s="472" t="s">
        <v>403</v>
      </c>
      <c r="D27" s="473" t="s">
        <v>404</v>
      </c>
      <c r="E27" s="474">
        <v>50113014</v>
      </c>
      <c r="F27" s="473" t="s">
        <v>449</v>
      </c>
      <c r="G27" s="472" t="s">
        <v>409</v>
      </c>
      <c r="H27" s="472">
        <v>165484</v>
      </c>
      <c r="I27" s="472">
        <v>65484</v>
      </c>
      <c r="J27" s="472" t="s">
        <v>450</v>
      </c>
      <c r="K27" s="472" t="s">
        <v>451</v>
      </c>
      <c r="L27" s="475">
        <v>56.490000000000016</v>
      </c>
      <c r="M27" s="475">
        <v>1</v>
      </c>
      <c r="N27" s="476">
        <v>56.490000000000016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74" t="s">
        <v>143</v>
      </c>
      <c r="B1" s="375"/>
      <c r="C1" s="375"/>
      <c r="D1" s="375"/>
      <c r="E1" s="375"/>
      <c r="F1" s="375"/>
    </row>
    <row r="2" spans="1:6" ht="14.4" customHeight="1" thickBot="1" x14ac:dyDescent="0.35">
      <c r="A2" s="215" t="s">
        <v>237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76" t="s">
        <v>115</v>
      </c>
      <c r="C3" s="377"/>
      <c r="D3" s="378" t="s">
        <v>114</v>
      </c>
      <c r="E3" s="377"/>
      <c r="F3" s="72" t="s">
        <v>3</v>
      </c>
    </row>
    <row r="4" spans="1:6" ht="14.4" customHeight="1" thickBot="1" x14ac:dyDescent="0.35">
      <c r="A4" s="477" t="s">
        <v>128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452</v>
      </c>
      <c r="B5" s="454"/>
      <c r="C5" s="481">
        <v>0</v>
      </c>
      <c r="D5" s="454">
        <v>381.55980312714439</v>
      </c>
      <c r="E5" s="481">
        <v>1</v>
      </c>
      <c r="F5" s="455">
        <v>381.55980312714439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381.55980312714439</v>
      </c>
      <c r="E6" s="487">
        <v>1</v>
      </c>
      <c r="F6" s="488">
        <v>381.55980312714439</v>
      </c>
    </row>
    <row r="7" spans="1:6" ht="14.4" customHeight="1" thickBot="1" x14ac:dyDescent="0.35"/>
    <row r="8" spans="1:6" ht="14.4" customHeight="1" x14ac:dyDescent="0.3">
      <c r="A8" s="495" t="s">
        <v>453</v>
      </c>
      <c r="B8" s="461"/>
      <c r="C8" s="482">
        <v>0</v>
      </c>
      <c r="D8" s="461">
        <v>163.90980312714436</v>
      </c>
      <c r="E8" s="482">
        <v>1</v>
      </c>
      <c r="F8" s="462">
        <v>163.90980312714436</v>
      </c>
    </row>
    <row r="9" spans="1:6" ht="14.4" customHeight="1" x14ac:dyDescent="0.3">
      <c r="A9" s="496" t="s">
        <v>454</v>
      </c>
      <c r="B9" s="468"/>
      <c r="C9" s="491">
        <v>0</v>
      </c>
      <c r="D9" s="468">
        <v>100.17</v>
      </c>
      <c r="E9" s="491">
        <v>1</v>
      </c>
      <c r="F9" s="469">
        <v>100.17</v>
      </c>
    </row>
    <row r="10" spans="1:6" ht="14.4" customHeight="1" thickBot="1" x14ac:dyDescent="0.35">
      <c r="A10" s="497" t="s">
        <v>455</v>
      </c>
      <c r="B10" s="492"/>
      <c r="C10" s="493">
        <v>0</v>
      </c>
      <c r="D10" s="492">
        <v>117.48000000000002</v>
      </c>
      <c r="E10" s="493">
        <v>1</v>
      </c>
      <c r="F10" s="494">
        <v>117.48000000000002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381.55980312714439</v>
      </c>
      <c r="E11" s="487">
        <v>1</v>
      </c>
      <c r="F11" s="488">
        <v>381.55980312714439</v>
      </c>
    </row>
  </sheetData>
  <mergeCells count="3">
    <mergeCell ref="A1:F1"/>
    <mergeCell ref="B3:C3"/>
    <mergeCell ref="D3:E3"/>
  </mergeCells>
  <conditionalFormatting sqref="C5:C1048576">
    <cfRule type="cellIs" dxfId="29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</vt:i4>
      </vt:variant>
    </vt:vector>
  </HeadingPairs>
  <TitlesOfParts>
    <vt:vector size="23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2017-09-07T10:24:39Z</dcterms:modified>
</cp:coreProperties>
</file>