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N15" i="431"/>
  <c r="O9" i="431"/>
  <c r="O13" i="431"/>
  <c r="O17" i="431"/>
  <c r="P11" i="431"/>
  <c r="P15" i="431"/>
  <c r="Q9" i="431"/>
  <c r="Q13" i="431"/>
  <c r="Q17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0" i="431"/>
  <c r="Q14" i="431"/>
  <c r="Q18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R16" i="431" l="1"/>
  <c r="S16" i="431"/>
  <c r="R12" i="431"/>
  <c r="S12" i="431"/>
  <c r="R15" i="431"/>
  <c r="S15" i="431"/>
  <c r="R11" i="431"/>
  <c r="S11" i="431"/>
  <c r="S18" i="431"/>
  <c r="R18" i="431"/>
  <c r="S14" i="431"/>
  <c r="R14" i="431"/>
  <c r="S10" i="431"/>
  <c r="R10" i="431"/>
  <c r="R17" i="431"/>
  <c r="S17" i="431"/>
  <c r="S13" i="431"/>
  <c r="R13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2" i="414" l="1"/>
  <c r="E22" i="414" s="1"/>
  <c r="D21" i="414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18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4" i="414" l="1"/>
  <c r="A19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3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3" i="414"/>
  <c r="A15" i="414"/>
  <c r="A16" i="414"/>
  <c r="A4" i="414"/>
  <c r="A6" i="339" l="1"/>
  <c r="A5" i="339"/>
  <c r="C19" i="414"/>
  <c r="C16" i="414"/>
  <c r="D16" i="414"/>
  <c r="D4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Q3" i="347" s="1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S3" i="347" l="1"/>
  <c r="U3" i="347"/>
  <c r="I12" i="339"/>
  <c r="I13" i="339" s="1"/>
  <c r="F13" i="339"/>
  <c r="E13" i="339"/>
  <c r="E15" i="339" s="1"/>
  <c r="H12" i="339"/>
  <c r="G12" i="339"/>
  <c r="K3" i="390"/>
  <c r="A4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8" i="414"/>
  <c r="C4" i="414"/>
  <c r="H13" i="339" l="1"/>
  <c r="F15" i="339"/>
  <c r="J13" i="339"/>
  <c r="B15" i="339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<sst xmlns="http://schemas.openxmlformats.org/spreadsheetml/2006/main" count="12669" uniqueCount="1733">
  <si>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</si>
  <si>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</si>
  <si>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</si>
  <si>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</si>
  <si>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</si>
  <si>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</si>
  <si>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</si>
  <si>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</si>
  <si>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</si>
  <si>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</si>
  <si>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</si>
  <si>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</si>
  <si>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</si>
  <si>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</si>
  <si>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</si>
  <si>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</si>
  <si>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</si>
  <si>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</si>
  <si>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</si>
  <si>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</si>
  <si>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</si>
  <si>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</si>
  <si>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</si>
  <si>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</si>
  <si>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</si>
  <si>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</si>
  <si>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</si>
  <si>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</si>
  <si>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</si>
  <si>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</si>
  <si>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</si>
  <si>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</si>
  <si>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</si>
  <si>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</si>
  <si>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</si>
  <si>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</si>
  <si>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</si>
  <si>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</si>
  <si>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</si>
  <si>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</si>
  <si>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</si>
  <si>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</si>
  <si>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</si>
  <si>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</si>
  <si>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</si>
  <si>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</si>
  <si>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</si>
  <si>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</si>
  <si>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</si>
  <si>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</si>
  <si>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</si>
  <si>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</si>
  <si>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</si>
  <si>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</si>
  <si>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</si>
  <si>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</si>
  <si>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</si>
  <si>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</si>
  <si>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</si>
  <si>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</si>
  <si>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</si>
  <si>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</si>
  <si>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</si>
  <si>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</si>
  <si>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</si>
  <si>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</si>
  <si>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</si>
  <si>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</si>
  <si>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</si>
  <si>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</si>
  <si>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</si>
  <si>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</si>
  <si>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</si>
  <si>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</si>
  <si>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</si>
  <si>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</si>
  <si>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</si>
  <si>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</si>
  <si>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</si>
  <si>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</si>
  <si>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</si>
  <si>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</si>
  <si>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</si>
  <si>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</si>
  <si>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</si>
  <si>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</si>
  <si>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</si>
  <si>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</si>
  <si>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</si>
  <si>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</si>
  <si>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</si>
  <si>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</si>
  <si>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</si>
  <si>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</si>
  <si>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</si>
  <si>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</si>
  <si>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</si>
  <si>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</si>
  <si>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</si>
  <si>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</si>
  <si>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</si>
  <si>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</si>
  <si>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</si>
  <si>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</si>
  <si>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</si>
  <si>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</si>
  <si>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</si>
  <si>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</si>
  <si>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</si>
  <si>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</si>
  <si>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</si>
  <si>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</si>
  <si>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</si>
  <si>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</si>
  <si>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</si>
  <si>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</si>
  <si>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</si>
  <si>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</si>
  <si>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</si>
  <si>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</si>
  <si>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</si>
  <si>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</si>
  <si>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</si>
  <si>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</si>
  <si>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</si>
  <si>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</si>
  <si>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</si>
  <si>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</si>
  <si>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</si>
  <si>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</si>
  <si>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</si>
  <si>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</si>
  <si>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</si>
  <si>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</si>
  <si>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</si>
  <si>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</si>
  <si>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</si>
  <si>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</si>
  <si>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</si>
  <si>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</si>
  <si>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</si>
  <si>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</si>
  <si>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</si>
  <si>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</si>
  <si>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</si>
  <si>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</si>
  <si>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</si>
  <si>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</si>
  <si>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</si>
  <si>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</si>
  <si>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</si>
  <si>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</si>
  <si>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</si>
  <si>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</si>
  <si>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</si>
  <si>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</si>
  <si>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</si>
  <si>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</si>
  <si>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</si>
  <si>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</si>
  <si>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</si>
  <si>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</si>
  <si>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</si>
  <si>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</si>
  <si>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</si>
  <si>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</si>
  <si>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</si>
  <si>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</si>
  <si>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</si>
  <si>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</si>
  <si>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</si>
  <si>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</si>
  <si>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</si>
  <si>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</si>
  <si>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</si>
  <si>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</si>
  <si>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</si>
  <si>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</si>
  <si>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</si>
  <si>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</si>
  <si>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</si>
  <si>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</si>
  <si>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</si>
  <si>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</si>
  <si>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</si>
  <si>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</si>
  <si>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</si>
  <si>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</si>
  <si>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</si>
  <si>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</si>
  <si>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</si>
  <si>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</si>
  <si>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</si>
  <si>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</si>
  <si>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</si>
  <si>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</si>
  <si>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</si>
  <si>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</si>
  <si>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</si>
  <si>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</si>
  <si>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</si>
  <si>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</si>
  <si>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</si>
  <si>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</si>
  <si>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</si>
  <si>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</si>
  <si>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</si>
  <si>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</si>
  <si>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</si>
  <si>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</si>
  <si>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</si>
  <si>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</si>
  <si>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</si>
  <si>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</si>
  <si>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</si>
  <si>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</si>
  <si>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</si>
  <si>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</si>
  <si>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</si>
  <si>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</si>
  <si>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</si>
  <si>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</si>
  <si>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</si>
  <si>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</si>
  <si>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</si>
  <si>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</si>
  <si>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</si>
  <si>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</si>
  <si>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</si>
  <si>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</si>
  <si>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</si>
  <si>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</si>
  <si>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</si>
  <si>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</si>
  <si>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</si>
  <si>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</si>
  <si>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</si>
  <si>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</si>
  <si>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</si>
  <si>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</si>
  <si>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</si>
  <si>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</si>
  <si>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</si>
  <si>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</si>
  <si>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</si>
  <si>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</si>
  <si>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</si>
  <si>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</si>
  <si>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</si>
  <si>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</si>
  <si>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</si>
  <si>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</si>
  <si>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</si>
  <si>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</si>
  <si>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</si>
  <si>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</si>
  <si>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</si>
  <si>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</si>
  <si>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</si>
  <si>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</si>
  <si>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</si>
  <si>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</si>
  <si>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</si>
  <si>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</si>
  <si>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</si>
  <si>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</si>
  <si>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</si>
  <si>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</si>
  <si>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</si>
  <si>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</si>
  <si>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</si>
  <si>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</si>
  <si>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</si>
  <si>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</si>
  <si>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</si>
  <si>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</si>
  <si>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</si>
  <si>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</si>
  <si>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</si>
  <si>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</si>
  <si>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</si>
  <si>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50113014     léky - antimykotika (LEK)</t>
  </si>
  <si>
    <t>--</t>
  </si>
  <si>
    <t>50113190     léky - medicinální plyny (sklad SVM)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</si>
  <si>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</si>
  <si>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</si>
  <si>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</si>
  <si>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</si>
  <si>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</si>
  <si>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</si>
  <si>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</si>
  <si>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</si>
  <si>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</si>
  <si>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</si>
  <si>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</si>
  <si>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</si>
  <si>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</si>
  <si>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</si>
  <si>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</si>
  <si>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</si>
  <si>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</si>
  <si>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</si>
  <si>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</si>
  <si>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50119     DDHM a textil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</si>
  <si>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</si>
  <si>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</si>
  <si>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</si>
  <si>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</si>
  <si>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51     Služby</t>
  </si>
  <si>
    <t>51102     Technika a stavby</t>
  </si>
  <si>
    <t>51102021     opravy zdravotnické techniky - OSBTK, vč.metrologa</t>
  </si>
  <si>
    <t>51102023     opravy ostatní techniky - OSBTK, vč.metrologa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</si>
  <si>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</si>
  <si>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</si>
  <si>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</si>
  <si>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</si>
  <si>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</si>
  <si>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</si>
  <si>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</si>
  <si>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</si>
  <si>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</si>
  <si>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</si>
  <si>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</si>
  <si>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</si>
  <si>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</si>
  <si>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</si>
  <si>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51806005     odpad (spalovna)</t>
  </si>
  <si>
    <t>51808     Revize a smluvní servisy majetku</t>
  </si>
  <si>
    <t>51808008     revize, tech.kontroly, prev.prohl.- OSBTK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</si>
  <si>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</si>
  <si>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</si>
  <si>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</si>
  <si>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</si>
  <si>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</si>
  <si>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</si>
  <si>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</si>
  <si>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</si>
  <si>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</si>
  <si>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</si>
  <si>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</si>
  <si>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</si>
  <si>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</si>
  <si>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</si>
  <si>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</si>
  <si>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</si>
  <si>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</si>
  <si>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</si>
  <si>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</si>
  <si>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</si>
  <si>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</si>
  <si>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</si>
  <si>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</si>
  <si>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</si>
  <si>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</si>
  <si>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</si>
  <si>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</si>
  <si>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</si>
  <si>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</si>
  <si>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</si>
  <si>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</si>
  <si>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</si>
  <si>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</si>
  <si>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</si>
  <si>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</si>
  <si>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</si>
  <si>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</si>
  <si>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</si>
  <si>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</si>
  <si>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</si>
  <si>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</si>
  <si>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</si>
  <si>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</si>
  <si>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</si>
  <si>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</si>
  <si>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</si>
  <si>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</si>
  <si>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</si>
  <si>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</si>
  <si>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</si>
  <si>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</si>
  <si>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</si>
  <si>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</si>
  <si>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</si>
  <si>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</si>
  <si>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</si>
  <si>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</si>
  <si>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</si>
  <si>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</si>
  <si>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</si>
  <si>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</si>
  <si>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</si>
  <si>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</si>
  <si>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</si>
  <si>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</si>
  <si>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</si>
  <si>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</si>
  <si>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</si>
  <si>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</si>
  <si>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</si>
  <si>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</si>
  <si>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</si>
  <si>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</si>
  <si>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</si>
  <si>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</si>
  <si>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</si>
  <si>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</si>
  <si>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</si>
  <si>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</si>
  <si>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</si>
  <si>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</si>
  <si>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</si>
  <si>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</si>
  <si>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</si>
  <si>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</si>
  <si>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</si>
  <si>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</si>
  <si>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</si>
  <si>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</si>
  <si>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</si>
  <si>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</si>
  <si>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</si>
  <si>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</si>
  <si>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</si>
  <si>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</si>
  <si>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</si>
  <si>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</si>
  <si>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</si>
  <si>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</si>
  <si>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</si>
  <si>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</si>
  <si>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</si>
  <si>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</si>
  <si>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</si>
  <si>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</si>
  <si>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</si>
  <si>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MIKRO: Ústav mikrobiologie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</si>
  <si>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</si>
  <si>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</si>
  <si>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</si>
  <si>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</si>
  <si>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</si>
  <si>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MIKRO: Ústav mikrobiologie Celkem</t>
  </si>
  <si>
    <t>SumaKL</t>
  </si>
  <si>
    <t>4041</t>
  </si>
  <si>
    <t>MIKRO: mikrobiologie - laboratoř</t>
  </si>
  <si>
    <t>MIKRO: mikrobiologie - laboratoř Celkem</t>
  </si>
  <si>
    <t>SumaNS</t>
  </si>
  <si>
    <t>mezeraNS</t>
  </si>
  <si>
    <t>léky - paušál (LEK)</t>
  </si>
  <si>
    <t>O</t>
  </si>
  <si>
    <t>APO-IBUPROFEN 400 MG</t>
  </si>
  <si>
    <t>POR TBL FLM 100X400MG</t>
  </si>
  <si>
    <t>AQUA PRO INJECTIONE ARDEAPHARMA</t>
  </si>
  <si>
    <t>INF 1X250ML</t>
  </si>
  <si>
    <t>BISEPTOL 480</t>
  </si>
  <si>
    <t>POR TBL NOB 28X480MG</t>
  </si>
  <si>
    <t>Carbosorb tbl.20-blistr</t>
  </si>
  <si>
    <t>Cubicin lag. 1x500mg</t>
  </si>
  <si>
    <t>DZ TRIXO LIND 100 ml</t>
  </si>
  <si>
    <t>FEBICHOL</t>
  </si>
  <si>
    <t>POR CPS MOL50X100MG</t>
  </si>
  <si>
    <t>CHLORAMPHENICOL VUAB</t>
  </si>
  <si>
    <t>1G INJ PLV SOL 1 II</t>
  </si>
  <si>
    <t>KL ETHANOLUM 70% 800 g</t>
  </si>
  <si>
    <t>KL Formol 4% 100 g MIK</t>
  </si>
  <si>
    <t>KL GLYCEROLUM 85% 1000g</t>
  </si>
  <si>
    <t>KL GLYCEROLUM 85% 1200G</t>
  </si>
  <si>
    <t>KL OBAL</t>
  </si>
  <si>
    <t>lékovky, kelímky</t>
  </si>
  <si>
    <t>KL Paraffinum liquidum 800g  HVLP</t>
  </si>
  <si>
    <t>KL Paraffinum perliq. 800g  HVLP</t>
  </si>
  <si>
    <t>KL PERSTERIL 15% 1000G</t>
  </si>
  <si>
    <t>KL PRIPRAVEK</t>
  </si>
  <si>
    <t>KL UNG.LENIENS, 50G</t>
  </si>
  <si>
    <t>KL UNGUENTUM</t>
  </si>
  <si>
    <t>KL VASELINUM ALBUM, 50G</t>
  </si>
  <si>
    <t>OPHTHALMO-SEPTONEX</t>
  </si>
  <si>
    <t>OPH GTT SOL 1X10ML PLAST</t>
  </si>
  <si>
    <t>PEROXID VODÍKU 3% COO</t>
  </si>
  <si>
    <t>DRM SOL 1X100ML 3%</t>
  </si>
  <si>
    <t>P</t>
  </si>
  <si>
    <t>RANITAL</t>
  </si>
  <si>
    <t>TBL 30X150MG</t>
  </si>
  <si>
    <t>RECOXA 15</t>
  </si>
  <si>
    <t>POR TBL NOB 30X15MG</t>
  </si>
  <si>
    <t>THIAMIN LECIVA</t>
  </si>
  <si>
    <t>INJ 10X2ML/100MG</t>
  </si>
  <si>
    <t>léky - antibiotika (LEK)</t>
  </si>
  <si>
    <t>ACEFA 1 G</t>
  </si>
  <si>
    <t>IMS+IVN INJ+INF PLV SOL 1X1GM</t>
  </si>
  <si>
    <t>AMIKACIN MEDOPHARM 500 MG/2 ML</t>
  </si>
  <si>
    <t>INJ+INF SOL 10X2ML/500MG</t>
  </si>
  <si>
    <t>AMOKSIKLAV 1G</t>
  </si>
  <si>
    <t>TBL OBD 14X1GM</t>
  </si>
  <si>
    <t>AXETINE 1,5GM</t>
  </si>
  <si>
    <t>INJ SIC 10X1.5GM</t>
  </si>
  <si>
    <t>DALACIN C 150 MG</t>
  </si>
  <si>
    <t>POR CPS DUR 16x150mg</t>
  </si>
  <si>
    <t>FRAMYKOIN</t>
  </si>
  <si>
    <t>UNG 1X10GM</t>
  </si>
  <si>
    <t>GENTAMICIN LEK 80 MG/2 ML</t>
  </si>
  <si>
    <t>INJ SOL 10X2ML/80MG</t>
  </si>
  <si>
    <t>MAXIPIME 1GM</t>
  </si>
  <si>
    <t>INJ SIC 1X1GM</t>
  </si>
  <si>
    <t>TARGOCID 200MG</t>
  </si>
  <si>
    <t>INJ SIC 1X200MG+SOL</t>
  </si>
  <si>
    <t>VANCOMYCIN MYLAN 500 MG</t>
  </si>
  <si>
    <t>INF PLV SOL 1X500MG</t>
  </si>
  <si>
    <t>4041 - MIKRO: mikrobiologie - laboratoř</t>
  </si>
  <si>
    <t>A02BA02 - RANITIDIN</t>
  </si>
  <si>
    <t>J01GB06 - AMIKACIN</t>
  </si>
  <si>
    <t>J01XA01 - VANKOMYCIN</t>
  </si>
  <si>
    <t>M01AC06 - MELOXIKAM</t>
  </si>
  <si>
    <t>J01BA01 - CHLORAMFENIKOL</t>
  </si>
  <si>
    <t>J01CR02 - AMOXICILIN A  INHIBITOR BETA-LAKTAMASY</t>
  </si>
  <si>
    <t>A02BA02</t>
  </si>
  <si>
    <t>91280</t>
  </si>
  <si>
    <t>150MG TBL FLM 30</t>
  </si>
  <si>
    <t>J01BA01</t>
  </si>
  <si>
    <t>216468</t>
  </si>
  <si>
    <t>J01CR02</t>
  </si>
  <si>
    <t>5951</t>
  </si>
  <si>
    <t>AMOKSIKLAV 1 G</t>
  </si>
  <si>
    <t>875MG/125MG TBL FLM 14</t>
  </si>
  <si>
    <t>J01GB06</t>
  </si>
  <si>
    <t>195147</t>
  </si>
  <si>
    <t>AMIKACIN MEDOPHARM</t>
  </si>
  <si>
    <t>500MG/2ML INJ/INF SOL 10X2ML</t>
  </si>
  <si>
    <t>J01XA01</t>
  </si>
  <si>
    <t>166265</t>
  </si>
  <si>
    <t>VANCOMYCIN MYLAN</t>
  </si>
  <si>
    <t>500MG INF PLV SOL 1</t>
  </si>
  <si>
    <t>M01AC06</t>
  </si>
  <si>
    <t>112561</t>
  </si>
  <si>
    <t>RECOXA</t>
  </si>
  <si>
    <t>15MG TBL NOB 30</t>
  </si>
  <si>
    <t>Přehled plnění pozitivního listu - spotřeba léčivých přípravků - orientační přehled</t>
  </si>
  <si>
    <t>40 - Ústav mikrobiologie</t>
  </si>
  <si>
    <t>4041 - mikrobiologie - laboratoř</t>
  </si>
  <si>
    <t>Ústav mikrobiologie</t>
  </si>
  <si>
    <t>HVLP</t>
  </si>
  <si>
    <t>89301405</t>
  </si>
  <si>
    <t>Laboratoř mikrobiologie Celkem</t>
  </si>
  <si>
    <t>Ústav mikrobiologie Celkem</t>
  </si>
  <si>
    <t>* Legenda</t>
  </si>
  <si>
    <t>DIAPZT = Pomůcky pro diabetiky, jejichž název začíná slovem "Pumpa"</t>
  </si>
  <si>
    <t>Lovečková Yvona</t>
  </si>
  <si>
    <t>JINÁ ANTIBIOTIKA PRO LOKÁLNÍ APLIKACI</t>
  </si>
  <si>
    <t>1066</t>
  </si>
  <si>
    <t>250IU/G+5,2MG/G UNG 10G</t>
  </si>
  <si>
    <t>MIDAZOLAM</t>
  </si>
  <si>
    <t>15010</t>
  </si>
  <si>
    <t>DORMICUM</t>
  </si>
  <si>
    <t>15MG TBL FLM 10X1</t>
  </si>
  <si>
    <t>NIMESULID</t>
  </si>
  <si>
    <t>12895</t>
  </si>
  <si>
    <t>AULIN</t>
  </si>
  <si>
    <t>100MG POR GRA SUS 30 I</t>
  </si>
  <si>
    <t>MOČOVINA</t>
  </si>
  <si>
    <t>16461</t>
  </si>
  <si>
    <t>EXCIPIAL U HYDROLOTIO</t>
  </si>
  <si>
    <t>20MG/ML DRM EML 200ML</t>
  </si>
  <si>
    <t>Laboratoř mikrobiologie</t>
  </si>
  <si>
    <t>Preskripce a záchyt receptů a poukazů - orientační přehled</t>
  </si>
  <si>
    <t>Přehled plnění pozitivního listu (PL) - 
   preskripce léčivých přípravků dle objemu Kč mimo PL</t>
  </si>
  <si>
    <t>N05CD08 - MIDAZOLAM</t>
  </si>
  <si>
    <t>N05CD08</t>
  </si>
  <si>
    <t>Přehled plnění PL - Preskripce léčivých přípravků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</si>
  <si>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</si>
  <si>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</si>
  <si>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</si>
  <si>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</si>
  <si>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</si>
  <si>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</si>
  <si>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50115020</t>
  </si>
  <si>
    <t>laboratorní diagnostika-LEK (Z501)</t>
  </si>
  <si>
    <t>DH404</t>
  </si>
  <si>
    <t>?-Cyano-4-hydroxycinnamic acid</t>
  </si>
  <si>
    <t>DE010</t>
  </si>
  <si>
    <t>4-dimethylaminobenzaldehyd 100 g</t>
  </si>
  <si>
    <t>DG223</t>
  </si>
  <si>
    <t>ACETON CISTY</t>
  </si>
  <si>
    <t>DF636</t>
  </si>
  <si>
    <t>ACETONITRILE LC-MS CHROMASOLV 1l</t>
  </si>
  <si>
    <t>DD554</t>
  </si>
  <si>
    <t>Agar pro C.jejuni</t>
  </si>
  <si>
    <t>DE827</t>
  </si>
  <si>
    <t>Agar pro kultivaci H. pylori</t>
  </si>
  <si>
    <t>DH743</t>
  </si>
  <si>
    <t>Alere BinaxNOW Legionella Urinary Antigen</t>
  </si>
  <si>
    <t>DH546</t>
  </si>
  <si>
    <t>Allplex™ Respiratory Panel 1</t>
  </si>
  <si>
    <t>DC292</t>
  </si>
  <si>
    <t>Allplex™ Respiratory Panel 4 (SEEGENE)</t>
  </si>
  <si>
    <t>DB241</t>
  </si>
  <si>
    <t>Altona RealStar Adenovirus PCR Kit 1.0 (96 reakcí</t>
  </si>
  <si>
    <t>DA507</t>
  </si>
  <si>
    <t>Altona RealStar alpha Herpesvirus Kit 1.0 (96r)</t>
  </si>
  <si>
    <t>DA527</t>
  </si>
  <si>
    <t>Altona RealStar BKV PCR Kit 1.0 (96r)</t>
  </si>
  <si>
    <t>DA308</t>
  </si>
  <si>
    <t>Altona RealStar CMV PCR Kit 1.0 (96r)</t>
  </si>
  <si>
    <t>DA309</t>
  </si>
  <si>
    <t>Altona RealStar EBV PCR Kit 1.0 (96r)</t>
  </si>
  <si>
    <t>DA423</t>
  </si>
  <si>
    <t>Altona RealStar HHV6 PCR Kit 1.0 (96 reakcí)</t>
  </si>
  <si>
    <t>DC787</t>
  </si>
  <si>
    <t>AMIKACIN</t>
  </si>
  <si>
    <t>DG954</t>
  </si>
  <si>
    <t>Amikacin AK 256 (30testů)</t>
  </si>
  <si>
    <t>DC061</t>
  </si>
  <si>
    <t>AMOX+CLAVULINIC ACID 200 ks</t>
  </si>
  <si>
    <t>DC033</t>
  </si>
  <si>
    <t>AMOXI/CLAV 2/1XL 0,016-256ug/ml</t>
  </si>
  <si>
    <t>DB722</t>
  </si>
  <si>
    <t>Ampicillin (10ug), 200 ks</t>
  </si>
  <si>
    <t>DA688</t>
  </si>
  <si>
    <t>Ampicillin (2ug), 200 ks</t>
  </si>
  <si>
    <t>DH593</t>
  </si>
  <si>
    <t>AMPICILLIN AM 256, (30 testů)</t>
  </si>
  <si>
    <t>DE353</t>
  </si>
  <si>
    <t>Amplified IDEIA Hp STAR</t>
  </si>
  <si>
    <t>DB114</t>
  </si>
  <si>
    <t>AmpliSens Toxoplasma gondii-FRT 55t</t>
  </si>
  <si>
    <t>DD660</t>
  </si>
  <si>
    <t>Anaerobní krevní agar (Schadler agar)</t>
  </si>
  <si>
    <t>DD598</t>
  </si>
  <si>
    <t>Anaerobní krevní agar(základ BHI)</t>
  </si>
  <si>
    <t>DC905</t>
  </si>
  <si>
    <t>ANAEROTEST FUER DIE MIKRO</t>
  </si>
  <si>
    <t>DD851</t>
  </si>
  <si>
    <t>ANIDULAFUNGIN (30 testů)</t>
  </si>
  <si>
    <t>DE857</t>
  </si>
  <si>
    <t>Anilinxylen (100ml)</t>
  </si>
  <si>
    <t>DH523</t>
  </si>
  <si>
    <t>Anti-Hepatitis E Virus ELISA IgG</t>
  </si>
  <si>
    <t>DH524</t>
  </si>
  <si>
    <t>Anti-Hepatitis E Virus ELISA IgM</t>
  </si>
  <si>
    <t>DB570</t>
  </si>
  <si>
    <t>Antimyc.sens.test</t>
  </si>
  <si>
    <t>DG327</t>
  </si>
  <si>
    <t>Anti-Salmonella O 2</t>
  </si>
  <si>
    <t>DG330</t>
  </si>
  <si>
    <t>Anti-Salmonella O 8</t>
  </si>
  <si>
    <t>DG573</t>
  </si>
  <si>
    <t>Antiserum Salmonella MONOVALENT O:8</t>
  </si>
  <si>
    <t>DI127</t>
  </si>
  <si>
    <t>Anti-Yersinia enterolitica ELISA IgA</t>
  </si>
  <si>
    <t>DI126</t>
  </si>
  <si>
    <t>Anti-Yersinia enterolitica ELISA IgG</t>
  </si>
  <si>
    <t>DB302</t>
  </si>
  <si>
    <t>Anyplex II HPV28 (100 reakcí)</t>
  </si>
  <si>
    <t>DH701</t>
  </si>
  <si>
    <t>Anyplex II STI-5 Detection</t>
  </si>
  <si>
    <t>DB303</t>
  </si>
  <si>
    <t>Anyplex II. RB5 Detection (50 reakcí)</t>
  </si>
  <si>
    <t>DI060</t>
  </si>
  <si>
    <t>AST broth</t>
  </si>
  <si>
    <t>DI061</t>
  </si>
  <si>
    <t>AST Indicator</t>
  </si>
  <si>
    <t>DC164</t>
  </si>
  <si>
    <t>ATB ID 32 C</t>
  </si>
  <si>
    <t>DH961</t>
  </si>
  <si>
    <t>Auramine Fluo-RAL</t>
  </si>
  <si>
    <t>DC988</t>
  </si>
  <si>
    <t>AZTREONAM 30 MCG, 4x50</t>
  </si>
  <si>
    <t>DA594</t>
  </si>
  <si>
    <t>Aztreonam 50mg</t>
  </si>
  <si>
    <t>DC930</t>
  </si>
  <si>
    <t>BACTEC MGIT 960 SUPPLEMENT</t>
  </si>
  <si>
    <t>DC929</t>
  </si>
  <si>
    <t>BBL MGIT 7 ML</t>
  </si>
  <si>
    <t>DI243</t>
  </si>
  <si>
    <t>BD PhoenixSpec AP Calibrator Kit</t>
  </si>
  <si>
    <t>DA914</t>
  </si>
  <si>
    <t>Benzylpenicillin PGL 32 (30 testu)</t>
  </si>
  <si>
    <t>DC657</t>
  </si>
  <si>
    <t>Binax NOW - PBP 2a Culture Colony test</t>
  </si>
  <si>
    <t>DG340</t>
  </si>
  <si>
    <t>Bordetella pertussis toxin IgA</t>
  </si>
  <si>
    <t>DG341</t>
  </si>
  <si>
    <t>Bordetella pertussis toxin IgG</t>
  </si>
  <si>
    <t>DB952</t>
  </si>
  <si>
    <t>Borrelia IgG Eco Line</t>
  </si>
  <si>
    <t>DB456</t>
  </si>
  <si>
    <t>Borrelia IgM Eco Line</t>
  </si>
  <si>
    <t>DC222</t>
  </si>
  <si>
    <t>BRAIN HEART INFUSION BROTH,500g</t>
  </si>
  <si>
    <t>DH665</t>
  </si>
  <si>
    <t>Brillance VRE agar</t>
  </si>
  <si>
    <t>DG600</t>
  </si>
  <si>
    <t>Brilliance™ ESBL Agar</t>
  </si>
  <si>
    <t>DA719</t>
  </si>
  <si>
    <t>Burghorderia Cepacia Agar</t>
  </si>
  <si>
    <t>DG601</t>
  </si>
  <si>
    <t>C.difficile Ag (GDH) Card</t>
  </si>
  <si>
    <t>DG602</t>
  </si>
  <si>
    <t>C.difficile toxin A+B Card</t>
  </si>
  <si>
    <t>DE559</t>
  </si>
  <si>
    <t>CARBA set</t>
  </si>
  <si>
    <t>DH962</t>
  </si>
  <si>
    <t>Carbolic Solution for Auramine Fluo-RAL</t>
  </si>
  <si>
    <t>DH965</t>
  </si>
  <si>
    <t>Carbolic Solution for Thiazine Red Fluo-RAL</t>
  </si>
  <si>
    <t>DE620</t>
  </si>
  <si>
    <t>Cefepime 30ug</t>
  </si>
  <si>
    <t>DB194</t>
  </si>
  <si>
    <t>Cefotaxim 5ug</t>
  </si>
  <si>
    <t>DA801</t>
  </si>
  <si>
    <t>CEFOTAXIME CT 256 (30 testů)</t>
  </si>
  <si>
    <t>DC063</t>
  </si>
  <si>
    <t>CEFOXITIN</t>
  </si>
  <si>
    <t>DC909</t>
  </si>
  <si>
    <t>Cefoxitin sodium</t>
  </si>
  <si>
    <t>DC819</t>
  </si>
  <si>
    <t>Ceftaroline  (30 testů)</t>
  </si>
  <si>
    <t>DC269</t>
  </si>
  <si>
    <t>CEFTAZIDIME</t>
  </si>
  <si>
    <t>DE603</t>
  </si>
  <si>
    <t>Ceftazidime + clavulanic acid 30+10 ug</t>
  </si>
  <si>
    <t>DI329</t>
  </si>
  <si>
    <t>Ceftazidime-avibactam, 30 strips</t>
  </si>
  <si>
    <t>DH877</t>
  </si>
  <si>
    <t>Ceftolozane-tazobactam MIC Test Strip - 30 strips</t>
  </si>
  <si>
    <t>DC066</t>
  </si>
  <si>
    <t>CEFUROXIME ,200 ks</t>
  </si>
  <si>
    <t>DC068</t>
  </si>
  <si>
    <t>CIPROFLOXACIN</t>
  </si>
  <si>
    <t>DA748</t>
  </si>
  <si>
    <t>Ciprofloxacin CI32 (30 testů)</t>
  </si>
  <si>
    <t>DC854</t>
  </si>
  <si>
    <t>Clarithromycin CH 256</t>
  </si>
  <si>
    <t>DC069</t>
  </si>
  <si>
    <t>CLINDAMYCIN 2IU</t>
  </si>
  <si>
    <t>DH339</t>
  </si>
  <si>
    <t>Clindamycin CM32</t>
  </si>
  <si>
    <t>DA124</t>
  </si>
  <si>
    <t>Clostridium diff. select. agar (10 ploten)</t>
  </si>
  <si>
    <t>DF633</t>
  </si>
  <si>
    <t>Cobas TaqMan HCV Test, v2.0, 48 stanovení</t>
  </si>
  <si>
    <t>DE650</t>
  </si>
  <si>
    <t>COKOLADOVY AGAR (bez ATB)</t>
  </si>
  <si>
    <t>DD537</t>
  </si>
  <si>
    <t>Colistin sodium methanesulfonate 1g</t>
  </si>
  <si>
    <t>DE805</t>
  </si>
  <si>
    <t>COLOREX Candida</t>
  </si>
  <si>
    <t>DC923</t>
  </si>
  <si>
    <t>COLOREX MRSA</t>
  </si>
  <si>
    <t>DA229</t>
  </si>
  <si>
    <t>Columbia /MacConkey agar 1/2p</t>
  </si>
  <si>
    <t>DC859</t>
  </si>
  <si>
    <t>COLUMBIA AGAR</t>
  </si>
  <si>
    <t>DB974</t>
  </si>
  <si>
    <t>croBEE 201A Nucleaic Acid Extraction Kit</t>
  </si>
  <si>
    <t>DF058</t>
  </si>
  <si>
    <t>Crystal violet 100g</t>
  </si>
  <si>
    <t>DE807</t>
  </si>
  <si>
    <t>Čokoládový agar pro kultivaci H.pylori</t>
  </si>
  <si>
    <t>DD597</t>
  </si>
  <si>
    <t>DC agar</t>
  </si>
  <si>
    <t>DG594</t>
  </si>
  <si>
    <t>DEFIBR.KREV KRALICI V ALS. 20 ml</t>
  </si>
  <si>
    <t>DH963</t>
  </si>
  <si>
    <t>Degommier Discolouring Solution Fluo-RAL</t>
  </si>
  <si>
    <t>DG089</t>
  </si>
  <si>
    <t>Detection of COLISTIN resistence</t>
  </si>
  <si>
    <t>804536</t>
  </si>
  <si>
    <t xml:space="preserve">-Diagnostikum připr. </t>
  </si>
  <si>
    <t>DC236</t>
  </si>
  <si>
    <t>DIETHYLETER P.A. NESTAB.</t>
  </si>
  <si>
    <t>DA005</t>
  </si>
  <si>
    <t>DNA remover, 4x500ml refill bottle</t>
  </si>
  <si>
    <t>DG379</t>
  </si>
  <si>
    <t>Doprava 21%</t>
  </si>
  <si>
    <t>DF954</t>
  </si>
  <si>
    <t>Dryspot Pneumo Latex Test</t>
  </si>
  <si>
    <t>DF795</t>
  </si>
  <si>
    <t>E Coli Mixture I:(0111+055+026)</t>
  </si>
  <si>
    <t>DF794</t>
  </si>
  <si>
    <t>E Coli mixture I+II+III</t>
  </si>
  <si>
    <t>DF797</t>
  </si>
  <si>
    <t>E Coli Mixture III (125+126+128)</t>
  </si>
  <si>
    <t>DF798</t>
  </si>
  <si>
    <t>E Coli Mixture IV (114+12+142)</t>
  </si>
  <si>
    <t>DF476</t>
  </si>
  <si>
    <t>E.coli 0125</t>
  </si>
  <si>
    <t>DF477</t>
  </si>
  <si>
    <t>E.coli 0128</t>
  </si>
  <si>
    <t>DG301</t>
  </si>
  <si>
    <t>EI Cytomegalovirus IgG</t>
  </si>
  <si>
    <t>DG302</t>
  </si>
  <si>
    <t>EI Epstein-Barr virus -capsid</t>
  </si>
  <si>
    <t>DG303</t>
  </si>
  <si>
    <t>EI Herpes simplex virus IgG</t>
  </si>
  <si>
    <t>DB478</t>
  </si>
  <si>
    <t>EI Measles vir. IgG</t>
  </si>
  <si>
    <t>DB477</t>
  </si>
  <si>
    <t>EI Measles vir. IgM</t>
  </si>
  <si>
    <t>DG304</t>
  </si>
  <si>
    <t>EI Measles virus IgG</t>
  </si>
  <si>
    <t>DG305</t>
  </si>
  <si>
    <t>EI Mumps virus IgG</t>
  </si>
  <si>
    <t>DG306</t>
  </si>
  <si>
    <t>EI Rubella virus IgG</t>
  </si>
  <si>
    <t>DG307</t>
  </si>
  <si>
    <t>EI Varicella zoster virus IgG</t>
  </si>
  <si>
    <t>DA252</t>
  </si>
  <si>
    <t>EIA TBE Virus IgG</t>
  </si>
  <si>
    <t>DA253</t>
  </si>
  <si>
    <t>EIA TBE Virus IgM</t>
  </si>
  <si>
    <t>DC340</t>
  </si>
  <si>
    <t>EIA TOXOCARA CANIS IGG</t>
  </si>
  <si>
    <t>DB697</t>
  </si>
  <si>
    <t>EIA TOXOPLASMA IGA</t>
  </si>
  <si>
    <t>DC022</t>
  </si>
  <si>
    <t>EIA TOXOPLASMA IGG</t>
  </si>
  <si>
    <t>DB698</t>
  </si>
  <si>
    <t>EIA TOXOPLASMA IGM</t>
  </si>
  <si>
    <t>DD558</t>
  </si>
  <si>
    <t>ENDO AGAR</t>
  </si>
  <si>
    <t>DC071</t>
  </si>
  <si>
    <t>ERYTHROMYCIN</t>
  </si>
  <si>
    <t>DG393</t>
  </si>
  <si>
    <t>Ethanol 96%</t>
  </si>
  <si>
    <t>DB310</t>
  </si>
  <si>
    <t>Ethanolum benzino den. 4kg</t>
  </si>
  <si>
    <t>DC021</t>
  </si>
  <si>
    <t>ETI-HA-IGMK PLUS (HAV IgM EIA)</t>
  </si>
  <si>
    <t>DH960</t>
  </si>
  <si>
    <t>Fixative Fluo-RAL</t>
  </si>
  <si>
    <t>DA152</t>
  </si>
  <si>
    <t>FLUCONAZOLE FL 256 WW F30 (30 testů)</t>
  </si>
  <si>
    <t>DG700</t>
  </si>
  <si>
    <t>Francisella tularensis 50 vyšetř.</t>
  </si>
  <si>
    <t>DB196</t>
  </si>
  <si>
    <t>Furantoin 100ug</t>
  </si>
  <si>
    <t>DC865</t>
  </si>
  <si>
    <t>Gas Pak Anaerob.systém sáčky</t>
  </si>
  <si>
    <t>DC383</t>
  </si>
  <si>
    <t>Gas Pak Campy Pouch system</t>
  </si>
  <si>
    <t>DF392</t>
  </si>
  <si>
    <t>Geneproof Aspergillus Sample Pretreatment set</t>
  </si>
  <si>
    <t>DE201</t>
  </si>
  <si>
    <t>Geneproof Aspergilus PCR kit</t>
  </si>
  <si>
    <t>DF880</t>
  </si>
  <si>
    <t>GeneProof Borrelia Burgdorferi 50testů</t>
  </si>
  <si>
    <t>DA020</t>
  </si>
  <si>
    <t>GeneProof CMV PCR kit 100reakcí</t>
  </si>
  <si>
    <t>DA004</t>
  </si>
  <si>
    <t>GeneProof CMV PCR kit 50 reakcí</t>
  </si>
  <si>
    <t>DH243</t>
  </si>
  <si>
    <t>GeneProof Hepatitis B Virus (HBV) PCR Kit</t>
  </si>
  <si>
    <t>DG086</t>
  </si>
  <si>
    <t>GeneProof Hepatitis B Virus (HBV) PCR Kit -50r</t>
  </si>
  <si>
    <t>DF770</t>
  </si>
  <si>
    <t>GeneProof Chlamydia trachomatis PCR kit</t>
  </si>
  <si>
    <t>DG614</t>
  </si>
  <si>
    <t>GeneProof Mycobacterium tbc PCR KIT</t>
  </si>
  <si>
    <t>DC891</t>
  </si>
  <si>
    <t>Gentamycin (10ug) 200ks</t>
  </si>
  <si>
    <t>DB197</t>
  </si>
  <si>
    <t>gentamycin 30ug</t>
  </si>
  <si>
    <t>DC860</t>
  </si>
  <si>
    <t>GO AGAR</t>
  </si>
  <si>
    <t>DA312</t>
  </si>
  <si>
    <t>GO AGAR/GO agar s ATB(biplate)</t>
  </si>
  <si>
    <t>DC168</t>
  </si>
  <si>
    <t>H.INFLUENZAE B</t>
  </si>
  <si>
    <t>DA721</t>
  </si>
  <si>
    <t>Haemophilus Selective agar</t>
  </si>
  <si>
    <t>DE743</t>
  </si>
  <si>
    <t>Hajn (2 ml/zk.12x85 mm)(rovně)</t>
  </si>
  <si>
    <t>DB307</t>
  </si>
  <si>
    <t>HCV-genotype-FRT (55 reakcí</t>
  </si>
  <si>
    <t>DF634</t>
  </si>
  <si>
    <t>High Pure System Viral Nucleic Acid Kit, 48 testo</t>
  </si>
  <si>
    <t>DB455</t>
  </si>
  <si>
    <t>Homopolymer Poly(A) 100 mg</t>
  </si>
  <si>
    <t>DG163</t>
  </si>
  <si>
    <t>HYDROXID SODNY P.A.</t>
  </si>
  <si>
    <t>DB748</t>
  </si>
  <si>
    <t>CHLAMYDIEN  ELISA IGA</t>
  </si>
  <si>
    <t>DB746</t>
  </si>
  <si>
    <t>CHLAMYDIEN  ELISA IGG</t>
  </si>
  <si>
    <t>DB747</t>
  </si>
  <si>
    <t>CHLAMYDIEN  ELISA IGM</t>
  </si>
  <si>
    <t>DG167</t>
  </si>
  <si>
    <t>CHLORID SODNY P.A.</t>
  </si>
  <si>
    <t>DF337</t>
  </si>
  <si>
    <t>ID broth</t>
  </si>
  <si>
    <t>DD652</t>
  </si>
  <si>
    <t>Imersní olej pro mikroskopii 500 ml OLYMPUS</t>
  </si>
  <si>
    <t>DC502</t>
  </si>
  <si>
    <t>IMMUNOQuick NoRotAdeno - 20 testů</t>
  </si>
  <si>
    <t>DF612</t>
  </si>
  <si>
    <t>IMMUNOQUICK S. Pneumoniae (moč, likvor)</t>
  </si>
  <si>
    <t>DB099</t>
  </si>
  <si>
    <t>Immutrep-RPR (500t)</t>
  </si>
  <si>
    <t>DI133</t>
  </si>
  <si>
    <t>ImmuView S.pneumoniae and L.pneumophila Urinary Ag Test (22proužků)</t>
  </si>
  <si>
    <t>DG230</t>
  </si>
  <si>
    <t>ISOPROPYLALKOHOL P.A.</t>
  </si>
  <si>
    <t>DB734</t>
  </si>
  <si>
    <t>ITEST ASO</t>
  </si>
  <si>
    <t>DB610</t>
  </si>
  <si>
    <t>ITEST BACITRACIN H</t>
  </si>
  <si>
    <t>DB611</t>
  </si>
  <si>
    <t>ITEST NOVOBIOCIN</t>
  </si>
  <si>
    <t>DB608</t>
  </si>
  <si>
    <t>ITEST OPTOCHIN 100 ks</t>
  </si>
  <si>
    <t>DB609</t>
  </si>
  <si>
    <t>ITEST VK</t>
  </si>
  <si>
    <t>DG388</t>
  </si>
  <si>
    <t>Játrový bujon (10ml)</t>
  </si>
  <si>
    <t>DD599</t>
  </si>
  <si>
    <t>Játrový bujon (5ml)</t>
  </si>
  <si>
    <t>DF859</t>
  </si>
  <si>
    <t>Játrový bujon (WASP)</t>
  </si>
  <si>
    <t>DE766</t>
  </si>
  <si>
    <t>Karbolxylol - parazitologie</t>
  </si>
  <si>
    <t>DC614</t>
  </si>
  <si>
    <t>Krevni agar B.pertussis</t>
  </si>
  <si>
    <t>DG145</t>
  </si>
  <si>
    <t>kyselina CHLOROVODÍKOVÁ 35% P.A.</t>
  </si>
  <si>
    <t>DH681</t>
  </si>
  <si>
    <t>Laison XL  Murex anti-HBS</t>
  </si>
  <si>
    <t>DH682</t>
  </si>
  <si>
    <t>Laison XL Murex control anti- HBS</t>
  </si>
  <si>
    <t>DA216</t>
  </si>
  <si>
    <t>LATEXOVA SUSP.ANTI  E.coli</t>
  </si>
  <si>
    <t>DD156</t>
  </si>
  <si>
    <t>Legionella Ag FIA</t>
  </si>
  <si>
    <t>DH526</t>
  </si>
  <si>
    <t>LEVOFLOXACIN 5 ug (bal.=4x50)</t>
  </si>
  <si>
    <t>DE499</t>
  </si>
  <si>
    <t>Liaison a-Borrelia IgM QUANT</t>
  </si>
  <si>
    <t>DE500</t>
  </si>
  <si>
    <t>Liaison a-Borrelia IgM QUANT control</t>
  </si>
  <si>
    <t>DD112</t>
  </si>
  <si>
    <t>Liaison Borrelia IgG</t>
  </si>
  <si>
    <t>DC740</t>
  </si>
  <si>
    <t>Liaison Borrelia IgG control</t>
  </si>
  <si>
    <t>DA115</t>
  </si>
  <si>
    <t>Liaison control Bor.liquor IgG</t>
  </si>
  <si>
    <t>DA116</t>
  </si>
  <si>
    <t>Liaison control Bor.liquor IgM</t>
  </si>
  <si>
    <t>DD288</t>
  </si>
  <si>
    <t>Liaison Control HSV 1,2 IgG</t>
  </si>
  <si>
    <t>DB365</t>
  </si>
  <si>
    <t>Liaison Control HSV 1,2 IgM</t>
  </si>
  <si>
    <t>DG556</t>
  </si>
  <si>
    <t>Liaison Control Chlamydie trachomatis IgA</t>
  </si>
  <si>
    <t>DG557</t>
  </si>
  <si>
    <t>Liaison Control Chlamydie trachomatis IgG</t>
  </si>
  <si>
    <t>DB585</t>
  </si>
  <si>
    <t>Liaison HSV 1+2 IgG</t>
  </si>
  <si>
    <t>DB624</t>
  </si>
  <si>
    <t>Liaison HSV 1+2 IgM</t>
  </si>
  <si>
    <t>DG272</t>
  </si>
  <si>
    <t>Liaison Chlamidia trachomatis IgA</t>
  </si>
  <si>
    <t>DG273</t>
  </si>
  <si>
    <t>Liaison Chlamidia trachomatis IgG</t>
  </si>
  <si>
    <t>DA087</t>
  </si>
  <si>
    <t>Liaison MCP-IgG</t>
  </si>
  <si>
    <t>DA088</t>
  </si>
  <si>
    <t>Liaison MCP-IgM</t>
  </si>
  <si>
    <t>DB162</t>
  </si>
  <si>
    <t>Liaison XL Cleaning Tool</t>
  </si>
  <si>
    <t>DA172</t>
  </si>
  <si>
    <t>Liaison XL cuvettes</t>
  </si>
  <si>
    <t>DB068</t>
  </si>
  <si>
    <t>Liaison XL Disposable Tips</t>
  </si>
  <si>
    <t>DA146</t>
  </si>
  <si>
    <t>Liaison XL-anti-HAV</t>
  </si>
  <si>
    <t>DA183</t>
  </si>
  <si>
    <t>Liaison XL-anti-HBc celkově</t>
  </si>
  <si>
    <t>DA154</t>
  </si>
  <si>
    <t>Liaison XL-anti-HBe</t>
  </si>
  <si>
    <t>DA110</t>
  </si>
  <si>
    <t>Liaison XL-CMV IgG</t>
  </si>
  <si>
    <t>DA111</t>
  </si>
  <si>
    <t>Liaison XL-CMV IgM</t>
  </si>
  <si>
    <t>DA185</t>
  </si>
  <si>
    <t>Liaison XL-control anti HBc</t>
  </si>
  <si>
    <t>DA148</t>
  </si>
  <si>
    <t>Liaison XL-Control anti-HAV</t>
  </si>
  <si>
    <t>DA112</t>
  </si>
  <si>
    <t>Liaison XL-Control CMV IgG</t>
  </si>
  <si>
    <t>DA113</t>
  </si>
  <si>
    <t>Liaison XL-Control CMV IgM</t>
  </si>
  <si>
    <t>DB092</t>
  </si>
  <si>
    <t>Liaison XL-Control EA IgG</t>
  </si>
  <si>
    <t>DB090</t>
  </si>
  <si>
    <t>Liaison XL-Control EBNA IgG</t>
  </si>
  <si>
    <t>DB091</t>
  </si>
  <si>
    <t>Liaison XL-Control EBV IgM</t>
  </si>
  <si>
    <t>DA149</t>
  </si>
  <si>
    <t>Liaison XL-Control HAV IgM</t>
  </si>
  <si>
    <t>DA186</t>
  </si>
  <si>
    <t>Liaison XL-Control HBc IgM</t>
  </si>
  <si>
    <t>DA086</t>
  </si>
  <si>
    <t>Liaison XL-Control HBsAg Quant</t>
  </si>
  <si>
    <t>DA084</t>
  </si>
  <si>
    <t>Liaison XL-Control HCV Ab</t>
  </si>
  <si>
    <t>DA085</t>
  </si>
  <si>
    <t>Liaison XL-Control HIV Ab/Ag</t>
  </si>
  <si>
    <t>DB093</t>
  </si>
  <si>
    <t>Liaison XL-Control MCP IgG</t>
  </si>
  <si>
    <t>DB094</t>
  </si>
  <si>
    <t>Liaison XL-Control MCP IgM</t>
  </si>
  <si>
    <t>DB089</t>
  </si>
  <si>
    <t>Liaison XL-Control VCA IgG</t>
  </si>
  <si>
    <t>DA194</t>
  </si>
  <si>
    <t>Liaison XL-Control-Anti-HBe</t>
  </si>
  <si>
    <t>DA193</t>
  </si>
  <si>
    <t>Liaison XL-Control-HBeAg</t>
  </si>
  <si>
    <t>DB085</t>
  </si>
  <si>
    <t>Liaison XL-EA-G</t>
  </si>
  <si>
    <t>DB086</t>
  </si>
  <si>
    <t>Liaison XL-EBNA IgG</t>
  </si>
  <si>
    <t>DB087</t>
  </si>
  <si>
    <t>Liaison XL-EBV IgM</t>
  </si>
  <si>
    <t>DA147</t>
  </si>
  <si>
    <t>Liaison XL-HAV IgM</t>
  </si>
  <si>
    <t>DA184</t>
  </si>
  <si>
    <t>Liaison XL-HBc IgM (50test)</t>
  </si>
  <si>
    <t>DA153</t>
  </si>
  <si>
    <t>Liaison XL-HBeAg</t>
  </si>
  <si>
    <t>DA114</t>
  </si>
  <si>
    <t>Liaison XL-HBsAg Confirmatory Test</t>
  </si>
  <si>
    <t>DA079</t>
  </si>
  <si>
    <t>Liaison XL-HBsAg Quant</t>
  </si>
  <si>
    <t>DA082</t>
  </si>
  <si>
    <t>Liaison XL-HCV Ab</t>
  </si>
  <si>
    <t>DA083</t>
  </si>
  <si>
    <t>Liaison XL-HIV Ag/Ab</t>
  </si>
  <si>
    <t>DA081</t>
  </si>
  <si>
    <t>Liaison XL-STARTER KIT</t>
  </si>
  <si>
    <t>DB088</t>
  </si>
  <si>
    <t>Liaison XL-VCA IgG</t>
  </si>
  <si>
    <t>DA080</t>
  </si>
  <si>
    <t>Liaison XL-WASH SYSTEM</t>
  </si>
  <si>
    <t>DC540</t>
  </si>
  <si>
    <t>Linezolid 10ug (balení 4x50</t>
  </si>
  <si>
    <t>DA779</t>
  </si>
  <si>
    <t>LINEZOLID LZ 256 (30 testů)</t>
  </si>
  <si>
    <t>DA405</t>
  </si>
  <si>
    <t>Liqui - NOX</t>
  </si>
  <si>
    <t>DF572</t>
  </si>
  <si>
    <t>MacConkey agar</t>
  </si>
  <si>
    <t>DB129</t>
  </si>
  <si>
    <t>MacConkey/DC agar 1/2p</t>
  </si>
  <si>
    <t>DE765</t>
  </si>
  <si>
    <t>Malachitová zeleň - parazitologie</t>
  </si>
  <si>
    <t>DD852</t>
  </si>
  <si>
    <t>Meropenem 4x50</t>
  </si>
  <si>
    <t>DB470</t>
  </si>
  <si>
    <t>Metronidazole MZH 256 (30 testů)</t>
  </si>
  <si>
    <t>DF840</t>
  </si>
  <si>
    <t>MGIT TB IDENTIFICATION TEST</t>
  </si>
  <si>
    <t>DD642</t>
  </si>
  <si>
    <t>Mikafungin</t>
  </si>
  <si>
    <t>DE708</t>
  </si>
  <si>
    <t>MIU</t>
  </si>
  <si>
    <t>DG676</t>
  </si>
  <si>
    <t>Mixture HL</t>
  </si>
  <si>
    <t>DF799</t>
  </si>
  <si>
    <t>Monovalent E Coli (0111:B4)</t>
  </si>
  <si>
    <t>DF806</t>
  </si>
  <si>
    <t>Monovalent E Coli (0114:K90)</t>
  </si>
  <si>
    <t>DF803</t>
  </si>
  <si>
    <t>Monovalent E Coli (0119:B14)</t>
  </si>
  <si>
    <t>DF805</t>
  </si>
  <si>
    <t>Monovalent E coli (0126:B16)</t>
  </si>
  <si>
    <t>DF804</t>
  </si>
  <si>
    <t>Monovalent E Coli (0127:B8)</t>
  </si>
  <si>
    <t>DF801</t>
  </si>
  <si>
    <t>Monovalent E Coli (026:B6)</t>
  </si>
  <si>
    <t>DF800</t>
  </si>
  <si>
    <t>Monovalent E Coli (055:B5)</t>
  </si>
  <si>
    <t>DF802</t>
  </si>
  <si>
    <t>Monovalent E Coli (086:B7)</t>
  </si>
  <si>
    <t>DA063</t>
  </si>
  <si>
    <t>Motilita s TTC (5ml)</t>
  </si>
  <si>
    <t>DD601</t>
  </si>
  <si>
    <t>Mueller Hinton</t>
  </si>
  <si>
    <t>DE263</t>
  </si>
  <si>
    <t>Mueller Hinton  Broth 500 g</t>
  </si>
  <si>
    <t>DD367</t>
  </si>
  <si>
    <t>Mueller Hinton Broth</t>
  </si>
  <si>
    <t>DG277</t>
  </si>
  <si>
    <t>Mueller-Hinton agar s koňskou krví</t>
  </si>
  <si>
    <t>DD145</t>
  </si>
  <si>
    <t>MYCOPLASMA IST II</t>
  </si>
  <si>
    <t>DC169</t>
  </si>
  <si>
    <t>N.MENINGITIDIS SK.A</t>
  </si>
  <si>
    <t>DC170</t>
  </si>
  <si>
    <t>N.MENINGITIDIS SK.B</t>
  </si>
  <si>
    <t>DC171</t>
  </si>
  <si>
    <t>N.MENINGITIDIS SK.C</t>
  </si>
  <si>
    <t>DC172</t>
  </si>
  <si>
    <t>N.MENINGITIDIS SK.X</t>
  </si>
  <si>
    <t>DC173</t>
  </si>
  <si>
    <t>N.MENINGITIDIS SK.Y</t>
  </si>
  <si>
    <t>DB535</t>
  </si>
  <si>
    <t>N-ACETYL-L-CYSTEIN 100g</t>
  </si>
  <si>
    <t>DI297</t>
  </si>
  <si>
    <t>NEISSERIAtest  (36ks)</t>
  </si>
  <si>
    <t>DF626</t>
  </si>
  <si>
    <t>Nitrocefin - diagnostics (50 proužků )</t>
  </si>
  <si>
    <t>DD183</t>
  </si>
  <si>
    <t>NMIC-402</t>
  </si>
  <si>
    <t>DC900</t>
  </si>
  <si>
    <t>OXACILLIN /1MCG/, 4x50 ks</t>
  </si>
  <si>
    <t>DC521</t>
  </si>
  <si>
    <t>OXITEST</t>
  </si>
  <si>
    <t>DH250</t>
  </si>
  <si>
    <t>Parvovirus B19</t>
  </si>
  <si>
    <t>DH251</t>
  </si>
  <si>
    <t>Parvovirus B19 + IgG/RF absorbent</t>
  </si>
  <si>
    <t>DC070</t>
  </si>
  <si>
    <t>PASTOREX MENINGITIDIS</t>
  </si>
  <si>
    <t>500777</t>
  </si>
  <si>
    <t>-PBS PUFR pH 7,4, 10x10ml (OKB), steril 10x10ml</t>
  </si>
  <si>
    <t>DA800</t>
  </si>
  <si>
    <t>Penicilin 0,6ug</t>
  </si>
  <si>
    <t>DC078</t>
  </si>
  <si>
    <t>PENICILLIN (10IU=6ug)</t>
  </si>
  <si>
    <t>DB198</t>
  </si>
  <si>
    <t>Piperacilin + tazobaktam 30ug+6ug</t>
  </si>
  <si>
    <t>DA187</t>
  </si>
  <si>
    <t>Piperacillin sodium salt 1 g</t>
  </si>
  <si>
    <t>DC664</t>
  </si>
  <si>
    <t>PLATELIA ASPERGILLUS AG 96t</t>
  </si>
  <si>
    <t>DD205</t>
  </si>
  <si>
    <t>PMIC-88</t>
  </si>
  <si>
    <t>DF415</t>
  </si>
  <si>
    <t>Pneumocystis merifluor</t>
  </si>
  <si>
    <t>DG332</t>
  </si>
  <si>
    <t>Posaconazole</t>
  </si>
  <si>
    <t>801474</t>
  </si>
  <si>
    <t>-Pufr 0,1M FOSFATOVY  PH 6,0 500 ML</t>
  </si>
  <si>
    <t>801473</t>
  </si>
  <si>
    <t>-Pufr 0,1M FOSFATOVY PH 8,0 50 ML</t>
  </si>
  <si>
    <t>804197</t>
  </si>
  <si>
    <t>-Pufr na sputa (MIK) 1000 ml</t>
  </si>
  <si>
    <t>DG826</t>
  </si>
  <si>
    <t>Pufr.fyziologický roztok 2ml</t>
  </si>
  <si>
    <t>DC792</t>
  </si>
  <si>
    <t>QIAamp DNA Mini Kit (250), QIAgen</t>
  </si>
  <si>
    <t>DB862</t>
  </si>
  <si>
    <t>QIAamp Viral RNA Mini Kit (50), QIAgen</t>
  </si>
  <si>
    <t>DF716</t>
  </si>
  <si>
    <t>QIAGEN Proteinase K 10ml</t>
  </si>
  <si>
    <t>DC505</t>
  </si>
  <si>
    <t>Rapid Innova Nitrate A Reagent</t>
  </si>
  <si>
    <t>DC507</t>
  </si>
  <si>
    <t>Rapid Innova Nitrate B Reagent</t>
  </si>
  <si>
    <t>DC589</t>
  </si>
  <si>
    <t>Rapid Innova Spot Indole Reagent</t>
  </si>
  <si>
    <t>DB630</t>
  </si>
  <si>
    <t>Rapid NH Panel</t>
  </si>
  <si>
    <t>DH662</t>
  </si>
  <si>
    <t>REALQUALITY  RQ-ENTERO 96 r.</t>
  </si>
  <si>
    <t>DH731</t>
  </si>
  <si>
    <t>REALQUALITY RS-HHV 8</t>
  </si>
  <si>
    <t>DF524</t>
  </si>
  <si>
    <t>RealStar HEV RT-PCR Kit (48 reakcí)</t>
  </si>
  <si>
    <t>DG892</t>
  </si>
  <si>
    <t>RealStar Parvovirus B19 PCR Kit 1.0, 96reakcí (Altona)</t>
  </si>
  <si>
    <t>DH203</t>
  </si>
  <si>
    <t>Reverta - L</t>
  </si>
  <si>
    <t>DC556</t>
  </si>
  <si>
    <t>Rifampicin 5ug (balení 4x50)</t>
  </si>
  <si>
    <t>DE703</t>
  </si>
  <si>
    <t>Rýžový agar</t>
  </si>
  <si>
    <t>DD704</t>
  </si>
  <si>
    <t>S.enteritidis- antigen H susp.(ENH)</t>
  </si>
  <si>
    <t>DD703</t>
  </si>
  <si>
    <t>S.paratyphi-antigen 0 susp.(BO)</t>
  </si>
  <si>
    <t>DD155</t>
  </si>
  <si>
    <t>S.pneumoniae Ag FIA</t>
  </si>
  <si>
    <t>DF421</t>
  </si>
  <si>
    <t>S.SALMO AGGL.H.MONO B</t>
  </si>
  <si>
    <t>DE576</t>
  </si>
  <si>
    <t>S.SALMO AGGL.O.MONO 9</t>
  </si>
  <si>
    <t>DF424</t>
  </si>
  <si>
    <t>S.SALMO ANTI H 5</t>
  </si>
  <si>
    <t>DF425</t>
  </si>
  <si>
    <t>S.SALMO ANTI H 6</t>
  </si>
  <si>
    <t>DF465</t>
  </si>
  <si>
    <t>S.SALMO ANTI H:gm</t>
  </si>
  <si>
    <t>DA497</t>
  </si>
  <si>
    <t>S.SALMO ANTI H:i</t>
  </si>
  <si>
    <t>DD836</t>
  </si>
  <si>
    <t>S.typhi Vi antigen susp.</t>
  </si>
  <si>
    <t>DD646</t>
  </si>
  <si>
    <t>S.typhi-antigen 0 susp.(TO)</t>
  </si>
  <si>
    <t>DD705</t>
  </si>
  <si>
    <t>S.typhi-antigen H susp.(TH)</t>
  </si>
  <si>
    <t>DD990</t>
  </si>
  <si>
    <t>S.typhimurium antigen H (TMH)</t>
  </si>
  <si>
    <t>DB488</t>
  </si>
  <si>
    <t>Sabourad bujon</t>
  </si>
  <si>
    <t>DD595</t>
  </si>
  <si>
    <t>Sabouraud</t>
  </si>
  <si>
    <t>DD596</t>
  </si>
  <si>
    <t>Sabouraud agar s CMP</t>
  </si>
  <si>
    <t>DA160</t>
  </si>
  <si>
    <t>Sabouraud Dextrose agar s CMP (šikmý)</t>
  </si>
  <si>
    <t>DA161</t>
  </si>
  <si>
    <t>Sabouraud Dextrose agar s CMP a CHM (šikmý)</t>
  </si>
  <si>
    <t>DC053</t>
  </si>
  <si>
    <t>SACKY 160X200 200KS</t>
  </si>
  <si>
    <t>DB982</t>
  </si>
  <si>
    <t>SACKY 250*300 200KS VC. KAT</t>
  </si>
  <si>
    <t>DC054</t>
  </si>
  <si>
    <t>SACKY MALÉ PRO CAMPYLOB.</t>
  </si>
  <si>
    <t>DB193</t>
  </si>
  <si>
    <t>SÁČKY STŘEDNÍ PRO anaerob. kultivaci</t>
  </si>
  <si>
    <t>DG081</t>
  </si>
  <si>
    <t>Salmo.monovalent O:1,2</t>
  </si>
  <si>
    <t>DD782</t>
  </si>
  <si>
    <t>SALMO.PARA-B.SUSP.H (BH)</t>
  </si>
  <si>
    <t>DH170</t>
  </si>
  <si>
    <t>Salmonella (mix eh+ enx)</t>
  </si>
  <si>
    <t>DG850</t>
  </si>
  <si>
    <t>Salmonella H lv</t>
  </si>
  <si>
    <t>DH173</t>
  </si>
  <si>
    <t>Salmonella H:r</t>
  </si>
  <si>
    <t>DH171</t>
  </si>
  <si>
    <t>Salmonella k</t>
  </si>
  <si>
    <t>DH172</t>
  </si>
  <si>
    <t>Salmonella y</t>
  </si>
  <si>
    <t>DH174</t>
  </si>
  <si>
    <t>Salmonella z</t>
  </si>
  <si>
    <t>DF428</t>
  </si>
  <si>
    <t>Salmonella, Monovalent H Antisera</t>
  </si>
  <si>
    <t>DD600</t>
  </si>
  <si>
    <t>Selenitový bujon (5ml)</t>
  </si>
  <si>
    <t>DF860</t>
  </si>
  <si>
    <t>Selenitový bujon (WASP)</t>
  </si>
  <si>
    <t>DF919</t>
  </si>
  <si>
    <t>SERODIA TP-PA (Gali)</t>
  </si>
  <si>
    <t>DB167</t>
  </si>
  <si>
    <t>Set MIC G1 Gram- bakterie</t>
  </si>
  <si>
    <t>DB168</t>
  </si>
  <si>
    <t>Set MIC G2 Gram- bakterie</t>
  </si>
  <si>
    <t>DB170</t>
  </si>
  <si>
    <t>Set MIC GP Gram+ bakterie</t>
  </si>
  <si>
    <t>DB169</t>
  </si>
  <si>
    <t>Set MIC MO Gram- bakterie</t>
  </si>
  <si>
    <t>DB172</t>
  </si>
  <si>
    <t>Set MIC PS rod Pseudomonas</t>
  </si>
  <si>
    <t>DB171</t>
  </si>
  <si>
    <t>Set MIC ST rod Staphylococcus</t>
  </si>
  <si>
    <t>DE706</t>
  </si>
  <si>
    <t>Simons citrát</t>
  </si>
  <si>
    <t>DC754</t>
  </si>
  <si>
    <t>SIRAN ZINECNATY 7H2O P.A.</t>
  </si>
  <si>
    <t>DD358</t>
  </si>
  <si>
    <t>SOUPRAVA LISTERIOZA PA</t>
  </si>
  <si>
    <t>DD300</t>
  </si>
  <si>
    <t>STAPHAUREX PLUS</t>
  </si>
  <si>
    <t>DI298</t>
  </si>
  <si>
    <t>Suspenzní médium pro NEISSERIAtest  (18ks)</t>
  </si>
  <si>
    <t>DG260</t>
  </si>
  <si>
    <t>Štavelan amonný p.a. 500g</t>
  </si>
  <si>
    <t>DC055</t>
  </si>
  <si>
    <t>Teicoplanin TP 256</t>
  </si>
  <si>
    <t>DC081</t>
  </si>
  <si>
    <t>TETRACYCLIN  (30IU)</t>
  </si>
  <si>
    <t>DA750</t>
  </si>
  <si>
    <t>Tetracycline TC 256 (30 testů)</t>
  </si>
  <si>
    <t>DH964</t>
  </si>
  <si>
    <t>Thiazine Red Fluo-RAL</t>
  </si>
  <si>
    <t>DC017</t>
  </si>
  <si>
    <t>Thioglykolátový bujon</t>
  </si>
  <si>
    <t>DH527</t>
  </si>
  <si>
    <t>TIGECYCLINE   15 ug (bal.=4x50)</t>
  </si>
  <si>
    <t>DD667</t>
  </si>
  <si>
    <t>Tobramycine sulfate 500 mg</t>
  </si>
  <si>
    <t>DH543</t>
  </si>
  <si>
    <t>Trifluoroctová kyselina 99%, 100 ml</t>
  </si>
  <si>
    <t>DE768</t>
  </si>
  <si>
    <t>Trichrom (100ml)</t>
  </si>
  <si>
    <t>DC082</t>
  </si>
  <si>
    <t>TRIMETHOPRIME-SULFAM (1,25+23,75)</t>
  </si>
  <si>
    <t>DG632</t>
  </si>
  <si>
    <t>uhličitan sodný bezvodý p.a. 500g</t>
  </si>
  <si>
    <t>DC862</t>
  </si>
  <si>
    <t>VAJECNA PUDA L-J</t>
  </si>
  <si>
    <t>DC863</t>
  </si>
  <si>
    <t>VAJECNA PUDA OGAWA</t>
  </si>
  <si>
    <t>DA778</t>
  </si>
  <si>
    <t>VANCOMICINA VA 256 (30 testů)</t>
  </si>
  <si>
    <t>DB199</t>
  </si>
  <si>
    <t>vankomycin 5ug</t>
  </si>
  <si>
    <t>DH478</t>
  </si>
  <si>
    <t>Varicella zoster virus IgM</t>
  </si>
  <si>
    <t>DD671</t>
  </si>
  <si>
    <t>VL bujon (10ml)</t>
  </si>
  <si>
    <t>DA164</t>
  </si>
  <si>
    <t>Voriconazole VO 32 WW F30 (30 testů)</t>
  </si>
  <si>
    <t>DA629</t>
  </si>
  <si>
    <t>WASP-LOOP CLEANING SOLUTION (1 X 50 ML)</t>
  </si>
  <si>
    <t>DC989</t>
  </si>
  <si>
    <t>WELLCOGEN BACTERIAL ANTI</t>
  </si>
  <si>
    <t>DD084</t>
  </si>
  <si>
    <t>XPERT HCV VIRAL LOAD</t>
  </si>
  <si>
    <t>DG224</t>
  </si>
  <si>
    <t>XYLEN CISTY</t>
  </si>
  <si>
    <t>DA144</t>
  </si>
  <si>
    <t>Yersinia Polyvalent Antiserum 03 (2 ml)</t>
  </si>
  <si>
    <t>DH794</t>
  </si>
  <si>
    <t>Yersinia selective agar</t>
  </si>
  <si>
    <t>DB008</t>
  </si>
  <si>
    <t>Yersinia Serokit</t>
  </si>
  <si>
    <t>DF008</t>
  </si>
  <si>
    <t>Yersinia Serokit kontroly IN6005</t>
  </si>
  <si>
    <t>50115040</t>
  </si>
  <si>
    <t>laboratorní materiál (Z505)</t>
  </si>
  <si>
    <t>ZC528</t>
  </si>
  <si>
    <t>Filtr tips   200ul (1024) 990332</t>
  </si>
  <si>
    <t>ZB070</t>
  </si>
  <si>
    <t>Filtr tips 1000ul (1024) 990352</t>
  </si>
  <si>
    <t>ZC068</t>
  </si>
  <si>
    <t>Kádinka vysoká 800 ml KAVA632417012800_U</t>
  </si>
  <si>
    <t>ZC043</t>
  </si>
  <si>
    <t>Kádinka vysoká s výlevkou 400 ml KAVA632417012400_U</t>
  </si>
  <si>
    <t>ZC042</t>
  </si>
  <si>
    <t>Kádinka vysoká sklo 600 ml KAVA632417012600_U</t>
  </si>
  <si>
    <t>ZB829</t>
  </si>
  <si>
    <t>Klička bakteriologická 1,5 mm Mir.03</t>
  </si>
  <si>
    <t>ZB828</t>
  </si>
  <si>
    <t>Klička bakteriologická 3,0 mm Mir.05</t>
  </si>
  <si>
    <t>ZE002</t>
  </si>
  <si>
    <t>Kulička skleněná tvrzená pr. 4 mm bal. á 1 kg VTRABALL4</t>
  </si>
  <si>
    <t>ZD127</t>
  </si>
  <si>
    <t>Mikrozkumavka eppendorf 0,5 ml bal. á 1000 ks K001298</t>
  </si>
  <si>
    <t>ZD868</t>
  </si>
  <si>
    <t>Mikrozkumavka eppendorf 1,5 ml FLME23053</t>
  </si>
  <si>
    <t>ZL972</t>
  </si>
  <si>
    <t>Mikrozkumavka PCR single tubes 0,2ml with flat cap. bal. á 1000 ks quagen FG-021F</t>
  </si>
  <si>
    <t>ZC858</t>
  </si>
  <si>
    <t>Miska třecí drsná 211/1/0 8,1 cm JIZE211A/1/0</t>
  </si>
  <si>
    <t>ZC049</t>
  </si>
  <si>
    <t>Sklo krycí 20 x 20 mm, á 1000 ks BD2020</t>
  </si>
  <si>
    <t>ZC831</t>
  </si>
  <si>
    <t>Sklo podložní mat. okraj bal. á 50 ks AA00000112E (2501)</t>
  </si>
  <si>
    <t>ZP928</t>
  </si>
  <si>
    <t>Sklo podložní řezané myté Hanson 76 x 26 mm bal. á 50 ks. 631-1550</t>
  </si>
  <si>
    <t>ZP145</t>
  </si>
  <si>
    <t>Stojan kombinovaný zelený (Well rack green) 80 x 1,5 ml 2 ml bal. á 5 ks MO107</t>
  </si>
  <si>
    <t>ZK670</t>
  </si>
  <si>
    <t>Strip Low Tube Strip 8.LO-PRO NAT120/PK CLR bal á 120 stripů TLS0801 - cen. nab. CZ-18-0060/LSG</t>
  </si>
  <si>
    <t>Strip Low Tube Strip 8.LO-PRO NAT120/PK CLR bal á 120 stripů TLS0801 - cen. nab. CZ-19-0074/LSG</t>
  </si>
  <si>
    <t>ZO335</t>
  </si>
  <si>
    <t>Strip na provádění PCR reakce v termocycléru CFX96, 0.2 ml 8-Tube PCR Strips without Caps low profile white bal. á 120 ks CN CZ-18-0060/LSG TLS0851</t>
  </si>
  <si>
    <t>ZK597</t>
  </si>
  <si>
    <t>Strip PCR Tube Strips-Flat cup strips bal. á 10x12 strip.TCS0803 - cen. nabídka CZ-18-0060/LSG</t>
  </si>
  <si>
    <t>Strip PCR Tube Strips-Flat cup strips bal. á 10x12 strip.TCS0803 - cen. nabídka CZ-19-0074/LSG</t>
  </si>
  <si>
    <t>ZD638</t>
  </si>
  <si>
    <t>Špička epDualfilter Tips 200 ul bal. á 960 ks 0030077555</t>
  </si>
  <si>
    <t>ZE719</t>
  </si>
  <si>
    <t>Špička pipetovací 0.5-10ul á 1000 ks (BUN001P-BP) 5130010</t>
  </si>
  <si>
    <t>Špička pipetovací 0.5-10ul á 1000 ks BUN001P-BP(3110)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</si>
  <si>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</si>
  <si>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</si>
  <si>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</si>
  <si>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</si>
  <si>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ZB290</t>
  </si>
  <si>
    <t>Špička pipetovací SARSTEDT 200 µl bezbarvá typ A bal. á 500 ks 70.760.002</t>
  </si>
  <si>
    <t>ZL715</t>
  </si>
  <si>
    <t>Špička s filtrem SSNC filtertips 0,5 - 10 ul type bal. á 768 ks B95010</t>
  </si>
  <si>
    <t>ZM986</t>
  </si>
  <si>
    <t>Zkumavka Falcon 5mL s kulatým dnem PS 12 x 75 mm 5 ml bez uzávěru sterilní bal. á 1000 ks BDAA352052</t>
  </si>
  <si>
    <t>ZI434</t>
  </si>
  <si>
    <t>Zkumavka sample tubes 2 ml CB bal. á 1000 ks 990382</t>
  </si>
  <si>
    <t>50115050</t>
  </si>
  <si>
    <t>obvazový materiál (Z502)</t>
  </si>
  <si>
    <t>ZA411</t>
  </si>
  <si>
    <t>Gáza přířezy 28 cm x 32 cm 17 nití 07004</t>
  </si>
  <si>
    <t>ZA321</t>
  </si>
  <si>
    <t>Kompresa gáza 7,5 cm x 7,5 cm/100 ks nesterilní 06002</t>
  </si>
  <si>
    <t>ZA521</t>
  </si>
  <si>
    <t>Kompresa vliwazel 20 x 20 nesterilní bal. á 25 ks 30434</t>
  </si>
  <si>
    <t>ZB404</t>
  </si>
  <si>
    <t>Náplast cosmos 8 cm x 1 m 5403353</t>
  </si>
  <si>
    <t>ZN366</t>
  </si>
  <si>
    <t>Náplast poinjekční elastická tkaná jednotl. baleno 19 mm x 72 mm P-CURE1972ELAST</t>
  </si>
  <si>
    <t>ZL999</t>
  </si>
  <si>
    <t>Rychloobvaz 8 x 4 cm 001445510</t>
  </si>
  <si>
    <t>ZC100</t>
  </si>
  <si>
    <t>Vata buničitá dělená 2 role / 500 ks 40 x 50 mm 1230200310</t>
  </si>
  <si>
    <t>ZQ569</t>
  </si>
  <si>
    <t>Vata buničitá dělená cellin 2 role / 500 ks 40 x 50 mm 1230206310</t>
  </si>
  <si>
    <t>ZA446</t>
  </si>
  <si>
    <t>Vata buničitá přířezy 20 x 30 cm 1230200129</t>
  </si>
  <si>
    <t>50115060</t>
  </si>
  <si>
    <t>ZPr - ostatní (Z503)</t>
  </si>
  <si>
    <t>ZH683</t>
  </si>
  <si>
    <t>Kádinka plastová 1000 ml K001808</t>
  </si>
  <si>
    <t>ZB863</t>
  </si>
  <si>
    <t>Klička inokulační 10 ul modrá bal. á 20 ks 1682</t>
  </si>
  <si>
    <t>ZA728</t>
  </si>
  <si>
    <t>Lopatka ústní dřevěná lékařská nesterilní bal. á 100 ks 1320100655</t>
  </si>
  <si>
    <t>ZB808</t>
  </si>
  <si>
    <t>Mikrozkumavka 1,5 ml 72.692.105</t>
  </si>
  <si>
    <t>ZF159</t>
  </si>
  <si>
    <t>Nádoba na kontaminovaný odpad 1 l 15-0002</t>
  </si>
  <si>
    <t>ZE159</t>
  </si>
  <si>
    <t>Nádoba na kontaminovaný odpad 2 l 15-0003</t>
  </si>
  <si>
    <t>ZA751</t>
  </si>
  <si>
    <t>Papír filtrační archy 50 x 50 cm bal. 12,5 kg PPER2R/80G/50X50</t>
  </si>
  <si>
    <t>ZB931</t>
  </si>
  <si>
    <t>Parafilm M 38 m/10 cm (291-1213) BRND701605</t>
  </si>
  <si>
    <t>ZB370</t>
  </si>
  <si>
    <t>Pipeta pasteurova 1 ml nesterilní bal. á 500 ks 1501</t>
  </si>
  <si>
    <t>ZB222</t>
  </si>
  <si>
    <t>Pipeta pasteurova 1 ml sterilní bal. á 2000 ks 1501/SG</t>
  </si>
  <si>
    <t>ZA245</t>
  </si>
  <si>
    <t>Pipeta pasteurova 1 ml sterilní jednotlivě balená bal. á 1700 ks 1501/SG/CS</t>
  </si>
  <si>
    <t>ZA813</t>
  </si>
  <si>
    <t>Rotor adapters (10 x 24) elution tubes (1,5 ml) 990394</t>
  </si>
  <si>
    <t>Rotor adapters (10 x 24) elution tubes (1,5 ml) bal. á 240 ks 990394</t>
  </si>
  <si>
    <t>ZP966</t>
  </si>
  <si>
    <t>Stojan na zkumavky prům. 21mm PP 40 pozic 250 x 108 x 72 mm skládací stohovatelný modrý 211-0351</t>
  </si>
  <si>
    <t>ZJ214</t>
  </si>
  <si>
    <t>Střička PE barevný šroubový uzávěr - širokohrdlá barva žlutá 500 ml 331852191638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</si>
  <si>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</si>
  <si>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</si>
  <si>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</si>
  <si>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</si>
  <si>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</si>
  <si>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</si>
  <si>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ZA791</t>
  </si>
  <si>
    <t>Stříkačka janett 3-dílná 150 ml sterilní vyplachovací KDM870822</t>
  </si>
  <si>
    <t>ZD012</t>
  </si>
  <si>
    <t>Válec odměrný 100 ml vysoký sklo KAVA632432151130</t>
  </si>
  <si>
    <t>ZF005</t>
  </si>
  <si>
    <t>Vanička promývací pro profiblot 48 MG-21040</t>
  </si>
  <si>
    <t>ZD195</t>
  </si>
  <si>
    <t>Zkumavka PS 4 ml 400948</t>
  </si>
  <si>
    <t>50115065</t>
  </si>
  <si>
    <t>ZPr - vpichovací materiál (Z530)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</si>
  <si>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</si>
  <si>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</si>
  <si>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</si>
  <si>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</si>
  <si>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</si>
  <si>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</si>
  <si>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</si>
  <si>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</si>
  <si>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</si>
  <si>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</si>
  <si>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</si>
  <si>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</si>
  <si>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ZP946</t>
  </si>
  <si>
    <t>Rukavice nitril basic bez p. modré S bal. á 200 ks 44750</t>
  </si>
  <si>
    <t>ZN126</t>
  </si>
  <si>
    <t>Rukavice operační latex bez pudru sterilní  PF ansell gammex vel. 7,0 330048070</t>
  </si>
  <si>
    <t>ZN108</t>
  </si>
  <si>
    <t>Rukavice operační latex bez pudru sterilní  PF ansell gammex vel. 8,0 330048080</t>
  </si>
  <si>
    <t>ZN125</t>
  </si>
  <si>
    <t>Rukavice operační latex bez pudru sterilní  PF ansell gammex vel.7,5 330048075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</si>
  <si>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</si>
  <si>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</si>
  <si>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</si>
  <si>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bez pudru nesterilní basic modré M bal. á 200 ks 44751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</si>
  <si>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</si>
  <si>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</si>
  <si>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</si>
  <si>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</si>
  <si>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</si>
  <si>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</si>
  <si>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</si>
  <si>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</si>
  <si>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</si>
  <si>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</si>
  <si>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</si>
  <si>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</si>
  <si>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</si>
  <si>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</si>
  <si>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</si>
  <si>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</si>
  <si>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</si>
  <si>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</si>
  <si>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specialisté</t>
  </si>
  <si>
    <t>odborní pracovníci v lab. metodách</t>
  </si>
  <si>
    <t>všeobecné sestry bez dohl.</t>
  </si>
  <si>
    <t>zdravotní laboranti</t>
  </si>
  <si>
    <t>sanitáři</t>
  </si>
  <si>
    <t>THP</t>
  </si>
  <si>
    <t>Ambulantní péče ve vyjmenovaných odbornostech (§9) *</t>
  </si>
  <si>
    <t>802 - Pracoviště lékařské mikrobiologie</t>
  </si>
  <si>
    <t>Zdravotní výkony vykázané na pracovišti v rámci ambulantní péče *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</si>
  <si>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</si>
  <si>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</si>
  <si>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</si>
  <si>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</si>
  <si>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09</t>
  </si>
  <si>
    <t>802</t>
  </si>
  <si>
    <t>V</t>
  </si>
  <si>
    <t>82001</t>
  </si>
  <si>
    <t>KONZULTACE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</si>
  <si>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</si>
  <si>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</si>
  <si>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</si>
  <si>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</si>
  <si>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</si>
  <si>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</si>
  <si>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 xml:space="preserve">ZÁKLADNÍ KULTIVAČNÍ VYŠETŘENÍ LIKVORU             </t>
  </si>
  <si>
    <t>82027</t>
  </si>
  <si>
    <t xml:space="preserve">VYŠETŘENÍ ANAEROBNÍ METODOU                       </t>
  </si>
  <si>
    <t>VYŠETŘENÍ ANAEROBNÍ METODOU</t>
  </si>
  <si>
    <t>82031</t>
  </si>
  <si>
    <t xml:space="preserve">KULTIVACE CÍLENÁ ANAEROBNÍ NEBO MIKROAEROFILNÍ    </t>
  </si>
  <si>
    <t>KULTIVACE CÍLENÁ ANAEROBNÍ NEBO MIKROAEROFILNÍ</t>
  </si>
  <si>
    <t>82037</t>
  </si>
  <si>
    <t>KULTIVAČNÍ VYŠETŘENÍ POMOCÍ AUTOMATICKÉHO SYSTÉMU</t>
  </si>
  <si>
    <t xml:space="preserve">KULTIVAČNÍ VYŠETŘENÍ POMOCÍ AUTOMATICKÉHO SYSTÉMU </t>
  </si>
  <si>
    <t>82041</t>
  </si>
  <si>
    <t>AMPLIFIKACE EXTRAHUMÁNNÍHO GENOMU METODOU POLYMERÁ</t>
  </si>
  <si>
    <t>82057</t>
  </si>
  <si>
    <t xml:space="preserve">IDENTIFIKACE KMENE ORIENTAČNÍ JEDNODUCHÝM TESTEM  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</si>
  <si>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</si>
  <si>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</si>
  <si>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</si>
  <si>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</si>
  <si>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</si>
  <si>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 xml:space="preserve">STANOVENÍ PROTILÁTEK AGLUTINACÍ                   </t>
  </si>
  <si>
    <t>82091</t>
  </si>
  <si>
    <t>STANOVENÍ  PROTILÁTEK METODOU REAKCE INHIBICE HEMO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</si>
  <si>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</si>
  <si>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</si>
  <si>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</si>
  <si>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</si>
  <si>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</si>
  <si>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</si>
  <si>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</si>
  <si>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</si>
  <si>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</si>
  <si>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</si>
  <si>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 xml:space="preserve">KULTIVAČNÍ VYŠETŘENÍ NA MYKOBAKTERIA              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</si>
  <si>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</si>
  <si>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</si>
  <si>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</si>
  <si>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</si>
  <si>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</si>
  <si>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</si>
  <si>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 xml:space="preserve">STANDARDNÍ PARAZITOLOGICKÉ VYŠETŘENÍ STOLICE      </t>
  </si>
  <si>
    <t>84017</t>
  </si>
  <si>
    <t xml:space="preserve">SPECIÁLNÍ BARVENÍ STOLICE NA STŘEVNÍ PRVOKY PODLE </t>
  </si>
  <si>
    <t>91421</t>
  </si>
  <si>
    <t>BAKTERIÁLNÍ STOCK VAKCÍNA PRO PERORÁLNÍ PODÁNÍ (4-</t>
  </si>
  <si>
    <t>97111</t>
  </si>
  <si>
    <t xml:space="preserve">SEPARACE SÉRA NEBO PLAZMY                         </t>
  </si>
  <si>
    <t>SEPARACE SÉRA NEBO PLAZMY</t>
  </si>
  <si>
    <t>98111</t>
  </si>
  <si>
    <t>MYKOLOGICKÉ VYŠETŘENÍ KULTIVAČNÍ</t>
  </si>
  <si>
    <t xml:space="preserve">MYKOLOGICKÉ VYŠETŘENÍ KULTIVAČNÍ                  </t>
  </si>
  <si>
    <t>98117</t>
  </si>
  <si>
    <t xml:space="preserve">CÍLENÁ IDENTIFIKACE CANDIDA ALBICANS              </t>
  </si>
  <si>
    <t>CÍLENÁ IDENTIFIKACE CANDIDA ALBICANS</t>
  </si>
  <si>
    <t>84021</t>
  </si>
  <si>
    <t xml:space="preserve">PROTOZOOLOGICKÉ KULTIVAČNÍ VYŠETŘENÍ              </t>
  </si>
  <si>
    <t>PROTOZOOLOGICKÉ KULTIVAČNÍ VYŠETŘENÍ</t>
  </si>
  <si>
    <t>82029</t>
  </si>
  <si>
    <t xml:space="preserve">KULTIVACE CÍLENÁ AEROBNÍ                          </t>
  </si>
  <si>
    <t>KULTIVACE CÍLENÁ AEROBNÍ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</si>
  <si>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</si>
  <si>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</si>
  <si>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</si>
  <si>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</si>
  <si>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</si>
  <si>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</si>
  <si>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</si>
  <si>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 xml:space="preserve">KULTIVAČNÍ VYŠETŘENÍ NA GO                        </t>
  </si>
  <si>
    <t>82069</t>
  </si>
  <si>
    <t xml:space="preserve">STANOVENÍ PRODUKCE BETA-LAKTAMÁZY                 </t>
  </si>
  <si>
    <t>STANOVENÍ PRODUKCE BETA-LAKTAMÁZY</t>
  </si>
  <si>
    <t>82079</t>
  </si>
  <si>
    <t>STANOVENÍ PROTILÁTEK PROTI ANTIGENŮM VIRŮ (KROMĚ H</t>
  </si>
  <si>
    <t>82059</t>
  </si>
  <si>
    <t xml:space="preserve">IDENTIFIKACE KMENE PODROBNÁ                       </t>
  </si>
  <si>
    <t>IDENTIFIKACE KMENE PODROBNÁ</t>
  </si>
  <si>
    <t>82119</t>
  </si>
  <si>
    <t xml:space="preserve">PRŮKAZY ANTIGENŮ VIRU HEPATITIDY B (EIA)          </t>
  </si>
  <si>
    <t>PRŮKAZY ANTIGENŮ VIRU HEPATITIDY B (EIA)</t>
  </si>
  <si>
    <t>82015</t>
  </si>
  <si>
    <t xml:space="preserve">KVANTITATIVNÍ KULTIVAČNÍ VYŠETŘENÍ MOČI           </t>
  </si>
  <si>
    <t>KVANTITATIVNÍ KULTIVAČNÍ VYŠETŘENÍ MOČI</t>
  </si>
  <si>
    <t>82063</t>
  </si>
  <si>
    <t xml:space="preserve">STANOVENÍ CITLIVOSTI NA ATB KVALITATIVNÍ METODOU  </t>
  </si>
  <si>
    <t>STANOVENÍ CITLIVOSTI NA ATB KVALITATIVNÍ METODOU</t>
  </si>
  <si>
    <t>82049</t>
  </si>
  <si>
    <t xml:space="preserve">MIKROSKOPICKÉ VYŠETŘENÍ PO BĚŽNÉM OBARVENÍ (GRAM, </t>
  </si>
  <si>
    <t>82145</t>
  </si>
  <si>
    <t xml:space="preserve">RRR                                               </t>
  </si>
  <si>
    <t>RRR</t>
  </si>
  <si>
    <t>82075</t>
  </si>
  <si>
    <t>KONFIRMAČNÍ TEST NA PROTILÁTKY METODOU IMUNOBLOT (</t>
  </si>
  <si>
    <t>98119</t>
  </si>
  <si>
    <t xml:space="preserve">IDENTIFIKACE VLÁKNITÝCH HUB                       </t>
  </si>
  <si>
    <t>IDENTIFIKACE VLÁKNITÝCH HUB</t>
  </si>
  <si>
    <t>91483</t>
  </si>
  <si>
    <t xml:space="preserve">STANOVENÍ ANTIGENU HELICOBACTER PYLORI VE STOLICI </t>
  </si>
  <si>
    <t>STANOVENÍ ANTIGENU HELICOBACTER PYLORI VE STOLICI</t>
  </si>
  <si>
    <t>91399</t>
  </si>
  <si>
    <t>CHARAKTERISTIKA ANTIGENŮ A PROTILÁTEK ELEKTROFORÉZ</t>
  </si>
  <si>
    <t>82083</t>
  </si>
  <si>
    <t xml:space="preserve">PRŮKAZ BAKTERIÁLNÍHO TOXINU NEBO ANTIGENU         </t>
  </si>
  <si>
    <t>PRŮKAZ BAKTERIÁLNÍHO TOXINU NEBO ANTIGENU</t>
  </si>
  <si>
    <t>82135</t>
  </si>
  <si>
    <t>KONFIRMAČNÍ TEST PRŮKAZU ANTIGENŮ</t>
  </si>
  <si>
    <t xml:space="preserve">KONFIRMAČNÍ TEST PRŮKAZU ANTIGENŮ                 </t>
  </si>
  <si>
    <t>98115</t>
  </si>
  <si>
    <t>IDENTIFIKACE KVASINEK PODROBNÁ</t>
  </si>
  <si>
    <t xml:space="preserve">IDENTIFIKACE KVASINEK PODROBNÁ                    </t>
  </si>
  <si>
    <t>91419</t>
  </si>
  <si>
    <t xml:space="preserve">AUTOVAKCÍNA BAKTERIÁLNÍ PRO PERORÁLNÍ PODÁNÍ (4-6 </t>
  </si>
  <si>
    <t>82039</t>
  </si>
  <si>
    <t>POÍMÝ PRUKAZ MIKROORGANISMU NEBO JEHO IDENTIFIKACE</t>
  </si>
  <si>
    <t>82013</t>
  </si>
  <si>
    <t>ZÁKLADNÍ KULTIVAČNÍ VYŠETŘENÍ STOLICE</t>
  </si>
  <si>
    <t xml:space="preserve">ZÁKLADNÍ KULTIVAČNÍ VYŠETŘENÍ STOLICE             </t>
  </si>
  <si>
    <t>82233</t>
  </si>
  <si>
    <t>IDENTIFIKACE MYKOPLASMAT</t>
  </si>
  <si>
    <t xml:space="preserve">IDENTIFIKACE MYKOPLASMAT                          </t>
  </si>
  <si>
    <t>82019</t>
  </si>
  <si>
    <t xml:space="preserve">SEMIKVANTITATIVNÍ KULTIVAČNÍ VYŠETŘENÍ SPUTA      </t>
  </si>
  <si>
    <t>SEMIKVANTITATIVNÍ KULTIVAČNÍ VYŠETŘENÍ SPUTA</t>
  </si>
  <si>
    <t>82099</t>
  </si>
  <si>
    <t>STANOVENÍ PROTILÁTEK PROTI OSTATNÍM PŮVODCŮM PARAZ</t>
  </si>
  <si>
    <t>82149</t>
  </si>
  <si>
    <t xml:space="preserve">SEROTYPIZACE STŘEVNÍCH A JINÝCH PATOGENŮ          </t>
  </si>
  <si>
    <t>SEROTYPIZACE STŘEVNÍCH A JINÝCH PATOGENŮ</t>
  </si>
  <si>
    <t>84019</t>
  </si>
  <si>
    <t xml:space="preserve">VYŠETŘENÍ NA ENTEROBIÓZU                          </t>
  </si>
  <si>
    <t>VYŠETŘENÍ NA ENTEROBIÓZU</t>
  </si>
  <si>
    <t>82123</t>
  </si>
  <si>
    <t>PRŮKAZ BAKTERIÁLNÍHO, VIROVÉHO, PARAZITÁRNÍHO, EVE</t>
  </si>
  <si>
    <t>82053</t>
  </si>
  <si>
    <t>MIKROSKOPICKÉ VYŠETŘENÍ NATIVNÍHO PREPARÁTU</t>
  </si>
  <si>
    <t xml:space="preserve">MIKROSKOPICKÉ VYŠETŘENÍ NATIVNÍHO PREPARÁTU       </t>
  </si>
  <si>
    <t>82129</t>
  </si>
  <si>
    <t xml:space="preserve">PŘÍMÁ IDENTIFIKACE BAKTERIÁLNÍHO NEBO MYKOTICKÉHO </t>
  </si>
  <si>
    <t>82036</t>
  </si>
  <si>
    <t>AMPLIFIKACE EXTRAHUMÁNNÍHO GENOMU METODOU MULTIPLE</t>
  </si>
  <si>
    <t>82034</t>
  </si>
  <si>
    <t>IZOLACE DNA PRO VYŠETŘENÍ EXTRAHUMÁNNÍHO GENOMU</t>
  </si>
  <si>
    <t xml:space="preserve">IZOLACE DNA PRO VYŠETŘENÍ EXTRAHUMÁNNÍHO GENOMU   </t>
  </si>
  <si>
    <t>82040</t>
  </si>
  <si>
    <t>IZOLACE RNA A TRANSKRIPCE PRO VYŠETŘENÍ EXTRAHUMÁN</t>
  </si>
  <si>
    <t>84013</t>
  </si>
  <si>
    <t>SPECIALIZOVANÉ PARAZITOLOGICKÉ VYŠETŘENÍ STOLICE P</t>
  </si>
  <si>
    <t>82060</t>
  </si>
  <si>
    <t>ANALÝZA HMOTOVÉHO SPEKTRA</t>
  </si>
  <si>
    <t xml:space="preserve">ANALÝZA HMOTOVÉHO SPEKTRA                         </t>
  </si>
  <si>
    <t>82066</t>
  </si>
  <si>
    <t xml:space="preserve">STANOVENÍ CITLIVOSTI NA ATB E-TESTEM              </t>
  </si>
  <si>
    <t>STANOVENÍ CITLIVOSTI NA ATB E-TESTEM</t>
  </si>
  <si>
    <t>95201</t>
  </si>
  <si>
    <t>VYŠETŘENÍ PŘÍTOMNOSTI NUKLEOVÉ KYSELINY VYSOCE RIZ</t>
  </si>
  <si>
    <t>82051</t>
  </si>
  <si>
    <t xml:space="preserve">MIKROSKOPICKÉ VYŠETŘENÍ PO FLUORESCENČNÍM BARVENÍ </t>
  </si>
  <si>
    <t>MIKROSKOPICKÉ VYŠETŘENÍ PO FLUORESCENČNÍM BARVENÍ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</si>
  <si>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</si>
  <si>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</si>
  <si>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</si>
  <si>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</si>
  <si>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</si>
  <si>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</si>
  <si>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</si>
  <si>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</si>
  <si>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</si>
  <si>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</si>
  <si>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</si>
  <si>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</si>
  <si>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</si>
  <si>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</si>
  <si>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</si>
  <si>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</si>
  <si>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</si>
  <si>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</si>
  <si>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</si>
  <si>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</si>
  <si>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</si>
  <si>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</si>
  <si>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</si>
  <si>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</si>
  <si>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</si>
  <si>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</si>
  <si>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</si>
  <si>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</si>
  <si>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</si>
  <si>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60 - Oddělení urgentního příjmu</t>
  </si>
  <si>
    <t>01</t>
  </si>
  <si>
    <t>82033</t>
  </si>
  <si>
    <t xml:space="preserve">KONTROLA STERILITY KLINICKÉHO VZORKU              </t>
  </si>
  <si>
    <t>02</t>
  </si>
  <si>
    <t>03</t>
  </si>
  <si>
    <t>04</t>
  </si>
  <si>
    <t>05</t>
  </si>
  <si>
    <t>06</t>
  </si>
  <si>
    <t>07</t>
  </si>
  <si>
    <t>08</t>
  </si>
  <si>
    <t>10</t>
  </si>
  <si>
    <t>KONTROLA STERILITY KLINICKÉHO VZORKU</t>
  </si>
  <si>
    <t>11</t>
  </si>
  <si>
    <t>12</t>
  </si>
  <si>
    <t>13</t>
  </si>
  <si>
    <t>14</t>
  </si>
  <si>
    <t>16</t>
  </si>
  <si>
    <t>82035</t>
  </si>
  <si>
    <t>STANOVENÍ MINIMÁLNÍCH INHIBIČNÍCH KONCENTRACÍ (MIK</t>
  </si>
  <si>
    <t>82225</t>
  </si>
  <si>
    <t>HYBRIDIZACE EXTRAHUMÁNNÍ DNA SE ZNAČENOU SONDOU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</si>
  <si>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</si>
  <si>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</si>
  <si>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</si>
  <si>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</si>
  <si>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</si>
  <si>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</si>
  <si>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</si>
  <si>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</si>
  <si>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</si>
  <si>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</si>
  <si>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</si>
  <si>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</si>
  <si>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60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</si>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</sst>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57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8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5" xfId="0" applyNumberFormat="1" applyFont="1" applyBorder="1" applyAlignment="1">
      <alignment horizontal="right" vertical="center"/>
    </xf>
    <xf numFmtId="173" fontId="40" fillId="0" borderId="105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105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4" fontId="40" fillId="0" borderId="108" xfId="0" applyNumberFormat="1" applyFont="1" applyBorder="1" applyAlignment="1">
      <alignment vertical="center"/>
    </xf>
    <xf numFmtId="174" fontId="40" fillId="0" borderId="105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99" xfId="0" applyNumberFormat="1" applyFont="1" applyBorder="1" applyAlignment="1">
      <alignment vertical="center"/>
    </xf>
    <xf numFmtId="0" fontId="33" fillId="0" borderId="106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4" xfId="0" applyNumberFormat="1" applyFont="1" applyFill="1" applyBorder="1"/>
    <xf numFmtId="3" fontId="0" fillId="7" borderId="75" xfId="0" applyNumberFormat="1" applyFont="1" applyFill="1" applyBorder="1"/>
    <xf numFmtId="0" fontId="0" fillId="0" borderId="115" xfId="0" applyNumberFormat="1" applyFont="1" applyBorder="1"/>
    <xf numFmtId="3" fontId="0" fillId="0" borderId="116" xfId="0" applyNumberFormat="1" applyFont="1" applyBorder="1"/>
    <xf numFmtId="0" fontId="0" fillId="7" borderId="115" xfId="0" applyNumberFormat="1" applyFont="1" applyFill="1" applyBorder="1"/>
    <xf numFmtId="3" fontId="0" fillId="7" borderId="116" xfId="0" applyNumberFormat="1" applyFont="1" applyFill="1" applyBorder="1"/>
    <xf numFmtId="0" fontId="54" fillId="8" borderId="115" xfId="0" applyNumberFormat="1" applyFont="1" applyFill="1" applyBorder="1"/>
    <xf numFmtId="3" fontId="54" fillId="8" borderId="116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6" xfId="81" applyFont="1" applyFill="1" applyBorder="1" applyAlignment="1">
      <alignment horizontal="center"/>
    </xf>
    <xf numFmtId="0" fontId="32" fillId="2" borderId="97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1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0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3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3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4" xfId="0" applyNumberFormat="1" applyFont="1" applyFill="1" applyBorder="1" applyAlignment="1">
      <alignment horizontal="center" vertical="center" wrapText="1"/>
    </xf>
    <xf numFmtId="0" fontId="40" fillId="2" borderId="111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3" xfId="0" applyFont="1" applyFill="1" applyBorder="1" applyAlignment="1">
      <alignment horizontal="center"/>
    </xf>
    <xf numFmtId="0" fontId="56" fillId="9" borderId="112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40" fillId="4" borderId="99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6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/>
    </xf>
    <xf numFmtId="0" fontId="56" fillId="4" borderId="102" xfId="0" applyFont="1" applyFill="1" applyBorder="1" applyAlignment="1">
      <alignment horizontal="center" vertical="center" wrapText="1"/>
    </xf>
    <xf numFmtId="0" fontId="56" fillId="4" borderId="110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2" xfId="0" applyNumberFormat="1" applyFont="1" applyFill="1" applyBorder="1" applyAlignment="1">
      <alignment horizontal="center" vertical="center" wrapText="1"/>
    </xf>
    <xf numFmtId="168" fontId="56" fillId="2" borderId="110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8" xfId="0" applyNumberFormat="1" applyFont="1" applyFill="1" applyBorder="1" applyAlignment="1">
      <alignment horizontal="right" vertical="top"/>
    </xf>
    <xf numFmtId="3" fontId="34" fillId="10" borderId="119" xfId="0" applyNumberFormat="1" applyFont="1" applyFill="1" applyBorder="1" applyAlignment="1">
      <alignment horizontal="right" vertical="top"/>
    </xf>
    <xf numFmtId="177" fontId="34" fillId="10" borderId="120" xfId="0" applyNumberFormat="1" applyFont="1" applyFill="1" applyBorder="1" applyAlignment="1">
      <alignment horizontal="right" vertical="top"/>
    </xf>
    <xf numFmtId="3" fontId="34" fillId="0" borderId="118" xfId="0" applyNumberFormat="1" applyFont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6" fillId="10" borderId="123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0" fontId="36" fillId="10" borderId="125" xfId="0" applyFont="1" applyFill="1" applyBorder="1" applyAlignment="1">
      <alignment horizontal="right" vertical="top"/>
    </xf>
    <xf numFmtId="3" fontId="36" fillId="0" borderId="123" xfId="0" applyNumberFormat="1" applyFont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4" fillId="10" borderId="120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177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7" xfId="0" applyNumberFormat="1" applyFont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0" fontId="36" fillId="0" borderId="129" xfId="0" applyFont="1" applyBorder="1" applyAlignment="1">
      <alignment horizontal="right" vertical="top"/>
    </xf>
    <xf numFmtId="177" fontId="36" fillId="10" borderId="130" xfId="0" applyNumberFormat="1" applyFont="1" applyFill="1" applyBorder="1" applyAlignment="1">
      <alignment horizontal="right" vertical="top"/>
    </xf>
    <xf numFmtId="0" fontId="38" fillId="11" borderId="117" xfId="0" applyFont="1" applyFill="1" applyBorder="1" applyAlignment="1">
      <alignment vertical="top"/>
    </xf>
    <xf numFmtId="0" fontId="38" fillId="11" borderId="117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4"/>
    </xf>
    <xf numFmtId="0" fontId="39" fillId="11" borderId="122" xfId="0" applyFont="1" applyFill="1" applyBorder="1" applyAlignment="1">
      <alignment vertical="top" indent="6"/>
    </xf>
    <xf numFmtId="0" fontId="38" fillId="11" borderId="117" xfId="0" applyFont="1" applyFill="1" applyBorder="1" applyAlignment="1">
      <alignment vertical="top" indent="8"/>
    </xf>
    <xf numFmtId="0" fontId="39" fillId="11" borderId="122" xfId="0" applyFont="1" applyFill="1" applyBorder="1" applyAlignment="1">
      <alignment vertical="top" indent="2"/>
    </xf>
    <xf numFmtId="0" fontId="38" fillId="11" borderId="117" xfId="0" applyFont="1" applyFill="1" applyBorder="1" applyAlignment="1">
      <alignment vertical="top" indent="6"/>
    </xf>
    <xf numFmtId="0" fontId="39" fillId="11" borderId="122" xfId="0" applyFont="1" applyFill="1" applyBorder="1" applyAlignment="1">
      <alignment vertical="top" indent="4"/>
    </xf>
    <xf numFmtId="0" fontId="33" fillId="11" borderId="117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7" xfId="53" applyNumberFormat="1" applyFont="1" applyFill="1" applyBorder="1" applyAlignment="1">
      <alignment horizontal="left"/>
    </xf>
    <xf numFmtId="164" fontId="32" fillId="2" borderId="131" xfId="53" applyNumberFormat="1" applyFont="1" applyFill="1" applyBorder="1" applyAlignment="1">
      <alignment horizontal="left"/>
    </xf>
    <xf numFmtId="0" fontId="32" fillId="2" borderId="131" xfId="53" applyNumberFormat="1" applyFont="1" applyFill="1" applyBorder="1" applyAlignment="1">
      <alignment horizontal="left"/>
    </xf>
    <xf numFmtId="164" fontId="32" fillId="2" borderId="105" xfId="53" applyNumberFormat="1" applyFont="1" applyFill="1" applyBorder="1" applyAlignment="1">
      <alignment horizontal="left"/>
    </xf>
    <xf numFmtId="3" fontId="32" fillId="2" borderId="105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1" xfId="0" applyNumberFormat="1" applyFont="1" applyFill="1" applyBorder="1"/>
    <xf numFmtId="3" fontId="33" fillId="0" borderId="106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7" xfId="0" applyFont="1" applyFill="1" applyBorder="1"/>
    <xf numFmtId="3" fontId="40" fillId="2" borderId="108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1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33" fillId="0" borderId="20" xfId="0" applyFont="1" applyFill="1" applyBorder="1"/>
    <xf numFmtId="3" fontId="33" fillId="0" borderId="28" xfId="0" applyNumberFormat="1" applyFont="1" applyFill="1" applyBorder="1"/>
    <xf numFmtId="3" fontId="33" fillId="0" borderId="21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7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86" xfId="0" applyFont="1" applyFill="1" applyBorder="1"/>
    <xf numFmtId="0" fontId="40" fillId="0" borderId="102" xfId="0" applyFont="1" applyFill="1" applyBorder="1"/>
    <xf numFmtId="0" fontId="40" fillId="2" borderId="131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7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2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3" xfId="0" applyNumberFormat="1" applyFont="1" applyFill="1" applyBorder="1"/>
    <xf numFmtId="0" fontId="40" fillId="0" borderId="98" xfId="0" applyFont="1" applyFill="1" applyBorder="1"/>
    <xf numFmtId="0" fontId="40" fillId="0" borderId="97" xfId="0" applyFont="1" applyFill="1" applyBorder="1" applyAlignment="1">
      <alignment horizontal="left" indent="1"/>
    </xf>
    <xf numFmtId="9" fontId="33" fillId="0" borderId="133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1" xfId="0" applyNumberFormat="1" applyFont="1" applyFill="1" applyBorder="1"/>
    <xf numFmtId="9" fontId="33" fillId="0" borderId="134" xfId="0" applyNumberFormat="1" applyFont="1" applyFill="1" applyBorder="1"/>
    <xf numFmtId="9" fontId="33" fillId="0" borderId="109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33" fillId="0" borderId="27" xfId="0" applyFont="1" applyFill="1" applyBorder="1"/>
    <xf numFmtId="0" fontId="40" fillId="11" borderId="27" xfId="0" applyFont="1" applyFill="1" applyBorder="1"/>
    <xf numFmtId="0" fontId="3" fillId="2" borderId="90" xfId="80" applyFont="1" applyFill="1" applyBorder="1"/>
    <xf numFmtId="3" fontId="33" fillId="0" borderId="20" xfId="0" applyNumberFormat="1" applyFont="1" applyFill="1" applyBorder="1"/>
    <xf numFmtId="0" fontId="33" fillId="0" borderId="28" xfId="0" applyFont="1" applyFill="1" applyBorder="1"/>
    <xf numFmtId="3" fontId="33" fillId="0" borderId="54" xfId="0" applyNumberFormat="1" applyFont="1" applyFill="1" applyBorder="1"/>
    <xf numFmtId="3" fontId="33" fillId="0" borderId="29" xfId="0" applyNumberFormat="1" applyFont="1" applyFill="1" applyBorder="1"/>
    <xf numFmtId="0" fontId="3" fillId="2" borderId="135" xfId="79" applyFont="1" applyFill="1" applyBorder="1" applyAlignment="1">
      <alignment horizontal="left"/>
    </xf>
    <xf numFmtId="0" fontId="3" fillId="2" borderId="136" xfId="79" applyFont="1" applyFill="1" applyBorder="1" applyAlignment="1">
      <alignment horizontal="left"/>
    </xf>
    <xf numFmtId="0" fontId="3" fillId="2" borderId="137" xfId="80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9" fontId="33" fillId="0" borderId="57" xfId="0" applyNumberFormat="1" applyFont="1" applyFill="1" applyBorder="1"/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39" xfId="0" applyFont="1" applyFill="1" applyBorder="1"/>
    <xf numFmtId="0" fontId="33" fillId="0" borderId="140" xfId="0" applyFont="1" applyFill="1" applyBorder="1"/>
    <xf numFmtId="0" fontId="33" fillId="0" borderId="140" xfId="0" applyFont="1" applyFill="1" applyBorder="1" applyAlignment="1">
      <alignment horizontal="right"/>
    </xf>
    <xf numFmtId="0" fontId="33" fillId="0" borderId="140" xfId="0" applyFont="1" applyFill="1" applyBorder="1" applyAlignment="1">
      <alignment horizontal="left"/>
    </xf>
    <xf numFmtId="164" fontId="33" fillId="0" borderId="140" xfId="0" applyNumberFormat="1" applyFont="1" applyFill="1" applyBorder="1"/>
    <xf numFmtId="165" fontId="33" fillId="0" borderId="140" xfId="0" applyNumberFormat="1" applyFont="1" applyFill="1" applyBorder="1"/>
    <xf numFmtId="9" fontId="33" fillId="0" borderId="140" xfId="0" applyNumberFormat="1" applyFont="1" applyFill="1" applyBorder="1"/>
    <xf numFmtId="9" fontId="33" fillId="0" borderId="141" xfId="0" applyNumberFormat="1" applyFont="1" applyFill="1" applyBorder="1"/>
    <xf numFmtId="0" fontId="33" fillId="0" borderId="142" xfId="0" applyFont="1" applyFill="1" applyBorder="1"/>
    <xf numFmtId="0" fontId="33" fillId="0" borderId="143" xfId="0" applyFont="1" applyFill="1" applyBorder="1"/>
    <xf numFmtId="0" fontId="33" fillId="0" borderId="143" xfId="0" applyFont="1" applyFill="1" applyBorder="1" applyAlignment="1">
      <alignment horizontal="right"/>
    </xf>
    <xf numFmtId="0" fontId="33" fillId="0" borderId="143" xfId="0" applyFont="1" applyFill="1" applyBorder="1" applyAlignment="1">
      <alignment horizontal="left"/>
    </xf>
    <xf numFmtId="164" fontId="33" fillId="0" borderId="143" xfId="0" applyNumberFormat="1" applyFont="1" applyFill="1" applyBorder="1"/>
    <xf numFmtId="165" fontId="33" fillId="0" borderId="143" xfId="0" applyNumberFormat="1" applyFont="1" applyFill="1" applyBorder="1"/>
    <xf numFmtId="9" fontId="33" fillId="0" borderId="143" xfId="0" applyNumberFormat="1" applyFont="1" applyFill="1" applyBorder="1"/>
    <xf numFmtId="9" fontId="33" fillId="0" borderId="144" xfId="0" applyNumberFormat="1" applyFont="1" applyFill="1" applyBorder="1"/>
    <xf numFmtId="0" fontId="40" fillId="2" borderId="55" xfId="0" applyFont="1" applyFill="1" applyBorder="1"/>
    <xf numFmtId="3" fontId="33" fillId="0" borderId="57" xfId="0" applyNumberFormat="1" applyFont="1" applyFill="1" applyBorder="1"/>
    <xf numFmtId="3" fontId="33" fillId="0" borderId="62" xfId="0" applyNumberFormat="1" applyFont="1" applyFill="1" applyBorder="1"/>
    <xf numFmtId="3" fontId="33" fillId="0" borderId="26" xfId="0" applyNumberFormat="1" applyFont="1" applyFill="1" applyBorder="1"/>
    <xf numFmtId="3" fontId="33" fillId="0" borderId="143" xfId="0" applyNumberFormat="1" applyFont="1" applyFill="1" applyBorder="1"/>
    <xf numFmtId="3" fontId="33" fillId="0" borderId="144" xfId="0" applyNumberFormat="1" applyFont="1" applyFill="1" applyBorder="1"/>
    <xf numFmtId="0" fontId="40" fillId="0" borderId="55" xfId="0" applyFont="1" applyFill="1" applyBorder="1"/>
    <xf numFmtId="0" fontId="40" fillId="2" borderId="57" xfId="0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164" fontId="33" fillId="0" borderId="140" xfId="0" applyNumberFormat="1" applyFont="1" applyFill="1" applyBorder="1" applyAlignment="1">
      <alignment horizontal="right"/>
    </xf>
    <xf numFmtId="3" fontId="33" fillId="0" borderId="140" xfId="0" applyNumberFormat="1" applyFont="1" applyFill="1" applyBorder="1"/>
    <xf numFmtId="3" fontId="33" fillId="0" borderId="141" xfId="0" applyNumberFormat="1" applyFont="1" applyFill="1" applyBorder="1"/>
    <xf numFmtId="164" fontId="33" fillId="0" borderId="143" xfId="0" applyNumberFormat="1" applyFont="1" applyFill="1" applyBorder="1" applyAlignment="1">
      <alignment horizontal="right"/>
    </xf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3" xfId="0" applyNumberFormat="1" applyBorder="1"/>
    <xf numFmtId="9" fontId="0" fillId="0" borderId="143" xfId="0" applyNumberFormat="1" applyBorder="1"/>
    <xf numFmtId="9" fontId="0" fillId="0" borderId="144" xfId="0" applyNumberFormat="1" applyBorder="1"/>
    <xf numFmtId="0" fontId="60" fillId="0" borderId="142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28" xfId="0" applyNumberFormat="1" applyFont="1" applyFill="1" applyBorder="1"/>
    <xf numFmtId="169" fontId="33" fillId="0" borderId="21" xfId="0" applyNumberFormat="1" applyFont="1" applyFill="1" applyBorder="1"/>
    <xf numFmtId="0" fontId="40" fillId="0" borderId="20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169" fontId="33" fillId="0" borderId="30" xfId="0" applyNumberFormat="1" applyFont="1" applyFill="1" applyBorder="1"/>
    <xf numFmtId="169" fontId="33" fillId="0" borderId="140" xfId="0" applyNumberFormat="1" applyFont="1" applyFill="1" applyBorder="1"/>
    <xf numFmtId="169" fontId="33" fillId="0" borderId="143" xfId="0" applyNumberFormat="1" applyFont="1" applyFill="1" applyBorder="1"/>
    <xf numFmtId="0" fontId="40" fillId="0" borderId="25" xfId="0" applyFont="1" applyFill="1" applyBorder="1"/>
    <xf numFmtId="0" fontId="40" fillId="0" borderId="139" xfId="0" applyFont="1" applyFill="1" applyBorder="1"/>
    <xf numFmtId="0" fontId="40" fillId="0" borderId="142" xfId="0" applyFont="1" applyFill="1" applyBorder="1"/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105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04"/>
      <tableStyleElement type="headerRow" dxfId="103"/>
      <tableStyleElement type="totalRow" dxfId="102"/>
      <tableStyleElement type="firstColumn" dxfId="101"/>
      <tableStyleElement type="lastColumn" dxfId="100"/>
      <tableStyleElement type="firstRowStripe" dxfId="99"/>
      <tableStyleElement type="firstColumnStripe" dxfId="98"/>
    </tableStyle>
    <tableStyle name="TableStyleMedium2 2" pivot="0" count="7">
      <tableStyleElement type="wholeTable" dxfId="97"/>
      <tableStyleElement type="headerRow" dxfId="96"/>
      <tableStyleElement type="totalRow" dxfId="95"/>
      <tableStyleElement type="firstColumn" dxfId="94"/>
      <tableStyleElement type="lastColumn" dxfId="93"/>
      <tableStyleElement type="firstRowStripe" dxfId="92"/>
      <tableStyleElement type="firstColumnStripe" dxfId="9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0.99578114721308897</c:v>
                </c:pt>
                <c:pt idx="1">
                  <c:v>0.94074750187999634</c:v>
                </c:pt>
                <c:pt idx="2">
                  <c:v>0.90952120211257159</c:v>
                </c:pt>
                <c:pt idx="3">
                  <c:v>0.91470041377847833</c:v>
                </c:pt>
                <c:pt idx="4">
                  <c:v>0.89877803983439764</c:v>
                </c:pt>
                <c:pt idx="5">
                  <c:v>0.87778277091344536</c:v>
                </c:pt>
                <c:pt idx="6">
                  <c:v>0.85077047103577574</c:v>
                </c:pt>
                <c:pt idx="7">
                  <c:v>0.85786912307326313</c:v>
                </c:pt>
                <c:pt idx="8">
                  <c:v>0.86203401225076903</c:v>
                </c:pt>
                <c:pt idx="9">
                  <c:v>0.87092582752492143</c:v>
                </c:pt>
                <c:pt idx="10">
                  <c:v>0.87301598432746652</c:v>
                </c:pt>
                <c:pt idx="11">
                  <c:v>0.85284162742566927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715056"/>
        <c:axId val="11527166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0.67163827007449528</c:v>
                </c:pt>
                <c:pt idx="1">
                  <c:v>0.67163827007449528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2713968"/>
        <c:axId val="1152723216"/>
      </c:scatterChart>
      <c:catAx>
        <c:axId val="1152715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5271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7166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52715056"/>
        <c:crosses val="autoZero"/>
        <c:crossBetween val="between"/>
      </c:valAx>
      <c:valAx>
        <c:axId val="115271396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52723216"/>
        <c:crosses val="max"/>
        <c:crossBetween val="midCat"/>
      </c:valAx>
      <c:valAx>
        <c:axId val="115272321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5271396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90" tableBorderDxfId="89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88"/>
    <tableColumn id="2" name="popis" dataDxfId="87"/>
    <tableColumn id="3" name="01 uv_sk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71">
      <calculatedColumnFormula>IF(Tabulka[[#This Row],[15_vzpl]]=0,"",Tabulka[[#This Row],[14_vzsk]]/Tabulka[[#This Row],[15_vzpl]])</calculatedColumnFormula>
    </tableColumn>
    <tableColumn id="20" name="17_vzroz" dataDxfId="7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47" totalsRowShown="0">
  <autoFilter ref="C3:S14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29" bestFit="1" customWidth="1"/>
    <col min="2" max="2" width="102.21875" style="129" bestFit="1" customWidth="1"/>
    <col min="3" max="3" width="16.109375" style="47" hidden="1" customWidth="1"/>
    <col min="4" max="16384" width="8.88671875" style="129"/>
  </cols>
  <sheetData>
    <row r="1" spans="1:3" ht="18.600000000000001" customHeight="1" thickBot="1" x14ac:dyDescent="0.4">
      <c r="A1" s="329" t="s">
        <v>107</v>
      </c>
      <c r="B1" s="329"/>
    </row>
    <row r="2" spans="1:3" ht="14.4" customHeight="1" thickBot="1" x14ac:dyDescent="0.35">
      <c r="A2" s="232" t="s">
        <v>270</v>
      </c>
      <c r="B2" s="46"/>
    </row>
    <row r="3" spans="1:3" ht="14.4" customHeight="1" thickBot="1" x14ac:dyDescent="0.35">
      <c r="A3" s="325" t="s">
        <v>140</v>
      </c>
      <c r="B3" s="326"/>
    </row>
    <row r="4" spans="1:3" ht="14.4" customHeight="1" x14ac:dyDescent="0.3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" customHeight="1" x14ac:dyDescent="0.3">
      <c r="A5" s="145" t="str">
        <f t="shared" si="0"/>
        <v>HI</v>
      </c>
      <c r="B5" s="89" t="s">
        <v>136</v>
      </c>
      <c r="C5" s="47" t="s">
        <v>110</v>
      </c>
    </row>
    <row r="6" spans="1:3" ht="14.4" customHeight="1" x14ac:dyDescent="0.3">
      <c r="A6" s="146" t="str">
        <f t="shared" si="0"/>
        <v>HI Graf</v>
      </c>
      <c r="B6" s="90" t="s">
        <v>103</v>
      </c>
      <c r="C6" s="47" t="s">
        <v>111</v>
      </c>
    </row>
    <row r="7" spans="1:3" ht="14.4" customHeight="1" x14ac:dyDescent="0.3">
      <c r="A7" s="146" t="str">
        <f t="shared" si="0"/>
        <v>Man Tab</v>
      </c>
      <c r="B7" s="90" t="s">
        <v>272</v>
      </c>
      <c r="C7" s="47" t="s">
        <v>112</v>
      </c>
    </row>
    <row r="8" spans="1:3" ht="14.4" customHeight="1" thickBot="1" x14ac:dyDescent="0.35">
      <c r="A8" s="147" t="str">
        <f t="shared" si="0"/>
        <v>HV</v>
      </c>
      <c r="B8" s="91" t="s">
        <v>61</v>
      </c>
      <c r="C8" s="47" t="s">
        <v>66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27" t="s">
        <v>108</v>
      </c>
      <c r="B10" s="326"/>
    </row>
    <row r="11" spans="1:3" ht="14.4" customHeight="1" x14ac:dyDescent="0.3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" customHeight="1" x14ac:dyDescent="0.3">
      <c r="A12" s="146" t="str">
        <f t="shared" ref="A12:A23" si="2">HYPERLINK("#'"&amp;C12&amp;"'!A1",C12)</f>
        <v>LŽ Detail</v>
      </c>
      <c r="B12" s="90" t="s">
        <v>163</v>
      </c>
      <c r="C12" s="47" t="s">
        <v>114</v>
      </c>
    </row>
    <row r="13" spans="1:3" ht="28.8" customHeight="1" x14ac:dyDescent="0.3">
      <c r="A13" s="146" t="str">
        <f t="shared" si="2"/>
        <v>LŽ PL</v>
      </c>
      <c r="B13" s="536" t="s">
        <v>164</v>
      </c>
      <c r="C13" s="47" t="s">
        <v>144</v>
      </c>
    </row>
    <row r="14" spans="1:3" ht="14.4" customHeight="1" x14ac:dyDescent="0.3">
      <c r="A14" s="146" t="str">
        <f t="shared" si="2"/>
        <v>LŽ PL Detail</v>
      </c>
      <c r="B14" s="90" t="s">
        <v>536</v>
      </c>
      <c r="C14" s="47" t="s">
        <v>146</v>
      </c>
    </row>
    <row r="15" spans="1:3" ht="14.4" customHeight="1" x14ac:dyDescent="0.3">
      <c r="A15" s="146" t="str">
        <f t="shared" si="2"/>
        <v>LŽ Statim</v>
      </c>
      <c r="B15" s="254" t="s">
        <v>196</v>
      </c>
      <c r="C15" s="47" t="s">
        <v>206</v>
      </c>
    </row>
    <row r="16" spans="1:3" ht="14.4" customHeight="1" x14ac:dyDescent="0.3">
      <c r="A16" s="146" t="str">
        <f t="shared" si="2"/>
        <v>Léky Recepty</v>
      </c>
      <c r="B16" s="90" t="s">
        <v>138</v>
      </c>
      <c r="C16" s="47" t="s">
        <v>115</v>
      </c>
    </row>
    <row r="17" spans="1:3" ht="14.4" customHeight="1" x14ac:dyDescent="0.3">
      <c r="A17" s="146" t="str">
        <f t="shared" si="2"/>
        <v>LRp Lékaři</v>
      </c>
      <c r="B17" s="90" t="s">
        <v>149</v>
      </c>
      <c r="C17" s="47" t="s">
        <v>150</v>
      </c>
    </row>
    <row r="18" spans="1:3" ht="14.4" customHeight="1" x14ac:dyDescent="0.3">
      <c r="A18" s="146" t="str">
        <f t="shared" si="2"/>
        <v>LRp Detail</v>
      </c>
      <c r="B18" s="90" t="s">
        <v>563</v>
      </c>
      <c r="C18" s="47" t="s">
        <v>116</v>
      </c>
    </row>
    <row r="19" spans="1:3" ht="28.8" customHeight="1" x14ac:dyDescent="0.3">
      <c r="A19" s="146" t="str">
        <f t="shared" si="2"/>
        <v>LRp PL</v>
      </c>
      <c r="B19" s="536" t="s">
        <v>564</v>
      </c>
      <c r="C19" s="47" t="s">
        <v>145</v>
      </c>
    </row>
    <row r="20" spans="1:3" ht="14.4" customHeight="1" x14ac:dyDescent="0.3">
      <c r="A20" s="146" t="str">
        <f>HYPERLINK("#'"&amp;C20&amp;"'!A1",C20)</f>
        <v>LRp PL Detail</v>
      </c>
      <c r="B20" s="90" t="s">
        <v>567</v>
      </c>
      <c r="C20" s="47" t="s">
        <v>147</v>
      </c>
    </row>
    <row r="21" spans="1:3" ht="14.4" customHeight="1" x14ac:dyDescent="0.3">
      <c r="A21" s="148" t="str">
        <f t="shared" ref="A21" si="3">HYPERLINK("#'"&amp;C21&amp;"'!A1",C21)</f>
        <v>Materiál Žádanky</v>
      </c>
      <c r="B21" s="90" t="s">
        <v>139</v>
      </c>
      <c r="C21" s="47" t="s">
        <v>117</v>
      </c>
    </row>
    <row r="22" spans="1:3" ht="14.4" customHeight="1" x14ac:dyDescent="0.3">
      <c r="A22" s="146" t="str">
        <f t="shared" si="2"/>
        <v>MŽ Detail</v>
      </c>
      <c r="B22" s="90" t="s">
        <v>1470</v>
      </c>
      <c r="C22" s="47" t="s">
        <v>118</v>
      </c>
    </row>
    <row r="23" spans="1:3" ht="14.4" customHeight="1" thickBot="1" x14ac:dyDescent="0.35">
      <c r="A23" s="148" t="str">
        <f t="shared" si="2"/>
        <v>Osobní náklady</v>
      </c>
      <c r="B23" s="90" t="s">
        <v>105</v>
      </c>
      <c r="C23" s="47" t="s">
        <v>119</v>
      </c>
    </row>
    <row r="24" spans="1:3" ht="14.4" customHeight="1" thickBot="1" x14ac:dyDescent="0.35">
      <c r="A24" s="93"/>
      <c r="B24" s="93"/>
    </row>
    <row r="25" spans="1:3" ht="14.4" customHeight="1" thickBot="1" x14ac:dyDescent="0.35">
      <c r="A25" s="328" t="s">
        <v>109</v>
      </c>
      <c r="B25" s="326"/>
    </row>
    <row r="26" spans="1:3" ht="14.4" customHeight="1" x14ac:dyDescent="0.3">
      <c r="A26" s="149" t="str">
        <f t="shared" ref="A26:A31" si="4">HYPERLINK("#'"&amp;C26&amp;"'!A1",C26)</f>
        <v>ZV Vykáz.-A</v>
      </c>
      <c r="B26" s="89" t="s">
        <v>1496</v>
      </c>
      <c r="C26" s="47" t="s">
        <v>122</v>
      </c>
    </row>
    <row r="27" spans="1:3" ht="14.4" customHeight="1" x14ac:dyDescent="0.3">
      <c r="A27" s="146" t="str">
        <f t="shared" ref="A27" si="5">HYPERLINK("#'"&amp;C27&amp;"'!A1",C27)</f>
        <v>ZV Vykáz.-A Lékaři</v>
      </c>
      <c r="B27" s="90" t="s">
        <v>1500</v>
      </c>
      <c r="C27" s="47" t="s">
        <v>209</v>
      </c>
    </row>
    <row r="28" spans="1:3" ht="14.4" customHeight="1" x14ac:dyDescent="0.3">
      <c r="A28" s="146" t="str">
        <f t="shared" si="4"/>
        <v>ZV Vykáz.-A Detail</v>
      </c>
      <c r="B28" s="90" t="s">
        <v>1668</v>
      </c>
      <c r="C28" s="47" t="s">
        <v>123</v>
      </c>
    </row>
    <row r="29" spans="1:3" ht="14.4" customHeight="1" x14ac:dyDescent="0.3">
      <c r="A29" s="267" t="str">
        <f>HYPERLINK("#'"&amp;C29&amp;"'!A1",C29)</f>
        <v>ZV Vykáz.-A Det.Lék.</v>
      </c>
      <c r="B29" s="90" t="s">
        <v>1669</v>
      </c>
      <c r="C29" s="47" t="s">
        <v>213</v>
      </c>
    </row>
    <row r="30" spans="1:3" ht="14.4" customHeight="1" x14ac:dyDescent="0.3">
      <c r="A30" s="146" t="str">
        <f t="shared" si="4"/>
        <v>ZV Vykáz.-H</v>
      </c>
      <c r="B30" s="90" t="s">
        <v>126</v>
      </c>
      <c r="C30" s="47" t="s">
        <v>124</v>
      </c>
    </row>
    <row r="31" spans="1:3" ht="14.4" customHeight="1" x14ac:dyDescent="0.3">
      <c r="A31" s="146" t="str">
        <f t="shared" si="4"/>
        <v>ZV Vykáz.-H Detail</v>
      </c>
      <c r="B31" s="90" t="s">
        <v>1732</v>
      </c>
      <c r="C31" s="47" t="s">
        <v>125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7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0" bestFit="1" customWidth="1"/>
    <col min="2" max="2" width="11.6640625" style="150" hidden="1" customWidth="1"/>
    <col min="3" max="4" width="11" style="152" customWidth="1"/>
    <col min="5" max="5" width="11" style="153" customWidth="1"/>
    <col min="6" max="16384" width="8.88671875" style="150"/>
  </cols>
  <sheetData>
    <row r="1" spans="1:5" ht="18.600000000000001" thickBot="1" x14ac:dyDescent="0.4">
      <c r="A1" s="329" t="s">
        <v>120</v>
      </c>
      <c r="B1" s="329"/>
      <c r="C1" s="330"/>
      <c r="D1" s="330"/>
      <c r="E1" s="330"/>
    </row>
    <row r="2" spans="1:5" ht="14.4" customHeight="1" thickBot="1" x14ac:dyDescent="0.35">
      <c r="A2" s="232" t="s">
        <v>270</v>
      </c>
      <c r="B2" s="151"/>
    </row>
    <row r="3" spans="1:5" ht="14.4" customHeight="1" thickBot="1" x14ac:dyDescent="0.35">
      <c r="A3" s="154"/>
      <c r="C3" s="155" t="s">
        <v>106</v>
      </c>
      <c r="D3" s="156" t="s">
        <v>72</v>
      </c>
      <c r="E3" s="157" t="s">
        <v>74</v>
      </c>
    </row>
    <row r="4" spans="1:5" ht="14.4" customHeight="1" thickBot="1" x14ac:dyDescent="0.3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55377.702041717523</v>
      </c>
      <c r="D4" s="160">
        <f ca="1">IF(ISERROR(VLOOKUP("Náklady celkem",INDIRECT("HI!$A:$G"),5,0)),0,VLOOKUP("Náklady celkem",INDIRECT("HI!$A:$G"),5,0))</f>
        <v>58559.609890000007</v>
      </c>
      <c r="E4" s="161">
        <f ca="1">IF(C4=0,0,D4/C4)</f>
        <v>1.0574582861146073</v>
      </c>
    </row>
    <row r="5" spans="1:5" ht="14.4" customHeight="1" x14ac:dyDescent="0.3">
      <c r="A5" s="162" t="s">
        <v>152</v>
      </c>
      <c r="B5" s="163"/>
      <c r="C5" s="164"/>
      <c r="D5" s="164"/>
      <c r="E5" s="165"/>
    </row>
    <row r="6" spans="1:5" ht="14.4" customHeight="1" x14ac:dyDescent="0.3">
      <c r="A6" s="166" t="s">
        <v>157</v>
      </c>
      <c r="B6" s="167"/>
      <c r="C6" s="168"/>
      <c r="D6" s="168"/>
      <c r="E6" s="165"/>
    </row>
    <row r="7" spans="1:5" ht="14.4" customHeight="1" x14ac:dyDescent="0.3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40.057586242675782</v>
      </c>
      <c r="D7" s="168">
        <f>IF(ISERROR(HI!E5),"",HI!E5)</f>
        <v>33.180980000000019</v>
      </c>
      <c r="E7" s="165">
        <f t="shared" ref="E7:E15" si="0">IF(C7=0,0,D7/C7)</f>
        <v>0.82833198682975817</v>
      </c>
    </row>
    <row r="8" spans="1:5" ht="14.4" customHeight="1" x14ac:dyDescent="0.3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0.89818901549337171</v>
      </c>
      <c r="E8" s="165">
        <f t="shared" si="0"/>
        <v>0.99798779499263524</v>
      </c>
    </row>
    <row r="9" spans="1:5" ht="14.4" customHeight="1" x14ac:dyDescent="0.3">
      <c r="A9" s="257" t="str">
        <f>HYPERLINK("#'LŽ Statim'!A1","Podíl statimových žádanek (max. 30%)")</f>
        <v>Podíl statimových žádanek (max. 30%)</v>
      </c>
      <c r="B9" s="255" t="s">
        <v>206</v>
      </c>
      <c r="C9" s="256">
        <v>0.3</v>
      </c>
      <c r="D9" s="256">
        <f>IF('LŽ Statim'!G3="",0,'LŽ Statim'!G3)</f>
        <v>8.6956521739130436E-3</v>
      </c>
      <c r="E9" s="165">
        <f>IF(C9=0,0,D9/C9)</f>
        <v>2.8985507246376812E-2</v>
      </c>
    </row>
    <row r="10" spans="1:5" ht="14.4" customHeight="1" x14ac:dyDescent="0.3">
      <c r="A10" s="170" t="s">
        <v>153</v>
      </c>
      <c r="B10" s="167"/>
      <c r="C10" s="168"/>
      <c r="D10" s="168"/>
      <c r="E10" s="165"/>
    </row>
    <row r="11" spans="1:5" ht="14.4" customHeight="1" x14ac:dyDescent="0.3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1</v>
      </c>
      <c r="E11" s="165">
        <f t="shared" si="0"/>
        <v>1.6666666666666667</v>
      </c>
    </row>
    <row r="12" spans="1:5" ht="14.4" customHeight="1" x14ac:dyDescent="0.3">
      <c r="A12" s="257" t="str">
        <f>HYPERLINK("#'LRp PL'!A1","Plnění pozitivního listu (min. 80%)")</f>
        <v>Plnění pozitivního listu (min. 80%)</v>
      </c>
      <c r="B12" s="167" t="s">
        <v>145</v>
      </c>
      <c r="C12" s="169">
        <v>0.8</v>
      </c>
      <c r="D12" s="169">
        <f>IF(ISERROR(VLOOKUP("Celkem",'LRp PL'!A:F,5,0)),0,VLOOKUP("Celkem",'LRp PL'!A:F,5,0))</f>
        <v>0</v>
      </c>
      <c r="E12" s="165">
        <f t="shared" si="0"/>
        <v>0</v>
      </c>
    </row>
    <row r="13" spans="1:5" ht="14.4" customHeight="1" x14ac:dyDescent="0.3">
      <c r="A13" s="170" t="s">
        <v>154</v>
      </c>
      <c r="B13" s="167"/>
      <c r="C13" s="168"/>
      <c r="D13" s="168"/>
      <c r="E13" s="165"/>
    </row>
    <row r="14" spans="1:5" ht="14.4" customHeight="1" x14ac:dyDescent="0.3">
      <c r="A14" s="171" t="s">
        <v>158</v>
      </c>
      <c r="B14" s="167"/>
      <c r="C14" s="164"/>
      <c r="D14" s="164"/>
      <c r="E14" s="165"/>
    </row>
    <row r="15" spans="1:5" ht="14.4" customHeight="1" x14ac:dyDescent="0.3">
      <c r="A15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167" t="s">
        <v>110</v>
      </c>
      <c r="C15" s="168">
        <f>IF(ISERROR(HI!F6),"",HI!F6)</f>
        <v>29439.1593125</v>
      </c>
      <c r="D15" s="168">
        <f>IF(ISERROR(HI!E6),"",HI!E6)</f>
        <v>28949.655389999996</v>
      </c>
      <c r="E15" s="165">
        <f t="shared" si="0"/>
        <v>0.98337235390101108</v>
      </c>
    </row>
    <row r="16" spans="1:5" ht="14.4" customHeight="1" thickBot="1" x14ac:dyDescent="0.35">
      <c r="A16" s="173" t="str">
        <f>HYPERLINK("#HI!A1","Osobní náklady")</f>
        <v>Osobní náklady</v>
      </c>
      <c r="B16" s="167"/>
      <c r="C16" s="164">
        <f ca="1">IF(ISERROR(VLOOKUP("Osobní náklady (Kč) *",INDIRECT("HI!$A:$G"),6,0)),0,VLOOKUP("Osobní náklady (Kč) *",INDIRECT("HI!$A:$G"),6,0))</f>
        <v>22385.819529296874</v>
      </c>
      <c r="D16" s="164">
        <f ca="1">IF(ISERROR(VLOOKUP("Osobní náklady (Kč) *",INDIRECT("HI!$A:$G"),5,0)),0,VLOOKUP("Osobní náklady (Kč) *",INDIRECT("HI!$A:$G"),5,0))</f>
        <v>26149.113809999999</v>
      </c>
      <c r="E16" s="165">
        <f ca="1">IF(C16=0,0,D16/C16)</f>
        <v>1.1681106325269</v>
      </c>
    </row>
    <row r="17" spans="1:5" ht="14.4" customHeight="1" thickBot="1" x14ac:dyDescent="0.35">
      <c r="A17" s="177"/>
      <c r="B17" s="178"/>
      <c r="C17" s="179"/>
      <c r="D17" s="179"/>
      <c r="E17" s="180"/>
    </row>
    <row r="18" spans="1:5" ht="14.4" customHeight="1" thickBot="1" x14ac:dyDescent="0.35">
      <c r="A18" s="181" t="str">
        <f>HYPERLINK("#HI!A1","VÝNOSY CELKEM (v tisících)")</f>
        <v>VÝNOSY CELKEM (v tisících)</v>
      </c>
      <c r="B18" s="182"/>
      <c r="C18" s="183">
        <f ca="1">IF(ISERROR(VLOOKUP("Výnosy celkem",INDIRECT("HI!$A:$G"),6,0)),0,VLOOKUP("Výnosy celkem",INDIRECT("HI!$A:$G"),6,0))</f>
        <v>37193.784</v>
      </c>
      <c r="D18" s="183">
        <f ca="1">IF(ISERROR(VLOOKUP("Výnosy celkem",INDIRECT("HI!$A:$G"),5,0)),0,VLOOKUP("Výnosy celkem",INDIRECT("HI!$A:$G"),5,0))</f>
        <v>49942.072999999997</v>
      </c>
      <c r="E18" s="184">
        <f t="shared" ref="E18:E23" ca="1" si="1">IF(C18=0,0,D18/C18)</f>
        <v>1.3427532138165883</v>
      </c>
    </row>
    <row r="19" spans="1:5" ht="14.4" customHeight="1" x14ac:dyDescent="0.3">
      <c r="A19" s="185" t="str">
        <f>HYPERLINK("#HI!A1","Ambulance (body za výkony + Kč za ZUM a ZULP)")</f>
        <v>Ambulance (body za výkony + Kč za ZUM a ZULP)</v>
      </c>
      <c r="B19" s="163"/>
      <c r="C19" s="164">
        <f ca="1">IF(ISERROR(VLOOKUP("Ambulance *",INDIRECT("HI!$A:$G"),6,0)),0,VLOOKUP("Ambulance *",INDIRECT("HI!$A:$G"),6,0))</f>
        <v>37193.784</v>
      </c>
      <c r="D19" s="164">
        <f ca="1">IF(ISERROR(VLOOKUP("Ambulance *",INDIRECT("HI!$A:$G"),5,0)),0,VLOOKUP("Ambulance *",INDIRECT("HI!$A:$G"),5,0))</f>
        <v>49942.072999999997</v>
      </c>
      <c r="E19" s="165">
        <f t="shared" ca="1" si="1"/>
        <v>1.3427532138165883</v>
      </c>
    </row>
    <row r="20" spans="1:5" ht="14.4" customHeight="1" x14ac:dyDescent="0.3">
      <c r="A20" s="264" t="str">
        <f>HYPERLINK("#'ZV Vykáz.-A'!A1","Zdravotní výkony vykázané u ambulantních pacientů (min. 100 % 2016)")</f>
        <v>Zdravotní výkony vykázané u ambulantních pacientů (min. 100 % 2016)</v>
      </c>
      <c r="B20" s="265" t="s">
        <v>122</v>
      </c>
      <c r="C20" s="169">
        <v>1</v>
      </c>
      <c r="D20" s="169">
        <f>IF(ISERROR(VLOOKUP("Celkem:",'ZV Vykáz.-A'!$A:$AB,10,0)),"",VLOOKUP("Celkem:",'ZV Vykáz.-A'!$A:$AB,10,0))</f>
        <v>1.3427532138165883</v>
      </c>
      <c r="E20" s="165">
        <f t="shared" si="1"/>
        <v>1.3427532138165883</v>
      </c>
    </row>
    <row r="21" spans="1:5" ht="14.4" customHeight="1" x14ac:dyDescent="0.3">
      <c r="A21" s="263" t="str">
        <f>HYPERLINK("#'ZV Vykáz.-A'!A1","Specializovaná ambulantní péče")</f>
        <v>Specializovaná ambulantní péče</v>
      </c>
      <c r="B21" s="265" t="s">
        <v>122</v>
      </c>
      <c r="C21" s="169">
        <v>1</v>
      </c>
      <c r="D21" s="256" t="str">
        <f>IF(ISERROR(VLOOKUP("Specializovaná ambulantní péče",'ZV Vykáz.-A'!$A:$AB,10,0)),"",VLOOKUP("Specializovaná ambulantní péče",'ZV Vykáz.-A'!$A:$AB,10,0))</f>
        <v/>
      </c>
      <c r="E21" s="165" t="e">
        <f t="shared" si="1"/>
        <v>#VALUE!</v>
      </c>
    </row>
    <row r="22" spans="1:5" ht="14.4" customHeight="1" x14ac:dyDescent="0.3">
      <c r="A22" s="263" t="str">
        <f>HYPERLINK("#'ZV Vykáz.-A'!A1","Ambulantní péče ve vyjmenovaných odbornostech (§9)")</f>
        <v>Ambulantní péče ve vyjmenovaných odbornostech (§9)</v>
      </c>
      <c r="B22" s="265" t="s">
        <v>122</v>
      </c>
      <c r="C22" s="169">
        <v>1</v>
      </c>
      <c r="D22" s="256">
        <f>IF(ISERROR(VLOOKUP("Ambulantní péče ve vyjmenovaných odbornostech (§9) *",'ZV Vykáz.-A'!$A:$AB,10,0)),"",VLOOKUP("Ambulantní péče ve vyjmenovaných odbornostech (§9) *",'ZV Vykáz.-A'!$A:$AB,10,0))</f>
        <v>1.3427532138165883</v>
      </c>
      <c r="E22" s="165">
        <f>IF(OR(C22=0,D22=""),0,IF(C22="","",D22/C22))</f>
        <v>1.3427532138165883</v>
      </c>
    </row>
    <row r="23" spans="1:5" ht="14.4" customHeight="1" x14ac:dyDescent="0.3">
      <c r="A23" s="186" t="str">
        <f>HYPERLINK("#'ZV Vykáz.-H'!A1","Zdravotní výkony vykázané u hospitalizovaných pacientů (max. 85 %)")</f>
        <v>Zdravotní výkony vykázané u hospitalizovaných pacientů (max. 85 %)</v>
      </c>
      <c r="B23" s="265" t="s">
        <v>124</v>
      </c>
      <c r="C23" s="169">
        <v>0.85</v>
      </c>
      <c r="D23" s="169">
        <f>IF(ISERROR(VLOOKUP("Celkem:",'ZV Vykáz.-H'!$A:$S,7,0)),"",VLOOKUP("Celkem:",'ZV Vykáz.-H'!$A:$S,7,0))</f>
        <v>1.3991602725737435</v>
      </c>
      <c r="E23" s="165">
        <f t="shared" si="1"/>
        <v>1.6460709089102865</v>
      </c>
    </row>
    <row r="24" spans="1:5" ht="14.4" customHeight="1" x14ac:dyDescent="0.3">
      <c r="A24" s="187" t="str">
        <f>HYPERLINK("#HI!A1","Hospitalizace (casemix * 30000)")</f>
        <v>Hospitalizace (casemix * 30000)</v>
      </c>
      <c r="B24" s="167"/>
      <c r="C24" s="164">
        <f ca="1">IF(ISERROR(VLOOKUP("Hospitalizace *",INDIRECT("HI!$A:$G"),6,0)),0,VLOOKUP("Hospitalizace *",INDIRECT("HI!$A:$G"),6,0))</f>
        <v>0</v>
      </c>
      <c r="D24" s="164">
        <f ca="1">IF(ISERROR(VLOOKUP("Hospitalizace *",INDIRECT("HI!$A:$G"),5,0)),0,VLOOKUP("Hospitalizace *",INDIRECT("HI!$A:$G"),5,0))</f>
        <v>0</v>
      </c>
      <c r="E24" s="165">
        <f ca="1">IF(C24=0,0,D24/C24)</f>
        <v>0</v>
      </c>
    </row>
    <row r="25" spans="1:5" ht="14.4" customHeight="1" thickBot="1" x14ac:dyDescent="0.35">
      <c r="A25" s="188" t="s">
        <v>155</v>
      </c>
      <c r="B25" s="174"/>
      <c r="C25" s="175"/>
      <c r="D25" s="175"/>
      <c r="E25" s="176"/>
    </row>
    <row r="26" spans="1:5" ht="14.4" customHeight="1" thickBot="1" x14ac:dyDescent="0.35">
      <c r="A26" s="189"/>
      <c r="B26" s="190"/>
      <c r="C26" s="191"/>
      <c r="D26" s="191"/>
      <c r="E26" s="192"/>
    </row>
    <row r="27" spans="1:5" ht="14.4" customHeight="1" thickBot="1" x14ac:dyDescent="0.35">
      <c r="A27" s="193" t="s">
        <v>156</v>
      </c>
      <c r="B27" s="194"/>
      <c r="C27" s="195"/>
      <c r="D27" s="195"/>
      <c r="E27" s="196"/>
    </row>
  </sheetData>
  <mergeCells count="1">
    <mergeCell ref="A1:E1"/>
  </mergeCells>
  <conditionalFormatting sqref="E5">
    <cfRule type="cellIs" dxfId="6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6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6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6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6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3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8 E8 E11:E12 E20:E21">
    <cfRule type="cellIs" dxfId="62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5 E22:E23">
    <cfRule type="cellIs" dxfId="61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29" bestFit="1" customWidth="1"/>
    <col min="2" max="2" width="9.5546875" style="129" hidden="1" customWidth="1" outlineLevel="1"/>
    <col min="3" max="3" width="9.5546875" style="129" customWidth="1" collapsed="1"/>
    <col min="4" max="4" width="2.21875" style="129" customWidth="1"/>
    <col min="5" max="8" width="9.5546875" style="129" customWidth="1"/>
    <col min="9" max="10" width="9.77734375" style="129" hidden="1" customWidth="1" outlineLevel="1"/>
    <col min="11" max="11" width="8.88671875" style="129" collapsed="1"/>
    <col min="12" max="16384" width="8.88671875" style="129"/>
  </cols>
  <sheetData>
    <row r="1" spans="1:10" ht="18.600000000000001" customHeight="1" thickBot="1" x14ac:dyDescent="0.4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" customHeight="1" thickBot="1" x14ac:dyDescent="0.35">
      <c r="A2" s="232" t="s">
        <v>270</v>
      </c>
      <c r="B2" s="111"/>
      <c r="C2" s="111"/>
      <c r="D2" s="111"/>
      <c r="E2" s="111"/>
      <c r="F2" s="111"/>
    </row>
    <row r="3" spans="1:10" ht="14.4" customHeight="1" x14ac:dyDescent="0.3">
      <c r="A3" s="331"/>
      <c r="B3" s="107">
        <v>2015</v>
      </c>
      <c r="C3" s="40">
        <v>2017</v>
      </c>
      <c r="D3" s="7"/>
      <c r="E3" s="335">
        <v>2018</v>
      </c>
      <c r="F3" s="336"/>
      <c r="G3" s="336"/>
      <c r="H3" s="337"/>
      <c r="I3" s="338">
        <v>2017</v>
      </c>
      <c r="J3" s="339"/>
    </row>
    <row r="4" spans="1:10" ht="14.4" customHeight="1" thickBot="1" x14ac:dyDescent="0.3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214</v>
      </c>
      <c r="J4" s="269" t="s">
        <v>215</v>
      </c>
    </row>
    <row r="5" spans="1:10" ht="14.4" customHeight="1" x14ac:dyDescent="0.3">
      <c r="A5" s="112" t="str">
        <f>HYPERLINK("#'Léky Žádanky'!A1","Léky (Kč)")</f>
        <v>Léky (Kč)</v>
      </c>
      <c r="B5" s="27">
        <v>41.43531999999999</v>
      </c>
      <c r="C5" s="29">
        <v>33.402480000000011</v>
      </c>
      <c r="D5" s="8"/>
      <c r="E5" s="117">
        <v>33.180980000000019</v>
      </c>
      <c r="F5" s="28">
        <v>40.057586242675782</v>
      </c>
      <c r="G5" s="116">
        <f>E5-F5</f>
        <v>-6.8766062426757628</v>
      </c>
      <c r="H5" s="122">
        <f>IF(F5&lt;0.00000001,"",E5/F5)</f>
        <v>0.82833198682975817</v>
      </c>
    </row>
    <row r="6" spans="1:10" ht="14.4" customHeight="1" x14ac:dyDescent="0.3">
      <c r="A6" s="112" t="str">
        <f>HYPERLINK("#'Materiál Žádanky'!A1","Materiál - SZM (Kč)")</f>
        <v>Materiál - SZM (Kč)</v>
      </c>
      <c r="B6" s="10">
        <v>20727.983119999997</v>
      </c>
      <c r="C6" s="31">
        <v>22891.736160000004</v>
      </c>
      <c r="D6" s="8"/>
      <c r="E6" s="118">
        <v>28949.655389999996</v>
      </c>
      <c r="F6" s="30">
        <v>29439.1593125</v>
      </c>
      <c r="G6" s="119">
        <f>E6-F6</f>
        <v>-489.50392250000368</v>
      </c>
      <c r="H6" s="123">
        <f>IF(F6&lt;0.00000001,"",E6/F6)</f>
        <v>0.98337235390101108</v>
      </c>
    </row>
    <row r="7" spans="1:10" ht="14.4" customHeight="1" x14ac:dyDescent="0.3">
      <c r="A7" s="112" t="str">
        <f>HYPERLINK("#'Osobní náklady'!A1","Osobní náklady (Kč) *")</f>
        <v>Osobní náklady (Kč) *</v>
      </c>
      <c r="B7" s="10">
        <v>20076.69224</v>
      </c>
      <c r="C7" s="31">
        <v>22211.844810000002</v>
      </c>
      <c r="D7" s="8"/>
      <c r="E7" s="118">
        <v>26149.113809999999</v>
      </c>
      <c r="F7" s="30">
        <v>22385.819529296874</v>
      </c>
      <c r="G7" s="119">
        <f>E7-F7</f>
        <v>3763.294280703125</v>
      </c>
      <c r="H7" s="123">
        <f>IF(F7&lt;0.00000001,"",E7/F7)</f>
        <v>1.1681106325269</v>
      </c>
    </row>
    <row r="8" spans="1:10" ht="14.4" customHeight="1" thickBot="1" x14ac:dyDescent="0.35">
      <c r="A8" s="1" t="s">
        <v>75</v>
      </c>
      <c r="B8" s="11">
        <v>3111.3650899999775</v>
      </c>
      <c r="C8" s="33">
        <v>3228.4827799999985</v>
      </c>
      <c r="D8" s="8"/>
      <c r="E8" s="120">
        <v>3427.6597100000108</v>
      </c>
      <c r="F8" s="32">
        <v>3512.6656136779784</v>
      </c>
      <c r="G8" s="121">
        <f>E8-F8</f>
        <v>-85.005903677967581</v>
      </c>
      <c r="H8" s="124">
        <f>IF(F8&lt;0.00000001,"",E8/F8)</f>
        <v>0.97580017199844959</v>
      </c>
    </row>
    <row r="9" spans="1:10" ht="14.4" customHeight="1" thickBot="1" x14ac:dyDescent="0.35">
      <c r="A9" s="2" t="s">
        <v>76</v>
      </c>
      <c r="B9" s="3">
        <v>43957.475769999975</v>
      </c>
      <c r="C9" s="35">
        <v>48365.466230000005</v>
      </c>
      <c r="D9" s="8"/>
      <c r="E9" s="3">
        <v>58559.609890000007</v>
      </c>
      <c r="F9" s="34">
        <v>55377.702041717523</v>
      </c>
      <c r="G9" s="34">
        <f>E9-F9</f>
        <v>3181.9078482824843</v>
      </c>
      <c r="H9" s="125">
        <f>IF(F9&lt;0.00000001,"",E9/F9)</f>
        <v>1.0574582861146073</v>
      </c>
    </row>
    <row r="10" spans="1:10" ht="14.4" customHeight="1" thickBot="1" x14ac:dyDescent="0.35">
      <c r="A10" s="12"/>
      <c r="B10" s="12"/>
      <c r="C10" s="108"/>
      <c r="D10" s="8"/>
      <c r="E10" s="12"/>
      <c r="F10" s="13"/>
    </row>
    <row r="11" spans="1:10" ht="14.4" customHeight="1" x14ac:dyDescent="0.3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42405.858999999997</v>
      </c>
      <c r="C11" s="29">
        <f>IF(ISERROR(VLOOKUP("Celkem:",'ZV Vykáz.-A'!A:H,5,0)),0,VLOOKUP("Celkem:",'ZV Vykáz.-A'!A:H,5,0)/1000)</f>
        <v>37193.784</v>
      </c>
      <c r="D11" s="8"/>
      <c r="E11" s="117">
        <f>IF(ISERROR(VLOOKUP("Celkem:",'ZV Vykáz.-A'!A:H,8,0)),0,VLOOKUP("Celkem:",'ZV Vykáz.-A'!A:H,8,0)/1000)</f>
        <v>49942.072999999997</v>
      </c>
      <c r="F11" s="28">
        <f>C11</f>
        <v>37193.784</v>
      </c>
      <c r="G11" s="116">
        <f>E11-F11</f>
        <v>12748.288999999997</v>
      </c>
      <c r="H11" s="122">
        <f>IF(F11&lt;0.00000001,"",E11/F11)</f>
        <v>1.3427532138165883</v>
      </c>
      <c r="I11" s="116">
        <f>E11-B11</f>
        <v>7536.2139999999999</v>
      </c>
      <c r="J11" s="122">
        <f>IF(B11&lt;0.00000001,"",E11/B11)</f>
        <v>1.1777163386785774</v>
      </c>
    </row>
    <row r="12" spans="1:10" ht="14.4" customHeight="1" thickBot="1" x14ac:dyDescent="0.3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" customHeight="1" thickBot="1" x14ac:dyDescent="0.35">
      <c r="A13" s="4" t="s">
        <v>79</v>
      </c>
      <c r="B13" s="5">
        <f>SUM(B11:B12)</f>
        <v>42405.858999999997</v>
      </c>
      <c r="C13" s="37">
        <f>SUM(C11:C12)</f>
        <v>37193.784</v>
      </c>
      <c r="D13" s="8"/>
      <c r="E13" s="5">
        <f>SUM(E11:E12)</f>
        <v>49942.072999999997</v>
      </c>
      <c r="F13" s="36">
        <f>SUM(F11:F12)</f>
        <v>37193.784</v>
      </c>
      <c r="G13" s="36">
        <f>E13-F13</f>
        <v>12748.288999999997</v>
      </c>
      <c r="H13" s="126">
        <f>IF(F13&lt;0.00000001,"",E13/F13)</f>
        <v>1.3427532138165883</v>
      </c>
      <c r="I13" s="36">
        <f>SUM(I11:I12)</f>
        <v>7536.2139999999999</v>
      </c>
      <c r="J13" s="126">
        <f>IF(B13&lt;0.00000001,"",E13/B13)</f>
        <v>1.1777163386785774</v>
      </c>
    </row>
    <row r="14" spans="1:10" ht="14.4" customHeight="1" thickBot="1" x14ac:dyDescent="0.35">
      <c r="A14" s="12"/>
      <c r="B14" s="12"/>
      <c r="C14" s="108"/>
      <c r="D14" s="8"/>
      <c r="E14" s="12"/>
      <c r="F14" s="13"/>
    </row>
    <row r="15" spans="1:10" ht="14.4" customHeight="1" thickBot="1" x14ac:dyDescent="0.35">
      <c r="A15" s="134" t="str">
        <f>HYPERLINK("#'HI Graf'!A1","Hospodářský index (Výnosy / Náklady) *")</f>
        <v>Hospodářský index (Výnosy / Náklady) *</v>
      </c>
      <c r="B15" s="6">
        <f>IF(B9=0,"",B13/B9)</f>
        <v>0.96470186827563642</v>
      </c>
      <c r="C15" s="39">
        <f>IF(C9=0,"",C13/C9)</f>
        <v>0.76901530987267808</v>
      </c>
      <c r="D15" s="8"/>
      <c r="E15" s="6">
        <f>IF(E9=0,"",E13/E9)</f>
        <v>0.85284162742567049</v>
      </c>
      <c r="F15" s="38">
        <f>IF(F9=0,"",F13/F9)</f>
        <v>0.67163827007449528</v>
      </c>
      <c r="G15" s="38">
        <f>IF(ISERROR(F15-E15),"",E15-F15)</f>
        <v>0.18120335735117521</v>
      </c>
      <c r="H15" s="127">
        <f>IF(ISERROR(F15-E15),"",IF(F15&lt;0.00000001,"",E15/F15))</f>
        <v>1.2697930797348354</v>
      </c>
    </row>
    <row r="17" spans="1:8" ht="14.4" customHeight="1" x14ac:dyDescent="0.3">
      <c r="A17" s="113" t="s">
        <v>160</v>
      </c>
    </row>
    <row r="18" spans="1:8" ht="14.4" customHeight="1" x14ac:dyDescent="0.3">
      <c r="A18" s="235" t="s">
        <v>188</v>
      </c>
      <c r="B18" s="236"/>
      <c r="C18" s="236"/>
      <c r="D18" s="236"/>
      <c r="E18" s="236"/>
      <c r="F18" s="236"/>
      <c r="G18" s="236"/>
      <c r="H18" s="236"/>
    </row>
    <row r="19" spans="1:8" x14ac:dyDescent="0.3">
      <c r="A19" s="234" t="s">
        <v>187</v>
      </c>
      <c r="B19" s="236"/>
      <c r="C19" s="236"/>
      <c r="D19" s="236"/>
      <c r="E19" s="236"/>
      <c r="F19" s="236"/>
      <c r="G19" s="236"/>
      <c r="H19" s="236"/>
    </row>
    <row r="20" spans="1:8" ht="14.4" customHeight="1" x14ac:dyDescent="0.3">
      <c r="A20" s="114" t="s">
        <v>207</v>
      </c>
    </row>
    <row r="21" spans="1:8" ht="14.4" customHeight="1" x14ac:dyDescent="0.3">
      <c r="A21" s="114" t="s">
        <v>161</v>
      </c>
    </row>
    <row r="22" spans="1:8" ht="14.4" customHeight="1" x14ac:dyDescent="0.3">
      <c r="A22" s="115" t="s">
        <v>248</v>
      </c>
    </row>
    <row r="23" spans="1:8" ht="14.4" customHeight="1" x14ac:dyDescent="0.3">
      <c r="A23" s="115" t="s">
        <v>162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0" priority="8" operator="greaterThan">
      <formula>0</formula>
    </cfRule>
  </conditionalFormatting>
  <conditionalFormatting sqref="G11:G13 G15">
    <cfRule type="cellIs" dxfId="59" priority="7" operator="lessThan">
      <formula>0</formula>
    </cfRule>
  </conditionalFormatting>
  <conditionalFormatting sqref="H5:H9">
    <cfRule type="cellIs" dxfId="58" priority="6" operator="greaterThan">
      <formula>1</formula>
    </cfRule>
  </conditionalFormatting>
  <conditionalFormatting sqref="H11:H13 H15">
    <cfRule type="cellIs" dxfId="57" priority="5" operator="lessThan">
      <formula>1</formula>
    </cfRule>
  </conditionalFormatting>
  <conditionalFormatting sqref="I11:I13">
    <cfRule type="cellIs" dxfId="56" priority="4" operator="lessThan">
      <formula>0</formula>
    </cfRule>
  </conditionalFormatting>
  <conditionalFormatting sqref="J11:J13">
    <cfRule type="cellIs" dxfId="55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29"/>
    <col min="2" max="13" width="8.88671875" style="129" customWidth="1"/>
    <col min="14" max="16384" width="8.88671875" style="129"/>
  </cols>
  <sheetData>
    <row r="1" spans="1:13" ht="18.600000000000001" customHeight="1" thickBot="1" x14ac:dyDescent="0.4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" customHeight="1" x14ac:dyDescent="0.3">
      <c r="A2" s="232" t="s">
        <v>270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" customHeight="1" x14ac:dyDescent="0.3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" customHeight="1" x14ac:dyDescent="0.3">
      <c r="A4" s="198" t="s">
        <v>80</v>
      </c>
      <c r="B4" s="201">
        <f>(B10+B8)/B6</f>
        <v>0.99578114721308897</v>
      </c>
      <c r="C4" s="201">
        <f t="shared" ref="C4:M4" si="0">(C10+C8)/C6</f>
        <v>0.94074750187999634</v>
      </c>
      <c r="D4" s="201">
        <f t="shared" si="0"/>
        <v>0.90952120211257159</v>
      </c>
      <c r="E4" s="201">
        <f t="shared" si="0"/>
        <v>0.91470041377847833</v>
      </c>
      <c r="F4" s="201">
        <f t="shared" si="0"/>
        <v>0.89877803983439764</v>
      </c>
      <c r="G4" s="201">
        <f t="shared" si="0"/>
        <v>0.87778277091344536</v>
      </c>
      <c r="H4" s="201">
        <f t="shared" si="0"/>
        <v>0.85077047103577574</v>
      </c>
      <c r="I4" s="201">
        <f t="shared" si="0"/>
        <v>0.85786912307326313</v>
      </c>
      <c r="J4" s="201">
        <f t="shared" si="0"/>
        <v>0.86203401225076903</v>
      </c>
      <c r="K4" s="201">
        <f t="shared" si="0"/>
        <v>0.87092582752492143</v>
      </c>
      <c r="L4" s="201">
        <f t="shared" si="0"/>
        <v>0.87301598432746652</v>
      </c>
      <c r="M4" s="201">
        <f t="shared" si="0"/>
        <v>0.85284162742566927</v>
      </c>
    </row>
    <row r="5" spans="1:13" ht="14.4" customHeight="1" x14ac:dyDescent="0.3">
      <c r="A5" s="202" t="s">
        <v>53</v>
      </c>
      <c r="B5" s="201">
        <f>IF(ISERROR(VLOOKUP($A5,'Man Tab'!$A:$Q,COLUMN()+2,0)),0,VLOOKUP($A5,'Man Tab'!$A:$Q,COLUMN()+2,0))</f>
        <v>4673.3059899999998</v>
      </c>
      <c r="C5" s="201">
        <f>IF(ISERROR(VLOOKUP($A5,'Man Tab'!$A:$Q,COLUMN()+2,0)),0,VLOOKUP($A5,'Man Tab'!$A:$Q,COLUMN()+2,0))</f>
        <v>4901.7404299999998</v>
      </c>
      <c r="D5" s="201">
        <f>IF(ISERROR(VLOOKUP($A5,'Man Tab'!$A:$Q,COLUMN()+2,0)),0,VLOOKUP($A5,'Man Tab'!$A:$Q,COLUMN()+2,0))</f>
        <v>5204.9663700000201</v>
      </c>
      <c r="E5" s="201">
        <f>IF(ISERROR(VLOOKUP($A5,'Man Tab'!$A:$Q,COLUMN()+2,0)),0,VLOOKUP($A5,'Man Tab'!$A:$Q,COLUMN()+2,0))</f>
        <v>4484.4980100000203</v>
      </c>
      <c r="F5" s="201">
        <f>IF(ISERROR(VLOOKUP($A5,'Man Tab'!$A:$Q,COLUMN()+2,0)),0,VLOOKUP($A5,'Man Tab'!$A:$Q,COLUMN()+2,0))</f>
        <v>4636.4180699999997</v>
      </c>
      <c r="G5" s="201">
        <f>IF(ISERROR(VLOOKUP($A5,'Man Tab'!$A:$Q,COLUMN()+2,0)),0,VLOOKUP($A5,'Man Tab'!$A:$Q,COLUMN()+2,0))</f>
        <v>5145.8818499999998</v>
      </c>
      <c r="H5" s="201">
        <f>IF(ISERROR(VLOOKUP($A5,'Man Tab'!$A:$Q,COLUMN()+2,0)),0,VLOOKUP($A5,'Man Tab'!$A:$Q,COLUMN()+2,0))</f>
        <v>5277.9325500000004</v>
      </c>
      <c r="I5" s="201">
        <f>IF(ISERROR(VLOOKUP($A5,'Man Tab'!$A:$Q,COLUMN()+2,0)),0,VLOOKUP($A5,'Man Tab'!$A:$Q,COLUMN()+2,0))</f>
        <v>4458.9489100000001</v>
      </c>
      <c r="J5" s="201">
        <f>IF(ISERROR(VLOOKUP($A5,'Man Tab'!$A:$Q,COLUMN()+2,0)),0,VLOOKUP($A5,'Man Tab'!$A:$Q,COLUMN()+2,0))</f>
        <v>3926.7849900000101</v>
      </c>
      <c r="K5" s="201">
        <f>IF(ISERROR(VLOOKUP($A5,'Man Tab'!$A:$Q,COLUMN()+2,0)),0,VLOOKUP($A5,'Man Tab'!$A:$Q,COLUMN()+2,0))</f>
        <v>5004.06945000003</v>
      </c>
      <c r="L5" s="201">
        <f>IF(ISERROR(VLOOKUP($A5,'Man Tab'!$A:$Q,COLUMN()+2,0)),0,VLOOKUP($A5,'Man Tab'!$A:$Q,COLUMN()+2,0))</f>
        <v>5710.4843500000097</v>
      </c>
      <c r="M5" s="201">
        <f>IF(ISERROR(VLOOKUP($A5,'Man Tab'!$A:$Q,COLUMN()+2,0)),0,VLOOKUP($A5,'Man Tab'!$A:$Q,COLUMN()+2,0))</f>
        <v>5134.5789200000199</v>
      </c>
    </row>
    <row r="6" spans="1:13" ht="14.4" customHeight="1" x14ac:dyDescent="0.3">
      <c r="A6" s="202" t="s">
        <v>76</v>
      </c>
      <c r="B6" s="203">
        <f>B5</f>
        <v>4673.3059899999998</v>
      </c>
      <c r="C6" s="203">
        <f t="shared" ref="C6:M6" si="1">C5+B6</f>
        <v>9575.0464199999988</v>
      </c>
      <c r="D6" s="203">
        <f t="shared" si="1"/>
        <v>14780.012790000019</v>
      </c>
      <c r="E6" s="203">
        <f t="shared" si="1"/>
        <v>19264.51080000004</v>
      </c>
      <c r="F6" s="203">
        <f t="shared" si="1"/>
        <v>23900.92887000004</v>
      </c>
      <c r="G6" s="203">
        <f t="shared" si="1"/>
        <v>29046.810720000038</v>
      </c>
      <c r="H6" s="203">
        <f t="shared" si="1"/>
        <v>34324.743270000035</v>
      </c>
      <c r="I6" s="203">
        <f t="shared" si="1"/>
        <v>38783.692180000035</v>
      </c>
      <c r="J6" s="203">
        <f t="shared" si="1"/>
        <v>42710.477170000042</v>
      </c>
      <c r="K6" s="203">
        <f t="shared" si="1"/>
        <v>47714.546620000074</v>
      </c>
      <c r="L6" s="203">
        <f t="shared" si="1"/>
        <v>53425.03097000008</v>
      </c>
      <c r="M6" s="203">
        <f t="shared" si="1"/>
        <v>58559.609890000102</v>
      </c>
    </row>
    <row r="7" spans="1:13" ht="14.4" customHeight="1" x14ac:dyDescent="0.3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" customHeight="1" x14ac:dyDescent="0.3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" customHeight="1" x14ac:dyDescent="0.3">
      <c r="A9" s="202" t="s">
        <v>102</v>
      </c>
      <c r="B9" s="202">
        <v>4653590</v>
      </c>
      <c r="C9" s="202">
        <v>4354111</v>
      </c>
      <c r="D9" s="202">
        <v>4435034</v>
      </c>
      <c r="E9" s="202">
        <v>4178521</v>
      </c>
      <c r="F9" s="202">
        <v>3860374</v>
      </c>
      <c r="G9" s="202">
        <v>4015160</v>
      </c>
      <c r="H9" s="202">
        <v>3705688</v>
      </c>
      <c r="I9" s="202">
        <v>4068854</v>
      </c>
      <c r="J9" s="202">
        <v>3546552</v>
      </c>
      <c r="K9" s="202">
        <v>4737947</v>
      </c>
      <c r="L9" s="202">
        <v>5085075</v>
      </c>
      <c r="M9" s="202">
        <v>3301167</v>
      </c>
    </row>
    <row r="10" spans="1:13" ht="14.4" customHeight="1" x14ac:dyDescent="0.3">
      <c r="A10" s="202" t="s">
        <v>78</v>
      </c>
      <c r="B10" s="203">
        <f>B9/1000</f>
        <v>4653.59</v>
      </c>
      <c r="C10" s="203">
        <f t="shared" ref="C10:M10" si="3">C9/1000+B10</f>
        <v>9007.7010000000009</v>
      </c>
      <c r="D10" s="203">
        <f t="shared" si="3"/>
        <v>13442.735000000001</v>
      </c>
      <c r="E10" s="203">
        <f t="shared" si="3"/>
        <v>17621.256000000001</v>
      </c>
      <c r="F10" s="203">
        <f t="shared" si="3"/>
        <v>21481.63</v>
      </c>
      <c r="G10" s="203">
        <f t="shared" si="3"/>
        <v>25496.79</v>
      </c>
      <c r="H10" s="203">
        <f t="shared" si="3"/>
        <v>29202.478000000003</v>
      </c>
      <c r="I10" s="203">
        <f t="shared" si="3"/>
        <v>33271.332000000002</v>
      </c>
      <c r="J10" s="203">
        <f t="shared" si="3"/>
        <v>36817.884000000005</v>
      </c>
      <c r="K10" s="203">
        <f t="shared" si="3"/>
        <v>41555.831000000006</v>
      </c>
      <c r="L10" s="203">
        <f t="shared" si="3"/>
        <v>46640.906000000003</v>
      </c>
      <c r="M10" s="203">
        <f t="shared" si="3"/>
        <v>49942.073000000004</v>
      </c>
    </row>
    <row r="11" spans="1:13" ht="14.4" customHeight="1" x14ac:dyDescent="0.3">
      <c r="A11" s="198"/>
      <c r="B11" s="198" t="s">
        <v>93</v>
      </c>
      <c r="C11" s="198">
        <f ca="1">IF(MONTH(TODAY())=1,12,MONTH(TODAY())-1)</f>
        <v>12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" customHeight="1" x14ac:dyDescent="0.3">
      <c r="A12" s="198">
        <v>0</v>
      </c>
      <c r="B12" s="201">
        <f>IF(ISERROR(HI!F15),#REF!,HI!F15)</f>
        <v>0.67163827007449528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" customHeight="1" x14ac:dyDescent="0.3">
      <c r="A13" s="198">
        <v>1</v>
      </c>
      <c r="B13" s="201">
        <f>IF(ISERROR(HI!F15),#REF!,HI!F15)</f>
        <v>0.67163827007449528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29" bestFit="1" customWidth="1"/>
    <col min="2" max="2" width="12.77734375" style="129" bestFit="1" customWidth="1"/>
    <col min="3" max="3" width="13.6640625" style="129" bestFit="1" customWidth="1"/>
    <col min="4" max="15" width="7.77734375" style="129" bestFit="1" customWidth="1"/>
    <col min="16" max="16" width="8.88671875" style="129" customWidth="1"/>
    <col min="17" max="17" width="6.6640625" style="129" bestFit="1" customWidth="1"/>
    <col min="18" max="16384" width="8.88671875" style="129"/>
  </cols>
  <sheetData>
    <row r="1" spans="1:17" s="204" customFormat="1" ht="18.600000000000001" customHeight="1" thickBot="1" x14ac:dyDescent="0.4">
      <c r="A1" s="341" t="s">
        <v>272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" customHeight="1" thickBot="1" x14ac:dyDescent="0.3">
      <c r="A2" s="232" t="s">
        <v>270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" customHeight="1" x14ac:dyDescent="0.3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" customHeight="1" x14ac:dyDescent="0.3">
      <c r="A4" s="77"/>
      <c r="B4" s="20">
        <v>2018</v>
      </c>
      <c r="C4" s="138" t="s">
        <v>30</v>
      </c>
      <c r="D4" s="262" t="s">
        <v>249</v>
      </c>
      <c r="E4" s="262" t="s">
        <v>250</v>
      </c>
      <c r="F4" s="262" t="s">
        <v>251</v>
      </c>
      <c r="G4" s="262" t="s">
        <v>252</v>
      </c>
      <c r="H4" s="262" t="s">
        <v>253</v>
      </c>
      <c r="I4" s="262" t="s">
        <v>254</v>
      </c>
      <c r="J4" s="262" t="s">
        <v>255</v>
      </c>
      <c r="K4" s="262" t="s">
        <v>256</v>
      </c>
      <c r="L4" s="262" t="s">
        <v>257</v>
      </c>
      <c r="M4" s="262" t="s">
        <v>258</v>
      </c>
      <c r="N4" s="262" t="s">
        <v>259</v>
      </c>
      <c r="O4" s="262" t="s">
        <v>260</v>
      </c>
      <c r="P4" s="344" t="s">
        <v>3</v>
      </c>
      <c r="Q4" s="345"/>
    </row>
    <row r="5" spans="1:17" ht="14.4" customHeight="1" thickBot="1" x14ac:dyDescent="0.3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" customHeight="1" x14ac:dyDescent="0.3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271</v>
      </c>
    </row>
    <row r="7" spans="1:17" ht="14.4" customHeight="1" x14ac:dyDescent="0.3">
      <c r="A7" s="15" t="s">
        <v>35</v>
      </c>
      <c r="B7" s="51">
        <v>40.057586244074002</v>
      </c>
      <c r="C7" s="52">
        <v>3.3381321870059999</v>
      </c>
      <c r="D7" s="52">
        <v>2.0359099999999999</v>
      </c>
      <c r="E7" s="52">
        <v>0.94891000000000003</v>
      </c>
      <c r="F7" s="52">
        <v>3.6577500000000001</v>
      </c>
      <c r="G7" s="52">
        <v>1.87449</v>
      </c>
      <c r="H7" s="52">
        <v>3.2038700000000002</v>
      </c>
      <c r="I7" s="52">
        <v>1.9598599999999999</v>
      </c>
      <c r="J7" s="52">
        <v>1.4573100000000001</v>
      </c>
      <c r="K7" s="52">
        <v>2.8499300000000001</v>
      </c>
      <c r="L7" s="52">
        <v>1.76834</v>
      </c>
      <c r="M7" s="52">
        <v>3.6812100000000001</v>
      </c>
      <c r="N7" s="52">
        <v>3.6299199999999998</v>
      </c>
      <c r="O7" s="52">
        <v>6.11348</v>
      </c>
      <c r="P7" s="53">
        <v>33.180979999999998</v>
      </c>
      <c r="Q7" s="95">
        <v>0.82833198679999998</v>
      </c>
    </row>
    <row r="8" spans="1:17" ht="14.4" customHeight="1" x14ac:dyDescent="0.3">
      <c r="A8" s="15" t="s">
        <v>36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271</v>
      </c>
    </row>
    <row r="9" spans="1:17" ht="14.4" customHeight="1" x14ac:dyDescent="0.3">
      <c r="A9" s="15" t="s">
        <v>37</v>
      </c>
      <c r="B9" s="51">
        <v>29439.156093928999</v>
      </c>
      <c r="C9" s="52">
        <v>2453.2630078274201</v>
      </c>
      <c r="D9" s="52">
        <v>2366.9662400000002</v>
      </c>
      <c r="E9" s="52">
        <v>2597.5299300000001</v>
      </c>
      <c r="F9" s="52">
        <v>2844.9761400000102</v>
      </c>
      <c r="G9" s="52">
        <v>2138.0025800000099</v>
      </c>
      <c r="H9" s="52">
        <v>2331.1765399999999</v>
      </c>
      <c r="I9" s="52">
        <v>2777.28206</v>
      </c>
      <c r="J9" s="52">
        <v>2271.56286</v>
      </c>
      <c r="K9" s="52">
        <v>2203.7067699999998</v>
      </c>
      <c r="L9" s="52">
        <v>1686.3921700000001</v>
      </c>
      <c r="M9" s="52">
        <v>2828.70415000002</v>
      </c>
      <c r="N9" s="52">
        <v>2558.3741100000002</v>
      </c>
      <c r="O9" s="52">
        <v>2344.9818400000099</v>
      </c>
      <c r="P9" s="53">
        <v>28949.655390000102</v>
      </c>
      <c r="Q9" s="95">
        <v>0.98337246141199997</v>
      </c>
    </row>
    <row r="10" spans="1:17" ht="14.4" customHeight="1" x14ac:dyDescent="0.3">
      <c r="A10" s="15" t="s">
        <v>38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271</v>
      </c>
    </row>
    <row r="11" spans="1:17" ht="14.4" customHeight="1" x14ac:dyDescent="0.3">
      <c r="A11" s="15" t="s">
        <v>39</v>
      </c>
      <c r="B11" s="51">
        <v>237.57479638552999</v>
      </c>
      <c r="C11" s="52">
        <v>19.797899698794001</v>
      </c>
      <c r="D11" s="52">
        <v>19.129989999999999</v>
      </c>
      <c r="E11" s="52">
        <v>16.431139999999999</v>
      </c>
      <c r="F11" s="52">
        <v>19.103100000000001</v>
      </c>
      <c r="G11" s="52">
        <v>18.249980000000001</v>
      </c>
      <c r="H11" s="52">
        <v>37.2089</v>
      </c>
      <c r="I11" s="52">
        <v>28.723970000000001</v>
      </c>
      <c r="J11" s="52">
        <v>13.41569</v>
      </c>
      <c r="K11" s="52">
        <v>27.156369999999999</v>
      </c>
      <c r="L11" s="52">
        <v>14.244730000000001</v>
      </c>
      <c r="M11" s="52">
        <v>26.280090000000001</v>
      </c>
      <c r="N11" s="52">
        <v>12.380599999999999</v>
      </c>
      <c r="O11" s="52">
        <v>29.98358</v>
      </c>
      <c r="P11" s="53">
        <v>262.30813999999998</v>
      </c>
      <c r="Q11" s="95">
        <v>1.1041076073330001</v>
      </c>
    </row>
    <row r="12" spans="1:17" ht="14.4" customHeight="1" x14ac:dyDescent="0.3">
      <c r="A12" s="15" t="s">
        <v>40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271</v>
      </c>
    </row>
    <row r="13" spans="1:17" ht="14.4" customHeight="1" x14ac:dyDescent="0.3">
      <c r="A13" s="15" t="s">
        <v>41</v>
      </c>
      <c r="B13" s="51">
        <v>22.482635482220999</v>
      </c>
      <c r="C13" s="52">
        <v>1.8735529568510001</v>
      </c>
      <c r="D13" s="52">
        <v>1.5306500000000001</v>
      </c>
      <c r="E13" s="52">
        <v>3.3909099999999999</v>
      </c>
      <c r="F13" s="52">
        <v>1.19669</v>
      </c>
      <c r="G13" s="52">
        <v>2.81725</v>
      </c>
      <c r="H13" s="52">
        <v>0.69638</v>
      </c>
      <c r="I13" s="52">
        <v>2.4920399999999998</v>
      </c>
      <c r="J13" s="52">
        <v>1.0848</v>
      </c>
      <c r="K13" s="52">
        <v>0.96921000000000002</v>
      </c>
      <c r="L13" s="52">
        <v>1.28809</v>
      </c>
      <c r="M13" s="52">
        <v>0.90003999999999995</v>
      </c>
      <c r="N13" s="52">
        <v>1.27763</v>
      </c>
      <c r="O13" s="52">
        <v>0.51124999999999998</v>
      </c>
      <c r="P13" s="53">
        <v>18.15494</v>
      </c>
      <c r="Q13" s="95">
        <v>0.80750942274299997</v>
      </c>
    </row>
    <row r="14" spans="1:17" ht="14.4" customHeight="1" x14ac:dyDescent="0.3">
      <c r="A14" s="15" t="s">
        <v>42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95" t="s">
        <v>271</v>
      </c>
    </row>
    <row r="15" spans="1:17" ht="14.4" customHeight="1" x14ac:dyDescent="0.3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271</v>
      </c>
    </row>
    <row r="16" spans="1:17" ht="14.4" customHeight="1" x14ac:dyDescent="0.3">
      <c r="A16" s="15" t="s">
        <v>44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271</v>
      </c>
    </row>
    <row r="17" spans="1:17" ht="14.4" customHeight="1" x14ac:dyDescent="0.3">
      <c r="A17" s="15" t="s">
        <v>45</v>
      </c>
      <c r="B17" s="51">
        <v>112.481878988025</v>
      </c>
      <c r="C17" s="52">
        <v>9.3734899156679994</v>
      </c>
      <c r="D17" s="52">
        <v>1.0311900000000001</v>
      </c>
      <c r="E17" s="52">
        <v>2.9790000000000001</v>
      </c>
      <c r="F17" s="52">
        <v>0</v>
      </c>
      <c r="G17" s="52">
        <v>5.1425000000000001</v>
      </c>
      <c r="H17" s="52">
        <v>6.4720000000000004</v>
      </c>
      <c r="I17" s="52">
        <v>0</v>
      </c>
      <c r="J17" s="52">
        <v>0</v>
      </c>
      <c r="K17" s="52">
        <v>0</v>
      </c>
      <c r="L17" s="52">
        <v>16.359200000000001</v>
      </c>
      <c r="M17" s="52">
        <v>3.3809999999999998</v>
      </c>
      <c r="N17" s="52">
        <v>9.8941700000000008</v>
      </c>
      <c r="O17" s="52">
        <v>41.853900000000003</v>
      </c>
      <c r="P17" s="53">
        <v>87.112960000000001</v>
      </c>
      <c r="Q17" s="95">
        <v>0.77446216922800004</v>
      </c>
    </row>
    <row r="18" spans="1:17" ht="14.4" customHeight="1" x14ac:dyDescent="0.3">
      <c r="A18" s="15" t="s">
        <v>46</v>
      </c>
      <c r="B18" s="51">
        <v>0</v>
      </c>
      <c r="C18" s="52">
        <v>0</v>
      </c>
      <c r="D18" s="52">
        <v>0</v>
      </c>
      <c r="E18" s="52">
        <v>5.0990000000000002</v>
      </c>
      <c r="F18" s="52">
        <v>2.4060000000000001</v>
      </c>
      <c r="G18" s="52">
        <v>10.728999999999999</v>
      </c>
      <c r="H18" s="52">
        <v>4.9560000000000004</v>
      </c>
      <c r="I18" s="52">
        <v>3.8180000000000001</v>
      </c>
      <c r="J18" s="52">
        <v>1.8080000000000001</v>
      </c>
      <c r="K18" s="52">
        <v>0</v>
      </c>
      <c r="L18" s="52">
        <v>7.4939999999999998</v>
      </c>
      <c r="M18" s="52">
        <v>8.48</v>
      </c>
      <c r="N18" s="52">
        <v>5.3250000000000002</v>
      </c>
      <c r="O18" s="52">
        <v>10.776</v>
      </c>
      <c r="P18" s="53">
        <v>60.890999999999998</v>
      </c>
      <c r="Q18" s="95" t="s">
        <v>271</v>
      </c>
    </row>
    <row r="19" spans="1:17" ht="14.4" customHeight="1" x14ac:dyDescent="0.3">
      <c r="A19" s="15" t="s">
        <v>47</v>
      </c>
      <c r="B19" s="51">
        <v>810.34352744069702</v>
      </c>
      <c r="C19" s="52">
        <v>67.528627286724003</v>
      </c>
      <c r="D19" s="52">
        <v>56.415770000000002</v>
      </c>
      <c r="E19" s="52">
        <v>68.093879999999999</v>
      </c>
      <c r="F19" s="52">
        <v>57.325449999999996</v>
      </c>
      <c r="G19" s="52">
        <v>100.07989000000001</v>
      </c>
      <c r="H19" s="52">
        <v>71.308350000000004</v>
      </c>
      <c r="I19" s="52">
        <v>71.894509999999997</v>
      </c>
      <c r="J19" s="52">
        <v>45.601669999999999</v>
      </c>
      <c r="K19" s="52">
        <v>18.017969999999998</v>
      </c>
      <c r="L19" s="52">
        <v>20.910409999999999</v>
      </c>
      <c r="M19" s="52">
        <v>38.018509999999999</v>
      </c>
      <c r="N19" s="52">
        <v>47.642449999999997</v>
      </c>
      <c r="O19" s="52">
        <v>57.984290000000001</v>
      </c>
      <c r="P19" s="53">
        <v>653.29315000000099</v>
      </c>
      <c r="Q19" s="95">
        <v>0.806192840292</v>
      </c>
    </row>
    <row r="20" spans="1:17" ht="14.4" customHeight="1" x14ac:dyDescent="0.3">
      <c r="A20" s="15" t="s">
        <v>48</v>
      </c>
      <c r="B20" s="51">
        <v>22385.819529158402</v>
      </c>
      <c r="C20" s="52">
        <v>1865.4849607632</v>
      </c>
      <c r="D20" s="52">
        <v>2039.9993899999999</v>
      </c>
      <c r="E20" s="52">
        <v>1996.5217</v>
      </c>
      <c r="F20" s="52">
        <v>2067.3111100000101</v>
      </c>
      <c r="G20" s="52">
        <v>2019.8622800000101</v>
      </c>
      <c r="H20" s="52">
        <v>1989.4035899999999</v>
      </c>
      <c r="I20" s="52">
        <v>2044.84348</v>
      </c>
      <c r="J20" s="52">
        <v>2760.1650199999999</v>
      </c>
      <c r="K20" s="52">
        <v>2013.1678899999999</v>
      </c>
      <c r="L20" s="52">
        <v>1989.4979000000001</v>
      </c>
      <c r="M20" s="52">
        <v>1900.46198000001</v>
      </c>
      <c r="N20" s="52">
        <v>2875.5327699999998</v>
      </c>
      <c r="O20" s="52">
        <v>2452.3467000000101</v>
      </c>
      <c r="P20" s="53">
        <v>26149.113809999999</v>
      </c>
      <c r="Q20" s="95">
        <v>1.168110632534</v>
      </c>
    </row>
    <row r="21" spans="1:17" ht="14.4" customHeight="1" x14ac:dyDescent="0.3">
      <c r="A21" s="16" t="s">
        <v>49</v>
      </c>
      <c r="B21" s="51">
        <v>2306.8734483098301</v>
      </c>
      <c r="C21" s="52">
        <v>192.23945402581899</v>
      </c>
      <c r="D21" s="52">
        <v>186.197</v>
      </c>
      <c r="E21" s="52">
        <v>186.19800000000001</v>
      </c>
      <c r="F21" s="52">
        <v>187.24</v>
      </c>
      <c r="G21" s="52">
        <v>187.240000000001</v>
      </c>
      <c r="H21" s="52">
        <v>190.99199999999999</v>
      </c>
      <c r="I21" s="52">
        <v>182.83699999999999</v>
      </c>
      <c r="J21" s="52">
        <v>182.83699999999999</v>
      </c>
      <c r="K21" s="52">
        <v>185.83</v>
      </c>
      <c r="L21" s="52">
        <v>185.83</v>
      </c>
      <c r="M21" s="52">
        <v>185.829000000001</v>
      </c>
      <c r="N21" s="52">
        <v>185.828</v>
      </c>
      <c r="O21" s="52">
        <v>185.828000000001</v>
      </c>
      <c r="P21" s="53">
        <v>2232.6860000000001</v>
      </c>
      <c r="Q21" s="95">
        <v>0.967840694354</v>
      </c>
    </row>
    <row r="22" spans="1:17" ht="14.4" customHeight="1" x14ac:dyDescent="0.3">
      <c r="A22" s="15" t="s">
        <v>50</v>
      </c>
      <c r="B22" s="51">
        <v>19</v>
      </c>
      <c r="C22" s="52">
        <v>1.583333333333</v>
      </c>
      <c r="D22" s="52">
        <v>0</v>
      </c>
      <c r="E22" s="52">
        <v>18.798559999999998</v>
      </c>
      <c r="F22" s="52">
        <v>20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38.798560000000002</v>
      </c>
      <c r="Q22" s="95">
        <v>2.0420294736839999</v>
      </c>
    </row>
    <row r="23" spans="1:17" ht="14.4" customHeight="1" x14ac:dyDescent="0.3">
      <c r="A23" s="16" t="s">
        <v>51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271</v>
      </c>
    </row>
    <row r="24" spans="1:17" ht="14.4" customHeight="1" x14ac:dyDescent="0.3">
      <c r="A24" s="16" t="s">
        <v>52</v>
      </c>
      <c r="B24" s="51">
        <v>3.9092948535029999</v>
      </c>
      <c r="C24" s="52">
        <v>0.325774571126</v>
      </c>
      <c r="D24" s="52">
        <v>-1.4999999899999999E-4</v>
      </c>
      <c r="E24" s="52">
        <v>5.7493999999990004</v>
      </c>
      <c r="F24" s="52">
        <v>1.75013</v>
      </c>
      <c r="G24" s="52">
        <v>0.50003999999899995</v>
      </c>
      <c r="H24" s="52">
        <v>1.0004399999989999</v>
      </c>
      <c r="I24" s="52">
        <v>32.030930000001</v>
      </c>
      <c r="J24" s="52">
        <v>2.00000002E-4</v>
      </c>
      <c r="K24" s="52">
        <v>7.2507699999990001</v>
      </c>
      <c r="L24" s="52">
        <v>3.0001500000000001</v>
      </c>
      <c r="M24" s="52">
        <v>8.3334699999990001</v>
      </c>
      <c r="N24" s="52">
        <v>10.5997</v>
      </c>
      <c r="O24" s="52">
        <v>4.1998800000010004</v>
      </c>
      <c r="P24" s="53">
        <v>74.414960000004996</v>
      </c>
      <c r="Q24" s="95"/>
    </row>
    <row r="25" spans="1:17" ht="14.4" customHeight="1" x14ac:dyDescent="0.3">
      <c r="A25" s="17" t="s">
        <v>53</v>
      </c>
      <c r="B25" s="54">
        <v>55377.698790791299</v>
      </c>
      <c r="C25" s="55">
        <v>4614.8082325659398</v>
      </c>
      <c r="D25" s="55">
        <v>4673.3059899999998</v>
      </c>
      <c r="E25" s="55">
        <v>4901.7404299999998</v>
      </c>
      <c r="F25" s="55">
        <v>5204.9663700000201</v>
      </c>
      <c r="G25" s="55">
        <v>4484.4980100000203</v>
      </c>
      <c r="H25" s="55">
        <v>4636.4180699999997</v>
      </c>
      <c r="I25" s="55">
        <v>5145.8818499999998</v>
      </c>
      <c r="J25" s="55">
        <v>5277.9325500000004</v>
      </c>
      <c r="K25" s="55">
        <v>4458.9489100000001</v>
      </c>
      <c r="L25" s="55">
        <v>3926.7849900000101</v>
      </c>
      <c r="M25" s="55">
        <v>5004.06945000003</v>
      </c>
      <c r="N25" s="55">
        <v>5710.4843500000097</v>
      </c>
      <c r="O25" s="55">
        <v>5134.5789200000199</v>
      </c>
      <c r="P25" s="56">
        <v>58559.609890000102</v>
      </c>
      <c r="Q25" s="96">
        <v>1.0574583481919999</v>
      </c>
    </row>
    <row r="26" spans="1:17" ht="14.4" customHeight="1" x14ac:dyDescent="0.3">
      <c r="A26" s="15" t="s">
        <v>54</v>
      </c>
      <c r="B26" s="51">
        <v>3982.43004759314</v>
      </c>
      <c r="C26" s="52">
        <v>331.86917063276201</v>
      </c>
      <c r="D26" s="52">
        <v>308.54297000000003</v>
      </c>
      <c r="E26" s="52">
        <v>312.10289999999998</v>
      </c>
      <c r="F26" s="52">
        <v>308.29752000000002</v>
      </c>
      <c r="G26" s="52">
        <v>317.63970999999998</v>
      </c>
      <c r="H26" s="52">
        <v>286.27453000000003</v>
      </c>
      <c r="I26" s="52">
        <v>441.27697000000001</v>
      </c>
      <c r="J26" s="52">
        <v>380.35699</v>
      </c>
      <c r="K26" s="52">
        <v>281.52742000000001</v>
      </c>
      <c r="L26" s="52">
        <v>297.98228999999998</v>
      </c>
      <c r="M26" s="52">
        <v>334.52983</v>
      </c>
      <c r="N26" s="52">
        <v>354.55367999999999</v>
      </c>
      <c r="O26" s="52">
        <v>375.70913000000002</v>
      </c>
      <c r="P26" s="53">
        <v>3998.79394</v>
      </c>
      <c r="Q26" s="95">
        <v>1.004109021931</v>
      </c>
    </row>
    <row r="27" spans="1:17" ht="14.4" customHeight="1" x14ac:dyDescent="0.3">
      <c r="A27" s="18" t="s">
        <v>55</v>
      </c>
      <c r="B27" s="54">
        <v>59360.128838384502</v>
      </c>
      <c r="C27" s="55">
        <v>4946.6774031987097</v>
      </c>
      <c r="D27" s="55">
        <v>4981.8489600000003</v>
      </c>
      <c r="E27" s="55">
        <v>5213.8433299999997</v>
      </c>
      <c r="F27" s="55">
        <v>5513.2638900000202</v>
      </c>
      <c r="G27" s="55">
        <v>4802.1377200000197</v>
      </c>
      <c r="H27" s="55">
        <v>4922.6926000000003</v>
      </c>
      <c r="I27" s="55">
        <v>5587.1588199999997</v>
      </c>
      <c r="J27" s="55">
        <v>5658.2895399999998</v>
      </c>
      <c r="K27" s="55">
        <v>4740.4763300000004</v>
      </c>
      <c r="L27" s="55">
        <v>4224.76728000001</v>
      </c>
      <c r="M27" s="55">
        <v>5338.5992800000304</v>
      </c>
      <c r="N27" s="55">
        <v>6065.0380300000097</v>
      </c>
      <c r="O27" s="55">
        <v>5510.2880500000201</v>
      </c>
      <c r="P27" s="56">
        <v>62558.403830000098</v>
      </c>
      <c r="Q27" s="96">
        <v>1.053879178738</v>
      </c>
    </row>
    <row r="28" spans="1:17" ht="14.4" customHeight="1" x14ac:dyDescent="0.3">
      <c r="A28" s="16" t="s">
        <v>56</v>
      </c>
      <c r="B28" s="51">
        <v>1090.5053085423201</v>
      </c>
      <c r="C28" s="52">
        <v>90.875442378526998</v>
      </c>
      <c r="D28" s="52">
        <v>24.079799999999999</v>
      </c>
      <c r="E28" s="52">
        <v>67.949600000000004</v>
      </c>
      <c r="F28" s="52">
        <v>41.448999999999998</v>
      </c>
      <c r="G28" s="52">
        <v>47.922499999999999</v>
      </c>
      <c r="H28" s="52">
        <v>76.379819999999995</v>
      </c>
      <c r="I28" s="52">
        <v>65.481399999999994</v>
      </c>
      <c r="J28" s="52">
        <v>59.242199999999997</v>
      </c>
      <c r="K28" s="52">
        <v>75.469200000000001</v>
      </c>
      <c r="L28" s="52">
        <v>44.259</v>
      </c>
      <c r="M28" s="52">
        <v>101.5252</v>
      </c>
      <c r="N28" s="52">
        <v>65.644599999999997</v>
      </c>
      <c r="O28" s="52">
        <v>42.121400000000001</v>
      </c>
      <c r="P28" s="53">
        <v>711.52372000000003</v>
      </c>
      <c r="Q28" s="95">
        <v>0.65247157847500004</v>
      </c>
    </row>
    <row r="29" spans="1:17" ht="14.4" customHeight="1" x14ac:dyDescent="0.3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271</v>
      </c>
    </row>
    <row r="30" spans="1:17" ht="14.4" customHeight="1" x14ac:dyDescent="0.3">
      <c r="A30" s="16" t="s">
        <v>58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271</v>
      </c>
    </row>
    <row r="32" spans="1:17" ht="14.4" customHeight="1" x14ac:dyDescent="0.3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" customHeight="1" x14ac:dyDescent="0.3">
      <c r="A33" s="113" t="s">
        <v>160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" customHeight="1" x14ac:dyDescent="0.3">
      <c r="A34" s="135" t="s">
        <v>269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" customHeight="1" x14ac:dyDescent="0.3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29" customWidth="1"/>
    <col min="2" max="11" width="10" style="129" customWidth="1"/>
    <col min="12" max="16384" width="8.88671875" style="129"/>
  </cols>
  <sheetData>
    <row r="1" spans="1:11" s="60" customFormat="1" ht="18.600000000000001" customHeight="1" thickBot="1" x14ac:dyDescent="0.4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" customHeight="1" thickBot="1" x14ac:dyDescent="0.35">
      <c r="A2" s="232" t="s">
        <v>270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" customHeight="1" x14ac:dyDescent="0.3">
      <c r="A4" s="77"/>
      <c r="B4" s="347"/>
      <c r="C4" s="348"/>
      <c r="D4" s="348"/>
      <c r="E4" s="348"/>
      <c r="F4" s="351" t="s">
        <v>265</v>
      </c>
      <c r="G4" s="353" t="s">
        <v>64</v>
      </c>
      <c r="H4" s="140" t="s">
        <v>141</v>
      </c>
      <c r="I4" s="351" t="s">
        <v>65</v>
      </c>
      <c r="J4" s="353" t="s">
        <v>267</v>
      </c>
      <c r="K4" s="354" t="s">
        <v>268</v>
      </c>
    </row>
    <row r="5" spans="1:11" ht="42" thickBot="1" x14ac:dyDescent="0.35">
      <c r="A5" s="78"/>
      <c r="B5" s="24" t="s">
        <v>261</v>
      </c>
      <c r="C5" s="25" t="s">
        <v>262</v>
      </c>
      <c r="D5" s="26" t="s">
        <v>263</v>
      </c>
      <c r="E5" s="26" t="s">
        <v>264</v>
      </c>
      <c r="F5" s="352"/>
      <c r="G5" s="352"/>
      <c r="H5" s="25" t="s">
        <v>266</v>
      </c>
      <c r="I5" s="352"/>
      <c r="J5" s="352"/>
      <c r="K5" s="355"/>
    </row>
    <row r="6" spans="1:11" ht="14.4" customHeight="1" thickBot="1" x14ac:dyDescent="0.35">
      <c r="A6" s="477" t="s">
        <v>273</v>
      </c>
      <c r="B6" s="459">
        <v>45716.426284048597</v>
      </c>
      <c r="C6" s="459">
        <v>48365.466229999998</v>
      </c>
      <c r="D6" s="460">
        <v>2649.0399459513901</v>
      </c>
      <c r="E6" s="461">
        <v>1.057945035543</v>
      </c>
      <c r="F6" s="459">
        <v>55377.698790791299</v>
      </c>
      <c r="G6" s="460">
        <v>55377.698790791299</v>
      </c>
      <c r="H6" s="462">
        <v>5134.5789200000199</v>
      </c>
      <c r="I6" s="459">
        <v>58559.609890000102</v>
      </c>
      <c r="J6" s="460">
        <v>3181.9110992087699</v>
      </c>
      <c r="K6" s="463">
        <v>1.0574583481919999</v>
      </c>
    </row>
    <row r="7" spans="1:11" ht="14.4" customHeight="1" thickBot="1" x14ac:dyDescent="0.35">
      <c r="A7" s="478" t="s">
        <v>274</v>
      </c>
      <c r="B7" s="459">
        <v>23193.081294271899</v>
      </c>
      <c r="C7" s="459">
        <v>23171.6371</v>
      </c>
      <c r="D7" s="460">
        <v>-21.444194271869002</v>
      </c>
      <c r="E7" s="461">
        <v>0.99907540554800001</v>
      </c>
      <c r="F7" s="459">
        <v>29739.2711120409</v>
      </c>
      <c r="G7" s="460">
        <v>29739.2711120409</v>
      </c>
      <c r="H7" s="462">
        <v>2381.5900300000098</v>
      </c>
      <c r="I7" s="459">
        <v>29263.299410000101</v>
      </c>
      <c r="J7" s="460">
        <v>-475.971702040813</v>
      </c>
      <c r="K7" s="463">
        <v>0.98399517929500002</v>
      </c>
    </row>
    <row r="8" spans="1:11" ht="14.4" customHeight="1" thickBot="1" x14ac:dyDescent="0.35">
      <c r="A8" s="479" t="s">
        <v>275</v>
      </c>
      <c r="B8" s="459">
        <v>23193.081294271899</v>
      </c>
      <c r="C8" s="459">
        <v>23171.6371</v>
      </c>
      <c r="D8" s="460">
        <v>-21.444194271869002</v>
      </c>
      <c r="E8" s="461">
        <v>0.99907540554800001</v>
      </c>
      <c r="F8" s="459">
        <v>29739.2711120409</v>
      </c>
      <c r="G8" s="460">
        <v>29739.2711120409</v>
      </c>
      <c r="H8" s="462">
        <v>2381.5900300000098</v>
      </c>
      <c r="I8" s="459">
        <v>29263.299410000101</v>
      </c>
      <c r="J8" s="460">
        <v>-475.971702040813</v>
      </c>
      <c r="K8" s="463">
        <v>0.98399517929500002</v>
      </c>
    </row>
    <row r="9" spans="1:11" ht="14.4" customHeight="1" thickBot="1" x14ac:dyDescent="0.35">
      <c r="A9" s="480" t="s">
        <v>276</v>
      </c>
      <c r="B9" s="464">
        <v>0</v>
      </c>
      <c r="C9" s="464">
        <v>-4.0000000000000002E-4</v>
      </c>
      <c r="D9" s="465">
        <v>-4.0000000000000002E-4</v>
      </c>
      <c r="E9" s="466" t="s">
        <v>271</v>
      </c>
      <c r="F9" s="464">
        <v>0</v>
      </c>
      <c r="G9" s="465">
        <v>0</v>
      </c>
      <c r="H9" s="467">
        <v>-1.2E-4</v>
      </c>
      <c r="I9" s="464">
        <v>-4.0000000000002599E-5</v>
      </c>
      <c r="J9" s="465">
        <v>-4.0000000000002599E-5</v>
      </c>
      <c r="K9" s="468" t="s">
        <v>271</v>
      </c>
    </row>
    <row r="10" spans="1:11" ht="14.4" customHeight="1" thickBot="1" x14ac:dyDescent="0.35">
      <c r="A10" s="481" t="s">
        <v>277</v>
      </c>
      <c r="B10" s="459">
        <v>0</v>
      </c>
      <c r="C10" s="459">
        <v>-4.0000000000000002E-4</v>
      </c>
      <c r="D10" s="460">
        <v>-4.0000000000000002E-4</v>
      </c>
      <c r="E10" s="469" t="s">
        <v>271</v>
      </c>
      <c r="F10" s="459">
        <v>0</v>
      </c>
      <c r="G10" s="460">
        <v>0</v>
      </c>
      <c r="H10" s="462">
        <v>-1.2E-4</v>
      </c>
      <c r="I10" s="459">
        <v>-4.0000000000002599E-5</v>
      </c>
      <c r="J10" s="460">
        <v>-4.0000000000002599E-5</v>
      </c>
      <c r="K10" s="470" t="s">
        <v>271</v>
      </c>
    </row>
    <row r="11" spans="1:11" ht="14.4" customHeight="1" thickBot="1" x14ac:dyDescent="0.35">
      <c r="A11" s="480" t="s">
        <v>278</v>
      </c>
      <c r="B11" s="464">
        <v>54</v>
      </c>
      <c r="C11" s="464">
        <v>33.402479999999997</v>
      </c>
      <c r="D11" s="465">
        <v>-20.597519999999999</v>
      </c>
      <c r="E11" s="471">
        <v>0.61856444444400005</v>
      </c>
      <c r="F11" s="464">
        <v>40.057586244074002</v>
      </c>
      <c r="G11" s="465">
        <v>40.057586244074002</v>
      </c>
      <c r="H11" s="467">
        <v>6.11348</v>
      </c>
      <c r="I11" s="464">
        <v>33.180979999999998</v>
      </c>
      <c r="J11" s="465">
        <v>-6.8766062440739999</v>
      </c>
      <c r="K11" s="472">
        <v>0.82833198679999998</v>
      </c>
    </row>
    <row r="12" spans="1:11" ht="14.4" customHeight="1" thickBot="1" x14ac:dyDescent="0.35">
      <c r="A12" s="481" t="s">
        <v>279</v>
      </c>
      <c r="B12" s="459">
        <v>32</v>
      </c>
      <c r="C12" s="459">
        <v>30.688839999999999</v>
      </c>
      <c r="D12" s="460">
        <v>-1.3111600000000001</v>
      </c>
      <c r="E12" s="461">
        <v>0.95902624999999997</v>
      </c>
      <c r="F12" s="459">
        <v>35</v>
      </c>
      <c r="G12" s="460">
        <v>35</v>
      </c>
      <c r="H12" s="462">
        <v>5.9668000000000001</v>
      </c>
      <c r="I12" s="459">
        <v>31.669460000000001</v>
      </c>
      <c r="J12" s="460">
        <v>-3.330539999999</v>
      </c>
      <c r="K12" s="463">
        <v>0.90484171428500004</v>
      </c>
    </row>
    <row r="13" spans="1:11" ht="14.4" customHeight="1" thickBot="1" x14ac:dyDescent="0.35">
      <c r="A13" s="481" t="s">
        <v>280</v>
      </c>
      <c r="B13" s="459">
        <v>22</v>
      </c>
      <c r="C13" s="459">
        <v>1.7133499999999999</v>
      </c>
      <c r="D13" s="460">
        <v>-20.286650000000002</v>
      </c>
      <c r="E13" s="461">
        <v>7.7879545453999999E-2</v>
      </c>
      <c r="F13" s="459">
        <v>5</v>
      </c>
      <c r="G13" s="460">
        <v>5</v>
      </c>
      <c r="H13" s="462">
        <v>0.14668</v>
      </c>
      <c r="I13" s="459">
        <v>1.51152</v>
      </c>
      <c r="J13" s="460">
        <v>-3.48848</v>
      </c>
      <c r="K13" s="463">
        <v>0.30230400000000002</v>
      </c>
    </row>
    <row r="14" spans="1:11" ht="14.4" customHeight="1" thickBot="1" x14ac:dyDescent="0.35">
      <c r="A14" s="481" t="s">
        <v>281</v>
      </c>
      <c r="B14" s="459">
        <v>0</v>
      </c>
      <c r="C14" s="459">
        <v>5.6489999999999999E-2</v>
      </c>
      <c r="D14" s="460">
        <v>5.6489999999999999E-2</v>
      </c>
      <c r="E14" s="469" t="s">
        <v>282</v>
      </c>
      <c r="F14" s="459">
        <v>5.7586244074000002E-2</v>
      </c>
      <c r="G14" s="460">
        <v>5.7586244074000002E-2</v>
      </c>
      <c r="H14" s="462">
        <v>0</v>
      </c>
      <c r="I14" s="459">
        <v>0</v>
      </c>
      <c r="J14" s="460">
        <v>-5.7586244074000002E-2</v>
      </c>
      <c r="K14" s="463">
        <v>0</v>
      </c>
    </row>
    <row r="15" spans="1:11" ht="14.4" customHeight="1" thickBot="1" x14ac:dyDescent="0.35">
      <c r="A15" s="481" t="s">
        <v>283</v>
      </c>
      <c r="B15" s="459">
        <v>0</v>
      </c>
      <c r="C15" s="459">
        <v>0.94379999999899999</v>
      </c>
      <c r="D15" s="460">
        <v>0.94379999999899999</v>
      </c>
      <c r="E15" s="469" t="s">
        <v>282</v>
      </c>
      <c r="F15" s="459">
        <v>0</v>
      </c>
      <c r="G15" s="460">
        <v>0</v>
      </c>
      <c r="H15" s="462">
        <v>0</v>
      </c>
      <c r="I15" s="459">
        <v>0</v>
      </c>
      <c r="J15" s="460">
        <v>0</v>
      </c>
      <c r="K15" s="463">
        <v>12</v>
      </c>
    </row>
    <row r="16" spans="1:11" ht="14.4" customHeight="1" thickBot="1" x14ac:dyDescent="0.35">
      <c r="A16" s="480" t="s">
        <v>284</v>
      </c>
      <c r="B16" s="464">
        <v>22941.056685252799</v>
      </c>
      <c r="C16" s="464">
        <v>22891.73616</v>
      </c>
      <c r="D16" s="465">
        <v>-49.320525252776001</v>
      </c>
      <c r="E16" s="471">
        <v>0.99785011972500004</v>
      </c>
      <c r="F16" s="464">
        <v>29439.156093928999</v>
      </c>
      <c r="G16" s="465">
        <v>29439.156093928999</v>
      </c>
      <c r="H16" s="467">
        <v>2344.9818400000099</v>
      </c>
      <c r="I16" s="464">
        <v>28949.655390000102</v>
      </c>
      <c r="J16" s="465">
        <v>-489.50070392898499</v>
      </c>
      <c r="K16" s="472">
        <v>0.98337246141199997</v>
      </c>
    </row>
    <row r="17" spans="1:11" ht="14.4" customHeight="1" thickBot="1" x14ac:dyDescent="0.35">
      <c r="A17" s="481" t="s">
        <v>285</v>
      </c>
      <c r="B17" s="459">
        <v>22590</v>
      </c>
      <c r="C17" s="459">
        <v>22511.85842</v>
      </c>
      <c r="D17" s="460">
        <v>-78.141579999995002</v>
      </c>
      <c r="E17" s="461">
        <v>0.99654087737899999</v>
      </c>
      <c r="F17" s="459">
        <v>28853.856776185799</v>
      </c>
      <c r="G17" s="460">
        <v>28853.856776185799</v>
      </c>
      <c r="H17" s="462">
        <v>2306.16320000001</v>
      </c>
      <c r="I17" s="459">
        <v>28368.917900000099</v>
      </c>
      <c r="J17" s="460">
        <v>-484.93887618574098</v>
      </c>
      <c r="K17" s="463">
        <v>0.98319327360800002</v>
      </c>
    </row>
    <row r="18" spans="1:11" ht="14.4" customHeight="1" thickBot="1" x14ac:dyDescent="0.35">
      <c r="A18" s="481" t="s">
        <v>286</v>
      </c>
      <c r="B18" s="459">
        <v>207.96184138523</v>
      </c>
      <c r="C18" s="459">
        <v>232.74346</v>
      </c>
      <c r="D18" s="460">
        <v>24.781618614768998</v>
      </c>
      <c r="E18" s="461">
        <v>1.1191642584499999</v>
      </c>
      <c r="F18" s="459">
        <v>435.299317743242</v>
      </c>
      <c r="G18" s="460">
        <v>435.299317743242</v>
      </c>
      <c r="H18" s="462">
        <v>25.518470000000001</v>
      </c>
      <c r="I18" s="459">
        <v>447.582030000001</v>
      </c>
      <c r="J18" s="460">
        <v>12.282712256758</v>
      </c>
      <c r="K18" s="463">
        <v>1.0282167045890001</v>
      </c>
    </row>
    <row r="19" spans="1:11" ht="14.4" customHeight="1" thickBot="1" x14ac:dyDescent="0.35">
      <c r="A19" s="481" t="s">
        <v>287</v>
      </c>
      <c r="B19" s="459">
        <v>20</v>
      </c>
      <c r="C19" s="459">
        <v>14.56714</v>
      </c>
      <c r="D19" s="460">
        <v>-5.4328599999999998</v>
      </c>
      <c r="E19" s="461">
        <v>0.72835700000000003</v>
      </c>
      <c r="F19" s="459">
        <v>15</v>
      </c>
      <c r="G19" s="460">
        <v>15</v>
      </c>
      <c r="H19" s="462">
        <v>0.86550000000000005</v>
      </c>
      <c r="I19" s="459">
        <v>13.946120000000001</v>
      </c>
      <c r="J19" s="460">
        <v>-1.0538799999990001</v>
      </c>
      <c r="K19" s="463">
        <v>0.92974133333300002</v>
      </c>
    </row>
    <row r="20" spans="1:11" ht="14.4" customHeight="1" thickBot="1" x14ac:dyDescent="0.35">
      <c r="A20" s="481" t="s">
        <v>288</v>
      </c>
      <c r="B20" s="459">
        <v>102.094843867552</v>
      </c>
      <c r="C20" s="459">
        <v>108.21214000000001</v>
      </c>
      <c r="D20" s="460">
        <v>6.1172961324479997</v>
      </c>
      <c r="E20" s="461">
        <v>1.059917777438</v>
      </c>
      <c r="F20" s="459">
        <v>109</v>
      </c>
      <c r="G20" s="460">
        <v>109</v>
      </c>
      <c r="H20" s="462">
        <v>11.25867</v>
      </c>
      <c r="I20" s="459">
        <v>91.222520000000003</v>
      </c>
      <c r="J20" s="460">
        <v>-17.777479999998999</v>
      </c>
      <c r="K20" s="463">
        <v>0.83690385321100003</v>
      </c>
    </row>
    <row r="21" spans="1:11" ht="14.4" customHeight="1" thickBot="1" x14ac:dyDescent="0.35">
      <c r="A21" s="481" t="s">
        <v>289</v>
      </c>
      <c r="B21" s="459">
        <v>1</v>
      </c>
      <c r="C21" s="459">
        <v>1.2170000000000001</v>
      </c>
      <c r="D21" s="460">
        <v>0.217</v>
      </c>
      <c r="E21" s="461">
        <v>1.2170000000000001</v>
      </c>
      <c r="F21" s="459">
        <v>1</v>
      </c>
      <c r="G21" s="460">
        <v>1</v>
      </c>
      <c r="H21" s="462">
        <v>0.16800000000000001</v>
      </c>
      <c r="I21" s="459">
        <v>1.46052</v>
      </c>
      <c r="J21" s="460">
        <v>0.46051999999999998</v>
      </c>
      <c r="K21" s="463">
        <v>1.46052</v>
      </c>
    </row>
    <row r="22" spans="1:11" ht="14.4" customHeight="1" thickBot="1" x14ac:dyDescent="0.35">
      <c r="A22" s="481" t="s">
        <v>290</v>
      </c>
      <c r="B22" s="459">
        <v>20</v>
      </c>
      <c r="C22" s="459">
        <v>23.138000000000002</v>
      </c>
      <c r="D22" s="460">
        <v>3.1379999999989998</v>
      </c>
      <c r="E22" s="461">
        <v>1.1569</v>
      </c>
      <c r="F22" s="459">
        <v>25</v>
      </c>
      <c r="G22" s="460">
        <v>25</v>
      </c>
      <c r="H22" s="462">
        <v>1.008</v>
      </c>
      <c r="I22" s="459">
        <v>26.526299999999999</v>
      </c>
      <c r="J22" s="460">
        <v>1.5263</v>
      </c>
      <c r="K22" s="463">
        <v>1.0610520000000001</v>
      </c>
    </row>
    <row r="23" spans="1:11" ht="14.4" customHeight="1" thickBot="1" x14ac:dyDescent="0.35">
      <c r="A23" s="480" t="s">
        <v>291</v>
      </c>
      <c r="B23" s="464">
        <v>180.71306446244199</v>
      </c>
      <c r="C23" s="464">
        <v>226.72207</v>
      </c>
      <c r="D23" s="465">
        <v>46.009005537557002</v>
      </c>
      <c r="E23" s="471">
        <v>1.2545970081040001</v>
      </c>
      <c r="F23" s="464">
        <v>237.57479638552999</v>
      </c>
      <c r="G23" s="465">
        <v>237.57479638552999</v>
      </c>
      <c r="H23" s="467">
        <v>29.98358</v>
      </c>
      <c r="I23" s="464">
        <v>262.30813999999998</v>
      </c>
      <c r="J23" s="465">
        <v>24.733343614470002</v>
      </c>
      <c r="K23" s="472">
        <v>1.1041076073330001</v>
      </c>
    </row>
    <row r="24" spans="1:11" ht="14.4" customHeight="1" thickBot="1" x14ac:dyDescent="0.35">
      <c r="A24" s="481" t="s">
        <v>292</v>
      </c>
      <c r="B24" s="459">
        <v>0</v>
      </c>
      <c r="C24" s="459">
        <v>7.0000000000000007E-2</v>
      </c>
      <c r="D24" s="460">
        <v>7.0000000000000007E-2</v>
      </c>
      <c r="E24" s="469" t="s">
        <v>271</v>
      </c>
      <c r="F24" s="459">
        <v>0</v>
      </c>
      <c r="G24" s="460">
        <v>0</v>
      </c>
      <c r="H24" s="462">
        <v>0</v>
      </c>
      <c r="I24" s="459">
        <v>0.63200000000000001</v>
      </c>
      <c r="J24" s="460">
        <v>0.63200000000000001</v>
      </c>
      <c r="K24" s="470" t="s">
        <v>271</v>
      </c>
    </row>
    <row r="25" spans="1:11" ht="14.4" customHeight="1" thickBot="1" x14ac:dyDescent="0.35">
      <c r="A25" s="481" t="s">
        <v>293</v>
      </c>
      <c r="B25" s="459">
        <v>5</v>
      </c>
      <c r="C25" s="459">
        <v>2.1697700000000002</v>
      </c>
      <c r="D25" s="460">
        <v>-2.8302299999999998</v>
      </c>
      <c r="E25" s="461">
        <v>0.43395400000000001</v>
      </c>
      <c r="F25" s="459">
        <v>9.7608250208279994</v>
      </c>
      <c r="G25" s="460">
        <v>9.7608250208279994</v>
      </c>
      <c r="H25" s="462">
        <v>0.21959000000000001</v>
      </c>
      <c r="I25" s="459">
        <v>1.5563499999999999</v>
      </c>
      <c r="J25" s="460">
        <v>-8.2044750208279993</v>
      </c>
      <c r="K25" s="463">
        <v>0.15944861184100001</v>
      </c>
    </row>
    <row r="26" spans="1:11" ht="14.4" customHeight="1" thickBot="1" x14ac:dyDescent="0.35">
      <c r="A26" s="481" t="s">
        <v>294</v>
      </c>
      <c r="B26" s="459">
        <v>24.673071006122001</v>
      </c>
      <c r="C26" s="459">
        <v>33.635899999999999</v>
      </c>
      <c r="D26" s="460">
        <v>8.9628289938770003</v>
      </c>
      <c r="E26" s="461">
        <v>1.3632636160960001</v>
      </c>
      <c r="F26" s="459">
        <v>31.854629892666999</v>
      </c>
      <c r="G26" s="460">
        <v>31.854629892666999</v>
      </c>
      <c r="H26" s="462">
        <v>1.02166</v>
      </c>
      <c r="I26" s="459">
        <v>38.122050000000002</v>
      </c>
      <c r="J26" s="460">
        <v>6.2674201073319997</v>
      </c>
      <c r="K26" s="463">
        <v>1.196750680464</v>
      </c>
    </row>
    <row r="27" spans="1:11" ht="14.4" customHeight="1" thickBot="1" x14ac:dyDescent="0.35">
      <c r="A27" s="481" t="s">
        <v>295</v>
      </c>
      <c r="B27" s="459">
        <v>62.405123756743997</v>
      </c>
      <c r="C27" s="459">
        <v>53.014969999999998</v>
      </c>
      <c r="D27" s="460">
        <v>-9.3901537567440005</v>
      </c>
      <c r="E27" s="461">
        <v>0.84952912210599996</v>
      </c>
      <c r="F27" s="459">
        <v>64.697169487289003</v>
      </c>
      <c r="G27" s="460">
        <v>64.697169487289003</v>
      </c>
      <c r="H27" s="462">
        <v>8.9862300000000008</v>
      </c>
      <c r="I27" s="459">
        <v>58.697000000000003</v>
      </c>
      <c r="J27" s="460">
        <v>-6.0001694872889999</v>
      </c>
      <c r="K27" s="463">
        <v>0.90725761984800002</v>
      </c>
    </row>
    <row r="28" spans="1:11" ht="14.4" customHeight="1" thickBot="1" x14ac:dyDescent="0.35">
      <c r="A28" s="481" t="s">
        <v>296</v>
      </c>
      <c r="B28" s="459">
        <v>0</v>
      </c>
      <c r="C28" s="459">
        <v>9.196E-2</v>
      </c>
      <c r="D28" s="460">
        <v>9.196E-2</v>
      </c>
      <c r="E28" s="469" t="s">
        <v>282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70" t="s">
        <v>271</v>
      </c>
    </row>
    <row r="29" spans="1:11" ht="14.4" customHeight="1" thickBot="1" x14ac:dyDescent="0.35">
      <c r="A29" s="481" t="s">
        <v>297</v>
      </c>
      <c r="B29" s="459">
        <v>7</v>
      </c>
      <c r="C29" s="459">
        <v>7.0211699999999997</v>
      </c>
      <c r="D29" s="460">
        <v>2.1170000000000001E-2</v>
      </c>
      <c r="E29" s="461">
        <v>1.0030242857139999</v>
      </c>
      <c r="F29" s="459">
        <v>12</v>
      </c>
      <c r="G29" s="460">
        <v>12</v>
      </c>
      <c r="H29" s="462">
        <v>0.79849999999999999</v>
      </c>
      <c r="I29" s="459">
        <v>9.0259900000000002</v>
      </c>
      <c r="J29" s="460">
        <v>-2.9740099999990002</v>
      </c>
      <c r="K29" s="463">
        <v>0.75216583333300002</v>
      </c>
    </row>
    <row r="30" spans="1:11" ht="14.4" customHeight="1" thickBot="1" x14ac:dyDescent="0.35">
      <c r="A30" s="481" t="s">
        <v>298</v>
      </c>
      <c r="B30" s="459">
        <v>4.5039484761589996</v>
      </c>
      <c r="C30" s="459">
        <v>9.0441899999990003</v>
      </c>
      <c r="D30" s="460">
        <v>4.5402415238399998</v>
      </c>
      <c r="E30" s="461">
        <v>2.0080580512570001</v>
      </c>
      <c r="F30" s="459">
        <v>3.5910448820909999</v>
      </c>
      <c r="G30" s="460">
        <v>3.5910448820909999</v>
      </c>
      <c r="H30" s="462">
        <v>1.32467</v>
      </c>
      <c r="I30" s="459">
        <v>9.9588199999999993</v>
      </c>
      <c r="J30" s="460">
        <v>6.3677751179079998</v>
      </c>
      <c r="K30" s="463">
        <v>2.7732374077699999</v>
      </c>
    </row>
    <row r="31" spans="1:11" ht="14.4" customHeight="1" thickBot="1" x14ac:dyDescent="0.35">
      <c r="A31" s="481" t="s">
        <v>299</v>
      </c>
      <c r="B31" s="459">
        <v>0</v>
      </c>
      <c r="C31" s="459">
        <v>11.95617</v>
      </c>
      <c r="D31" s="460">
        <v>11.95617</v>
      </c>
      <c r="E31" s="469" t="s">
        <v>271</v>
      </c>
      <c r="F31" s="459">
        <v>0</v>
      </c>
      <c r="G31" s="460">
        <v>0</v>
      </c>
      <c r="H31" s="462">
        <v>0</v>
      </c>
      <c r="I31" s="459">
        <v>21.18066</v>
      </c>
      <c r="J31" s="460">
        <v>21.18066</v>
      </c>
      <c r="K31" s="470" t="s">
        <v>271</v>
      </c>
    </row>
    <row r="32" spans="1:11" ht="14.4" customHeight="1" thickBot="1" x14ac:dyDescent="0.35">
      <c r="A32" s="481" t="s">
        <v>300</v>
      </c>
      <c r="B32" s="459">
        <v>0</v>
      </c>
      <c r="C32" s="459">
        <v>4.6109200000000001</v>
      </c>
      <c r="D32" s="460">
        <v>4.6109200000000001</v>
      </c>
      <c r="E32" s="469" t="s">
        <v>282</v>
      </c>
      <c r="F32" s="459">
        <v>0</v>
      </c>
      <c r="G32" s="460">
        <v>0</v>
      </c>
      <c r="H32" s="462">
        <v>0</v>
      </c>
      <c r="I32" s="459">
        <v>0</v>
      </c>
      <c r="J32" s="460">
        <v>0</v>
      </c>
      <c r="K32" s="470" t="s">
        <v>271</v>
      </c>
    </row>
    <row r="33" spans="1:11" ht="14.4" customHeight="1" thickBot="1" x14ac:dyDescent="0.35">
      <c r="A33" s="481" t="s">
        <v>301</v>
      </c>
      <c r="B33" s="459">
        <v>32.130921223416003</v>
      </c>
      <c r="C33" s="459">
        <v>33.559220000000003</v>
      </c>
      <c r="D33" s="460">
        <v>1.428298776583</v>
      </c>
      <c r="E33" s="461">
        <v>1.0444524689050001</v>
      </c>
      <c r="F33" s="459">
        <v>43.535672530462001</v>
      </c>
      <c r="G33" s="460">
        <v>43.535672530462001</v>
      </c>
      <c r="H33" s="462">
        <v>5.6055299999999999</v>
      </c>
      <c r="I33" s="459">
        <v>47.304569999999998</v>
      </c>
      <c r="J33" s="460">
        <v>3.768897469538</v>
      </c>
      <c r="K33" s="463">
        <v>1.0865703284329999</v>
      </c>
    </row>
    <row r="34" spans="1:11" ht="14.4" customHeight="1" thickBot="1" x14ac:dyDescent="0.35">
      <c r="A34" s="481" t="s">
        <v>302</v>
      </c>
      <c r="B34" s="459">
        <v>45</v>
      </c>
      <c r="C34" s="459">
        <v>71.547799999999995</v>
      </c>
      <c r="D34" s="460">
        <v>26.547799999999</v>
      </c>
      <c r="E34" s="461">
        <v>1.5899511111110001</v>
      </c>
      <c r="F34" s="459">
        <v>72.135454572190994</v>
      </c>
      <c r="G34" s="460">
        <v>72.135454572190994</v>
      </c>
      <c r="H34" s="462">
        <v>12.0274</v>
      </c>
      <c r="I34" s="459">
        <v>75.830699999999993</v>
      </c>
      <c r="J34" s="460">
        <v>3.695245427808</v>
      </c>
      <c r="K34" s="463">
        <v>1.051226480095</v>
      </c>
    </row>
    <row r="35" spans="1:11" ht="14.4" customHeight="1" thickBot="1" x14ac:dyDescent="0.35">
      <c r="A35" s="480" t="s">
        <v>303</v>
      </c>
      <c r="B35" s="464">
        <v>17.311544556655001</v>
      </c>
      <c r="C35" s="464">
        <v>19.776789999999998</v>
      </c>
      <c r="D35" s="465">
        <v>2.4652454433440001</v>
      </c>
      <c r="E35" s="471">
        <v>1.142404707753</v>
      </c>
      <c r="F35" s="464">
        <v>22.482635482220999</v>
      </c>
      <c r="G35" s="465">
        <v>22.482635482220999</v>
      </c>
      <c r="H35" s="467">
        <v>0.51124999999999998</v>
      </c>
      <c r="I35" s="464">
        <v>18.15494</v>
      </c>
      <c r="J35" s="465">
        <v>-4.3276954822200002</v>
      </c>
      <c r="K35" s="472">
        <v>0.80750942274299997</v>
      </c>
    </row>
    <row r="36" spans="1:11" ht="14.4" customHeight="1" thickBot="1" x14ac:dyDescent="0.35">
      <c r="A36" s="481" t="s">
        <v>304</v>
      </c>
      <c r="B36" s="459">
        <v>14</v>
      </c>
      <c r="C36" s="459">
        <v>15.138339999999999</v>
      </c>
      <c r="D36" s="460">
        <v>1.138339999999</v>
      </c>
      <c r="E36" s="461">
        <v>1.08131</v>
      </c>
      <c r="F36" s="459">
        <v>16.932683509208999</v>
      </c>
      <c r="G36" s="460">
        <v>16.932683509208999</v>
      </c>
      <c r="H36" s="462">
        <v>0</v>
      </c>
      <c r="I36" s="459">
        <v>13.16877</v>
      </c>
      <c r="J36" s="460">
        <v>-3.7639135092089999</v>
      </c>
      <c r="K36" s="463">
        <v>0.77771311279900002</v>
      </c>
    </row>
    <row r="37" spans="1:11" ht="14.4" customHeight="1" thickBot="1" x14ac:dyDescent="0.35">
      <c r="A37" s="481" t="s">
        <v>305</v>
      </c>
      <c r="B37" s="459">
        <v>0.251011990124</v>
      </c>
      <c r="C37" s="459">
        <v>0.25146000000000002</v>
      </c>
      <c r="D37" s="460">
        <v>4.48009875E-4</v>
      </c>
      <c r="E37" s="461">
        <v>1.001784814641</v>
      </c>
      <c r="F37" s="459">
        <v>0</v>
      </c>
      <c r="G37" s="460">
        <v>0</v>
      </c>
      <c r="H37" s="462">
        <v>0</v>
      </c>
      <c r="I37" s="459">
        <v>0.18151</v>
      </c>
      <c r="J37" s="460">
        <v>0.18151</v>
      </c>
      <c r="K37" s="470" t="s">
        <v>271</v>
      </c>
    </row>
    <row r="38" spans="1:11" ht="14.4" customHeight="1" thickBot="1" x14ac:dyDescent="0.35">
      <c r="A38" s="481" t="s">
        <v>306</v>
      </c>
      <c r="B38" s="459">
        <v>3</v>
      </c>
      <c r="C38" s="459">
        <v>2.9452600000000002</v>
      </c>
      <c r="D38" s="460">
        <v>-5.4739999999999997E-2</v>
      </c>
      <c r="E38" s="461">
        <v>0.98175333333299997</v>
      </c>
      <c r="F38" s="459">
        <v>4.5499519730109999</v>
      </c>
      <c r="G38" s="460">
        <v>4.5499519730109999</v>
      </c>
      <c r="H38" s="462">
        <v>0.38419999999999999</v>
      </c>
      <c r="I38" s="459">
        <v>3.7229000000000001</v>
      </c>
      <c r="J38" s="460">
        <v>-0.82705197301099997</v>
      </c>
      <c r="K38" s="463">
        <v>0.81822841693299997</v>
      </c>
    </row>
    <row r="39" spans="1:11" ht="14.4" customHeight="1" thickBot="1" x14ac:dyDescent="0.35">
      <c r="A39" s="481" t="s">
        <v>307</v>
      </c>
      <c r="B39" s="459">
        <v>6.0532566529999998E-2</v>
      </c>
      <c r="C39" s="459">
        <v>1.44173</v>
      </c>
      <c r="D39" s="460">
        <v>1.381197433469</v>
      </c>
      <c r="E39" s="461">
        <v>23.817427256744001</v>
      </c>
      <c r="F39" s="459">
        <v>1</v>
      </c>
      <c r="G39" s="460">
        <v>1</v>
      </c>
      <c r="H39" s="462">
        <v>0.12705</v>
      </c>
      <c r="I39" s="459">
        <v>1.0817600000000001</v>
      </c>
      <c r="J39" s="460">
        <v>8.1759999999999999E-2</v>
      </c>
      <c r="K39" s="463">
        <v>1.0817600000000001</v>
      </c>
    </row>
    <row r="40" spans="1:11" ht="14.4" customHeight="1" thickBot="1" x14ac:dyDescent="0.35">
      <c r="A40" s="482" t="s">
        <v>308</v>
      </c>
      <c r="B40" s="464">
        <v>808.34498977673002</v>
      </c>
      <c r="C40" s="464">
        <v>737.51797999999997</v>
      </c>
      <c r="D40" s="465">
        <v>-70.827009776729994</v>
      </c>
      <c r="E40" s="471">
        <v>0.91238022048400003</v>
      </c>
      <c r="F40" s="464">
        <v>922.825406428723</v>
      </c>
      <c r="G40" s="465">
        <v>922.825406428723</v>
      </c>
      <c r="H40" s="467">
        <v>110.61418999999999</v>
      </c>
      <c r="I40" s="464">
        <v>801.29711000000202</v>
      </c>
      <c r="J40" s="465">
        <v>-121.52829642872101</v>
      </c>
      <c r="K40" s="472">
        <v>0.86830846270299999</v>
      </c>
    </row>
    <row r="41" spans="1:11" ht="14.4" customHeight="1" thickBot="1" x14ac:dyDescent="0.35">
      <c r="A41" s="479" t="s">
        <v>45</v>
      </c>
      <c r="B41" s="459">
        <v>8.0756647642019992</v>
      </c>
      <c r="C41" s="459">
        <v>119.87076999999999</v>
      </c>
      <c r="D41" s="460">
        <v>111.795105235798</v>
      </c>
      <c r="E41" s="461">
        <v>14.843455430612</v>
      </c>
      <c r="F41" s="459">
        <v>112.481878988025</v>
      </c>
      <c r="G41" s="460">
        <v>112.481878988025</v>
      </c>
      <c r="H41" s="462">
        <v>41.853900000000003</v>
      </c>
      <c r="I41" s="459">
        <v>87.112960000000001</v>
      </c>
      <c r="J41" s="460">
        <v>-25.368918988025001</v>
      </c>
      <c r="K41" s="463">
        <v>0.77446216922800004</v>
      </c>
    </row>
    <row r="42" spans="1:11" ht="14.4" customHeight="1" thickBot="1" x14ac:dyDescent="0.35">
      <c r="A42" s="483" t="s">
        <v>309</v>
      </c>
      <c r="B42" s="459">
        <v>8.0756647642019992</v>
      </c>
      <c r="C42" s="459">
        <v>119.87076999999999</v>
      </c>
      <c r="D42" s="460">
        <v>111.795105235798</v>
      </c>
      <c r="E42" s="461">
        <v>14.843455430612</v>
      </c>
      <c r="F42" s="459">
        <v>112.481878988025</v>
      </c>
      <c r="G42" s="460">
        <v>112.481878988025</v>
      </c>
      <c r="H42" s="462">
        <v>41.853900000000003</v>
      </c>
      <c r="I42" s="459">
        <v>87.112960000000001</v>
      </c>
      <c r="J42" s="460">
        <v>-25.368918988025001</v>
      </c>
      <c r="K42" s="463">
        <v>0.77446216922800004</v>
      </c>
    </row>
    <row r="43" spans="1:11" ht="14.4" customHeight="1" thickBot="1" x14ac:dyDescent="0.35">
      <c r="A43" s="481" t="s">
        <v>310</v>
      </c>
      <c r="B43" s="459">
        <v>7.0756647642020001</v>
      </c>
      <c r="C43" s="459">
        <v>118.30525</v>
      </c>
      <c r="D43" s="460">
        <v>111.229585235798</v>
      </c>
      <c r="E43" s="461">
        <v>16.720019099624</v>
      </c>
      <c r="F43" s="459">
        <v>111.078983075907</v>
      </c>
      <c r="G43" s="460">
        <v>111.078983075907</v>
      </c>
      <c r="H43" s="462">
        <v>41.853900000000003</v>
      </c>
      <c r="I43" s="459">
        <v>85.846770000000006</v>
      </c>
      <c r="J43" s="460">
        <v>-25.232213075905999</v>
      </c>
      <c r="K43" s="463">
        <v>0.77284439974800001</v>
      </c>
    </row>
    <row r="44" spans="1:11" ht="14.4" customHeight="1" thickBot="1" x14ac:dyDescent="0.35">
      <c r="A44" s="481" t="s">
        <v>311</v>
      </c>
      <c r="B44" s="459">
        <v>0</v>
      </c>
      <c r="C44" s="459">
        <v>0.40501999999999999</v>
      </c>
      <c r="D44" s="460">
        <v>0.40501999999999999</v>
      </c>
      <c r="E44" s="469" t="s">
        <v>282</v>
      </c>
      <c r="F44" s="459">
        <v>0.33533853991899998</v>
      </c>
      <c r="G44" s="460">
        <v>0.33533853991899998</v>
      </c>
      <c r="H44" s="462">
        <v>0</v>
      </c>
      <c r="I44" s="459">
        <v>0.23499999999999999</v>
      </c>
      <c r="J44" s="460">
        <v>-0.10033853991900001</v>
      </c>
      <c r="K44" s="463">
        <v>0.70078434782999999</v>
      </c>
    </row>
    <row r="45" spans="1:11" ht="14.4" customHeight="1" thickBot="1" x14ac:dyDescent="0.35">
      <c r="A45" s="481" t="s">
        <v>312</v>
      </c>
      <c r="B45" s="459">
        <v>0.99999999999900002</v>
      </c>
      <c r="C45" s="459">
        <v>1.1605000000000001</v>
      </c>
      <c r="D45" s="460">
        <v>0.1605</v>
      </c>
      <c r="E45" s="461">
        <v>1.1605000000000001</v>
      </c>
      <c r="F45" s="459">
        <v>1.0675573721980001</v>
      </c>
      <c r="G45" s="460">
        <v>1.0675573721980001</v>
      </c>
      <c r="H45" s="462">
        <v>0</v>
      </c>
      <c r="I45" s="459">
        <v>1.0311900000000001</v>
      </c>
      <c r="J45" s="460">
        <v>-3.6367372198E-2</v>
      </c>
      <c r="K45" s="463">
        <v>0.96593403488499996</v>
      </c>
    </row>
    <row r="46" spans="1:11" ht="14.4" customHeight="1" thickBot="1" x14ac:dyDescent="0.35">
      <c r="A46" s="484" t="s">
        <v>46</v>
      </c>
      <c r="B46" s="464">
        <v>0</v>
      </c>
      <c r="C46" s="464">
        <v>26.427</v>
      </c>
      <c r="D46" s="465">
        <v>26.427</v>
      </c>
      <c r="E46" s="466" t="s">
        <v>271</v>
      </c>
      <c r="F46" s="464">
        <v>0</v>
      </c>
      <c r="G46" s="465">
        <v>0</v>
      </c>
      <c r="H46" s="467">
        <v>10.776</v>
      </c>
      <c r="I46" s="464">
        <v>60.890999999999998</v>
      </c>
      <c r="J46" s="465">
        <v>60.890999999999998</v>
      </c>
      <c r="K46" s="468" t="s">
        <v>271</v>
      </c>
    </row>
    <row r="47" spans="1:11" ht="14.4" customHeight="1" thickBot="1" x14ac:dyDescent="0.35">
      <c r="A47" s="480" t="s">
        <v>313</v>
      </c>
      <c r="B47" s="464">
        <v>0</v>
      </c>
      <c r="C47" s="464">
        <v>26.427</v>
      </c>
      <c r="D47" s="465">
        <v>26.427</v>
      </c>
      <c r="E47" s="466" t="s">
        <v>271</v>
      </c>
      <c r="F47" s="464">
        <v>0</v>
      </c>
      <c r="G47" s="465">
        <v>0</v>
      </c>
      <c r="H47" s="467">
        <v>10.776</v>
      </c>
      <c r="I47" s="464">
        <v>58.405000000000001</v>
      </c>
      <c r="J47" s="465">
        <v>58.405000000000001</v>
      </c>
      <c r="K47" s="468" t="s">
        <v>271</v>
      </c>
    </row>
    <row r="48" spans="1:11" ht="14.4" customHeight="1" thickBot="1" x14ac:dyDescent="0.35">
      <c r="A48" s="481" t="s">
        <v>314</v>
      </c>
      <c r="B48" s="459">
        <v>0</v>
      </c>
      <c r="C48" s="459">
        <v>23.417999999999999</v>
      </c>
      <c r="D48" s="460">
        <v>23.417999999999999</v>
      </c>
      <c r="E48" s="469" t="s">
        <v>271</v>
      </c>
      <c r="F48" s="459">
        <v>0</v>
      </c>
      <c r="G48" s="460">
        <v>0</v>
      </c>
      <c r="H48" s="462">
        <v>10.776</v>
      </c>
      <c r="I48" s="459">
        <v>54.48</v>
      </c>
      <c r="J48" s="460">
        <v>54.48</v>
      </c>
      <c r="K48" s="470" t="s">
        <v>271</v>
      </c>
    </row>
    <row r="49" spans="1:11" ht="14.4" customHeight="1" thickBot="1" x14ac:dyDescent="0.35">
      <c r="A49" s="481" t="s">
        <v>315</v>
      </c>
      <c r="B49" s="459">
        <v>0</v>
      </c>
      <c r="C49" s="459">
        <v>3.0089999999999999</v>
      </c>
      <c r="D49" s="460">
        <v>3.0089999999999999</v>
      </c>
      <c r="E49" s="469" t="s">
        <v>271</v>
      </c>
      <c r="F49" s="459">
        <v>0</v>
      </c>
      <c r="G49" s="460">
        <v>0</v>
      </c>
      <c r="H49" s="462">
        <v>0</v>
      </c>
      <c r="I49" s="459">
        <v>3.9249999999999998</v>
      </c>
      <c r="J49" s="460">
        <v>3.9249999999999998</v>
      </c>
      <c r="K49" s="470" t="s">
        <v>271</v>
      </c>
    </row>
    <row r="50" spans="1:11" ht="14.4" customHeight="1" thickBot="1" x14ac:dyDescent="0.35">
      <c r="A50" s="480" t="s">
        <v>316</v>
      </c>
      <c r="B50" s="464">
        <v>0</v>
      </c>
      <c r="C50" s="464">
        <v>0</v>
      </c>
      <c r="D50" s="465">
        <v>0</v>
      </c>
      <c r="E50" s="471">
        <v>1</v>
      </c>
      <c r="F50" s="464">
        <v>0</v>
      </c>
      <c r="G50" s="465">
        <v>0</v>
      </c>
      <c r="H50" s="467">
        <v>0</v>
      </c>
      <c r="I50" s="464">
        <v>2.4860000000000002</v>
      </c>
      <c r="J50" s="465">
        <v>2.4860000000000002</v>
      </c>
      <c r="K50" s="468" t="s">
        <v>282</v>
      </c>
    </row>
    <row r="51" spans="1:11" ht="14.4" customHeight="1" thickBot="1" x14ac:dyDescent="0.35">
      <c r="A51" s="481" t="s">
        <v>317</v>
      </c>
      <c r="B51" s="459">
        <v>0</v>
      </c>
      <c r="C51" s="459">
        <v>0</v>
      </c>
      <c r="D51" s="460">
        <v>0</v>
      </c>
      <c r="E51" s="461">
        <v>1</v>
      </c>
      <c r="F51" s="459">
        <v>0</v>
      </c>
      <c r="G51" s="460">
        <v>0</v>
      </c>
      <c r="H51" s="462">
        <v>0</v>
      </c>
      <c r="I51" s="459">
        <v>2.4860000000000002</v>
      </c>
      <c r="J51" s="460">
        <v>2.4860000000000002</v>
      </c>
      <c r="K51" s="470" t="s">
        <v>282</v>
      </c>
    </row>
    <row r="52" spans="1:11" ht="14.4" customHeight="1" thickBot="1" x14ac:dyDescent="0.35">
      <c r="A52" s="479" t="s">
        <v>47</v>
      </c>
      <c r="B52" s="459">
        <v>800.26932501252804</v>
      </c>
      <c r="C52" s="459">
        <v>591.22020999999995</v>
      </c>
      <c r="D52" s="460">
        <v>-209.04911501252801</v>
      </c>
      <c r="E52" s="461">
        <v>0.73877654874499998</v>
      </c>
      <c r="F52" s="459">
        <v>810.34352744069702</v>
      </c>
      <c r="G52" s="460">
        <v>810.34352744069702</v>
      </c>
      <c r="H52" s="462">
        <v>57.984290000000001</v>
      </c>
      <c r="I52" s="459">
        <v>653.29315000000099</v>
      </c>
      <c r="J52" s="460">
        <v>-157.050377440696</v>
      </c>
      <c r="K52" s="463">
        <v>0.806192840292</v>
      </c>
    </row>
    <row r="53" spans="1:11" ht="14.4" customHeight="1" thickBot="1" x14ac:dyDescent="0.35">
      <c r="A53" s="480" t="s">
        <v>318</v>
      </c>
      <c r="B53" s="464">
        <v>6.0290111002250004</v>
      </c>
      <c r="C53" s="464">
        <v>0</v>
      </c>
      <c r="D53" s="465">
        <v>-6.0290111002250004</v>
      </c>
      <c r="E53" s="471">
        <v>0</v>
      </c>
      <c r="F53" s="464">
        <v>0</v>
      </c>
      <c r="G53" s="465">
        <v>0</v>
      </c>
      <c r="H53" s="467">
        <v>0</v>
      </c>
      <c r="I53" s="464">
        <v>0</v>
      </c>
      <c r="J53" s="465">
        <v>0</v>
      </c>
      <c r="K53" s="472">
        <v>12</v>
      </c>
    </row>
    <row r="54" spans="1:11" ht="14.4" customHeight="1" thickBot="1" x14ac:dyDescent="0.35">
      <c r="A54" s="481" t="s">
        <v>319</v>
      </c>
      <c r="B54" s="459">
        <v>6.0290111002250004</v>
      </c>
      <c r="C54" s="459">
        <v>0</v>
      </c>
      <c r="D54" s="460">
        <v>-6.0290111002250004</v>
      </c>
      <c r="E54" s="461">
        <v>0</v>
      </c>
      <c r="F54" s="459">
        <v>0</v>
      </c>
      <c r="G54" s="460">
        <v>0</v>
      </c>
      <c r="H54" s="462">
        <v>0</v>
      </c>
      <c r="I54" s="459">
        <v>0</v>
      </c>
      <c r="J54" s="460">
        <v>0</v>
      </c>
      <c r="K54" s="463">
        <v>12</v>
      </c>
    </row>
    <row r="55" spans="1:11" ht="14.4" customHeight="1" thickBot="1" x14ac:dyDescent="0.35">
      <c r="A55" s="480" t="s">
        <v>320</v>
      </c>
      <c r="B55" s="464">
        <v>15.505849656019</v>
      </c>
      <c r="C55" s="464">
        <v>14.70248</v>
      </c>
      <c r="D55" s="465">
        <v>-0.80336965601900001</v>
      </c>
      <c r="E55" s="471">
        <v>0.94818925284</v>
      </c>
      <c r="F55" s="464">
        <v>15.080530182735</v>
      </c>
      <c r="G55" s="465">
        <v>15.080530182735</v>
      </c>
      <c r="H55" s="467">
        <v>1.26824</v>
      </c>
      <c r="I55" s="464">
        <v>16.0426</v>
      </c>
      <c r="J55" s="465">
        <v>0.96206981726399998</v>
      </c>
      <c r="K55" s="472">
        <v>1.063795490318</v>
      </c>
    </row>
    <row r="56" spans="1:11" ht="14.4" customHeight="1" thickBot="1" x14ac:dyDescent="0.35">
      <c r="A56" s="481" t="s">
        <v>321</v>
      </c>
      <c r="B56" s="459">
        <v>4.9223028396109996</v>
      </c>
      <c r="C56" s="459">
        <v>5.1166999999999998</v>
      </c>
      <c r="D56" s="460">
        <v>0.19439716038800001</v>
      </c>
      <c r="E56" s="461">
        <v>1.039493132934</v>
      </c>
      <c r="F56" s="459">
        <v>5.2224242988679999</v>
      </c>
      <c r="G56" s="460">
        <v>5.2224242988679999</v>
      </c>
      <c r="H56" s="462">
        <v>0.49320000000000003</v>
      </c>
      <c r="I56" s="459">
        <v>7.0472000000000001</v>
      </c>
      <c r="J56" s="460">
        <v>1.824775701131</v>
      </c>
      <c r="K56" s="463">
        <v>1.349411613592</v>
      </c>
    </row>
    <row r="57" spans="1:11" ht="14.4" customHeight="1" thickBot="1" x14ac:dyDescent="0.35">
      <c r="A57" s="481" t="s">
        <v>322</v>
      </c>
      <c r="B57" s="459">
        <v>10.583546816408001</v>
      </c>
      <c r="C57" s="459">
        <v>9.5857799999999997</v>
      </c>
      <c r="D57" s="460">
        <v>-0.99776681640800002</v>
      </c>
      <c r="E57" s="461">
        <v>0.90572472218199995</v>
      </c>
      <c r="F57" s="459">
        <v>9.8581058838659992</v>
      </c>
      <c r="G57" s="460">
        <v>9.8581058838659992</v>
      </c>
      <c r="H57" s="462">
        <v>0.77503999999999995</v>
      </c>
      <c r="I57" s="459">
        <v>8.9954000000000001</v>
      </c>
      <c r="J57" s="460">
        <v>-0.862705883866</v>
      </c>
      <c r="K57" s="463">
        <v>0.912487663043</v>
      </c>
    </row>
    <row r="58" spans="1:11" ht="14.4" customHeight="1" thickBot="1" x14ac:dyDescent="0.35">
      <c r="A58" s="480" t="s">
        <v>323</v>
      </c>
      <c r="B58" s="464">
        <v>45</v>
      </c>
      <c r="C58" s="464">
        <v>28.539909999999999</v>
      </c>
      <c r="D58" s="465">
        <v>-16.460090000000001</v>
      </c>
      <c r="E58" s="471">
        <v>0.63422022222200003</v>
      </c>
      <c r="F58" s="464">
        <v>39.205844010168001</v>
      </c>
      <c r="G58" s="465">
        <v>39.205844010168001</v>
      </c>
      <c r="H58" s="467">
        <v>3.0298799999999999</v>
      </c>
      <c r="I58" s="464">
        <v>18.199639999999999</v>
      </c>
      <c r="J58" s="465">
        <v>-21.006204010167998</v>
      </c>
      <c r="K58" s="472">
        <v>0.46420732570500001</v>
      </c>
    </row>
    <row r="59" spans="1:11" ht="14.4" customHeight="1" thickBot="1" x14ac:dyDescent="0.35">
      <c r="A59" s="481" t="s">
        <v>324</v>
      </c>
      <c r="B59" s="459">
        <v>45</v>
      </c>
      <c r="C59" s="459">
        <v>28.539909999999999</v>
      </c>
      <c r="D59" s="460">
        <v>-16.460090000000001</v>
      </c>
      <c r="E59" s="461">
        <v>0.63422022222200003</v>
      </c>
      <c r="F59" s="459">
        <v>39.205844010168001</v>
      </c>
      <c r="G59" s="460">
        <v>39.205844010168001</v>
      </c>
      <c r="H59" s="462">
        <v>3.0298799999999999</v>
      </c>
      <c r="I59" s="459">
        <v>18.199639999999999</v>
      </c>
      <c r="J59" s="460">
        <v>-21.006204010167998</v>
      </c>
      <c r="K59" s="463">
        <v>0.46420732570500001</v>
      </c>
    </row>
    <row r="60" spans="1:11" ht="14.4" customHeight="1" thickBot="1" x14ac:dyDescent="0.35">
      <c r="A60" s="480" t="s">
        <v>325</v>
      </c>
      <c r="B60" s="464">
        <v>141.82167728289599</v>
      </c>
      <c r="C60" s="464">
        <v>122.91875</v>
      </c>
      <c r="D60" s="465">
        <v>-18.902927282896002</v>
      </c>
      <c r="E60" s="471">
        <v>0.86671341331499996</v>
      </c>
      <c r="F60" s="464">
        <v>124.89126215588701</v>
      </c>
      <c r="G60" s="465">
        <v>124.89126215588701</v>
      </c>
      <c r="H60" s="467">
        <v>10.249370000000001</v>
      </c>
      <c r="I60" s="464">
        <v>119.47450000000001</v>
      </c>
      <c r="J60" s="465">
        <v>-5.4167621558869996</v>
      </c>
      <c r="K60" s="472">
        <v>0.95662817348100004</v>
      </c>
    </row>
    <row r="61" spans="1:11" ht="14.4" customHeight="1" thickBot="1" x14ac:dyDescent="0.35">
      <c r="A61" s="481" t="s">
        <v>326</v>
      </c>
      <c r="B61" s="459">
        <v>141.82167728289599</v>
      </c>
      <c r="C61" s="459">
        <v>122.91875</v>
      </c>
      <c r="D61" s="460">
        <v>-18.902927282896002</v>
      </c>
      <c r="E61" s="461">
        <v>0.86671341331499996</v>
      </c>
      <c r="F61" s="459">
        <v>124.89126215588701</v>
      </c>
      <c r="G61" s="460">
        <v>124.89126215588701</v>
      </c>
      <c r="H61" s="462">
        <v>10.249370000000001</v>
      </c>
      <c r="I61" s="459">
        <v>119.47450000000001</v>
      </c>
      <c r="J61" s="460">
        <v>-5.4167621558869996</v>
      </c>
      <c r="K61" s="463">
        <v>0.95662817348100004</v>
      </c>
    </row>
    <row r="62" spans="1:11" ht="14.4" customHeight="1" thickBot="1" x14ac:dyDescent="0.35">
      <c r="A62" s="480" t="s">
        <v>327</v>
      </c>
      <c r="B62" s="464">
        <v>411.76458063832803</v>
      </c>
      <c r="C62" s="464">
        <v>312.63416999999998</v>
      </c>
      <c r="D62" s="465">
        <v>-99.130410638328001</v>
      </c>
      <c r="E62" s="471">
        <v>0.75925464379499996</v>
      </c>
      <c r="F62" s="464">
        <v>291.16589109190602</v>
      </c>
      <c r="G62" s="465">
        <v>291.16589109190602</v>
      </c>
      <c r="H62" s="467">
        <v>43.064799999999998</v>
      </c>
      <c r="I62" s="464">
        <v>429.80871000000099</v>
      </c>
      <c r="J62" s="465">
        <v>138.642818908094</v>
      </c>
      <c r="K62" s="472">
        <v>1.4761643556120001</v>
      </c>
    </row>
    <row r="63" spans="1:11" ht="14.4" customHeight="1" thickBot="1" x14ac:dyDescent="0.35">
      <c r="A63" s="481" t="s">
        <v>328</v>
      </c>
      <c r="B63" s="459">
        <v>323.66523318435497</v>
      </c>
      <c r="C63" s="459">
        <v>108.38672</v>
      </c>
      <c r="D63" s="460">
        <v>-215.27851318435501</v>
      </c>
      <c r="E63" s="461">
        <v>0.33487291462699997</v>
      </c>
      <c r="F63" s="459">
        <v>108.87608351688399</v>
      </c>
      <c r="G63" s="460">
        <v>108.87608351688399</v>
      </c>
      <c r="H63" s="462">
        <v>5.9405000000000001</v>
      </c>
      <c r="I63" s="459">
        <v>153.13387</v>
      </c>
      <c r="J63" s="460">
        <v>44.257786483116</v>
      </c>
      <c r="K63" s="463">
        <v>1.4064968637140001</v>
      </c>
    </row>
    <row r="64" spans="1:11" ht="14.4" customHeight="1" thickBot="1" x14ac:dyDescent="0.35">
      <c r="A64" s="481" t="s">
        <v>329</v>
      </c>
      <c r="B64" s="459">
        <v>66.435343722491993</v>
      </c>
      <c r="C64" s="459">
        <v>29.89115</v>
      </c>
      <c r="D64" s="460">
        <v>-36.544193722491997</v>
      </c>
      <c r="E64" s="461">
        <v>0.44992843154099998</v>
      </c>
      <c r="F64" s="459">
        <v>17.050144412552001</v>
      </c>
      <c r="G64" s="460">
        <v>17.050144412552001</v>
      </c>
      <c r="H64" s="462">
        <v>17.9663</v>
      </c>
      <c r="I64" s="459">
        <v>89.951139999999995</v>
      </c>
      <c r="J64" s="460">
        <v>72.900995587446999</v>
      </c>
      <c r="K64" s="463">
        <v>5.2756820014830001</v>
      </c>
    </row>
    <row r="65" spans="1:11" ht="14.4" customHeight="1" thickBot="1" x14ac:dyDescent="0.35">
      <c r="A65" s="481" t="s">
        <v>330</v>
      </c>
      <c r="B65" s="459">
        <v>21.664003731480999</v>
      </c>
      <c r="C65" s="459">
        <v>172.96600000000001</v>
      </c>
      <c r="D65" s="460">
        <v>151.30199626851899</v>
      </c>
      <c r="E65" s="461">
        <v>7.984027428349</v>
      </c>
      <c r="F65" s="459">
        <v>165.23966316247001</v>
      </c>
      <c r="G65" s="460">
        <v>165.23966316247001</v>
      </c>
      <c r="H65" s="462">
        <v>19.158000000000001</v>
      </c>
      <c r="I65" s="459">
        <v>186.72370000000001</v>
      </c>
      <c r="J65" s="460">
        <v>21.484036837529999</v>
      </c>
      <c r="K65" s="463">
        <v>1.1300174330199999</v>
      </c>
    </row>
    <row r="66" spans="1:11" ht="14.4" customHeight="1" thickBot="1" x14ac:dyDescent="0.35">
      <c r="A66" s="481" t="s">
        <v>331</v>
      </c>
      <c r="B66" s="459">
        <v>0</v>
      </c>
      <c r="C66" s="459">
        <v>1.3903000000000001</v>
      </c>
      <c r="D66" s="460">
        <v>1.3903000000000001</v>
      </c>
      <c r="E66" s="469" t="s">
        <v>282</v>
      </c>
      <c r="F66" s="459">
        <v>0</v>
      </c>
      <c r="G66" s="460">
        <v>0</v>
      </c>
      <c r="H66" s="462">
        <v>0</v>
      </c>
      <c r="I66" s="459">
        <v>0</v>
      </c>
      <c r="J66" s="460">
        <v>0</v>
      </c>
      <c r="K66" s="470" t="s">
        <v>271</v>
      </c>
    </row>
    <row r="67" spans="1:11" ht="14.4" customHeight="1" thickBot="1" x14ac:dyDescent="0.35">
      <c r="A67" s="480" t="s">
        <v>332</v>
      </c>
      <c r="B67" s="464">
        <v>180.148206335059</v>
      </c>
      <c r="C67" s="464">
        <v>112.42489999999999</v>
      </c>
      <c r="D67" s="465">
        <v>-67.723306335057998</v>
      </c>
      <c r="E67" s="471">
        <v>0.62406893905299998</v>
      </c>
      <c r="F67" s="464">
        <v>340</v>
      </c>
      <c r="G67" s="465">
        <v>340</v>
      </c>
      <c r="H67" s="467">
        <v>0.372</v>
      </c>
      <c r="I67" s="464">
        <v>69.767700000000005</v>
      </c>
      <c r="J67" s="465">
        <v>-270.23230000000001</v>
      </c>
      <c r="K67" s="472">
        <v>0.205199117647</v>
      </c>
    </row>
    <row r="68" spans="1:11" ht="14.4" customHeight="1" thickBot="1" x14ac:dyDescent="0.35">
      <c r="A68" s="481" t="s">
        <v>333</v>
      </c>
      <c r="B68" s="459">
        <v>10.148206335057999</v>
      </c>
      <c r="C68" s="459">
        <v>0</v>
      </c>
      <c r="D68" s="460">
        <v>-10.148206335057999</v>
      </c>
      <c r="E68" s="461">
        <v>0</v>
      </c>
      <c r="F68" s="459">
        <v>0</v>
      </c>
      <c r="G68" s="460">
        <v>0</v>
      </c>
      <c r="H68" s="462">
        <v>0</v>
      </c>
      <c r="I68" s="459">
        <v>0</v>
      </c>
      <c r="J68" s="460">
        <v>0</v>
      </c>
      <c r="K68" s="463">
        <v>12</v>
      </c>
    </row>
    <row r="69" spans="1:11" ht="14.4" customHeight="1" thickBot="1" x14ac:dyDescent="0.35">
      <c r="A69" s="481" t="s">
        <v>334</v>
      </c>
      <c r="B69" s="459">
        <v>70</v>
      </c>
      <c r="C69" s="459">
        <v>67.232900000000001</v>
      </c>
      <c r="D69" s="460">
        <v>-2.767099999999</v>
      </c>
      <c r="E69" s="461">
        <v>0.96047000000000005</v>
      </c>
      <c r="F69" s="459">
        <v>270</v>
      </c>
      <c r="G69" s="460">
        <v>270</v>
      </c>
      <c r="H69" s="462">
        <v>0.372</v>
      </c>
      <c r="I69" s="459">
        <v>69.767700000000005</v>
      </c>
      <c r="J69" s="460">
        <v>-200.23230000000001</v>
      </c>
      <c r="K69" s="463">
        <v>0.258398888888</v>
      </c>
    </row>
    <row r="70" spans="1:11" ht="14.4" customHeight="1" thickBot="1" x14ac:dyDescent="0.35">
      <c r="A70" s="481" t="s">
        <v>335</v>
      </c>
      <c r="B70" s="459">
        <v>100</v>
      </c>
      <c r="C70" s="459">
        <v>45.191999999998998</v>
      </c>
      <c r="D70" s="460">
        <v>-54.808</v>
      </c>
      <c r="E70" s="461">
        <v>0.45191999999900001</v>
      </c>
      <c r="F70" s="459">
        <v>70</v>
      </c>
      <c r="G70" s="460">
        <v>70</v>
      </c>
      <c r="H70" s="462">
        <v>0</v>
      </c>
      <c r="I70" s="459">
        <v>0</v>
      </c>
      <c r="J70" s="460">
        <v>-70</v>
      </c>
      <c r="K70" s="463">
        <v>0</v>
      </c>
    </row>
    <row r="71" spans="1:11" ht="14.4" customHeight="1" thickBot="1" x14ac:dyDescent="0.35">
      <c r="A71" s="478" t="s">
        <v>48</v>
      </c>
      <c r="B71" s="459">
        <v>19757</v>
      </c>
      <c r="C71" s="459">
        <v>22211.844809999999</v>
      </c>
      <c r="D71" s="460">
        <v>2454.8448100000001</v>
      </c>
      <c r="E71" s="461">
        <v>1.1242519010980001</v>
      </c>
      <c r="F71" s="459">
        <v>22385.819529158402</v>
      </c>
      <c r="G71" s="460">
        <v>22385.819529158402</v>
      </c>
      <c r="H71" s="462">
        <v>2452.3467000000101</v>
      </c>
      <c r="I71" s="459">
        <v>26149.113809999999</v>
      </c>
      <c r="J71" s="460">
        <v>3763.2942808416401</v>
      </c>
      <c r="K71" s="463">
        <v>1.168110632534</v>
      </c>
    </row>
    <row r="72" spans="1:11" ht="14.4" customHeight="1" thickBot="1" x14ac:dyDescent="0.35">
      <c r="A72" s="484" t="s">
        <v>336</v>
      </c>
      <c r="B72" s="464">
        <v>14538</v>
      </c>
      <c r="C72" s="464">
        <v>16343.487999999999</v>
      </c>
      <c r="D72" s="465">
        <v>1805.4879999999901</v>
      </c>
      <c r="E72" s="471">
        <v>1.1241909478600001</v>
      </c>
      <c r="F72" s="464">
        <v>16475.699529158399</v>
      </c>
      <c r="G72" s="465">
        <v>16475.699529158399</v>
      </c>
      <c r="H72" s="467">
        <v>1803.9300000000101</v>
      </c>
      <c r="I72" s="464">
        <v>19239.558000000001</v>
      </c>
      <c r="J72" s="465">
        <v>2763.8584708416302</v>
      </c>
      <c r="K72" s="472">
        <v>1.167753634129</v>
      </c>
    </row>
    <row r="73" spans="1:11" ht="14.4" customHeight="1" thickBot="1" x14ac:dyDescent="0.35">
      <c r="A73" s="480" t="s">
        <v>337</v>
      </c>
      <c r="B73" s="464">
        <v>14498</v>
      </c>
      <c r="C73" s="464">
        <v>16271.703</v>
      </c>
      <c r="D73" s="465">
        <v>1773.70299999999</v>
      </c>
      <c r="E73" s="471">
        <v>1.122341219478</v>
      </c>
      <c r="F73" s="464">
        <v>16416.999999999902</v>
      </c>
      <c r="G73" s="465">
        <v>16416.999999999902</v>
      </c>
      <c r="H73" s="467">
        <v>1799.5800000000099</v>
      </c>
      <c r="I73" s="464">
        <v>19103.749</v>
      </c>
      <c r="J73" s="465">
        <v>2686.7490000000898</v>
      </c>
      <c r="K73" s="472">
        <v>1.163656514588</v>
      </c>
    </row>
    <row r="74" spans="1:11" ht="14.4" customHeight="1" thickBot="1" x14ac:dyDescent="0.35">
      <c r="A74" s="481" t="s">
        <v>338</v>
      </c>
      <c r="B74" s="459">
        <v>14498</v>
      </c>
      <c r="C74" s="459">
        <v>16271.703</v>
      </c>
      <c r="D74" s="460">
        <v>1773.70299999999</v>
      </c>
      <c r="E74" s="461">
        <v>1.122341219478</v>
      </c>
      <c r="F74" s="459">
        <v>16416.999999999902</v>
      </c>
      <c r="G74" s="460">
        <v>16416.999999999902</v>
      </c>
      <c r="H74" s="462">
        <v>1799.5800000000099</v>
      </c>
      <c r="I74" s="459">
        <v>19103.749</v>
      </c>
      <c r="J74" s="460">
        <v>2686.7490000000898</v>
      </c>
      <c r="K74" s="463">
        <v>1.163656514588</v>
      </c>
    </row>
    <row r="75" spans="1:11" ht="14.4" customHeight="1" thickBot="1" x14ac:dyDescent="0.35">
      <c r="A75" s="480" t="s">
        <v>339</v>
      </c>
      <c r="B75" s="464">
        <v>0</v>
      </c>
      <c r="C75" s="464">
        <v>17</v>
      </c>
      <c r="D75" s="465">
        <v>17</v>
      </c>
      <c r="E75" s="466" t="s">
        <v>271</v>
      </c>
      <c r="F75" s="464">
        <v>19.574529158455</v>
      </c>
      <c r="G75" s="465">
        <v>19.574529158455</v>
      </c>
      <c r="H75" s="467">
        <v>0</v>
      </c>
      <c r="I75" s="464">
        <v>17.899999999999999</v>
      </c>
      <c r="J75" s="465">
        <v>-1.6745291584549999</v>
      </c>
      <c r="K75" s="472">
        <v>0.91445366859599997</v>
      </c>
    </row>
    <row r="76" spans="1:11" ht="14.4" customHeight="1" thickBot="1" x14ac:dyDescent="0.35">
      <c r="A76" s="481" t="s">
        <v>340</v>
      </c>
      <c r="B76" s="459">
        <v>0</v>
      </c>
      <c r="C76" s="459">
        <v>17</v>
      </c>
      <c r="D76" s="460">
        <v>17</v>
      </c>
      <c r="E76" s="469" t="s">
        <v>271</v>
      </c>
      <c r="F76" s="459">
        <v>19.574529158455</v>
      </c>
      <c r="G76" s="460">
        <v>19.574529158455</v>
      </c>
      <c r="H76" s="462">
        <v>0</v>
      </c>
      <c r="I76" s="459">
        <v>17.899999999999999</v>
      </c>
      <c r="J76" s="460">
        <v>-1.6745291584549999</v>
      </c>
      <c r="K76" s="463">
        <v>0.91445366859599997</v>
      </c>
    </row>
    <row r="77" spans="1:11" ht="14.4" customHeight="1" thickBot="1" x14ac:dyDescent="0.35">
      <c r="A77" s="480" t="s">
        <v>341</v>
      </c>
      <c r="B77" s="464">
        <v>40</v>
      </c>
      <c r="C77" s="464">
        <v>43.284999999999997</v>
      </c>
      <c r="D77" s="465">
        <v>3.2849999999990001</v>
      </c>
      <c r="E77" s="471">
        <v>1.082125</v>
      </c>
      <c r="F77" s="464">
        <v>39.125</v>
      </c>
      <c r="G77" s="465">
        <v>39.125</v>
      </c>
      <c r="H77" s="467">
        <v>2.85</v>
      </c>
      <c r="I77" s="464">
        <v>36.158999999999999</v>
      </c>
      <c r="J77" s="465">
        <v>-2.9659999999990001</v>
      </c>
      <c r="K77" s="472">
        <v>0.92419169328999995</v>
      </c>
    </row>
    <row r="78" spans="1:11" ht="14.4" customHeight="1" thickBot="1" x14ac:dyDescent="0.35">
      <c r="A78" s="481" t="s">
        <v>342</v>
      </c>
      <c r="B78" s="459">
        <v>40</v>
      </c>
      <c r="C78" s="459">
        <v>43.284999999999997</v>
      </c>
      <c r="D78" s="460">
        <v>3.2849999999990001</v>
      </c>
      <c r="E78" s="461">
        <v>1.082125</v>
      </c>
      <c r="F78" s="459">
        <v>39.125</v>
      </c>
      <c r="G78" s="460">
        <v>39.125</v>
      </c>
      <c r="H78" s="462">
        <v>2.85</v>
      </c>
      <c r="I78" s="459">
        <v>36.158999999999999</v>
      </c>
      <c r="J78" s="460">
        <v>-2.9659999999990001</v>
      </c>
      <c r="K78" s="463">
        <v>0.92419169328999995</v>
      </c>
    </row>
    <row r="79" spans="1:11" ht="14.4" customHeight="1" thickBot="1" x14ac:dyDescent="0.35">
      <c r="A79" s="483" t="s">
        <v>343</v>
      </c>
      <c r="B79" s="459">
        <v>0</v>
      </c>
      <c r="C79" s="459">
        <v>11.5</v>
      </c>
      <c r="D79" s="460">
        <v>11.5</v>
      </c>
      <c r="E79" s="469" t="s">
        <v>282</v>
      </c>
      <c r="F79" s="459">
        <v>0</v>
      </c>
      <c r="G79" s="460">
        <v>0</v>
      </c>
      <c r="H79" s="462">
        <v>1.5</v>
      </c>
      <c r="I79" s="459">
        <v>81.75</v>
      </c>
      <c r="J79" s="460">
        <v>81.75</v>
      </c>
      <c r="K79" s="470" t="s">
        <v>271</v>
      </c>
    </row>
    <row r="80" spans="1:11" ht="14.4" customHeight="1" thickBot="1" x14ac:dyDescent="0.35">
      <c r="A80" s="481" t="s">
        <v>344</v>
      </c>
      <c r="B80" s="459">
        <v>0</v>
      </c>
      <c r="C80" s="459">
        <v>11.5</v>
      </c>
      <c r="D80" s="460">
        <v>11.5</v>
      </c>
      <c r="E80" s="469" t="s">
        <v>282</v>
      </c>
      <c r="F80" s="459">
        <v>0</v>
      </c>
      <c r="G80" s="460">
        <v>0</v>
      </c>
      <c r="H80" s="462">
        <v>1.5</v>
      </c>
      <c r="I80" s="459">
        <v>81.75</v>
      </c>
      <c r="J80" s="460">
        <v>81.75</v>
      </c>
      <c r="K80" s="470" t="s">
        <v>271</v>
      </c>
    </row>
    <row r="81" spans="1:11" ht="14.4" customHeight="1" thickBot="1" x14ac:dyDescent="0.35">
      <c r="A81" s="479" t="s">
        <v>345</v>
      </c>
      <c r="B81" s="459">
        <v>4928.99999999999</v>
      </c>
      <c r="C81" s="459">
        <v>5542.0542100000002</v>
      </c>
      <c r="D81" s="460">
        <v>613.05421000000695</v>
      </c>
      <c r="E81" s="461">
        <v>1.1243769953330001</v>
      </c>
      <c r="F81" s="459">
        <v>5581.78</v>
      </c>
      <c r="G81" s="460">
        <v>5581.78</v>
      </c>
      <c r="H81" s="462">
        <v>612.36666000000298</v>
      </c>
      <c r="I81" s="459">
        <v>6526.7459200000103</v>
      </c>
      <c r="J81" s="460">
        <v>944.96592000001101</v>
      </c>
      <c r="K81" s="463">
        <v>1.1692947267710001</v>
      </c>
    </row>
    <row r="82" spans="1:11" ht="14.4" customHeight="1" thickBot="1" x14ac:dyDescent="0.35">
      <c r="A82" s="480" t="s">
        <v>346</v>
      </c>
      <c r="B82" s="464">
        <v>1304.99999999999</v>
      </c>
      <c r="C82" s="464">
        <v>1467.0034700000001</v>
      </c>
      <c r="D82" s="465">
        <v>162.00347000000599</v>
      </c>
      <c r="E82" s="471">
        <v>1.1241405900379999</v>
      </c>
      <c r="F82" s="464">
        <v>1477.53</v>
      </c>
      <c r="G82" s="465">
        <v>1477.53</v>
      </c>
      <c r="H82" s="467">
        <v>162.09666000000101</v>
      </c>
      <c r="I82" s="464">
        <v>1727.67121</v>
      </c>
      <c r="J82" s="465">
        <v>250.14121</v>
      </c>
      <c r="K82" s="472">
        <v>1.1692968738359999</v>
      </c>
    </row>
    <row r="83" spans="1:11" ht="14.4" customHeight="1" thickBot="1" x14ac:dyDescent="0.35">
      <c r="A83" s="481" t="s">
        <v>347</v>
      </c>
      <c r="B83" s="459">
        <v>1304.99999999999</v>
      </c>
      <c r="C83" s="459">
        <v>1467.0034700000001</v>
      </c>
      <c r="D83" s="460">
        <v>162.00347000000599</v>
      </c>
      <c r="E83" s="461">
        <v>1.1241405900379999</v>
      </c>
      <c r="F83" s="459">
        <v>1477.53</v>
      </c>
      <c r="G83" s="460">
        <v>1477.53</v>
      </c>
      <c r="H83" s="462">
        <v>162.09666000000101</v>
      </c>
      <c r="I83" s="459">
        <v>1727.67121</v>
      </c>
      <c r="J83" s="460">
        <v>250.14121</v>
      </c>
      <c r="K83" s="463">
        <v>1.1692968738359999</v>
      </c>
    </row>
    <row r="84" spans="1:11" ht="14.4" customHeight="1" thickBot="1" x14ac:dyDescent="0.35">
      <c r="A84" s="480" t="s">
        <v>348</v>
      </c>
      <c r="B84" s="464">
        <v>3624</v>
      </c>
      <c r="C84" s="464">
        <v>4075.0507400000001</v>
      </c>
      <c r="D84" s="465">
        <v>451.05074000000099</v>
      </c>
      <c r="E84" s="471">
        <v>1.1244621247240001</v>
      </c>
      <c r="F84" s="464">
        <v>4104.25</v>
      </c>
      <c r="G84" s="465">
        <v>4104.25</v>
      </c>
      <c r="H84" s="467">
        <v>450.27000000000203</v>
      </c>
      <c r="I84" s="464">
        <v>4799.0747100000099</v>
      </c>
      <c r="J84" s="465">
        <v>694.82471000001306</v>
      </c>
      <c r="K84" s="472">
        <v>1.1692939538280001</v>
      </c>
    </row>
    <row r="85" spans="1:11" ht="14.4" customHeight="1" thickBot="1" x14ac:dyDescent="0.35">
      <c r="A85" s="481" t="s">
        <v>349</v>
      </c>
      <c r="B85" s="459">
        <v>3624</v>
      </c>
      <c r="C85" s="459">
        <v>4075.0507400000001</v>
      </c>
      <c r="D85" s="460">
        <v>451.05074000000099</v>
      </c>
      <c r="E85" s="461">
        <v>1.1244621247240001</v>
      </c>
      <c r="F85" s="459">
        <v>4104.25</v>
      </c>
      <c r="G85" s="460">
        <v>4104.25</v>
      </c>
      <c r="H85" s="462">
        <v>450.27000000000203</v>
      </c>
      <c r="I85" s="459">
        <v>4799.0747100000099</v>
      </c>
      <c r="J85" s="460">
        <v>694.82471000001306</v>
      </c>
      <c r="K85" s="463">
        <v>1.1692939538280001</v>
      </c>
    </row>
    <row r="86" spans="1:11" ht="14.4" customHeight="1" thickBot="1" x14ac:dyDescent="0.35">
      <c r="A86" s="479" t="s">
        <v>350</v>
      </c>
      <c r="B86" s="459">
        <v>290</v>
      </c>
      <c r="C86" s="459">
        <v>326.30259999999998</v>
      </c>
      <c r="D86" s="460">
        <v>36.302599999999003</v>
      </c>
      <c r="E86" s="461">
        <v>1.1251813793100001</v>
      </c>
      <c r="F86" s="459">
        <v>328.340000000001</v>
      </c>
      <c r="G86" s="460">
        <v>328.340000000001</v>
      </c>
      <c r="H86" s="462">
        <v>36.050040000000003</v>
      </c>
      <c r="I86" s="459">
        <v>382.80989000000102</v>
      </c>
      <c r="J86" s="460">
        <v>54.469889999998998</v>
      </c>
      <c r="K86" s="463">
        <v>1.1658947737100001</v>
      </c>
    </row>
    <row r="87" spans="1:11" ht="14.4" customHeight="1" thickBot="1" x14ac:dyDescent="0.35">
      <c r="A87" s="480" t="s">
        <v>351</v>
      </c>
      <c r="B87" s="464">
        <v>290</v>
      </c>
      <c r="C87" s="464">
        <v>326.30259999999998</v>
      </c>
      <c r="D87" s="465">
        <v>36.302599999999003</v>
      </c>
      <c r="E87" s="471">
        <v>1.1251813793100001</v>
      </c>
      <c r="F87" s="464">
        <v>328.340000000001</v>
      </c>
      <c r="G87" s="465">
        <v>328.340000000001</v>
      </c>
      <c r="H87" s="467">
        <v>36.050040000000003</v>
      </c>
      <c r="I87" s="464">
        <v>382.80989000000102</v>
      </c>
      <c r="J87" s="465">
        <v>54.469889999998998</v>
      </c>
      <c r="K87" s="472">
        <v>1.1658947737100001</v>
      </c>
    </row>
    <row r="88" spans="1:11" ht="14.4" customHeight="1" thickBot="1" x14ac:dyDescent="0.35">
      <c r="A88" s="481" t="s">
        <v>352</v>
      </c>
      <c r="B88" s="459">
        <v>290</v>
      </c>
      <c r="C88" s="459">
        <v>326.30259999999998</v>
      </c>
      <c r="D88" s="460">
        <v>36.302599999999003</v>
      </c>
      <c r="E88" s="461">
        <v>1.1251813793100001</v>
      </c>
      <c r="F88" s="459">
        <v>328.340000000001</v>
      </c>
      <c r="G88" s="460">
        <v>328.340000000001</v>
      </c>
      <c r="H88" s="462">
        <v>36.050040000000003</v>
      </c>
      <c r="I88" s="459">
        <v>382.80989000000102</v>
      </c>
      <c r="J88" s="460">
        <v>54.469889999998998</v>
      </c>
      <c r="K88" s="463">
        <v>1.1658947737100001</v>
      </c>
    </row>
    <row r="89" spans="1:11" ht="14.4" customHeight="1" thickBot="1" x14ac:dyDescent="0.35">
      <c r="A89" s="478" t="s">
        <v>353</v>
      </c>
      <c r="B89" s="459">
        <v>0</v>
      </c>
      <c r="C89" s="459">
        <v>24.42</v>
      </c>
      <c r="D89" s="460">
        <v>24.42</v>
      </c>
      <c r="E89" s="469" t="s">
        <v>271</v>
      </c>
      <c r="F89" s="459">
        <v>3.909294853514</v>
      </c>
      <c r="G89" s="460">
        <v>3.909294853514</v>
      </c>
      <c r="H89" s="462">
        <v>4.2</v>
      </c>
      <c r="I89" s="459">
        <v>74.415000000000006</v>
      </c>
      <c r="J89" s="460">
        <v>70.505705146484999</v>
      </c>
      <c r="K89" s="463">
        <v>19.035402237082</v>
      </c>
    </row>
    <row r="90" spans="1:11" ht="14.4" customHeight="1" thickBot="1" x14ac:dyDescent="0.35">
      <c r="A90" s="479" t="s">
        <v>354</v>
      </c>
      <c r="B90" s="459">
        <v>0</v>
      </c>
      <c r="C90" s="459">
        <v>24.42</v>
      </c>
      <c r="D90" s="460">
        <v>24.42</v>
      </c>
      <c r="E90" s="469" t="s">
        <v>271</v>
      </c>
      <c r="F90" s="459">
        <v>3.909294853514</v>
      </c>
      <c r="G90" s="460">
        <v>3.909294853514</v>
      </c>
      <c r="H90" s="462">
        <v>4.2</v>
      </c>
      <c r="I90" s="459">
        <v>74.415000000000006</v>
      </c>
      <c r="J90" s="460">
        <v>70.505705146484999</v>
      </c>
      <c r="K90" s="463">
        <v>19.035402237082</v>
      </c>
    </row>
    <row r="91" spans="1:11" ht="14.4" customHeight="1" thickBot="1" x14ac:dyDescent="0.35">
      <c r="A91" s="480" t="s">
        <v>355</v>
      </c>
      <c r="B91" s="464">
        <v>0</v>
      </c>
      <c r="C91" s="464">
        <v>17.82</v>
      </c>
      <c r="D91" s="465">
        <v>17.82</v>
      </c>
      <c r="E91" s="466" t="s">
        <v>271</v>
      </c>
      <c r="F91" s="464">
        <v>0</v>
      </c>
      <c r="G91" s="465">
        <v>0</v>
      </c>
      <c r="H91" s="467">
        <v>1.75</v>
      </c>
      <c r="I91" s="464">
        <v>47.067999999999998</v>
      </c>
      <c r="J91" s="465">
        <v>47.067999999999998</v>
      </c>
      <c r="K91" s="468" t="s">
        <v>271</v>
      </c>
    </row>
    <row r="92" spans="1:11" ht="14.4" customHeight="1" thickBot="1" x14ac:dyDescent="0.35">
      <c r="A92" s="481" t="s">
        <v>356</v>
      </c>
      <c r="B92" s="459">
        <v>0</v>
      </c>
      <c r="C92" s="459">
        <v>1.2</v>
      </c>
      <c r="D92" s="460">
        <v>1.2</v>
      </c>
      <c r="E92" s="469" t="s">
        <v>271</v>
      </c>
      <c r="F92" s="459">
        <v>0</v>
      </c>
      <c r="G92" s="460">
        <v>0</v>
      </c>
      <c r="H92" s="462">
        <v>0</v>
      </c>
      <c r="I92" s="459">
        <v>18.8</v>
      </c>
      <c r="J92" s="460">
        <v>18.8</v>
      </c>
      <c r="K92" s="470" t="s">
        <v>271</v>
      </c>
    </row>
    <row r="93" spans="1:11" ht="14.4" customHeight="1" thickBot="1" x14ac:dyDescent="0.35">
      <c r="A93" s="481" t="s">
        <v>357</v>
      </c>
      <c r="B93" s="459">
        <v>0</v>
      </c>
      <c r="C93" s="459">
        <v>16.62</v>
      </c>
      <c r="D93" s="460">
        <v>16.62</v>
      </c>
      <c r="E93" s="469" t="s">
        <v>271</v>
      </c>
      <c r="F93" s="459">
        <v>0</v>
      </c>
      <c r="G93" s="460">
        <v>0</v>
      </c>
      <c r="H93" s="462">
        <v>1.75</v>
      </c>
      <c r="I93" s="459">
        <v>28.268000000000001</v>
      </c>
      <c r="J93" s="460">
        <v>28.268000000000001</v>
      </c>
      <c r="K93" s="470" t="s">
        <v>271</v>
      </c>
    </row>
    <row r="94" spans="1:11" ht="14.4" customHeight="1" thickBot="1" x14ac:dyDescent="0.35">
      <c r="A94" s="483" t="s">
        <v>358</v>
      </c>
      <c r="B94" s="459">
        <v>0</v>
      </c>
      <c r="C94" s="459">
        <v>0</v>
      </c>
      <c r="D94" s="460">
        <v>0</v>
      </c>
      <c r="E94" s="461">
        <v>1</v>
      </c>
      <c r="F94" s="459">
        <v>0</v>
      </c>
      <c r="G94" s="460">
        <v>0</v>
      </c>
      <c r="H94" s="462">
        <v>0</v>
      </c>
      <c r="I94" s="459">
        <v>11.446999999999999</v>
      </c>
      <c r="J94" s="460">
        <v>11.446999999999999</v>
      </c>
      <c r="K94" s="470" t="s">
        <v>282</v>
      </c>
    </row>
    <row r="95" spans="1:11" ht="14.4" customHeight="1" thickBot="1" x14ac:dyDescent="0.35">
      <c r="A95" s="481" t="s">
        <v>359</v>
      </c>
      <c r="B95" s="459">
        <v>0</v>
      </c>
      <c r="C95" s="459">
        <v>0</v>
      </c>
      <c r="D95" s="460">
        <v>0</v>
      </c>
      <c r="E95" s="461">
        <v>1</v>
      </c>
      <c r="F95" s="459">
        <v>0</v>
      </c>
      <c r="G95" s="460">
        <v>0</v>
      </c>
      <c r="H95" s="462">
        <v>0</v>
      </c>
      <c r="I95" s="459">
        <v>11.446999999999999</v>
      </c>
      <c r="J95" s="460">
        <v>11.446999999999999</v>
      </c>
      <c r="K95" s="470" t="s">
        <v>282</v>
      </c>
    </row>
    <row r="96" spans="1:11" ht="14.4" customHeight="1" thickBot="1" x14ac:dyDescent="0.35">
      <c r="A96" s="483" t="s">
        <v>360</v>
      </c>
      <c r="B96" s="459">
        <v>0</v>
      </c>
      <c r="C96" s="459">
        <v>2.7</v>
      </c>
      <c r="D96" s="460">
        <v>2.7</v>
      </c>
      <c r="E96" s="469" t="s">
        <v>271</v>
      </c>
      <c r="F96" s="459">
        <v>3.909294853514</v>
      </c>
      <c r="G96" s="460">
        <v>3.909294853514</v>
      </c>
      <c r="H96" s="462">
        <v>2</v>
      </c>
      <c r="I96" s="459">
        <v>9.6</v>
      </c>
      <c r="J96" s="460">
        <v>5.6907051464849996</v>
      </c>
      <c r="K96" s="463">
        <v>2.4556858358659999</v>
      </c>
    </row>
    <row r="97" spans="1:11" ht="14.4" customHeight="1" thickBot="1" x14ac:dyDescent="0.35">
      <c r="A97" s="481" t="s">
        <v>361</v>
      </c>
      <c r="B97" s="459">
        <v>0</v>
      </c>
      <c r="C97" s="459">
        <v>2.7</v>
      </c>
      <c r="D97" s="460">
        <v>2.7</v>
      </c>
      <c r="E97" s="469" t="s">
        <v>271</v>
      </c>
      <c r="F97" s="459">
        <v>3.909294853514</v>
      </c>
      <c r="G97" s="460">
        <v>3.909294853514</v>
      </c>
      <c r="H97" s="462">
        <v>2</v>
      </c>
      <c r="I97" s="459">
        <v>9.6</v>
      </c>
      <c r="J97" s="460">
        <v>5.6907051464849996</v>
      </c>
      <c r="K97" s="463">
        <v>2.4556858358659999</v>
      </c>
    </row>
    <row r="98" spans="1:11" ht="14.4" customHeight="1" thickBot="1" x14ac:dyDescent="0.35">
      <c r="A98" s="483" t="s">
        <v>362</v>
      </c>
      <c r="B98" s="459">
        <v>0</v>
      </c>
      <c r="C98" s="459">
        <v>3.9</v>
      </c>
      <c r="D98" s="460">
        <v>3.9</v>
      </c>
      <c r="E98" s="469" t="s">
        <v>282</v>
      </c>
      <c r="F98" s="459">
        <v>0</v>
      </c>
      <c r="G98" s="460">
        <v>0</v>
      </c>
      <c r="H98" s="462">
        <v>0.45</v>
      </c>
      <c r="I98" s="459">
        <v>6.3</v>
      </c>
      <c r="J98" s="460">
        <v>6.3</v>
      </c>
      <c r="K98" s="470" t="s">
        <v>271</v>
      </c>
    </row>
    <row r="99" spans="1:11" ht="14.4" customHeight="1" thickBot="1" x14ac:dyDescent="0.35">
      <c r="A99" s="481" t="s">
        <v>363</v>
      </c>
      <c r="B99" s="459">
        <v>0</v>
      </c>
      <c r="C99" s="459">
        <v>3.9</v>
      </c>
      <c r="D99" s="460">
        <v>3.9</v>
      </c>
      <c r="E99" s="469" t="s">
        <v>282</v>
      </c>
      <c r="F99" s="459">
        <v>0</v>
      </c>
      <c r="G99" s="460">
        <v>0</v>
      </c>
      <c r="H99" s="462">
        <v>0.45</v>
      </c>
      <c r="I99" s="459">
        <v>6.3</v>
      </c>
      <c r="J99" s="460">
        <v>6.3</v>
      </c>
      <c r="K99" s="470" t="s">
        <v>271</v>
      </c>
    </row>
    <row r="100" spans="1:11" ht="14.4" customHeight="1" thickBot="1" x14ac:dyDescent="0.35">
      <c r="A100" s="478" t="s">
        <v>364</v>
      </c>
      <c r="B100" s="459">
        <v>1958</v>
      </c>
      <c r="C100" s="459">
        <v>2220.0463399999999</v>
      </c>
      <c r="D100" s="460">
        <v>262.04633999999697</v>
      </c>
      <c r="E100" s="461">
        <v>1.133833677221</v>
      </c>
      <c r="F100" s="459">
        <v>2325.8734483098301</v>
      </c>
      <c r="G100" s="460">
        <v>2325.8734483098301</v>
      </c>
      <c r="H100" s="462">
        <v>185.828000000001</v>
      </c>
      <c r="I100" s="459">
        <v>2271.4845599999999</v>
      </c>
      <c r="J100" s="460">
        <v>-54.388888309827003</v>
      </c>
      <c r="K100" s="463">
        <v>0.97661571468999997</v>
      </c>
    </row>
    <row r="101" spans="1:11" ht="14.4" customHeight="1" thickBot="1" x14ac:dyDescent="0.35">
      <c r="A101" s="479" t="s">
        <v>365</v>
      </c>
      <c r="B101" s="459">
        <v>1953</v>
      </c>
      <c r="C101" s="459">
        <v>2182.7130000000002</v>
      </c>
      <c r="D101" s="460">
        <v>229.71299999999701</v>
      </c>
      <c r="E101" s="461">
        <v>1.1176205837169999</v>
      </c>
      <c r="F101" s="459">
        <v>2306.8734483098301</v>
      </c>
      <c r="G101" s="460">
        <v>2306.8734483098301</v>
      </c>
      <c r="H101" s="462">
        <v>185.828000000001</v>
      </c>
      <c r="I101" s="459">
        <v>2232.6860000000001</v>
      </c>
      <c r="J101" s="460">
        <v>-74.187448309828</v>
      </c>
      <c r="K101" s="463">
        <v>0.967840694354</v>
      </c>
    </row>
    <row r="102" spans="1:11" ht="14.4" customHeight="1" thickBot="1" x14ac:dyDescent="0.35">
      <c r="A102" s="480" t="s">
        <v>366</v>
      </c>
      <c r="B102" s="464">
        <v>1953</v>
      </c>
      <c r="C102" s="464">
        <v>2177.1590000000001</v>
      </c>
      <c r="D102" s="465">
        <v>224.15899999999701</v>
      </c>
      <c r="E102" s="471">
        <v>1.1147767537119999</v>
      </c>
      <c r="F102" s="464">
        <v>2306.8734483098301</v>
      </c>
      <c r="G102" s="465">
        <v>2306.8734483098301</v>
      </c>
      <c r="H102" s="467">
        <v>185.828000000001</v>
      </c>
      <c r="I102" s="464">
        <v>2232.6860000000001</v>
      </c>
      <c r="J102" s="465">
        <v>-74.187448309828</v>
      </c>
      <c r="K102" s="472">
        <v>0.967840694354</v>
      </c>
    </row>
    <row r="103" spans="1:11" ht="14.4" customHeight="1" thickBot="1" x14ac:dyDescent="0.35">
      <c r="A103" s="481" t="s">
        <v>367</v>
      </c>
      <c r="B103" s="459">
        <v>511.00000000000102</v>
      </c>
      <c r="C103" s="459">
        <v>519.18499999999995</v>
      </c>
      <c r="D103" s="460">
        <v>8.1849999999990004</v>
      </c>
      <c r="E103" s="461">
        <v>1.0160176125239999</v>
      </c>
      <c r="F103" s="459">
        <v>547.51382705316405</v>
      </c>
      <c r="G103" s="460">
        <v>547.51382705316405</v>
      </c>
      <c r="H103" s="462">
        <v>19.707999999999998</v>
      </c>
      <c r="I103" s="459">
        <v>200.53700000000001</v>
      </c>
      <c r="J103" s="460">
        <v>-346.97682705316299</v>
      </c>
      <c r="K103" s="463">
        <v>0.36626837550199998</v>
      </c>
    </row>
    <row r="104" spans="1:11" ht="14.4" customHeight="1" thickBot="1" x14ac:dyDescent="0.35">
      <c r="A104" s="481" t="s">
        <v>368</v>
      </c>
      <c r="B104" s="459">
        <v>9</v>
      </c>
      <c r="C104" s="459">
        <v>9.2070000000000007</v>
      </c>
      <c r="D104" s="460">
        <v>0.20699999999900001</v>
      </c>
      <c r="E104" s="461">
        <v>1.0229999999999999</v>
      </c>
      <c r="F104" s="459">
        <v>9.7847945403440004</v>
      </c>
      <c r="G104" s="460">
        <v>9.7847945403440004</v>
      </c>
      <c r="H104" s="462">
        <v>0.77100000000000002</v>
      </c>
      <c r="I104" s="459">
        <v>9.2460000000000004</v>
      </c>
      <c r="J104" s="460">
        <v>-0.53879454034399998</v>
      </c>
      <c r="K104" s="463">
        <v>0.94493552847399997</v>
      </c>
    </row>
    <row r="105" spans="1:11" ht="14.4" customHeight="1" thickBot="1" x14ac:dyDescent="0.35">
      <c r="A105" s="481" t="s">
        <v>369</v>
      </c>
      <c r="B105" s="459">
        <v>1412</v>
      </c>
      <c r="C105" s="459">
        <v>1623.338</v>
      </c>
      <c r="D105" s="460">
        <v>211.33799999999701</v>
      </c>
      <c r="E105" s="461">
        <v>1.1496728045319999</v>
      </c>
      <c r="F105" s="459">
        <v>1722.5500042588001</v>
      </c>
      <c r="G105" s="460">
        <v>1722.5500042588001</v>
      </c>
      <c r="H105" s="462">
        <v>162.57700000000099</v>
      </c>
      <c r="I105" s="459">
        <v>1989.6389999999999</v>
      </c>
      <c r="J105" s="460">
        <v>267.088995741205</v>
      </c>
      <c r="K105" s="463">
        <v>1.155054422269</v>
      </c>
    </row>
    <row r="106" spans="1:11" ht="14.4" customHeight="1" thickBot="1" x14ac:dyDescent="0.35">
      <c r="A106" s="481" t="s">
        <v>370</v>
      </c>
      <c r="B106" s="459">
        <v>18</v>
      </c>
      <c r="C106" s="459">
        <v>22.384</v>
      </c>
      <c r="D106" s="460">
        <v>4.3839999999990003</v>
      </c>
      <c r="E106" s="461">
        <v>1.243555555555</v>
      </c>
      <c r="F106" s="459">
        <v>23.788730421535</v>
      </c>
      <c r="G106" s="460">
        <v>23.788730421535</v>
      </c>
      <c r="H106" s="462">
        <v>2.5179999999999998</v>
      </c>
      <c r="I106" s="459">
        <v>30.216000000000001</v>
      </c>
      <c r="J106" s="460">
        <v>6.4272695784640002</v>
      </c>
      <c r="K106" s="463">
        <v>1.270181277629</v>
      </c>
    </row>
    <row r="107" spans="1:11" ht="14.4" customHeight="1" thickBot="1" x14ac:dyDescent="0.35">
      <c r="A107" s="481" t="s">
        <v>371</v>
      </c>
      <c r="B107" s="459">
        <v>3</v>
      </c>
      <c r="C107" s="459">
        <v>3.0449999999999999</v>
      </c>
      <c r="D107" s="460">
        <v>4.4999999999E-2</v>
      </c>
      <c r="E107" s="461">
        <v>1.0149999999999999</v>
      </c>
      <c r="F107" s="459">
        <v>3.2360920359879999</v>
      </c>
      <c r="G107" s="460">
        <v>3.2360920359879999</v>
      </c>
      <c r="H107" s="462">
        <v>0.254</v>
      </c>
      <c r="I107" s="459">
        <v>3.048</v>
      </c>
      <c r="J107" s="460">
        <v>-0.18809203598800001</v>
      </c>
      <c r="K107" s="463">
        <v>0.94187679648800005</v>
      </c>
    </row>
    <row r="108" spans="1:11" ht="14.4" customHeight="1" thickBot="1" x14ac:dyDescent="0.35">
      <c r="A108" s="480" t="s">
        <v>372</v>
      </c>
      <c r="B108" s="464">
        <v>0</v>
      </c>
      <c r="C108" s="464">
        <v>5.5540000000000003</v>
      </c>
      <c r="D108" s="465">
        <v>5.5540000000000003</v>
      </c>
      <c r="E108" s="466" t="s">
        <v>271</v>
      </c>
      <c r="F108" s="464">
        <v>0</v>
      </c>
      <c r="G108" s="465">
        <v>0</v>
      </c>
      <c r="H108" s="467">
        <v>0</v>
      </c>
      <c r="I108" s="464">
        <v>0</v>
      </c>
      <c r="J108" s="465">
        <v>0</v>
      </c>
      <c r="K108" s="468" t="s">
        <v>271</v>
      </c>
    </row>
    <row r="109" spans="1:11" ht="14.4" customHeight="1" thickBot="1" x14ac:dyDescent="0.35">
      <c r="A109" s="481" t="s">
        <v>373</v>
      </c>
      <c r="B109" s="459">
        <v>0</v>
      </c>
      <c r="C109" s="459">
        <v>5.5540000000000003</v>
      </c>
      <c r="D109" s="460">
        <v>5.5540000000000003</v>
      </c>
      <c r="E109" s="469" t="s">
        <v>271</v>
      </c>
      <c r="F109" s="459">
        <v>0</v>
      </c>
      <c r="G109" s="460">
        <v>0</v>
      </c>
      <c r="H109" s="462">
        <v>0</v>
      </c>
      <c r="I109" s="459">
        <v>0</v>
      </c>
      <c r="J109" s="460">
        <v>0</v>
      </c>
      <c r="K109" s="470" t="s">
        <v>271</v>
      </c>
    </row>
    <row r="110" spans="1:11" ht="14.4" customHeight="1" thickBot="1" x14ac:dyDescent="0.35">
      <c r="A110" s="479" t="s">
        <v>374</v>
      </c>
      <c r="B110" s="459">
        <v>5</v>
      </c>
      <c r="C110" s="459">
        <v>37.33334</v>
      </c>
      <c r="D110" s="460">
        <v>32.33334</v>
      </c>
      <c r="E110" s="461">
        <v>7.4666679999990002</v>
      </c>
      <c r="F110" s="459">
        <v>19</v>
      </c>
      <c r="G110" s="460">
        <v>19</v>
      </c>
      <c r="H110" s="462">
        <v>0</v>
      </c>
      <c r="I110" s="459">
        <v>38.798560000000002</v>
      </c>
      <c r="J110" s="460">
        <v>19.798559999999998</v>
      </c>
      <c r="K110" s="463">
        <v>2.0420294736839999</v>
      </c>
    </row>
    <row r="111" spans="1:11" ht="14.4" customHeight="1" thickBot="1" x14ac:dyDescent="0.35">
      <c r="A111" s="480" t="s">
        <v>375</v>
      </c>
      <c r="B111" s="464">
        <v>5</v>
      </c>
      <c r="C111" s="464">
        <v>16.763339999999999</v>
      </c>
      <c r="D111" s="465">
        <v>11.763339999999999</v>
      </c>
      <c r="E111" s="471">
        <v>3.352668</v>
      </c>
      <c r="F111" s="464">
        <v>19</v>
      </c>
      <c r="G111" s="465">
        <v>19</v>
      </c>
      <c r="H111" s="467">
        <v>0</v>
      </c>
      <c r="I111" s="464">
        <v>38.798560000000002</v>
      </c>
      <c r="J111" s="465">
        <v>19.798559999999998</v>
      </c>
      <c r="K111" s="472">
        <v>2.0420294736839999</v>
      </c>
    </row>
    <row r="112" spans="1:11" ht="14.4" customHeight="1" thickBot="1" x14ac:dyDescent="0.35">
      <c r="A112" s="481" t="s">
        <v>376</v>
      </c>
      <c r="B112" s="459">
        <v>5</v>
      </c>
      <c r="C112" s="459">
        <v>16.763339999999999</v>
      </c>
      <c r="D112" s="460">
        <v>11.763339999999999</v>
      </c>
      <c r="E112" s="461">
        <v>3.352668</v>
      </c>
      <c r="F112" s="459">
        <v>19</v>
      </c>
      <c r="G112" s="460">
        <v>19</v>
      </c>
      <c r="H112" s="462">
        <v>0</v>
      </c>
      <c r="I112" s="459">
        <v>38.798560000000002</v>
      </c>
      <c r="J112" s="460">
        <v>19.798559999999998</v>
      </c>
      <c r="K112" s="463">
        <v>2.0420294736839999</v>
      </c>
    </row>
    <row r="113" spans="1:11" ht="14.4" customHeight="1" thickBot="1" x14ac:dyDescent="0.35">
      <c r="A113" s="480" t="s">
        <v>377</v>
      </c>
      <c r="B113" s="464">
        <v>0</v>
      </c>
      <c r="C113" s="464">
        <v>20.57</v>
      </c>
      <c r="D113" s="465">
        <v>20.57</v>
      </c>
      <c r="E113" s="466" t="s">
        <v>282</v>
      </c>
      <c r="F113" s="464">
        <v>0</v>
      </c>
      <c r="G113" s="465">
        <v>0</v>
      </c>
      <c r="H113" s="467">
        <v>0</v>
      </c>
      <c r="I113" s="464">
        <v>0</v>
      </c>
      <c r="J113" s="465">
        <v>0</v>
      </c>
      <c r="K113" s="472">
        <v>12</v>
      </c>
    </row>
    <row r="114" spans="1:11" ht="14.4" customHeight="1" thickBot="1" x14ac:dyDescent="0.35">
      <c r="A114" s="481" t="s">
        <v>378</v>
      </c>
      <c r="B114" s="459">
        <v>0</v>
      </c>
      <c r="C114" s="459">
        <v>20.57</v>
      </c>
      <c r="D114" s="460">
        <v>20.57</v>
      </c>
      <c r="E114" s="469" t="s">
        <v>282</v>
      </c>
      <c r="F114" s="459">
        <v>0</v>
      </c>
      <c r="G114" s="460">
        <v>0</v>
      </c>
      <c r="H114" s="462">
        <v>0</v>
      </c>
      <c r="I114" s="459">
        <v>0</v>
      </c>
      <c r="J114" s="460">
        <v>0</v>
      </c>
      <c r="K114" s="463">
        <v>12</v>
      </c>
    </row>
    <row r="115" spans="1:11" ht="14.4" customHeight="1" thickBot="1" x14ac:dyDescent="0.35">
      <c r="A115" s="477" t="s">
        <v>379</v>
      </c>
      <c r="B115" s="459">
        <v>79275.965272888498</v>
      </c>
      <c r="C115" s="459">
        <v>81266.674549999996</v>
      </c>
      <c r="D115" s="460">
        <v>1990.7092771114801</v>
      </c>
      <c r="E115" s="461">
        <v>1.0251111326140001</v>
      </c>
      <c r="F115" s="459">
        <v>82055.708253795805</v>
      </c>
      <c r="G115" s="460">
        <v>82055.708253795805</v>
      </c>
      <c r="H115" s="462">
        <v>11549.87257</v>
      </c>
      <c r="I115" s="459">
        <v>128896.87291000001</v>
      </c>
      <c r="J115" s="460">
        <v>46841.164656204302</v>
      </c>
      <c r="K115" s="463">
        <v>1.5708459003399999</v>
      </c>
    </row>
    <row r="116" spans="1:11" ht="14.4" customHeight="1" thickBot="1" x14ac:dyDescent="0.35">
      <c r="A116" s="478" t="s">
        <v>380</v>
      </c>
      <c r="B116" s="459">
        <v>79256</v>
      </c>
      <c r="C116" s="459">
        <v>81183.783599999995</v>
      </c>
      <c r="D116" s="460">
        <v>1927.7836</v>
      </c>
      <c r="E116" s="461">
        <v>1.0243235035830001</v>
      </c>
      <c r="F116" s="459">
        <v>81996.941818168503</v>
      </c>
      <c r="G116" s="460">
        <v>81996.941818168503</v>
      </c>
      <c r="H116" s="462">
        <v>11544.239949999999</v>
      </c>
      <c r="I116" s="459">
        <v>128778.59467999999</v>
      </c>
      <c r="J116" s="460">
        <v>46781.652861831499</v>
      </c>
      <c r="K116" s="463">
        <v>1.5705292395599999</v>
      </c>
    </row>
    <row r="117" spans="1:11" ht="14.4" customHeight="1" thickBot="1" x14ac:dyDescent="0.35">
      <c r="A117" s="479" t="s">
        <v>381</v>
      </c>
      <c r="B117" s="459">
        <v>79256</v>
      </c>
      <c r="C117" s="459">
        <v>81183.783599999995</v>
      </c>
      <c r="D117" s="460">
        <v>1927.7836</v>
      </c>
      <c r="E117" s="461">
        <v>1.0243235035830001</v>
      </c>
      <c r="F117" s="459">
        <v>81996.941818168503</v>
      </c>
      <c r="G117" s="460">
        <v>81996.941818168503</v>
      </c>
      <c r="H117" s="462">
        <v>11544.239949999999</v>
      </c>
      <c r="I117" s="459">
        <v>128778.59467999999</v>
      </c>
      <c r="J117" s="460">
        <v>46781.652861831499</v>
      </c>
      <c r="K117" s="463">
        <v>1.5705292395599999</v>
      </c>
    </row>
    <row r="118" spans="1:11" ht="14.4" customHeight="1" thickBot="1" x14ac:dyDescent="0.35">
      <c r="A118" s="480" t="s">
        <v>382</v>
      </c>
      <c r="B118" s="464">
        <v>530</v>
      </c>
      <c r="C118" s="464">
        <v>851.68817999999999</v>
      </c>
      <c r="D118" s="465">
        <v>321.68817999999999</v>
      </c>
      <c r="E118" s="471">
        <v>1.606958830188</v>
      </c>
      <c r="F118" s="464">
        <v>1090.5053085423201</v>
      </c>
      <c r="G118" s="465">
        <v>1090.5053085423201</v>
      </c>
      <c r="H118" s="467">
        <v>42.121400000000001</v>
      </c>
      <c r="I118" s="464">
        <v>711.52372000000003</v>
      </c>
      <c r="J118" s="465">
        <v>-378.981588542324</v>
      </c>
      <c r="K118" s="472">
        <v>0.65247157847500004</v>
      </c>
    </row>
    <row r="119" spans="1:11" ht="14.4" customHeight="1" thickBot="1" x14ac:dyDescent="0.35">
      <c r="A119" s="481" t="s">
        <v>383</v>
      </c>
      <c r="B119" s="459">
        <v>365</v>
      </c>
      <c r="C119" s="459">
        <v>656.02077999999995</v>
      </c>
      <c r="D119" s="460">
        <v>291.02078</v>
      </c>
      <c r="E119" s="461">
        <v>1.7973172054790001</v>
      </c>
      <c r="F119" s="459">
        <v>850.42803222267798</v>
      </c>
      <c r="G119" s="460">
        <v>850.42803222267798</v>
      </c>
      <c r="H119" s="462">
        <v>31.512799999999999</v>
      </c>
      <c r="I119" s="459">
        <v>512.25102000000004</v>
      </c>
      <c r="J119" s="460">
        <v>-338.177012222678</v>
      </c>
      <c r="K119" s="463">
        <v>0.60234493759700003</v>
      </c>
    </row>
    <row r="120" spans="1:11" ht="14.4" customHeight="1" thickBot="1" x14ac:dyDescent="0.35">
      <c r="A120" s="481" t="s">
        <v>384</v>
      </c>
      <c r="B120" s="459">
        <v>10</v>
      </c>
      <c r="C120" s="459">
        <v>0</v>
      </c>
      <c r="D120" s="460">
        <v>-10</v>
      </c>
      <c r="E120" s="461">
        <v>0</v>
      </c>
      <c r="F120" s="459">
        <v>0</v>
      </c>
      <c r="G120" s="460">
        <v>0</v>
      </c>
      <c r="H120" s="462">
        <v>0</v>
      </c>
      <c r="I120" s="459">
        <v>0</v>
      </c>
      <c r="J120" s="460">
        <v>0</v>
      </c>
      <c r="K120" s="463">
        <v>12</v>
      </c>
    </row>
    <row r="121" spans="1:11" ht="14.4" customHeight="1" thickBot="1" x14ac:dyDescent="0.35">
      <c r="A121" s="481" t="s">
        <v>385</v>
      </c>
      <c r="B121" s="459">
        <v>145</v>
      </c>
      <c r="C121" s="459">
        <v>177.10810000000001</v>
      </c>
      <c r="D121" s="460">
        <v>32.1081</v>
      </c>
      <c r="E121" s="461">
        <v>1.2214351724129999</v>
      </c>
      <c r="F121" s="459">
        <v>204.45259650181299</v>
      </c>
      <c r="G121" s="460">
        <v>204.45259650181299</v>
      </c>
      <c r="H121" s="462">
        <v>10.608599999999999</v>
      </c>
      <c r="I121" s="459">
        <v>156.74359999999999</v>
      </c>
      <c r="J121" s="460">
        <v>-47.708996501812997</v>
      </c>
      <c r="K121" s="463">
        <v>0.76665008262000001</v>
      </c>
    </row>
    <row r="122" spans="1:11" ht="14.4" customHeight="1" thickBot="1" x14ac:dyDescent="0.35">
      <c r="A122" s="481" t="s">
        <v>386</v>
      </c>
      <c r="B122" s="459">
        <v>10</v>
      </c>
      <c r="C122" s="459">
        <v>18.5593</v>
      </c>
      <c r="D122" s="460">
        <v>8.5593000000000004</v>
      </c>
      <c r="E122" s="461">
        <v>1.8559300000000001</v>
      </c>
      <c r="F122" s="459">
        <v>35.624679817832998</v>
      </c>
      <c r="G122" s="460">
        <v>35.624679817832998</v>
      </c>
      <c r="H122" s="462">
        <v>0</v>
      </c>
      <c r="I122" s="459">
        <v>42.5291</v>
      </c>
      <c r="J122" s="460">
        <v>6.9044201821659996</v>
      </c>
      <c r="K122" s="463">
        <v>1.193810027696</v>
      </c>
    </row>
    <row r="123" spans="1:11" ht="14.4" customHeight="1" thickBot="1" x14ac:dyDescent="0.35">
      <c r="A123" s="480" t="s">
        <v>387</v>
      </c>
      <c r="B123" s="464">
        <v>155</v>
      </c>
      <c r="C123" s="464">
        <v>216.66650000000001</v>
      </c>
      <c r="D123" s="465">
        <v>61.666499999999999</v>
      </c>
      <c r="E123" s="471">
        <v>1.3978483870959999</v>
      </c>
      <c r="F123" s="464">
        <v>229.806354426029</v>
      </c>
      <c r="G123" s="465">
        <v>229.806354426029</v>
      </c>
      <c r="H123" s="467">
        <v>22.690709999999999</v>
      </c>
      <c r="I123" s="464">
        <v>242.98500000000001</v>
      </c>
      <c r="J123" s="465">
        <v>13.178645573971</v>
      </c>
      <c r="K123" s="472">
        <v>1.057346741376</v>
      </c>
    </row>
    <row r="124" spans="1:11" ht="14.4" customHeight="1" thickBot="1" x14ac:dyDescent="0.35">
      <c r="A124" s="481" t="s">
        <v>388</v>
      </c>
      <c r="B124" s="459">
        <v>147</v>
      </c>
      <c r="C124" s="459">
        <v>200.47450000000001</v>
      </c>
      <c r="D124" s="460">
        <v>53.474499999999999</v>
      </c>
      <c r="E124" s="461">
        <v>1.3637721088429999</v>
      </c>
      <c r="F124" s="459">
        <v>214.734565163003</v>
      </c>
      <c r="G124" s="460">
        <v>214.734565163003</v>
      </c>
      <c r="H124" s="462">
        <v>22.690709999999999</v>
      </c>
      <c r="I124" s="459">
        <v>237.9992</v>
      </c>
      <c r="J124" s="460">
        <v>23.264634836997001</v>
      </c>
      <c r="K124" s="463">
        <v>1.1083413600380001</v>
      </c>
    </row>
    <row r="125" spans="1:11" ht="14.4" customHeight="1" thickBot="1" x14ac:dyDescent="0.35">
      <c r="A125" s="481" t="s">
        <v>389</v>
      </c>
      <c r="B125" s="459">
        <v>8</v>
      </c>
      <c r="C125" s="459">
        <v>16.192</v>
      </c>
      <c r="D125" s="460">
        <v>8.1920000000000002</v>
      </c>
      <c r="E125" s="461">
        <v>2.024</v>
      </c>
      <c r="F125" s="459">
        <v>15.071789263025</v>
      </c>
      <c r="G125" s="460">
        <v>15.071789263025</v>
      </c>
      <c r="H125" s="462">
        <v>0</v>
      </c>
      <c r="I125" s="459">
        <v>4.9858000000000002</v>
      </c>
      <c r="J125" s="460">
        <v>-10.085989263025001</v>
      </c>
      <c r="K125" s="463">
        <v>0.33080345757099999</v>
      </c>
    </row>
    <row r="126" spans="1:11" ht="14.4" customHeight="1" thickBot="1" x14ac:dyDescent="0.35">
      <c r="A126" s="483" t="s">
        <v>390</v>
      </c>
      <c r="B126" s="459">
        <v>131</v>
      </c>
      <c r="C126" s="459">
        <v>97.796390000000002</v>
      </c>
      <c r="D126" s="460">
        <v>-33.203609999999998</v>
      </c>
      <c r="E126" s="461">
        <v>0.74653732824399999</v>
      </c>
      <c r="F126" s="459">
        <v>97.608029879605994</v>
      </c>
      <c r="G126" s="460">
        <v>97.608029879605994</v>
      </c>
      <c r="H126" s="462">
        <v>14.164720000000001</v>
      </c>
      <c r="I126" s="459">
        <v>220.374</v>
      </c>
      <c r="J126" s="460">
        <v>122.76597012039301</v>
      </c>
      <c r="K126" s="463">
        <v>2.2577445756440002</v>
      </c>
    </row>
    <row r="127" spans="1:11" ht="14.4" customHeight="1" thickBot="1" x14ac:dyDescent="0.35">
      <c r="A127" s="481" t="s">
        <v>391</v>
      </c>
      <c r="B127" s="459">
        <v>21</v>
      </c>
      <c r="C127" s="459">
        <v>3.0053299999999998</v>
      </c>
      <c r="D127" s="460">
        <v>-17.994669999999999</v>
      </c>
      <c r="E127" s="461">
        <v>0.14311095237999999</v>
      </c>
      <c r="F127" s="459">
        <v>2.8033184410879999</v>
      </c>
      <c r="G127" s="460">
        <v>2.8033184410879999</v>
      </c>
      <c r="H127" s="462">
        <v>0</v>
      </c>
      <c r="I127" s="459">
        <v>21.834759999999999</v>
      </c>
      <c r="J127" s="460">
        <v>19.031441558910998</v>
      </c>
      <c r="K127" s="463">
        <v>7.7888975008910002</v>
      </c>
    </row>
    <row r="128" spans="1:11" ht="14.4" customHeight="1" thickBot="1" x14ac:dyDescent="0.35">
      <c r="A128" s="481" t="s">
        <v>392</v>
      </c>
      <c r="B128" s="459">
        <v>110</v>
      </c>
      <c r="C128" s="459">
        <v>94.791060000000002</v>
      </c>
      <c r="D128" s="460">
        <v>-15.20894</v>
      </c>
      <c r="E128" s="461">
        <v>0.86173690909</v>
      </c>
      <c r="F128" s="459">
        <v>94.804711438517998</v>
      </c>
      <c r="G128" s="460">
        <v>94.804711438517998</v>
      </c>
      <c r="H128" s="462">
        <v>14.164720000000001</v>
      </c>
      <c r="I128" s="459">
        <v>198.53924000000001</v>
      </c>
      <c r="J128" s="460">
        <v>103.73452856148199</v>
      </c>
      <c r="K128" s="463">
        <v>2.0941917019459999</v>
      </c>
    </row>
    <row r="129" spans="1:11" ht="14.4" customHeight="1" thickBot="1" x14ac:dyDescent="0.35">
      <c r="A129" s="480" t="s">
        <v>393</v>
      </c>
      <c r="B129" s="464">
        <v>798</v>
      </c>
      <c r="C129" s="464">
        <v>1213.2054800000001</v>
      </c>
      <c r="D129" s="465">
        <v>415.20548000000002</v>
      </c>
      <c r="E129" s="471">
        <v>1.520307619047</v>
      </c>
      <c r="F129" s="464">
        <v>1209.36956440425</v>
      </c>
      <c r="G129" s="465">
        <v>1209.36956440425</v>
      </c>
      <c r="H129" s="467">
        <v>74.089799999999997</v>
      </c>
      <c r="I129" s="464">
        <v>880.15805999999998</v>
      </c>
      <c r="J129" s="465">
        <v>-329.211504404251</v>
      </c>
      <c r="K129" s="472">
        <v>0.72778254547300003</v>
      </c>
    </row>
    <row r="130" spans="1:11" ht="14.4" customHeight="1" thickBot="1" x14ac:dyDescent="0.35">
      <c r="A130" s="481" t="s">
        <v>394</v>
      </c>
      <c r="B130" s="459">
        <v>798</v>
      </c>
      <c r="C130" s="459">
        <v>1213.2054800000001</v>
      </c>
      <c r="D130" s="460">
        <v>415.20548000000002</v>
      </c>
      <c r="E130" s="461">
        <v>1.520307619047</v>
      </c>
      <c r="F130" s="459">
        <v>1209.36956440425</v>
      </c>
      <c r="G130" s="460">
        <v>1209.36956440425</v>
      </c>
      <c r="H130" s="462">
        <v>74.089799999999997</v>
      </c>
      <c r="I130" s="459">
        <v>880.15805999999998</v>
      </c>
      <c r="J130" s="460">
        <v>-329.211504404251</v>
      </c>
      <c r="K130" s="463">
        <v>0.72778254547300003</v>
      </c>
    </row>
    <row r="131" spans="1:11" ht="14.4" customHeight="1" thickBot="1" x14ac:dyDescent="0.35">
      <c r="A131" s="480" t="s">
        <v>395</v>
      </c>
      <c r="B131" s="464">
        <v>77642</v>
      </c>
      <c r="C131" s="464">
        <v>76685.414699999994</v>
      </c>
      <c r="D131" s="465">
        <v>-956.585299999992</v>
      </c>
      <c r="E131" s="471">
        <v>0.98767953813599996</v>
      </c>
      <c r="F131" s="464">
        <v>79369.652560916307</v>
      </c>
      <c r="G131" s="465">
        <v>79369.652560916307</v>
      </c>
      <c r="H131" s="467">
        <v>11398.977849999999</v>
      </c>
      <c r="I131" s="464">
        <v>121118.65717000001</v>
      </c>
      <c r="J131" s="465">
        <v>41749.004609083699</v>
      </c>
      <c r="K131" s="472">
        <v>1.5260071483490001</v>
      </c>
    </row>
    <row r="132" spans="1:11" ht="14.4" customHeight="1" thickBot="1" x14ac:dyDescent="0.35">
      <c r="A132" s="481" t="s">
        <v>396</v>
      </c>
      <c r="B132" s="459">
        <v>30224</v>
      </c>
      <c r="C132" s="459">
        <v>28289.872640000001</v>
      </c>
      <c r="D132" s="460">
        <v>-1934.12736</v>
      </c>
      <c r="E132" s="461">
        <v>0.93600690312299994</v>
      </c>
      <c r="F132" s="459">
        <v>30195.802507161599</v>
      </c>
      <c r="G132" s="460">
        <v>30195.802507161599</v>
      </c>
      <c r="H132" s="462">
        <v>4061.1017400000101</v>
      </c>
      <c r="I132" s="459">
        <v>45074.89142</v>
      </c>
      <c r="J132" s="460">
        <v>14879.088912838401</v>
      </c>
      <c r="K132" s="463">
        <v>1.4927535510700001</v>
      </c>
    </row>
    <row r="133" spans="1:11" ht="14.4" customHeight="1" thickBot="1" x14ac:dyDescent="0.35">
      <c r="A133" s="481" t="s">
        <v>397</v>
      </c>
      <c r="B133" s="459">
        <v>47418</v>
      </c>
      <c r="C133" s="459">
        <v>48395.54206</v>
      </c>
      <c r="D133" s="460">
        <v>977.54205999999999</v>
      </c>
      <c r="E133" s="461">
        <v>1.020615421569</v>
      </c>
      <c r="F133" s="459">
        <v>49173.850053754701</v>
      </c>
      <c r="G133" s="460">
        <v>49173.850053754701</v>
      </c>
      <c r="H133" s="462">
        <v>7337.8761100000102</v>
      </c>
      <c r="I133" s="459">
        <v>76043.765750000006</v>
      </c>
      <c r="J133" s="460">
        <v>26869.915696245302</v>
      </c>
      <c r="K133" s="463">
        <v>1.5464269254259999</v>
      </c>
    </row>
    <row r="134" spans="1:11" ht="14.4" customHeight="1" thickBot="1" x14ac:dyDescent="0.35">
      <c r="A134" s="480" t="s">
        <v>398</v>
      </c>
      <c r="B134" s="464">
        <v>0</v>
      </c>
      <c r="C134" s="464">
        <v>2119.01235</v>
      </c>
      <c r="D134" s="465">
        <v>2119.01235</v>
      </c>
      <c r="E134" s="466" t="s">
        <v>271</v>
      </c>
      <c r="F134" s="464">
        <v>0</v>
      </c>
      <c r="G134" s="465">
        <v>0</v>
      </c>
      <c r="H134" s="467">
        <v>-7.8045299999999997</v>
      </c>
      <c r="I134" s="464">
        <v>5604.8967300000004</v>
      </c>
      <c r="J134" s="465">
        <v>5604.8967300000004</v>
      </c>
      <c r="K134" s="468" t="s">
        <v>271</v>
      </c>
    </row>
    <row r="135" spans="1:11" ht="14.4" customHeight="1" thickBot="1" x14ac:dyDescent="0.35">
      <c r="A135" s="481" t="s">
        <v>399</v>
      </c>
      <c r="B135" s="459">
        <v>0</v>
      </c>
      <c r="C135" s="459">
        <v>1508.5467100000001</v>
      </c>
      <c r="D135" s="460">
        <v>1508.5467100000001</v>
      </c>
      <c r="E135" s="469" t="s">
        <v>271</v>
      </c>
      <c r="F135" s="459">
        <v>0</v>
      </c>
      <c r="G135" s="460">
        <v>0</v>
      </c>
      <c r="H135" s="462">
        <v>0</v>
      </c>
      <c r="I135" s="459">
        <v>1629.39446</v>
      </c>
      <c r="J135" s="460">
        <v>1629.39446</v>
      </c>
      <c r="K135" s="470" t="s">
        <v>271</v>
      </c>
    </row>
    <row r="136" spans="1:11" ht="14.4" customHeight="1" thickBot="1" x14ac:dyDescent="0.35">
      <c r="A136" s="481" t="s">
        <v>400</v>
      </c>
      <c r="B136" s="459">
        <v>0</v>
      </c>
      <c r="C136" s="459">
        <v>610.46564000000001</v>
      </c>
      <c r="D136" s="460">
        <v>610.46564000000001</v>
      </c>
      <c r="E136" s="469" t="s">
        <v>271</v>
      </c>
      <c r="F136" s="459">
        <v>0</v>
      </c>
      <c r="G136" s="460">
        <v>0</v>
      </c>
      <c r="H136" s="462">
        <v>-7.8045299999999997</v>
      </c>
      <c r="I136" s="459">
        <v>3975.50227</v>
      </c>
      <c r="J136" s="460">
        <v>3975.50227</v>
      </c>
      <c r="K136" s="470" t="s">
        <v>271</v>
      </c>
    </row>
    <row r="137" spans="1:11" ht="14.4" customHeight="1" thickBot="1" x14ac:dyDescent="0.35">
      <c r="A137" s="478" t="s">
        <v>401</v>
      </c>
      <c r="B137" s="459">
        <v>19.96527288851</v>
      </c>
      <c r="C137" s="459">
        <v>82.890950000000004</v>
      </c>
      <c r="D137" s="460">
        <v>62.925677111489001</v>
      </c>
      <c r="E137" s="461">
        <v>4.1517564254129997</v>
      </c>
      <c r="F137" s="459">
        <v>58.76643562724</v>
      </c>
      <c r="G137" s="460">
        <v>58.76643562724</v>
      </c>
      <c r="H137" s="462">
        <v>5.6326200000000002</v>
      </c>
      <c r="I137" s="459">
        <v>118.27822999999999</v>
      </c>
      <c r="J137" s="460">
        <v>59.511794372758999</v>
      </c>
      <c r="K137" s="463">
        <v>2.0126834091179999</v>
      </c>
    </row>
    <row r="138" spans="1:11" ht="14.4" customHeight="1" thickBot="1" x14ac:dyDescent="0.35">
      <c r="A138" s="479" t="s">
        <v>402</v>
      </c>
      <c r="B138" s="459">
        <v>0</v>
      </c>
      <c r="C138" s="459">
        <v>11.5</v>
      </c>
      <c r="D138" s="460">
        <v>11.5</v>
      </c>
      <c r="E138" s="469" t="s">
        <v>282</v>
      </c>
      <c r="F138" s="459">
        <v>0</v>
      </c>
      <c r="G138" s="460">
        <v>0</v>
      </c>
      <c r="H138" s="462">
        <v>1.5</v>
      </c>
      <c r="I138" s="459">
        <v>81.75</v>
      </c>
      <c r="J138" s="460">
        <v>81.75</v>
      </c>
      <c r="K138" s="470" t="s">
        <v>271</v>
      </c>
    </row>
    <row r="139" spans="1:11" ht="14.4" customHeight="1" thickBot="1" x14ac:dyDescent="0.35">
      <c r="A139" s="480" t="s">
        <v>403</v>
      </c>
      <c r="B139" s="464">
        <v>0</v>
      </c>
      <c r="C139" s="464">
        <v>11.5</v>
      </c>
      <c r="D139" s="465">
        <v>11.5</v>
      </c>
      <c r="E139" s="466" t="s">
        <v>282</v>
      </c>
      <c r="F139" s="464">
        <v>0</v>
      </c>
      <c r="G139" s="465">
        <v>0</v>
      </c>
      <c r="H139" s="467">
        <v>1.5</v>
      </c>
      <c r="I139" s="464">
        <v>81.75</v>
      </c>
      <c r="J139" s="465">
        <v>81.75</v>
      </c>
      <c r="K139" s="468" t="s">
        <v>271</v>
      </c>
    </row>
    <row r="140" spans="1:11" ht="14.4" customHeight="1" thickBot="1" x14ac:dyDescent="0.35">
      <c r="A140" s="481" t="s">
        <v>404</v>
      </c>
      <c r="B140" s="459">
        <v>0</v>
      </c>
      <c r="C140" s="459">
        <v>11.5</v>
      </c>
      <c r="D140" s="460">
        <v>11.5</v>
      </c>
      <c r="E140" s="469" t="s">
        <v>282</v>
      </c>
      <c r="F140" s="459">
        <v>0</v>
      </c>
      <c r="G140" s="460">
        <v>0</v>
      </c>
      <c r="H140" s="462">
        <v>1.5</v>
      </c>
      <c r="I140" s="459">
        <v>81.75</v>
      </c>
      <c r="J140" s="460">
        <v>81.75</v>
      </c>
      <c r="K140" s="470" t="s">
        <v>271</v>
      </c>
    </row>
    <row r="141" spans="1:11" ht="14.4" customHeight="1" thickBot="1" x14ac:dyDescent="0.35">
      <c r="A141" s="484" t="s">
        <v>405</v>
      </c>
      <c r="B141" s="464">
        <v>19.96527288851</v>
      </c>
      <c r="C141" s="464">
        <v>71.390950000000004</v>
      </c>
      <c r="D141" s="465">
        <v>51.425677111489001</v>
      </c>
      <c r="E141" s="471">
        <v>3.5757562843569999</v>
      </c>
      <c r="F141" s="464">
        <v>58.76643562724</v>
      </c>
      <c r="G141" s="465">
        <v>58.76643562724</v>
      </c>
      <c r="H141" s="467">
        <v>4.1326200000000002</v>
      </c>
      <c r="I141" s="464">
        <v>36.528230000000001</v>
      </c>
      <c r="J141" s="465">
        <v>-22.238205627239999</v>
      </c>
      <c r="K141" s="472">
        <v>0.62158321514799997</v>
      </c>
    </row>
    <row r="142" spans="1:11" ht="14.4" customHeight="1" thickBot="1" x14ac:dyDescent="0.35">
      <c r="A142" s="480" t="s">
        <v>406</v>
      </c>
      <c r="B142" s="464">
        <v>0</v>
      </c>
      <c r="C142" s="464">
        <v>2.5100000000000001E-3</v>
      </c>
      <c r="D142" s="465">
        <v>2.5100000000000001E-3</v>
      </c>
      <c r="E142" s="466" t="s">
        <v>271</v>
      </c>
      <c r="F142" s="464">
        <v>0</v>
      </c>
      <c r="G142" s="465">
        <v>0</v>
      </c>
      <c r="H142" s="467">
        <v>3.8999999999999999E-4</v>
      </c>
      <c r="I142" s="464">
        <v>19.99925</v>
      </c>
      <c r="J142" s="465">
        <v>19.99925</v>
      </c>
      <c r="K142" s="468" t="s">
        <v>271</v>
      </c>
    </row>
    <row r="143" spans="1:11" ht="14.4" customHeight="1" thickBot="1" x14ac:dyDescent="0.35">
      <c r="A143" s="481" t="s">
        <v>407</v>
      </c>
      <c r="B143" s="459">
        <v>0</v>
      </c>
      <c r="C143" s="459">
        <v>2.5100000000000001E-3</v>
      </c>
      <c r="D143" s="460">
        <v>2.5100000000000001E-3</v>
      </c>
      <c r="E143" s="469" t="s">
        <v>271</v>
      </c>
      <c r="F143" s="459">
        <v>0</v>
      </c>
      <c r="G143" s="460">
        <v>0</v>
      </c>
      <c r="H143" s="462">
        <v>3.8999999999999999E-4</v>
      </c>
      <c r="I143" s="459">
        <v>-7.4999999900000002E-4</v>
      </c>
      <c r="J143" s="460">
        <v>-7.4999999900000002E-4</v>
      </c>
      <c r="K143" s="470" t="s">
        <v>271</v>
      </c>
    </row>
    <row r="144" spans="1:11" ht="14.4" customHeight="1" thickBot="1" x14ac:dyDescent="0.35">
      <c r="A144" s="481" t="s">
        <v>408</v>
      </c>
      <c r="B144" s="459">
        <v>0</v>
      </c>
      <c r="C144" s="459">
        <v>0</v>
      </c>
      <c r="D144" s="460">
        <v>0</v>
      </c>
      <c r="E144" s="461">
        <v>1</v>
      </c>
      <c r="F144" s="459">
        <v>0</v>
      </c>
      <c r="G144" s="460">
        <v>0</v>
      </c>
      <c r="H144" s="462">
        <v>0</v>
      </c>
      <c r="I144" s="459">
        <v>20</v>
      </c>
      <c r="J144" s="460">
        <v>20</v>
      </c>
      <c r="K144" s="470" t="s">
        <v>282</v>
      </c>
    </row>
    <row r="145" spans="1:11" ht="14.4" customHeight="1" thickBot="1" x14ac:dyDescent="0.35">
      <c r="A145" s="480" t="s">
        <v>409</v>
      </c>
      <c r="B145" s="464">
        <v>19.96527288851</v>
      </c>
      <c r="C145" s="464">
        <v>71.388440000000003</v>
      </c>
      <c r="D145" s="465">
        <v>51.423167111489001</v>
      </c>
      <c r="E145" s="471">
        <v>3.5756305660650001</v>
      </c>
      <c r="F145" s="464">
        <v>58.76643562724</v>
      </c>
      <c r="G145" s="465">
        <v>58.76643562724</v>
      </c>
      <c r="H145" s="467">
        <v>4.1322299999999998</v>
      </c>
      <c r="I145" s="464">
        <v>16.528980000000001</v>
      </c>
      <c r="J145" s="465">
        <v>-42.237455627240003</v>
      </c>
      <c r="K145" s="472">
        <v>0.28126565485100002</v>
      </c>
    </row>
    <row r="146" spans="1:11" ht="14.4" customHeight="1" thickBot="1" x14ac:dyDescent="0.35">
      <c r="A146" s="481" t="s">
        <v>410</v>
      </c>
      <c r="B146" s="459">
        <v>19.96527288851</v>
      </c>
      <c r="C146" s="459">
        <v>71.388440000000003</v>
      </c>
      <c r="D146" s="460">
        <v>51.423167111489001</v>
      </c>
      <c r="E146" s="461">
        <v>3.5756305660650001</v>
      </c>
      <c r="F146" s="459">
        <v>58.76643562724</v>
      </c>
      <c r="G146" s="460">
        <v>58.76643562724</v>
      </c>
      <c r="H146" s="462">
        <v>4.1322299999999998</v>
      </c>
      <c r="I146" s="459">
        <v>16.528980000000001</v>
      </c>
      <c r="J146" s="460">
        <v>-42.237455627240003</v>
      </c>
      <c r="K146" s="463">
        <v>0.28126565485100002</v>
      </c>
    </row>
    <row r="147" spans="1:11" ht="14.4" customHeight="1" thickBot="1" x14ac:dyDescent="0.35">
      <c r="A147" s="477" t="s">
        <v>411</v>
      </c>
      <c r="B147" s="459">
        <v>3349.8169135683102</v>
      </c>
      <c r="C147" s="459">
        <v>3742.0651699999999</v>
      </c>
      <c r="D147" s="460">
        <v>392.24825643169299</v>
      </c>
      <c r="E147" s="461">
        <v>1.1170954313479999</v>
      </c>
      <c r="F147" s="459">
        <v>3982.43004759314</v>
      </c>
      <c r="G147" s="460">
        <v>3982.43004759314</v>
      </c>
      <c r="H147" s="462">
        <v>375.70913000000002</v>
      </c>
      <c r="I147" s="459">
        <v>3998.79394</v>
      </c>
      <c r="J147" s="460">
        <v>16.36389240686</v>
      </c>
      <c r="K147" s="463">
        <v>1.004109021931</v>
      </c>
    </row>
    <row r="148" spans="1:11" ht="14.4" customHeight="1" thickBot="1" x14ac:dyDescent="0.35">
      <c r="A148" s="482" t="s">
        <v>412</v>
      </c>
      <c r="B148" s="464">
        <v>3349.8169135683102</v>
      </c>
      <c r="C148" s="464">
        <v>3742.0651699999999</v>
      </c>
      <c r="D148" s="465">
        <v>392.24825643169299</v>
      </c>
      <c r="E148" s="471">
        <v>1.1170954313479999</v>
      </c>
      <c r="F148" s="464">
        <v>3982.43004759314</v>
      </c>
      <c r="G148" s="465">
        <v>3982.43004759314</v>
      </c>
      <c r="H148" s="467">
        <v>375.70913000000002</v>
      </c>
      <c r="I148" s="464">
        <v>3998.79394</v>
      </c>
      <c r="J148" s="465">
        <v>16.36389240686</v>
      </c>
      <c r="K148" s="472">
        <v>1.004109021931</v>
      </c>
    </row>
    <row r="149" spans="1:11" ht="14.4" customHeight="1" thickBot="1" x14ac:dyDescent="0.35">
      <c r="A149" s="484" t="s">
        <v>54</v>
      </c>
      <c r="B149" s="464">
        <v>3349.8169135683102</v>
      </c>
      <c r="C149" s="464">
        <v>3742.0651699999999</v>
      </c>
      <c r="D149" s="465">
        <v>392.24825643169299</v>
      </c>
      <c r="E149" s="471">
        <v>1.1170954313479999</v>
      </c>
      <c r="F149" s="464">
        <v>3982.43004759314</v>
      </c>
      <c r="G149" s="465">
        <v>3982.43004759314</v>
      </c>
      <c r="H149" s="467">
        <v>375.70913000000002</v>
      </c>
      <c r="I149" s="464">
        <v>3998.79394</v>
      </c>
      <c r="J149" s="465">
        <v>16.36389240686</v>
      </c>
      <c r="K149" s="472">
        <v>1.004109021931</v>
      </c>
    </row>
    <row r="150" spans="1:11" ht="14.4" customHeight="1" thickBot="1" x14ac:dyDescent="0.35">
      <c r="A150" s="483" t="s">
        <v>413</v>
      </c>
      <c r="B150" s="459">
        <v>0.64583491920500002</v>
      </c>
      <c r="C150" s="459">
        <v>0.40271000000000001</v>
      </c>
      <c r="D150" s="460">
        <v>-0.24312491920500001</v>
      </c>
      <c r="E150" s="461">
        <v>0.62354943658799999</v>
      </c>
      <c r="F150" s="459">
        <v>0</v>
      </c>
      <c r="G150" s="460">
        <v>0</v>
      </c>
      <c r="H150" s="462">
        <v>0.11005</v>
      </c>
      <c r="I150" s="459">
        <v>0.41321000000000002</v>
      </c>
      <c r="J150" s="460">
        <v>0.41321000000000002</v>
      </c>
      <c r="K150" s="470" t="s">
        <v>282</v>
      </c>
    </row>
    <row r="151" spans="1:11" ht="14.4" customHeight="1" thickBot="1" x14ac:dyDescent="0.35">
      <c r="A151" s="481" t="s">
        <v>414</v>
      </c>
      <c r="B151" s="459">
        <v>0.64583491920500002</v>
      </c>
      <c r="C151" s="459">
        <v>0.40271000000000001</v>
      </c>
      <c r="D151" s="460">
        <v>-0.24312491920500001</v>
      </c>
      <c r="E151" s="461">
        <v>0.62354943658799999</v>
      </c>
      <c r="F151" s="459">
        <v>0</v>
      </c>
      <c r="G151" s="460">
        <v>0</v>
      </c>
      <c r="H151" s="462">
        <v>0.11005</v>
      </c>
      <c r="I151" s="459">
        <v>0.41321000000000002</v>
      </c>
      <c r="J151" s="460">
        <v>0.41321000000000002</v>
      </c>
      <c r="K151" s="470" t="s">
        <v>282</v>
      </c>
    </row>
    <row r="152" spans="1:11" ht="14.4" customHeight="1" thickBot="1" x14ac:dyDescent="0.35">
      <c r="A152" s="480" t="s">
        <v>415</v>
      </c>
      <c r="B152" s="464">
        <v>0</v>
      </c>
      <c r="C152" s="464">
        <v>0</v>
      </c>
      <c r="D152" s="465">
        <v>0</v>
      </c>
      <c r="E152" s="471">
        <v>1</v>
      </c>
      <c r="F152" s="464">
        <v>0</v>
      </c>
      <c r="G152" s="465">
        <v>0</v>
      </c>
      <c r="H152" s="467">
        <v>0</v>
      </c>
      <c r="I152" s="464">
        <v>1.05</v>
      </c>
      <c r="J152" s="465">
        <v>1.05</v>
      </c>
      <c r="K152" s="468" t="s">
        <v>282</v>
      </c>
    </row>
    <row r="153" spans="1:11" ht="14.4" customHeight="1" thickBot="1" x14ac:dyDescent="0.35">
      <c r="A153" s="481" t="s">
        <v>416</v>
      </c>
      <c r="B153" s="459">
        <v>0</v>
      </c>
      <c r="C153" s="459">
        <v>0</v>
      </c>
      <c r="D153" s="460">
        <v>0</v>
      </c>
      <c r="E153" s="461">
        <v>1</v>
      </c>
      <c r="F153" s="459">
        <v>0</v>
      </c>
      <c r="G153" s="460">
        <v>0</v>
      </c>
      <c r="H153" s="462">
        <v>0</v>
      </c>
      <c r="I153" s="459">
        <v>1.05</v>
      </c>
      <c r="J153" s="460">
        <v>1.05</v>
      </c>
      <c r="K153" s="470" t="s">
        <v>282</v>
      </c>
    </row>
    <row r="154" spans="1:11" ht="14.4" customHeight="1" thickBot="1" x14ac:dyDescent="0.35">
      <c r="A154" s="480" t="s">
        <v>417</v>
      </c>
      <c r="B154" s="464">
        <v>44.844801527561003</v>
      </c>
      <c r="C154" s="464">
        <v>14.058339999999999</v>
      </c>
      <c r="D154" s="465">
        <v>-30.786461527560999</v>
      </c>
      <c r="E154" s="471">
        <v>0.31348873272099997</v>
      </c>
      <c r="F154" s="464">
        <v>15.957037332401001</v>
      </c>
      <c r="G154" s="465">
        <v>15.957037332401001</v>
      </c>
      <c r="H154" s="467">
        <v>6.5967799999999999</v>
      </c>
      <c r="I154" s="464">
        <v>36.07546</v>
      </c>
      <c r="J154" s="465">
        <v>20.118422667598001</v>
      </c>
      <c r="K154" s="472">
        <v>2.260786839593</v>
      </c>
    </row>
    <row r="155" spans="1:11" ht="14.4" customHeight="1" thickBot="1" x14ac:dyDescent="0.35">
      <c r="A155" s="481" t="s">
        <v>418</v>
      </c>
      <c r="B155" s="459">
        <v>4.8002268016169998</v>
      </c>
      <c r="C155" s="459">
        <v>1.452</v>
      </c>
      <c r="D155" s="460">
        <v>-3.3482268016169998</v>
      </c>
      <c r="E155" s="461">
        <v>0.30248570744800002</v>
      </c>
      <c r="F155" s="459">
        <v>1.5415802827259999</v>
      </c>
      <c r="G155" s="460">
        <v>1.5415802827259999</v>
      </c>
      <c r="H155" s="462">
        <v>1.518</v>
      </c>
      <c r="I155" s="459">
        <v>9.35</v>
      </c>
      <c r="J155" s="460">
        <v>7.8084197172729999</v>
      </c>
      <c r="K155" s="463">
        <v>6.0652047154259998</v>
      </c>
    </row>
    <row r="156" spans="1:11" ht="14.4" customHeight="1" thickBot="1" x14ac:dyDescent="0.35">
      <c r="A156" s="481" t="s">
        <v>419</v>
      </c>
      <c r="B156" s="459">
        <v>25.450591746467001</v>
      </c>
      <c r="C156" s="459">
        <v>7.1643999999999997</v>
      </c>
      <c r="D156" s="460">
        <v>-18.286191746467001</v>
      </c>
      <c r="E156" s="461">
        <v>0.28150229556</v>
      </c>
      <c r="F156" s="459">
        <v>7.9297033368829997</v>
      </c>
      <c r="G156" s="460">
        <v>7.9297033368829997</v>
      </c>
      <c r="H156" s="462">
        <v>3.0737000000000001</v>
      </c>
      <c r="I156" s="459">
        <v>10.132099999999999</v>
      </c>
      <c r="J156" s="460">
        <v>2.2023966631160001</v>
      </c>
      <c r="K156" s="463">
        <v>1.2777401082419999</v>
      </c>
    </row>
    <row r="157" spans="1:11" ht="14.4" customHeight="1" thickBot="1" x14ac:dyDescent="0.35">
      <c r="A157" s="481" t="s">
        <v>420</v>
      </c>
      <c r="B157" s="459">
        <v>14.593982979475999</v>
      </c>
      <c r="C157" s="459">
        <v>5.4419399999999998</v>
      </c>
      <c r="D157" s="460">
        <v>-9.1520429794760005</v>
      </c>
      <c r="E157" s="461">
        <v>0.372889293324</v>
      </c>
      <c r="F157" s="459">
        <v>6.4857537127910003</v>
      </c>
      <c r="G157" s="460">
        <v>6.4857537127910003</v>
      </c>
      <c r="H157" s="462">
        <v>2.00508</v>
      </c>
      <c r="I157" s="459">
        <v>16.593360000000001</v>
      </c>
      <c r="J157" s="460">
        <v>10.107606287208</v>
      </c>
      <c r="K157" s="463">
        <v>2.5584320242179999</v>
      </c>
    </row>
    <row r="158" spans="1:11" ht="14.4" customHeight="1" thickBot="1" x14ac:dyDescent="0.35">
      <c r="A158" s="480" t="s">
        <v>421</v>
      </c>
      <c r="B158" s="464">
        <v>38.429344406928003</v>
      </c>
      <c r="C158" s="464">
        <v>40.3309</v>
      </c>
      <c r="D158" s="465">
        <v>1.901555593071</v>
      </c>
      <c r="E158" s="471">
        <v>1.0494818639870001</v>
      </c>
      <c r="F158" s="464">
        <v>46.637518183182998</v>
      </c>
      <c r="G158" s="465">
        <v>46.637518183182998</v>
      </c>
      <c r="H158" s="467">
        <v>3.7010000000000001</v>
      </c>
      <c r="I158" s="464">
        <v>49.265999999999998</v>
      </c>
      <c r="J158" s="465">
        <v>2.628481816816</v>
      </c>
      <c r="K158" s="472">
        <v>1.0563598132830001</v>
      </c>
    </row>
    <row r="159" spans="1:11" ht="14.4" customHeight="1" thickBot="1" x14ac:dyDescent="0.35">
      <c r="A159" s="481" t="s">
        <v>422</v>
      </c>
      <c r="B159" s="459">
        <v>38.429344406928003</v>
      </c>
      <c r="C159" s="459">
        <v>40.3309</v>
      </c>
      <c r="D159" s="460">
        <v>1.901555593071</v>
      </c>
      <c r="E159" s="461">
        <v>1.0494818639870001</v>
      </c>
      <c r="F159" s="459">
        <v>46.637518183182998</v>
      </c>
      <c r="G159" s="460">
        <v>46.637518183182998</v>
      </c>
      <c r="H159" s="462">
        <v>3.7010000000000001</v>
      </c>
      <c r="I159" s="459">
        <v>49.265999999999998</v>
      </c>
      <c r="J159" s="460">
        <v>2.628481816816</v>
      </c>
      <c r="K159" s="463">
        <v>1.0563598132830001</v>
      </c>
    </row>
    <row r="160" spans="1:11" ht="14.4" customHeight="1" thickBot="1" x14ac:dyDescent="0.35">
      <c r="A160" s="480" t="s">
        <v>423</v>
      </c>
      <c r="B160" s="464">
        <v>1363.12154574539</v>
      </c>
      <c r="C160" s="464">
        <v>1397.90489</v>
      </c>
      <c r="D160" s="465">
        <v>34.783344254607997</v>
      </c>
      <c r="E160" s="471">
        <v>1.025517419457</v>
      </c>
      <c r="F160" s="464">
        <v>1447.68124368186</v>
      </c>
      <c r="G160" s="465">
        <v>1447.68124368186</v>
      </c>
      <c r="H160" s="467">
        <v>101.32846000000001</v>
      </c>
      <c r="I160" s="464">
        <v>1212.5072700000001</v>
      </c>
      <c r="J160" s="465">
        <v>-235.17397368185499</v>
      </c>
      <c r="K160" s="472">
        <v>0.83755127400499996</v>
      </c>
    </row>
    <row r="161" spans="1:11" ht="14.4" customHeight="1" thickBot="1" x14ac:dyDescent="0.35">
      <c r="A161" s="481" t="s">
        <v>424</v>
      </c>
      <c r="B161" s="459">
        <v>1363.12154574539</v>
      </c>
      <c r="C161" s="459">
        <v>1397.90489</v>
      </c>
      <c r="D161" s="460">
        <v>34.783344254607997</v>
      </c>
      <c r="E161" s="461">
        <v>1.025517419457</v>
      </c>
      <c r="F161" s="459">
        <v>1447.68124368186</v>
      </c>
      <c r="G161" s="460">
        <v>1447.68124368186</v>
      </c>
      <c r="H161" s="462">
        <v>101.32846000000001</v>
      </c>
      <c r="I161" s="459">
        <v>1212.5072700000001</v>
      </c>
      <c r="J161" s="460">
        <v>-235.17397368185499</v>
      </c>
      <c r="K161" s="463">
        <v>0.83755127400499996</v>
      </c>
    </row>
    <row r="162" spans="1:11" ht="14.4" customHeight="1" thickBot="1" x14ac:dyDescent="0.35">
      <c r="A162" s="480" t="s">
        <v>425</v>
      </c>
      <c r="B162" s="464">
        <v>1902.7753869692201</v>
      </c>
      <c r="C162" s="464">
        <v>2289.3683299999998</v>
      </c>
      <c r="D162" s="465">
        <v>386.59294303078002</v>
      </c>
      <c r="E162" s="471">
        <v>1.2031731888470001</v>
      </c>
      <c r="F162" s="464">
        <v>2472.1542483957001</v>
      </c>
      <c r="G162" s="465">
        <v>2472.1542483957001</v>
      </c>
      <c r="H162" s="467">
        <v>263.97284000000002</v>
      </c>
      <c r="I162" s="464">
        <v>2699.482</v>
      </c>
      <c r="J162" s="465">
        <v>227.327751604301</v>
      </c>
      <c r="K162" s="472">
        <v>1.091955326716</v>
      </c>
    </row>
    <row r="163" spans="1:11" ht="14.4" customHeight="1" thickBot="1" x14ac:dyDescent="0.35">
      <c r="A163" s="481" t="s">
        <v>426</v>
      </c>
      <c r="B163" s="459">
        <v>1902.7753869692201</v>
      </c>
      <c r="C163" s="459">
        <v>2289.3683299999998</v>
      </c>
      <c r="D163" s="460">
        <v>386.59294303078002</v>
      </c>
      <c r="E163" s="461">
        <v>1.2031731888470001</v>
      </c>
      <c r="F163" s="459">
        <v>2472.1542483957001</v>
      </c>
      <c r="G163" s="460">
        <v>2472.1542483957001</v>
      </c>
      <c r="H163" s="462">
        <v>263.97284000000002</v>
      </c>
      <c r="I163" s="459">
        <v>2699.482</v>
      </c>
      <c r="J163" s="460">
        <v>227.327751604301</v>
      </c>
      <c r="K163" s="463">
        <v>1.091955326716</v>
      </c>
    </row>
    <row r="164" spans="1:11" ht="14.4" customHeight="1" thickBot="1" x14ac:dyDescent="0.35">
      <c r="A164" s="477" t="s">
        <v>427</v>
      </c>
      <c r="B164" s="459">
        <v>0</v>
      </c>
      <c r="C164" s="459">
        <v>17799.92714</v>
      </c>
      <c r="D164" s="460">
        <v>17799.92714</v>
      </c>
      <c r="E164" s="469" t="s">
        <v>282</v>
      </c>
      <c r="F164" s="459">
        <v>0</v>
      </c>
      <c r="G164" s="460">
        <v>0</v>
      </c>
      <c r="H164" s="462">
        <v>1509.16939</v>
      </c>
      <c r="I164" s="459">
        <v>16922.73041</v>
      </c>
      <c r="J164" s="460">
        <v>16922.73041</v>
      </c>
      <c r="K164" s="470" t="s">
        <v>271</v>
      </c>
    </row>
    <row r="165" spans="1:11" ht="14.4" customHeight="1" thickBot="1" x14ac:dyDescent="0.35">
      <c r="A165" s="482" t="s">
        <v>428</v>
      </c>
      <c r="B165" s="464">
        <v>0</v>
      </c>
      <c r="C165" s="464">
        <v>17799.92714</v>
      </c>
      <c r="D165" s="465">
        <v>17799.92714</v>
      </c>
      <c r="E165" s="466" t="s">
        <v>282</v>
      </c>
      <c r="F165" s="464">
        <v>0</v>
      </c>
      <c r="G165" s="465">
        <v>0</v>
      </c>
      <c r="H165" s="467">
        <v>1509.16939</v>
      </c>
      <c r="I165" s="464">
        <v>16922.73041</v>
      </c>
      <c r="J165" s="465">
        <v>16922.73041</v>
      </c>
      <c r="K165" s="468" t="s">
        <v>271</v>
      </c>
    </row>
    <row r="166" spans="1:11" ht="14.4" customHeight="1" thickBot="1" x14ac:dyDescent="0.35">
      <c r="A166" s="484" t="s">
        <v>429</v>
      </c>
      <c r="B166" s="464">
        <v>0</v>
      </c>
      <c r="C166" s="464">
        <v>17799.92714</v>
      </c>
      <c r="D166" s="465">
        <v>17799.92714</v>
      </c>
      <c r="E166" s="466" t="s">
        <v>282</v>
      </c>
      <c r="F166" s="464">
        <v>0</v>
      </c>
      <c r="G166" s="465">
        <v>0</v>
      </c>
      <c r="H166" s="467">
        <v>1509.16939</v>
      </c>
      <c r="I166" s="464">
        <v>16922.73041</v>
      </c>
      <c r="J166" s="465">
        <v>16922.73041</v>
      </c>
      <c r="K166" s="468" t="s">
        <v>271</v>
      </c>
    </row>
    <row r="167" spans="1:11" ht="14.4" customHeight="1" thickBot="1" x14ac:dyDescent="0.35">
      <c r="A167" s="480" t="s">
        <v>430</v>
      </c>
      <c r="B167" s="464">
        <v>0</v>
      </c>
      <c r="C167" s="464">
        <v>17799.92714</v>
      </c>
      <c r="D167" s="465">
        <v>17799.92714</v>
      </c>
      <c r="E167" s="466" t="s">
        <v>282</v>
      </c>
      <c r="F167" s="464">
        <v>0</v>
      </c>
      <c r="G167" s="465">
        <v>0</v>
      </c>
      <c r="H167" s="467">
        <v>1509.16939</v>
      </c>
      <c r="I167" s="464">
        <v>16922.73041</v>
      </c>
      <c r="J167" s="465">
        <v>16922.73041</v>
      </c>
      <c r="K167" s="468" t="s">
        <v>282</v>
      </c>
    </row>
    <row r="168" spans="1:11" ht="14.4" customHeight="1" thickBot="1" x14ac:dyDescent="0.35">
      <c r="A168" s="481" t="s">
        <v>431</v>
      </c>
      <c r="B168" s="459">
        <v>0</v>
      </c>
      <c r="C168" s="459">
        <v>167.55</v>
      </c>
      <c r="D168" s="460">
        <v>167.55</v>
      </c>
      <c r="E168" s="469" t="s">
        <v>282</v>
      </c>
      <c r="F168" s="459">
        <v>0</v>
      </c>
      <c r="G168" s="460">
        <v>0</v>
      </c>
      <c r="H168" s="462">
        <v>0</v>
      </c>
      <c r="I168" s="459">
        <v>97.084999999999994</v>
      </c>
      <c r="J168" s="460">
        <v>97.084999999999994</v>
      </c>
      <c r="K168" s="470" t="s">
        <v>282</v>
      </c>
    </row>
    <row r="169" spans="1:11" ht="14.4" customHeight="1" thickBot="1" x14ac:dyDescent="0.35">
      <c r="A169" s="481" t="s">
        <v>432</v>
      </c>
      <c r="B169" s="459">
        <v>0</v>
      </c>
      <c r="C169" s="459">
        <v>17502.73432</v>
      </c>
      <c r="D169" s="460">
        <v>17502.73432</v>
      </c>
      <c r="E169" s="469" t="s">
        <v>282</v>
      </c>
      <c r="F169" s="459">
        <v>0</v>
      </c>
      <c r="G169" s="460">
        <v>0</v>
      </c>
      <c r="H169" s="462">
        <v>1453.83449</v>
      </c>
      <c r="I169" s="459">
        <v>16537.64805</v>
      </c>
      <c r="J169" s="460">
        <v>16537.64805</v>
      </c>
      <c r="K169" s="470" t="s">
        <v>282</v>
      </c>
    </row>
    <row r="170" spans="1:11" ht="14.4" customHeight="1" thickBot="1" x14ac:dyDescent="0.35">
      <c r="A170" s="481" t="s">
        <v>433</v>
      </c>
      <c r="B170" s="459">
        <v>0</v>
      </c>
      <c r="C170" s="459">
        <v>129.64282</v>
      </c>
      <c r="D170" s="460">
        <v>129.64282</v>
      </c>
      <c r="E170" s="469" t="s">
        <v>282</v>
      </c>
      <c r="F170" s="459">
        <v>0</v>
      </c>
      <c r="G170" s="460">
        <v>0</v>
      </c>
      <c r="H170" s="462">
        <v>55.334899999999998</v>
      </c>
      <c r="I170" s="459">
        <v>287.99736000000001</v>
      </c>
      <c r="J170" s="460">
        <v>287.99736000000001</v>
      </c>
      <c r="K170" s="470" t="s">
        <v>282</v>
      </c>
    </row>
    <row r="171" spans="1:11" ht="14.4" customHeight="1" thickBot="1" x14ac:dyDescent="0.35">
      <c r="A171" s="485"/>
      <c r="B171" s="459">
        <v>30209.722075271598</v>
      </c>
      <c r="C171" s="459">
        <v>46959.070290000003</v>
      </c>
      <c r="D171" s="460">
        <v>16749.348214728401</v>
      </c>
      <c r="E171" s="461">
        <v>1.554435693681</v>
      </c>
      <c r="F171" s="459">
        <v>22695.579415411299</v>
      </c>
      <c r="G171" s="460">
        <v>22695.579415411299</v>
      </c>
      <c r="H171" s="462">
        <v>7548.7539099999904</v>
      </c>
      <c r="I171" s="459">
        <v>83261.199489999897</v>
      </c>
      <c r="J171" s="460">
        <v>60565.620074588602</v>
      </c>
      <c r="K171" s="463">
        <v>3.6686086733460002</v>
      </c>
    </row>
    <row r="172" spans="1:11" ht="14.4" customHeight="1" thickBot="1" x14ac:dyDescent="0.35">
      <c r="A172" s="486" t="s">
        <v>66</v>
      </c>
      <c r="B172" s="473">
        <v>30209.722075271598</v>
      </c>
      <c r="C172" s="473">
        <v>46959.070290000003</v>
      </c>
      <c r="D172" s="474">
        <v>16749.348214728401</v>
      </c>
      <c r="E172" s="475" t="s">
        <v>282</v>
      </c>
      <c r="F172" s="473">
        <v>22695.579415411299</v>
      </c>
      <c r="G172" s="474">
        <v>22695.579415411299</v>
      </c>
      <c r="H172" s="473">
        <v>7548.7539099999904</v>
      </c>
      <c r="I172" s="473">
        <v>83261.199489999897</v>
      </c>
      <c r="J172" s="474">
        <v>60565.620074588602</v>
      </c>
      <c r="K172" s="476">
        <v>3.6686086733460002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70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434</v>
      </c>
      <c r="B5" s="488" t="s">
        <v>435</v>
      </c>
      <c r="C5" s="489" t="s">
        <v>436</v>
      </c>
      <c r="D5" s="489" t="s">
        <v>436</v>
      </c>
      <c r="E5" s="489"/>
      <c r="F5" s="489" t="s">
        <v>436</v>
      </c>
      <c r="G5" s="489" t="s">
        <v>436</v>
      </c>
      <c r="H5" s="489" t="s">
        <v>436</v>
      </c>
      <c r="I5" s="490" t="s">
        <v>436</v>
      </c>
      <c r="J5" s="491" t="s">
        <v>68</v>
      </c>
    </row>
    <row r="6" spans="1:10" ht="14.4" customHeight="1" x14ac:dyDescent="0.3">
      <c r="A6" s="487" t="s">
        <v>434</v>
      </c>
      <c r="B6" s="488" t="s">
        <v>437</v>
      </c>
      <c r="C6" s="489">
        <v>27.018599999999996</v>
      </c>
      <c r="D6" s="489">
        <v>30.688840000000006</v>
      </c>
      <c r="E6" s="489"/>
      <c r="F6" s="489">
        <v>31.669460000000019</v>
      </c>
      <c r="G6" s="489">
        <v>35</v>
      </c>
      <c r="H6" s="489">
        <v>-3.3305399999999814</v>
      </c>
      <c r="I6" s="490">
        <v>0.9048417142857148</v>
      </c>
      <c r="J6" s="491" t="s">
        <v>1</v>
      </c>
    </row>
    <row r="7" spans="1:10" ht="14.4" customHeight="1" x14ac:dyDescent="0.3">
      <c r="A7" s="487" t="s">
        <v>434</v>
      </c>
      <c r="B7" s="488" t="s">
        <v>438</v>
      </c>
      <c r="C7" s="489">
        <v>14.416720000000002</v>
      </c>
      <c r="D7" s="489">
        <v>1.7133499999999999</v>
      </c>
      <c r="E7" s="489"/>
      <c r="F7" s="489">
        <v>1.51152</v>
      </c>
      <c r="G7" s="489">
        <v>5</v>
      </c>
      <c r="H7" s="489">
        <v>-3.48848</v>
      </c>
      <c r="I7" s="490">
        <v>0.30230400000000002</v>
      </c>
      <c r="J7" s="491" t="s">
        <v>1</v>
      </c>
    </row>
    <row r="8" spans="1:10" ht="14.4" customHeight="1" x14ac:dyDescent="0.3">
      <c r="A8" s="487" t="s">
        <v>434</v>
      </c>
      <c r="B8" s="488" t="s">
        <v>439</v>
      </c>
      <c r="C8" s="489">
        <v>0</v>
      </c>
      <c r="D8" s="489">
        <v>5.6489999999999999E-2</v>
      </c>
      <c r="E8" s="489"/>
      <c r="F8" s="489">
        <v>0</v>
      </c>
      <c r="G8" s="489">
        <v>5.7586242675781253E-2</v>
      </c>
      <c r="H8" s="489">
        <v>-5.7586242675781253E-2</v>
      </c>
      <c r="I8" s="490">
        <v>0</v>
      </c>
      <c r="J8" s="491" t="s">
        <v>1</v>
      </c>
    </row>
    <row r="9" spans="1:10" ht="14.4" customHeight="1" x14ac:dyDescent="0.3">
      <c r="A9" s="487" t="s">
        <v>434</v>
      </c>
      <c r="B9" s="488" t="s">
        <v>440</v>
      </c>
      <c r="C9" s="489">
        <v>0</v>
      </c>
      <c r="D9" s="489">
        <v>0.94379999999999997</v>
      </c>
      <c r="E9" s="489"/>
      <c r="F9" s="489">
        <v>0</v>
      </c>
      <c r="G9" s="489">
        <v>0</v>
      </c>
      <c r="H9" s="489">
        <v>0</v>
      </c>
      <c r="I9" s="490" t="s">
        <v>436</v>
      </c>
      <c r="J9" s="491" t="s">
        <v>1</v>
      </c>
    </row>
    <row r="10" spans="1:10" ht="14.4" customHeight="1" x14ac:dyDescent="0.3">
      <c r="A10" s="487" t="s">
        <v>434</v>
      </c>
      <c r="B10" s="488" t="s">
        <v>441</v>
      </c>
      <c r="C10" s="489">
        <v>41.435319999999997</v>
      </c>
      <c r="D10" s="489">
        <v>33.402480000000004</v>
      </c>
      <c r="E10" s="489"/>
      <c r="F10" s="489">
        <v>33.180980000000019</v>
      </c>
      <c r="G10" s="489">
        <v>40.057586242675782</v>
      </c>
      <c r="H10" s="489">
        <v>-6.8766062426757628</v>
      </c>
      <c r="I10" s="490">
        <v>0.82833198682975817</v>
      </c>
      <c r="J10" s="491" t="s">
        <v>442</v>
      </c>
    </row>
    <row r="12" spans="1:10" ht="14.4" customHeight="1" x14ac:dyDescent="0.3">
      <c r="A12" s="487" t="s">
        <v>434</v>
      </c>
      <c r="B12" s="488" t="s">
        <v>435</v>
      </c>
      <c r="C12" s="489" t="s">
        <v>436</v>
      </c>
      <c r="D12" s="489" t="s">
        <v>436</v>
      </c>
      <c r="E12" s="489"/>
      <c r="F12" s="489" t="s">
        <v>436</v>
      </c>
      <c r="G12" s="489" t="s">
        <v>436</v>
      </c>
      <c r="H12" s="489" t="s">
        <v>436</v>
      </c>
      <c r="I12" s="490" t="s">
        <v>436</v>
      </c>
      <c r="J12" s="491" t="s">
        <v>68</v>
      </c>
    </row>
    <row r="13" spans="1:10" ht="14.4" customHeight="1" x14ac:dyDescent="0.3">
      <c r="A13" s="487" t="s">
        <v>443</v>
      </c>
      <c r="B13" s="488" t="s">
        <v>444</v>
      </c>
      <c r="C13" s="489" t="s">
        <v>436</v>
      </c>
      <c r="D13" s="489" t="s">
        <v>436</v>
      </c>
      <c r="E13" s="489"/>
      <c r="F13" s="489" t="s">
        <v>436</v>
      </c>
      <c r="G13" s="489" t="s">
        <v>436</v>
      </c>
      <c r="H13" s="489" t="s">
        <v>436</v>
      </c>
      <c r="I13" s="490" t="s">
        <v>436</v>
      </c>
      <c r="J13" s="491" t="s">
        <v>0</v>
      </c>
    </row>
    <row r="14" spans="1:10" ht="14.4" customHeight="1" x14ac:dyDescent="0.3">
      <c r="A14" s="487" t="s">
        <v>443</v>
      </c>
      <c r="B14" s="488" t="s">
        <v>437</v>
      </c>
      <c r="C14" s="489">
        <v>27.018599999999996</v>
      </c>
      <c r="D14" s="489">
        <v>30.688840000000006</v>
      </c>
      <c r="E14" s="489"/>
      <c r="F14" s="489">
        <v>31.669460000000019</v>
      </c>
      <c r="G14" s="489">
        <v>35</v>
      </c>
      <c r="H14" s="489">
        <v>-3.3305399999999814</v>
      </c>
      <c r="I14" s="490">
        <v>0.9048417142857148</v>
      </c>
      <c r="J14" s="491" t="s">
        <v>1</v>
      </c>
    </row>
    <row r="15" spans="1:10" ht="14.4" customHeight="1" x14ac:dyDescent="0.3">
      <c r="A15" s="487" t="s">
        <v>443</v>
      </c>
      <c r="B15" s="488" t="s">
        <v>438</v>
      </c>
      <c r="C15" s="489">
        <v>14.416720000000002</v>
      </c>
      <c r="D15" s="489">
        <v>1.7133499999999999</v>
      </c>
      <c r="E15" s="489"/>
      <c r="F15" s="489">
        <v>1.51152</v>
      </c>
      <c r="G15" s="489">
        <v>5</v>
      </c>
      <c r="H15" s="489">
        <v>-3.48848</v>
      </c>
      <c r="I15" s="490">
        <v>0.30230400000000002</v>
      </c>
      <c r="J15" s="491" t="s">
        <v>1</v>
      </c>
    </row>
    <row r="16" spans="1:10" ht="14.4" customHeight="1" x14ac:dyDescent="0.3">
      <c r="A16" s="487" t="s">
        <v>443</v>
      </c>
      <c r="B16" s="488" t="s">
        <v>439</v>
      </c>
      <c r="C16" s="489">
        <v>0</v>
      </c>
      <c r="D16" s="489">
        <v>5.6489999999999999E-2</v>
      </c>
      <c r="E16" s="489"/>
      <c r="F16" s="489">
        <v>0</v>
      </c>
      <c r="G16" s="489">
        <v>0</v>
      </c>
      <c r="H16" s="489">
        <v>0</v>
      </c>
      <c r="I16" s="490" t="s">
        <v>436</v>
      </c>
      <c r="J16" s="491" t="s">
        <v>1</v>
      </c>
    </row>
    <row r="17" spans="1:10" ht="14.4" customHeight="1" x14ac:dyDescent="0.3">
      <c r="A17" s="487" t="s">
        <v>443</v>
      </c>
      <c r="B17" s="488" t="s">
        <v>440</v>
      </c>
      <c r="C17" s="489">
        <v>0</v>
      </c>
      <c r="D17" s="489">
        <v>0.94379999999999997</v>
      </c>
      <c r="E17" s="489"/>
      <c r="F17" s="489">
        <v>0</v>
      </c>
      <c r="G17" s="489">
        <v>0</v>
      </c>
      <c r="H17" s="489">
        <v>0</v>
      </c>
      <c r="I17" s="490" t="s">
        <v>436</v>
      </c>
      <c r="J17" s="491" t="s">
        <v>1</v>
      </c>
    </row>
    <row r="18" spans="1:10" ht="14.4" customHeight="1" x14ac:dyDescent="0.3">
      <c r="A18" s="487" t="s">
        <v>443</v>
      </c>
      <c r="B18" s="488" t="s">
        <v>445</v>
      </c>
      <c r="C18" s="489">
        <v>41.435319999999997</v>
      </c>
      <c r="D18" s="489">
        <v>33.402480000000004</v>
      </c>
      <c r="E18" s="489"/>
      <c r="F18" s="489">
        <v>33.180980000000019</v>
      </c>
      <c r="G18" s="489">
        <v>40</v>
      </c>
      <c r="H18" s="489">
        <v>-6.8190199999999805</v>
      </c>
      <c r="I18" s="490">
        <v>0.82952450000000044</v>
      </c>
      <c r="J18" s="491" t="s">
        <v>446</v>
      </c>
    </row>
    <row r="19" spans="1:10" ht="14.4" customHeight="1" x14ac:dyDescent="0.3">
      <c r="A19" s="487" t="s">
        <v>436</v>
      </c>
      <c r="B19" s="488" t="s">
        <v>436</v>
      </c>
      <c r="C19" s="489" t="s">
        <v>436</v>
      </c>
      <c r="D19" s="489" t="s">
        <v>436</v>
      </c>
      <c r="E19" s="489"/>
      <c r="F19" s="489" t="s">
        <v>436</v>
      </c>
      <c r="G19" s="489" t="s">
        <v>436</v>
      </c>
      <c r="H19" s="489" t="s">
        <v>436</v>
      </c>
      <c r="I19" s="490" t="s">
        <v>436</v>
      </c>
      <c r="J19" s="491" t="s">
        <v>447</v>
      </c>
    </row>
    <row r="20" spans="1:10" ht="14.4" customHeight="1" x14ac:dyDescent="0.3">
      <c r="A20" s="487" t="s">
        <v>434</v>
      </c>
      <c r="B20" s="488" t="s">
        <v>441</v>
      </c>
      <c r="C20" s="489">
        <v>41.435319999999997</v>
      </c>
      <c r="D20" s="489">
        <v>33.402480000000004</v>
      </c>
      <c r="E20" s="489"/>
      <c r="F20" s="489">
        <v>33.180980000000019</v>
      </c>
      <c r="G20" s="489">
        <v>40</v>
      </c>
      <c r="H20" s="489">
        <v>-6.8190199999999805</v>
      </c>
      <c r="I20" s="490">
        <v>0.82952450000000044</v>
      </c>
      <c r="J20" s="491" t="s">
        <v>442</v>
      </c>
    </row>
  </sheetData>
  <mergeCells count="3">
    <mergeCell ref="F3:I3"/>
    <mergeCell ref="C4:D4"/>
    <mergeCell ref="A1:I1"/>
  </mergeCells>
  <conditionalFormatting sqref="F11 F21:F65537">
    <cfRule type="cellIs" dxfId="54" priority="18" stopIfTrue="1" operator="greaterThan">
      <formula>1</formula>
    </cfRule>
  </conditionalFormatting>
  <conditionalFormatting sqref="H5:H10">
    <cfRule type="expression" dxfId="53" priority="14">
      <formula>$H5&gt;0</formula>
    </cfRule>
  </conditionalFormatting>
  <conditionalFormatting sqref="I5:I10">
    <cfRule type="expression" dxfId="52" priority="15">
      <formula>$I5&gt;1</formula>
    </cfRule>
  </conditionalFormatting>
  <conditionalFormatting sqref="B5:B10">
    <cfRule type="expression" dxfId="51" priority="11">
      <formula>OR($J5="NS",$J5="SumaNS",$J5="Účet")</formula>
    </cfRule>
  </conditionalFormatting>
  <conditionalFormatting sqref="B5:D10 F5:I10">
    <cfRule type="expression" dxfId="50" priority="17">
      <formula>AND($J5&lt;&gt;"",$J5&lt;&gt;"mezeraKL")</formula>
    </cfRule>
  </conditionalFormatting>
  <conditionalFormatting sqref="B5:D10 F5:I10">
    <cfRule type="expression" dxfId="4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48" priority="13">
      <formula>OR($J5="SumaNS",$J5="NS")</formula>
    </cfRule>
  </conditionalFormatting>
  <conditionalFormatting sqref="A5:A10">
    <cfRule type="expression" dxfId="47" priority="9">
      <formula>AND($J5&lt;&gt;"mezeraKL",$J5&lt;&gt;"")</formula>
    </cfRule>
  </conditionalFormatting>
  <conditionalFormatting sqref="A5:A10">
    <cfRule type="expression" dxfId="46" priority="10">
      <formula>AND($J5&lt;&gt;"",$J5&lt;&gt;"mezeraKL")</formula>
    </cfRule>
  </conditionalFormatting>
  <conditionalFormatting sqref="H12:H20">
    <cfRule type="expression" dxfId="45" priority="5">
      <formula>$H12&gt;0</formula>
    </cfRule>
  </conditionalFormatting>
  <conditionalFormatting sqref="A12:A20">
    <cfRule type="expression" dxfId="44" priority="2">
      <formula>AND($J12&lt;&gt;"mezeraKL",$J12&lt;&gt;"")</formula>
    </cfRule>
  </conditionalFormatting>
  <conditionalFormatting sqref="I12:I20">
    <cfRule type="expression" dxfId="43" priority="6">
      <formula>$I12&gt;1</formula>
    </cfRule>
  </conditionalFormatting>
  <conditionalFormatting sqref="B12:B20">
    <cfRule type="expression" dxfId="42" priority="1">
      <formula>OR($J12="NS",$J12="SumaNS",$J12="Účet")</formula>
    </cfRule>
  </conditionalFormatting>
  <conditionalFormatting sqref="A12:D20 F12:I20">
    <cfRule type="expression" dxfId="41" priority="8">
      <formula>AND($J12&lt;&gt;"",$J12&lt;&gt;"mezeraKL")</formula>
    </cfRule>
  </conditionalFormatting>
  <conditionalFormatting sqref="B12:D20 F12:I20">
    <cfRule type="expression" dxfId="4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39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75" bestFit="1" customWidth="1"/>
    <col min="6" max="6" width="18.77734375" style="213" customWidth="1"/>
    <col min="7" max="7" width="5" style="209" customWidth="1"/>
    <col min="8" max="8" width="12.44140625" style="209" hidden="1" customWidth="1" outlineLevel="1"/>
    <col min="9" max="9" width="8.5546875" style="209" hidden="1" customWidth="1" outlineLevel="1"/>
    <col min="10" max="10" width="25.77734375" style="209" customWidth="1" collapsed="1"/>
    <col min="11" max="11" width="8.77734375" style="209" customWidth="1"/>
    <col min="12" max="13" width="7.77734375" style="207" customWidth="1"/>
    <col min="14" max="14" width="12.6640625" style="207" customWidth="1"/>
    <col min="15" max="16384" width="8.88671875" style="129"/>
  </cols>
  <sheetData>
    <row r="1" spans="1:14" ht="18.600000000000001" customHeight="1" thickBot="1" x14ac:dyDescent="0.4">
      <c r="A1" s="366" t="s">
        <v>163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" customHeight="1" thickBot="1" x14ac:dyDescent="0.35">
      <c r="A2" s="232" t="s">
        <v>270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" customHeight="1" thickBot="1" x14ac:dyDescent="0.3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139.6699094185829</v>
      </c>
      <c r="M3" s="98">
        <f>SUBTOTAL(9,M5:M1048576)</f>
        <v>184.6</v>
      </c>
      <c r="N3" s="99">
        <f>SUBTOTAL(9,N5:N1048576)</f>
        <v>25783.065278670401</v>
      </c>
    </row>
    <row r="4" spans="1:14" s="208" customFormat="1" ht="14.4" customHeight="1" thickBot="1" x14ac:dyDescent="0.3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159</v>
      </c>
    </row>
    <row r="5" spans="1:14" ht="14.4" customHeight="1" x14ac:dyDescent="0.3">
      <c r="A5" s="500" t="s">
        <v>434</v>
      </c>
      <c r="B5" s="501" t="s">
        <v>435</v>
      </c>
      <c r="C5" s="502" t="s">
        <v>443</v>
      </c>
      <c r="D5" s="503" t="s">
        <v>444</v>
      </c>
      <c r="E5" s="504">
        <v>50113001</v>
      </c>
      <c r="F5" s="503" t="s">
        <v>448</v>
      </c>
      <c r="G5" s="502" t="s">
        <v>449</v>
      </c>
      <c r="H5" s="502">
        <v>847713</v>
      </c>
      <c r="I5" s="502">
        <v>125526</v>
      </c>
      <c r="J5" s="502" t="s">
        <v>450</v>
      </c>
      <c r="K5" s="502" t="s">
        <v>451</v>
      </c>
      <c r="L5" s="505">
        <v>91.115000000000009</v>
      </c>
      <c r="M5" s="505">
        <v>4</v>
      </c>
      <c r="N5" s="506">
        <v>364.46000000000004</v>
      </c>
    </row>
    <row r="6" spans="1:14" ht="14.4" customHeight="1" x14ac:dyDescent="0.3">
      <c r="A6" s="507" t="s">
        <v>434</v>
      </c>
      <c r="B6" s="508" t="s">
        <v>435</v>
      </c>
      <c r="C6" s="509" t="s">
        <v>443</v>
      </c>
      <c r="D6" s="510" t="s">
        <v>444</v>
      </c>
      <c r="E6" s="511">
        <v>50113001</v>
      </c>
      <c r="F6" s="510" t="s">
        <v>448</v>
      </c>
      <c r="G6" s="509" t="s">
        <v>449</v>
      </c>
      <c r="H6" s="509">
        <v>189244</v>
      </c>
      <c r="I6" s="509">
        <v>89244</v>
      </c>
      <c r="J6" s="509" t="s">
        <v>452</v>
      </c>
      <c r="K6" s="509" t="s">
        <v>453</v>
      </c>
      <c r="L6" s="512">
        <v>20.759744680851064</v>
      </c>
      <c r="M6" s="512">
        <v>47</v>
      </c>
      <c r="N6" s="513">
        <v>975.70799999999997</v>
      </c>
    </row>
    <row r="7" spans="1:14" ht="14.4" customHeight="1" x14ac:dyDescent="0.3">
      <c r="A7" s="507" t="s">
        <v>434</v>
      </c>
      <c r="B7" s="508" t="s">
        <v>435</v>
      </c>
      <c r="C7" s="509" t="s">
        <v>443</v>
      </c>
      <c r="D7" s="510" t="s">
        <v>444</v>
      </c>
      <c r="E7" s="511">
        <v>50113001</v>
      </c>
      <c r="F7" s="510" t="s">
        <v>448</v>
      </c>
      <c r="G7" s="509" t="s">
        <v>449</v>
      </c>
      <c r="H7" s="509">
        <v>203954</v>
      </c>
      <c r="I7" s="509">
        <v>203954</v>
      </c>
      <c r="J7" s="509" t="s">
        <v>454</v>
      </c>
      <c r="K7" s="509" t="s">
        <v>455</v>
      </c>
      <c r="L7" s="512">
        <v>92.399999999999991</v>
      </c>
      <c r="M7" s="512">
        <v>1</v>
      </c>
      <c r="N7" s="513">
        <v>92.399999999999991</v>
      </c>
    </row>
    <row r="8" spans="1:14" ht="14.4" customHeight="1" x14ac:dyDescent="0.3">
      <c r="A8" s="507" t="s">
        <v>434</v>
      </c>
      <c r="B8" s="508" t="s">
        <v>435</v>
      </c>
      <c r="C8" s="509" t="s">
        <v>443</v>
      </c>
      <c r="D8" s="510" t="s">
        <v>444</v>
      </c>
      <c r="E8" s="511">
        <v>50113001</v>
      </c>
      <c r="F8" s="510" t="s">
        <v>448</v>
      </c>
      <c r="G8" s="509" t="s">
        <v>449</v>
      </c>
      <c r="H8" s="509">
        <v>841498</v>
      </c>
      <c r="I8" s="509">
        <v>0</v>
      </c>
      <c r="J8" s="509" t="s">
        <v>456</v>
      </c>
      <c r="K8" s="509" t="s">
        <v>436</v>
      </c>
      <c r="L8" s="512">
        <v>51.443333333333349</v>
      </c>
      <c r="M8" s="512">
        <v>3</v>
      </c>
      <c r="N8" s="513">
        <v>154.33000000000004</v>
      </c>
    </row>
    <row r="9" spans="1:14" ht="14.4" customHeight="1" x14ac:dyDescent="0.3">
      <c r="A9" s="507" t="s">
        <v>434</v>
      </c>
      <c r="B9" s="508" t="s">
        <v>435</v>
      </c>
      <c r="C9" s="509" t="s">
        <v>443</v>
      </c>
      <c r="D9" s="510" t="s">
        <v>444</v>
      </c>
      <c r="E9" s="511">
        <v>50113001</v>
      </c>
      <c r="F9" s="510" t="s">
        <v>448</v>
      </c>
      <c r="G9" s="509" t="s">
        <v>449</v>
      </c>
      <c r="H9" s="509">
        <v>993879</v>
      </c>
      <c r="I9" s="509">
        <v>0</v>
      </c>
      <c r="J9" s="509" t="s">
        <v>457</v>
      </c>
      <c r="K9" s="509" t="s">
        <v>436</v>
      </c>
      <c r="L9" s="512">
        <v>5138.1000000000004</v>
      </c>
      <c r="M9" s="512">
        <v>1</v>
      </c>
      <c r="N9" s="513">
        <v>5138.1000000000004</v>
      </c>
    </row>
    <row r="10" spans="1:14" ht="14.4" customHeight="1" x14ac:dyDescent="0.3">
      <c r="A10" s="507" t="s">
        <v>434</v>
      </c>
      <c r="B10" s="508" t="s">
        <v>435</v>
      </c>
      <c r="C10" s="509" t="s">
        <v>443</v>
      </c>
      <c r="D10" s="510" t="s">
        <v>444</v>
      </c>
      <c r="E10" s="511">
        <v>50113001</v>
      </c>
      <c r="F10" s="510" t="s">
        <v>448</v>
      </c>
      <c r="G10" s="509" t="s">
        <v>449</v>
      </c>
      <c r="H10" s="509">
        <v>930043</v>
      </c>
      <c r="I10" s="509">
        <v>0</v>
      </c>
      <c r="J10" s="509" t="s">
        <v>458</v>
      </c>
      <c r="K10" s="509" t="s">
        <v>436</v>
      </c>
      <c r="L10" s="512">
        <v>31.871308291387592</v>
      </c>
      <c r="M10" s="512">
        <v>36</v>
      </c>
      <c r="N10" s="513">
        <v>1147.3670984899534</v>
      </c>
    </row>
    <row r="11" spans="1:14" ht="14.4" customHeight="1" x14ac:dyDescent="0.3">
      <c r="A11" s="507" t="s">
        <v>434</v>
      </c>
      <c r="B11" s="508" t="s">
        <v>435</v>
      </c>
      <c r="C11" s="509" t="s">
        <v>443</v>
      </c>
      <c r="D11" s="510" t="s">
        <v>444</v>
      </c>
      <c r="E11" s="511">
        <v>50113001</v>
      </c>
      <c r="F11" s="510" t="s">
        <v>448</v>
      </c>
      <c r="G11" s="509" t="s">
        <v>449</v>
      </c>
      <c r="H11" s="509">
        <v>848992</v>
      </c>
      <c r="I11" s="509">
        <v>119658</v>
      </c>
      <c r="J11" s="509" t="s">
        <v>459</v>
      </c>
      <c r="K11" s="509" t="s">
        <v>460</v>
      </c>
      <c r="L11" s="512">
        <v>73.524999999999991</v>
      </c>
      <c r="M11" s="512">
        <v>2</v>
      </c>
      <c r="N11" s="513">
        <v>147.04999999999998</v>
      </c>
    </row>
    <row r="12" spans="1:14" ht="14.4" customHeight="1" x14ac:dyDescent="0.3">
      <c r="A12" s="507" t="s">
        <v>434</v>
      </c>
      <c r="B12" s="508" t="s">
        <v>435</v>
      </c>
      <c r="C12" s="509" t="s">
        <v>443</v>
      </c>
      <c r="D12" s="510" t="s">
        <v>444</v>
      </c>
      <c r="E12" s="511">
        <v>50113001</v>
      </c>
      <c r="F12" s="510" t="s">
        <v>448</v>
      </c>
      <c r="G12" s="509" t="s">
        <v>436</v>
      </c>
      <c r="H12" s="509">
        <v>216468</v>
      </c>
      <c r="I12" s="509">
        <v>216468</v>
      </c>
      <c r="J12" s="509" t="s">
        <v>461</v>
      </c>
      <c r="K12" s="509" t="s">
        <v>462</v>
      </c>
      <c r="L12" s="512">
        <v>78.290000000000006</v>
      </c>
      <c r="M12" s="512">
        <v>1</v>
      </c>
      <c r="N12" s="513">
        <v>78.290000000000006</v>
      </c>
    </row>
    <row r="13" spans="1:14" ht="14.4" customHeight="1" x14ac:dyDescent="0.3">
      <c r="A13" s="507" t="s">
        <v>434</v>
      </c>
      <c r="B13" s="508" t="s">
        <v>435</v>
      </c>
      <c r="C13" s="509" t="s">
        <v>443</v>
      </c>
      <c r="D13" s="510" t="s">
        <v>444</v>
      </c>
      <c r="E13" s="511">
        <v>50113001</v>
      </c>
      <c r="F13" s="510" t="s">
        <v>448</v>
      </c>
      <c r="G13" s="509" t="s">
        <v>449</v>
      </c>
      <c r="H13" s="509">
        <v>920056</v>
      </c>
      <c r="I13" s="509">
        <v>0</v>
      </c>
      <c r="J13" s="509" t="s">
        <v>463</v>
      </c>
      <c r="K13" s="509" t="s">
        <v>436</v>
      </c>
      <c r="L13" s="512">
        <v>551.70959720285339</v>
      </c>
      <c r="M13" s="512">
        <v>3</v>
      </c>
      <c r="N13" s="513">
        <v>1655.1287916085601</v>
      </c>
    </row>
    <row r="14" spans="1:14" ht="14.4" customHeight="1" x14ac:dyDescent="0.3">
      <c r="A14" s="507" t="s">
        <v>434</v>
      </c>
      <c r="B14" s="508" t="s">
        <v>435</v>
      </c>
      <c r="C14" s="509" t="s">
        <v>443</v>
      </c>
      <c r="D14" s="510" t="s">
        <v>444</v>
      </c>
      <c r="E14" s="511">
        <v>50113001</v>
      </c>
      <c r="F14" s="510" t="s">
        <v>448</v>
      </c>
      <c r="G14" s="509" t="s">
        <v>449</v>
      </c>
      <c r="H14" s="509">
        <v>921175</v>
      </c>
      <c r="I14" s="509">
        <v>0</v>
      </c>
      <c r="J14" s="509" t="s">
        <v>464</v>
      </c>
      <c r="K14" s="509" t="s">
        <v>436</v>
      </c>
      <c r="L14" s="512">
        <v>123.80614699530406</v>
      </c>
      <c r="M14" s="512">
        <v>11</v>
      </c>
      <c r="N14" s="513">
        <v>1361.8676169483447</v>
      </c>
    </row>
    <row r="15" spans="1:14" ht="14.4" customHeight="1" x14ac:dyDescent="0.3">
      <c r="A15" s="507" t="s">
        <v>434</v>
      </c>
      <c r="B15" s="508" t="s">
        <v>435</v>
      </c>
      <c r="C15" s="509" t="s">
        <v>443</v>
      </c>
      <c r="D15" s="510" t="s">
        <v>444</v>
      </c>
      <c r="E15" s="511">
        <v>50113001</v>
      </c>
      <c r="F15" s="510" t="s">
        <v>448</v>
      </c>
      <c r="G15" s="509" t="s">
        <v>449</v>
      </c>
      <c r="H15" s="509">
        <v>500880</v>
      </c>
      <c r="I15" s="509">
        <v>0</v>
      </c>
      <c r="J15" s="509" t="s">
        <v>465</v>
      </c>
      <c r="K15" s="509" t="s">
        <v>436</v>
      </c>
      <c r="L15" s="512">
        <v>320.97631797629379</v>
      </c>
      <c r="M15" s="512">
        <v>1</v>
      </c>
      <c r="N15" s="513">
        <v>320.97631797629379</v>
      </c>
    </row>
    <row r="16" spans="1:14" ht="14.4" customHeight="1" x14ac:dyDescent="0.3">
      <c r="A16" s="507" t="s">
        <v>434</v>
      </c>
      <c r="B16" s="508" t="s">
        <v>435</v>
      </c>
      <c r="C16" s="509" t="s">
        <v>443</v>
      </c>
      <c r="D16" s="510" t="s">
        <v>444</v>
      </c>
      <c r="E16" s="511">
        <v>50113001</v>
      </c>
      <c r="F16" s="510" t="s">
        <v>448</v>
      </c>
      <c r="G16" s="509" t="s">
        <v>449</v>
      </c>
      <c r="H16" s="509">
        <v>930308</v>
      </c>
      <c r="I16" s="509">
        <v>0</v>
      </c>
      <c r="J16" s="509" t="s">
        <v>466</v>
      </c>
      <c r="K16" s="509" t="s">
        <v>436</v>
      </c>
      <c r="L16" s="512">
        <v>555.48860047485755</v>
      </c>
      <c r="M16" s="512">
        <v>2</v>
      </c>
      <c r="N16" s="513">
        <v>1110.9772009497151</v>
      </c>
    </row>
    <row r="17" spans="1:14" ht="14.4" customHeight="1" x14ac:dyDescent="0.3">
      <c r="A17" s="507" t="s">
        <v>434</v>
      </c>
      <c r="B17" s="508" t="s">
        <v>435</v>
      </c>
      <c r="C17" s="509" t="s">
        <v>443</v>
      </c>
      <c r="D17" s="510" t="s">
        <v>444</v>
      </c>
      <c r="E17" s="511">
        <v>50113001</v>
      </c>
      <c r="F17" s="510" t="s">
        <v>448</v>
      </c>
      <c r="G17" s="509" t="s">
        <v>449</v>
      </c>
      <c r="H17" s="509">
        <v>500038</v>
      </c>
      <c r="I17" s="509">
        <v>0</v>
      </c>
      <c r="J17" s="509" t="s">
        <v>467</v>
      </c>
      <c r="K17" s="509" t="s">
        <v>468</v>
      </c>
      <c r="L17" s="512">
        <v>620.19431954741003</v>
      </c>
      <c r="M17" s="512">
        <v>8</v>
      </c>
      <c r="N17" s="513">
        <v>4961.5545563792803</v>
      </c>
    </row>
    <row r="18" spans="1:14" ht="14.4" customHeight="1" x14ac:dyDescent="0.3">
      <c r="A18" s="507" t="s">
        <v>434</v>
      </c>
      <c r="B18" s="508" t="s">
        <v>435</v>
      </c>
      <c r="C18" s="509" t="s">
        <v>443</v>
      </c>
      <c r="D18" s="510" t="s">
        <v>444</v>
      </c>
      <c r="E18" s="511">
        <v>50113001</v>
      </c>
      <c r="F18" s="510" t="s">
        <v>448</v>
      </c>
      <c r="G18" s="509" t="s">
        <v>449</v>
      </c>
      <c r="H18" s="509">
        <v>501679</v>
      </c>
      <c r="I18" s="509">
        <v>0</v>
      </c>
      <c r="J18" s="509" t="s">
        <v>469</v>
      </c>
      <c r="K18" s="509" t="s">
        <v>436</v>
      </c>
      <c r="L18" s="512">
        <v>213.16638874830042</v>
      </c>
      <c r="M18" s="512">
        <v>1</v>
      </c>
      <c r="N18" s="513">
        <v>213.16638874830042</v>
      </c>
    </row>
    <row r="19" spans="1:14" ht="14.4" customHeight="1" x14ac:dyDescent="0.3">
      <c r="A19" s="507" t="s">
        <v>434</v>
      </c>
      <c r="B19" s="508" t="s">
        <v>435</v>
      </c>
      <c r="C19" s="509" t="s">
        <v>443</v>
      </c>
      <c r="D19" s="510" t="s">
        <v>444</v>
      </c>
      <c r="E19" s="511">
        <v>50113001</v>
      </c>
      <c r="F19" s="510" t="s">
        <v>448</v>
      </c>
      <c r="G19" s="509" t="s">
        <v>449</v>
      </c>
      <c r="H19" s="509">
        <v>921176</v>
      </c>
      <c r="I19" s="509">
        <v>0</v>
      </c>
      <c r="J19" s="509" t="s">
        <v>470</v>
      </c>
      <c r="K19" s="509" t="s">
        <v>436</v>
      </c>
      <c r="L19" s="512">
        <v>162.14922962234539</v>
      </c>
      <c r="M19" s="512">
        <v>3</v>
      </c>
      <c r="N19" s="513">
        <v>486.44768886703616</v>
      </c>
    </row>
    <row r="20" spans="1:14" ht="14.4" customHeight="1" x14ac:dyDescent="0.3">
      <c r="A20" s="507" t="s">
        <v>434</v>
      </c>
      <c r="B20" s="508" t="s">
        <v>435</v>
      </c>
      <c r="C20" s="509" t="s">
        <v>443</v>
      </c>
      <c r="D20" s="510" t="s">
        <v>444</v>
      </c>
      <c r="E20" s="511">
        <v>50113001</v>
      </c>
      <c r="F20" s="510" t="s">
        <v>448</v>
      </c>
      <c r="G20" s="509" t="s">
        <v>449</v>
      </c>
      <c r="H20" s="509">
        <v>501918</v>
      </c>
      <c r="I20" s="509">
        <v>0</v>
      </c>
      <c r="J20" s="509" t="s">
        <v>471</v>
      </c>
      <c r="K20" s="509" t="s">
        <v>436</v>
      </c>
      <c r="L20" s="512">
        <v>228.2574061536819</v>
      </c>
      <c r="M20" s="512">
        <v>7</v>
      </c>
      <c r="N20" s="513">
        <v>1597.8018430757734</v>
      </c>
    </row>
    <row r="21" spans="1:14" ht="14.4" customHeight="1" x14ac:dyDescent="0.3">
      <c r="A21" s="507" t="s">
        <v>434</v>
      </c>
      <c r="B21" s="508" t="s">
        <v>435</v>
      </c>
      <c r="C21" s="509" t="s">
        <v>443</v>
      </c>
      <c r="D21" s="510" t="s">
        <v>444</v>
      </c>
      <c r="E21" s="511">
        <v>50113001</v>
      </c>
      <c r="F21" s="510" t="s">
        <v>448</v>
      </c>
      <c r="G21" s="509" t="s">
        <v>449</v>
      </c>
      <c r="H21" s="509">
        <v>900321</v>
      </c>
      <c r="I21" s="509">
        <v>0</v>
      </c>
      <c r="J21" s="509" t="s">
        <v>472</v>
      </c>
      <c r="K21" s="509" t="s">
        <v>436</v>
      </c>
      <c r="L21" s="512">
        <v>157.46965035130202</v>
      </c>
      <c r="M21" s="512">
        <v>19</v>
      </c>
      <c r="N21" s="513">
        <v>2991.9233566747384</v>
      </c>
    </row>
    <row r="22" spans="1:14" ht="14.4" customHeight="1" x14ac:dyDescent="0.3">
      <c r="A22" s="507" t="s">
        <v>434</v>
      </c>
      <c r="B22" s="508" t="s">
        <v>435</v>
      </c>
      <c r="C22" s="509" t="s">
        <v>443</v>
      </c>
      <c r="D22" s="510" t="s">
        <v>444</v>
      </c>
      <c r="E22" s="511">
        <v>50113001</v>
      </c>
      <c r="F22" s="510" t="s">
        <v>448</v>
      </c>
      <c r="G22" s="509" t="s">
        <v>449</v>
      </c>
      <c r="H22" s="509">
        <v>921089</v>
      </c>
      <c r="I22" s="509">
        <v>0</v>
      </c>
      <c r="J22" s="509" t="s">
        <v>473</v>
      </c>
      <c r="K22" s="509" t="s">
        <v>436</v>
      </c>
      <c r="L22" s="512">
        <v>59.754404386143122</v>
      </c>
      <c r="M22" s="512">
        <v>1</v>
      </c>
      <c r="N22" s="513">
        <v>59.754404386143122</v>
      </c>
    </row>
    <row r="23" spans="1:14" ht="14.4" customHeight="1" x14ac:dyDescent="0.3">
      <c r="A23" s="507" t="s">
        <v>434</v>
      </c>
      <c r="B23" s="508" t="s">
        <v>435</v>
      </c>
      <c r="C23" s="509" t="s">
        <v>443</v>
      </c>
      <c r="D23" s="510" t="s">
        <v>444</v>
      </c>
      <c r="E23" s="511">
        <v>50113001</v>
      </c>
      <c r="F23" s="510" t="s">
        <v>448</v>
      </c>
      <c r="G23" s="509" t="s">
        <v>449</v>
      </c>
      <c r="H23" s="509">
        <v>921184</v>
      </c>
      <c r="I23" s="509">
        <v>0</v>
      </c>
      <c r="J23" s="509" t="s">
        <v>474</v>
      </c>
      <c r="K23" s="509" t="s">
        <v>436</v>
      </c>
      <c r="L23" s="512">
        <v>92.14585582979025</v>
      </c>
      <c r="M23" s="512">
        <v>9</v>
      </c>
      <c r="N23" s="513">
        <v>829.31270246811221</v>
      </c>
    </row>
    <row r="24" spans="1:14" ht="14.4" customHeight="1" x14ac:dyDescent="0.3">
      <c r="A24" s="507" t="s">
        <v>434</v>
      </c>
      <c r="B24" s="508" t="s">
        <v>435</v>
      </c>
      <c r="C24" s="509" t="s">
        <v>443</v>
      </c>
      <c r="D24" s="510" t="s">
        <v>444</v>
      </c>
      <c r="E24" s="511">
        <v>50113001</v>
      </c>
      <c r="F24" s="510" t="s">
        <v>448</v>
      </c>
      <c r="G24" s="509" t="s">
        <v>449</v>
      </c>
      <c r="H24" s="509">
        <v>921403</v>
      </c>
      <c r="I24" s="509">
        <v>0</v>
      </c>
      <c r="J24" s="509" t="s">
        <v>475</v>
      </c>
      <c r="K24" s="509" t="s">
        <v>436</v>
      </c>
      <c r="L24" s="512">
        <v>46.65931209815102</v>
      </c>
      <c r="M24" s="512">
        <v>1</v>
      </c>
      <c r="N24" s="513">
        <v>46.65931209815102</v>
      </c>
    </row>
    <row r="25" spans="1:14" ht="14.4" customHeight="1" x14ac:dyDescent="0.3">
      <c r="A25" s="507" t="s">
        <v>434</v>
      </c>
      <c r="B25" s="508" t="s">
        <v>435</v>
      </c>
      <c r="C25" s="509" t="s">
        <v>443</v>
      </c>
      <c r="D25" s="510" t="s">
        <v>444</v>
      </c>
      <c r="E25" s="511">
        <v>50113001</v>
      </c>
      <c r="F25" s="510" t="s">
        <v>448</v>
      </c>
      <c r="G25" s="509" t="s">
        <v>449</v>
      </c>
      <c r="H25" s="509">
        <v>200863</v>
      </c>
      <c r="I25" s="509">
        <v>200863</v>
      </c>
      <c r="J25" s="509" t="s">
        <v>476</v>
      </c>
      <c r="K25" s="509" t="s">
        <v>477</v>
      </c>
      <c r="L25" s="512">
        <v>84.710000000000008</v>
      </c>
      <c r="M25" s="512">
        <v>1</v>
      </c>
      <c r="N25" s="513">
        <v>84.710000000000008</v>
      </c>
    </row>
    <row r="26" spans="1:14" ht="14.4" customHeight="1" x14ac:dyDescent="0.3">
      <c r="A26" s="507" t="s">
        <v>434</v>
      </c>
      <c r="B26" s="508" t="s">
        <v>435</v>
      </c>
      <c r="C26" s="509" t="s">
        <v>443</v>
      </c>
      <c r="D26" s="510" t="s">
        <v>444</v>
      </c>
      <c r="E26" s="511">
        <v>50113001</v>
      </c>
      <c r="F26" s="510" t="s">
        <v>448</v>
      </c>
      <c r="G26" s="509" t="s">
        <v>449</v>
      </c>
      <c r="H26" s="509">
        <v>155911</v>
      </c>
      <c r="I26" s="509">
        <v>55911</v>
      </c>
      <c r="J26" s="509" t="s">
        <v>478</v>
      </c>
      <c r="K26" s="509" t="s">
        <v>479</v>
      </c>
      <c r="L26" s="512">
        <v>36.619999999999997</v>
      </c>
      <c r="M26" s="512">
        <v>2</v>
      </c>
      <c r="N26" s="513">
        <v>73.239999999999995</v>
      </c>
    </row>
    <row r="27" spans="1:14" ht="14.4" customHeight="1" x14ac:dyDescent="0.3">
      <c r="A27" s="507" t="s">
        <v>434</v>
      </c>
      <c r="B27" s="508" t="s">
        <v>435</v>
      </c>
      <c r="C27" s="509" t="s">
        <v>443</v>
      </c>
      <c r="D27" s="510" t="s">
        <v>444</v>
      </c>
      <c r="E27" s="511">
        <v>50113001</v>
      </c>
      <c r="F27" s="510" t="s">
        <v>448</v>
      </c>
      <c r="G27" s="509" t="s">
        <v>480</v>
      </c>
      <c r="H27" s="509">
        <v>191280</v>
      </c>
      <c r="I27" s="509">
        <v>91280</v>
      </c>
      <c r="J27" s="509" t="s">
        <v>481</v>
      </c>
      <c r="K27" s="509" t="s">
        <v>482</v>
      </c>
      <c r="L27" s="512">
        <v>60.186666666666667</v>
      </c>
      <c r="M27" s="512">
        <v>3</v>
      </c>
      <c r="N27" s="513">
        <v>180.56</v>
      </c>
    </row>
    <row r="28" spans="1:14" ht="14.4" customHeight="1" x14ac:dyDescent="0.3">
      <c r="A28" s="507" t="s">
        <v>434</v>
      </c>
      <c r="B28" s="508" t="s">
        <v>435</v>
      </c>
      <c r="C28" s="509" t="s">
        <v>443</v>
      </c>
      <c r="D28" s="510" t="s">
        <v>444</v>
      </c>
      <c r="E28" s="511">
        <v>50113001</v>
      </c>
      <c r="F28" s="510" t="s">
        <v>448</v>
      </c>
      <c r="G28" s="509" t="s">
        <v>480</v>
      </c>
      <c r="H28" s="509">
        <v>844243</v>
      </c>
      <c r="I28" s="509">
        <v>112561</v>
      </c>
      <c r="J28" s="509" t="s">
        <v>483</v>
      </c>
      <c r="K28" s="509" t="s">
        <v>484</v>
      </c>
      <c r="L28" s="512">
        <v>52.469999999999992</v>
      </c>
      <c r="M28" s="512">
        <v>2</v>
      </c>
      <c r="N28" s="513">
        <v>104.93999999999998</v>
      </c>
    </row>
    <row r="29" spans="1:14" ht="14.4" customHeight="1" x14ac:dyDescent="0.3">
      <c r="A29" s="507" t="s">
        <v>434</v>
      </c>
      <c r="B29" s="508" t="s">
        <v>435</v>
      </c>
      <c r="C29" s="509" t="s">
        <v>443</v>
      </c>
      <c r="D29" s="510" t="s">
        <v>444</v>
      </c>
      <c r="E29" s="511">
        <v>50113001</v>
      </c>
      <c r="F29" s="510" t="s">
        <v>448</v>
      </c>
      <c r="G29" s="509" t="s">
        <v>449</v>
      </c>
      <c r="H29" s="509">
        <v>100616</v>
      </c>
      <c r="I29" s="509">
        <v>616</v>
      </c>
      <c r="J29" s="509" t="s">
        <v>485</v>
      </c>
      <c r="K29" s="509" t="s">
        <v>486</v>
      </c>
      <c r="L29" s="512">
        <v>94.819999999999979</v>
      </c>
      <c r="M29" s="512">
        <v>1</v>
      </c>
      <c r="N29" s="513">
        <v>94.819999999999979</v>
      </c>
    </row>
    <row r="30" spans="1:14" ht="14.4" customHeight="1" x14ac:dyDescent="0.3">
      <c r="A30" s="507" t="s">
        <v>434</v>
      </c>
      <c r="B30" s="508" t="s">
        <v>435</v>
      </c>
      <c r="C30" s="509" t="s">
        <v>443</v>
      </c>
      <c r="D30" s="510" t="s">
        <v>444</v>
      </c>
      <c r="E30" s="511">
        <v>50113013</v>
      </c>
      <c r="F30" s="510" t="s">
        <v>487</v>
      </c>
      <c r="G30" s="509" t="s">
        <v>449</v>
      </c>
      <c r="H30" s="509">
        <v>183821</v>
      </c>
      <c r="I30" s="509">
        <v>183821</v>
      </c>
      <c r="J30" s="509" t="s">
        <v>488</v>
      </c>
      <c r="K30" s="509" t="s">
        <v>489</v>
      </c>
      <c r="L30" s="512">
        <v>71.849999999999994</v>
      </c>
      <c r="M30" s="512">
        <v>2</v>
      </c>
      <c r="N30" s="513">
        <v>143.69999999999999</v>
      </c>
    </row>
    <row r="31" spans="1:14" ht="14.4" customHeight="1" x14ac:dyDescent="0.3">
      <c r="A31" s="507" t="s">
        <v>434</v>
      </c>
      <c r="B31" s="508" t="s">
        <v>435</v>
      </c>
      <c r="C31" s="509" t="s">
        <v>443</v>
      </c>
      <c r="D31" s="510" t="s">
        <v>444</v>
      </c>
      <c r="E31" s="511">
        <v>50113013</v>
      </c>
      <c r="F31" s="510" t="s">
        <v>487</v>
      </c>
      <c r="G31" s="509" t="s">
        <v>480</v>
      </c>
      <c r="H31" s="509">
        <v>195147</v>
      </c>
      <c r="I31" s="509">
        <v>195147</v>
      </c>
      <c r="J31" s="509" t="s">
        <v>490</v>
      </c>
      <c r="K31" s="509" t="s">
        <v>491</v>
      </c>
      <c r="L31" s="512">
        <v>561.51</v>
      </c>
      <c r="M31" s="512">
        <v>0.4</v>
      </c>
      <c r="N31" s="513">
        <v>224.60400000000001</v>
      </c>
    </row>
    <row r="32" spans="1:14" ht="14.4" customHeight="1" x14ac:dyDescent="0.3">
      <c r="A32" s="507" t="s">
        <v>434</v>
      </c>
      <c r="B32" s="508" t="s">
        <v>435</v>
      </c>
      <c r="C32" s="509" t="s">
        <v>443</v>
      </c>
      <c r="D32" s="510" t="s">
        <v>444</v>
      </c>
      <c r="E32" s="511">
        <v>50113013</v>
      </c>
      <c r="F32" s="510" t="s">
        <v>487</v>
      </c>
      <c r="G32" s="509" t="s">
        <v>480</v>
      </c>
      <c r="H32" s="509">
        <v>105951</v>
      </c>
      <c r="I32" s="509">
        <v>5951</v>
      </c>
      <c r="J32" s="509" t="s">
        <v>492</v>
      </c>
      <c r="K32" s="509" t="s">
        <v>493</v>
      </c>
      <c r="L32" s="512">
        <v>113.80000000000003</v>
      </c>
      <c r="M32" s="512">
        <v>1</v>
      </c>
      <c r="N32" s="513">
        <v>113.80000000000003</v>
      </c>
    </row>
    <row r="33" spans="1:14" ht="14.4" customHeight="1" x14ac:dyDescent="0.3">
      <c r="A33" s="507" t="s">
        <v>434</v>
      </c>
      <c r="B33" s="508" t="s">
        <v>435</v>
      </c>
      <c r="C33" s="509" t="s">
        <v>443</v>
      </c>
      <c r="D33" s="510" t="s">
        <v>444</v>
      </c>
      <c r="E33" s="511">
        <v>50113013</v>
      </c>
      <c r="F33" s="510" t="s">
        <v>487</v>
      </c>
      <c r="G33" s="509" t="s">
        <v>449</v>
      </c>
      <c r="H33" s="509">
        <v>164831</v>
      </c>
      <c r="I33" s="509">
        <v>64831</v>
      </c>
      <c r="J33" s="509" t="s">
        <v>494</v>
      </c>
      <c r="K33" s="509" t="s">
        <v>495</v>
      </c>
      <c r="L33" s="512">
        <v>198.88</v>
      </c>
      <c r="M33" s="512">
        <v>0.2</v>
      </c>
      <c r="N33" s="513">
        <v>39.776000000000003</v>
      </c>
    </row>
    <row r="34" spans="1:14" ht="14.4" customHeight="1" x14ac:dyDescent="0.3">
      <c r="A34" s="507" t="s">
        <v>434</v>
      </c>
      <c r="B34" s="508" t="s">
        <v>435</v>
      </c>
      <c r="C34" s="509" t="s">
        <v>443</v>
      </c>
      <c r="D34" s="510" t="s">
        <v>444</v>
      </c>
      <c r="E34" s="511">
        <v>50113013</v>
      </c>
      <c r="F34" s="510" t="s">
        <v>487</v>
      </c>
      <c r="G34" s="509" t="s">
        <v>449</v>
      </c>
      <c r="H34" s="509">
        <v>844851</v>
      </c>
      <c r="I34" s="509">
        <v>107135</v>
      </c>
      <c r="J34" s="509" t="s">
        <v>496</v>
      </c>
      <c r="K34" s="509" t="s">
        <v>497</v>
      </c>
      <c r="L34" s="512">
        <v>64.809999999999988</v>
      </c>
      <c r="M34" s="512">
        <v>1</v>
      </c>
      <c r="N34" s="513">
        <v>64.809999999999988</v>
      </c>
    </row>
    <row r="35" spans="1:14" ht="14.4" customHeight="1" x14ac:dyDescent="0.3">
      <c r="A35" s="507" t="s">
        <v>434</v>
      </c>
      <c r="B35" s="508" t="s">
        <v>435</v>
      </c>
      <c r="C35" s="509" t="s">
        <v>443</v>
      </c>
      <c r="D35" s="510" t="s">
        <v>444</v>
      </c>
      <c r="E35" s="511">
        <v>50113013</v>
      </c>
      <c r="F35" s="510" t="s">
        <v>487</v>
      </c>
      <c r="G35" s="509" t="s">
        <v>449</v>
      </c>
      <c r="H35" s="509">
        <v>101066</v>
      </c>
      <c r="I35" s="509">
        <v>1066</v>
      </c>
      <c r="J35" s="509" t="s">
        <v>498</v>
      </c>
      <c r="K35" s="509" t="s">
        <v>499</v>
      </c>
      <c r="L35" s="512">
        <v>57.420000000000016</v>
      </c>
      <c r="M35" s="512">
        <v>1</v>
      </c>
      <c r="N35" s="513">
        <v>57.420000000000016</v>
      </c>
    </row>
    <row r="36" spans="1:14" ht="14.4" customHeight="1" x14ac:dyDescent="0.3">
      <c r="A36" s="507" t="s">
        <v>434</v>
      </c>
      <c r="B36" s="508" t="s">
        <v>435</v>
      </c>
      <c r="C36" s="509" t="s">
        <v>443</v>
      </c>
      <c r="D36" s="510" t="s">
        <v>444</v>
      </c>
      <c r="E36" s="511">
        <v>50113013</v>
      </c>
      <c r="F36" s="510" t="s">
        <v>487</v>
      </c>
      <c r="G36" s="509" t="s">
        <v>449</v>
      </c>
      <c r="H36" s="509">
        <v>96414</v>
      </c>
      <c r="I36" s="509">
        <v>96414</v>
      </c>
      <c r="J36" s="509" t="s">
        <v>500</v>
      </c>
      <c r="K36" s="509" t="s">
        <v>501</v>
      </c>
      <c r="L36" s="512">
        <v>58.67</v>
      </c>
      <c r="M36" s="512">
        <v>1</v>
      </c>
      <c r="N36" s="513">
        <v>58.67</v>
      </c>
    </row>
    <row r="37" spans="1:14" ht="14.4" customHeight="1" x14ac:dyDescent="0.3">
      <c r="A37" s="507" t="s">
        <v>434</v>
      </c>
      <c r="B37" s="508" t="s">
        <v>435</v>
      </c>
      <c r="C37" s="509" t="s">
        <v>443</v>
      </c>
      <c r="D37" s="510" t="s">
        <v>444</v>
      </c>
      <c r="E37" s="511">
        <v>50113013</v>
      </c>
      <c r="F37" s="510" t="s">
        <v>487</v>
      </c>
      <c r="G37" s="509" t="s">
        <v>449</v>
      </c>
      <c r="H37" s="509">
        <v>187199</v>
      </c>
      <c r="I37" s="509">
        <v>87199</v>
      </c>
      <c r="J37" s="509" t="s">
        <v>502</v>
      </c>
      <c r="K37" s="509" t="s">
        <v>503</v>
      </c>
      <c r="L37" s="512">
        <v>223.65</v>
      </c>
      <c r="M37" s="512">
        <v>2</v>
      </c>
      <c r="N37" s="513">
        <v>447.3</v>
      </c>
    </row>
    <row r="38" spans="1:14" ht="14.4" customHeight="1" x14ac:dyDescent="0.3">
      <c r="A38" s="507" t="s">
        <v>434</v>
      </c>
      <c r="B38" s="508" t="s">
        <v>435</v>
      </c>
      <c r="C38" s="509" t="s">
        <v>443</v>
      </c>
      <c r="D38" s="510" t="s">
        <v>444</v>
      </c>
      <c r="E38" s="511">
        <v>50113013</v>
      </c>
      <c r="F38" s="510" t="s">
        <v>487</v>
      </c>
      <c r="G38" s="509" t="s">
        <v>449</v>
      </c>
      <c r="H38" s="509">
        <v>105114</v>
      </c>
      <c r="I38" s="509">
        <v>5114</v>
      </c>
      <c r="J38" s="509" t="s">
        <v>504</v>
      </c>
      <c r="K38" s="509" t="s">
        <v>505</v>
      </c>
      <c r="L38" s="512">
        <v>73.664999999999992</v>
      </c>
      <c r="M38" s="512">
        <v>4</v>
      </c>
      <c r="N38" s="513">
        <v>294.65999999999997</v>
      </c>
    </row>
    <row r="39" spans="1:14" ht="14.4" customHeight="1" thickBot="1" x14ac:dyDescent="0.35">
      <c r="A39" s="514" t="s">
        <v>434</v>
      </c>
      <c r="B39" s="515" t="s">
        <v>435</v>
      </c>
      <c r="C39" s="516" t="s">
        <v>443</v>
      </c>
      <c r="D39" s="517" t="s">
        <v>444</v>
      </c>
      <c r="E39" s="518">
        <v>50113013</v>
      </c>
      <c r="F39" s="517" t="s">
        <v>487</v>
      </c>
      <c r="G39" s="516" t="s">
        <v>480</v>
      </c>
      <c r="H39" s="516">
        <v>166265</v>
      </c>
      <c r="I39" s="516">
        <v>166265</v>
      </c>
      <c r="J39" s="516" t="s">
        <v>506</v>
      </c>
      <c r="K39" s="516" t="s">
        <v>507</v>
      </c>
      <c r="L39" s="519">
        <v>33.39</v>
      </c>
      <c r="M39" s="519">
        <v>2</v>
      </c>
      <c r="N39" s="520">
        <v>66.78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.88671875" style="207" customWidth="1"/>
    <col min="5" max="5" width="5.5546875" style="210" customWidth="1"/>
    <col min="6" max="6" width="10.88671875" style="207" customWidth="1"/>
    <col min="7" max="16384" width="8.88671875" style="129"/>
  </cols>
  <sheetData>
    <row r="1" spans="1:6" ht="37.200000000000003" customHeight="1" thickBot="1" x14ac:dyDescent="0.4">
      <c r="A1" s="367" t="s">
        <v>164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535" t="s">
        <v>508</v>
      </c>
      <c r="B5" s="498">
        <v>78.290000000000006</v>
      </c>
      <c r="C5" s="525">
        <v>0.10181098450662833</v>
      </c>
      <c r="D5" s="498">
        <v>690.68399999999997</v>
      </c>
      <c r="E5" s="525">
        <v>0.89818901549337171</v>
      </c>
      <c r="F5" s="499">
        <v>768.97399999999993</v>
      </c>
    </row>
    <row r="6" spans="1:6" ht="14.4" customHeight="1" thickBot="1" x14ac:dyDescent="0.35">
      <c r="A6" s="531" t="s">
        <v>3</v>
      </c>
      <c r="B6" s="532">
        <v>78.290000000000006</v>
      </c>
      <c r="C6" s="533">
        <v>0.10181098450662833</v>
      </c>
      <c r="D6" s="532">
        <v>690.68399999999997</v>
      </c>
      <c r="E6" s="533">
        <v>0.89818901549337171</v>
      </c>
      <c r="F6" s="534">
        <v>768.97399999999993</v>
      </c>
    </row>
    <row r="7" spans="1:6" ht="14.4" customHeight="1" thickBot="1" x14ac:dyDescent="0.35"/>
    <row r="8" spans="1:6" ht="14.4" customHeight="1" x14ac:dyDescent="0.3">
      <c r="A8" s="541" t="s">
        <v>509</v>
      </c>
      <c r="B8" s="505"/>
      <c r="C8" s="526">
        <v>0</v>
      </c>
      <c r="D8" s="505">
        <v>180.56</v>
      </c>
      <c r="E8" s="526">
        <v>1</v>
      </c>
      <c r="F8" s="506">
        <v>180.56</v>
      </c>
    </row>
    <row r="9" spans="1:6" ht="14.4" customHeight="1" x14ac:dyDescent="0.3">
      <c r="A9" s="542" t="s">
        <v>510</v>
      </c>
      <c r="B9" s="512"/>
      <c r="C9" s="537">
        <v>0</v>
      </c>
      <c r="D9" s="512">
        <v>224.60400000000001</v>
      </c>
      <c r="E9" s="537">
        <v>1</v>
      </c>
      <c r="F9" s="513">
        <v>224.60400000000001</v>
      </c>
    </row>
    <row r="10" spans="1:6" ht="14.4" customHeight="1" x14ac:dyDescent="0.3">
      <c r="A10" s="542" t="s">
        <v>511</v>
      </c>
      <c r="B10" s="512"/>
      <c r="C10" s="537">
        <v>0</v>
      </c>
      <c r="D10" s="512">
        <v>66.78</v>
      </c>
      <c r="E10" s="537">
        <v>1</v>
      </c>
      <c r="F10" s="513">
        <v>66.78</v>
      </c>
    </row>
    <row r="11" spans="1:6" ht="14.4" customHeight="1" x14ac:dyDescent="0.3">
      <c r="A11" s="542" t="s">
        <v>512</v>
      </c>
      <c r="B11" s="512"/>
      <c r="C11" s="537">
        <v>0</v>
      </c>
      <c r="D11" s="512">
        <v>104.93999999999998</v>
      </c>
      <c r="E11" s="537">
        <v>1</v>
      </c>
      <c r="F11" s="513">
        <v>104.93999999999998</v>
      </c>
    </row>
    <row r="12" spans="1:6" ht="14.4" customHeight="1" x14ac:dyDescent="0.3">
      <c r="A12" s="542" t="s">
        <v>513</v>
      </c>
      <c r="B12" s="512">
        <v>78.290000000000006</v>
      </c>
      <c r="C12" s="537">
        <v>1</v>
      </c>
      <c r="D12" s="512"/>
      <c r="E12" s="537">
        <v>0</v>
      </c>
      <c r="F12" s="513">
        <v>78.290000000000006</v>
      </c>
    </row>
    <row r="13" spans="1:6" ht="14.4" customHeight="1" thickBot="1" x14ac:dyDescent="0.35">
      <c r="A13" s="543" t="s">
        <v>514</v>
      </c>
      <c r="B13" s="538"/>
      <c r="C13" s="539">
        <v>0</v>
      </c>
      <c r="D13" s="538">
        <v>113.80000000000003</v>
      </c>
      <c r="E13" s="539">
        <v>1</v>
      </c>
      <c r="F13" s="540">
        <v>113.80000000000003</v>
      </c>
    </row>
    <row r="14" spans="1:6" ht="14.4" customHeight="1" thickBot="1" x14ac:dyDescent="0.35">
      <c r="A14" s="531" t="s">
        <v>3</v>
      </c>
      <c r="B14" s="532">
        <v>78.290000000000006</v>
      </c>
      <c r="C14" s="533">
        <v>0.10181098450662833</v>
      </c>
      <c r="D14" s="532">
        <v>690.68399999999997</v>
      </c>
      <c r="E14" s="533">
        <v>0.89818901549337171</v>
      </c>
      <c r="F14" s="534">
        <v>768.97399999999993</v>
      </c>
    </row>
  </sheetData>
  <mergeCells count="3">
    <mergeCell ref="A1:F1"/>
    <mergeCell ref="B3:C3"/>
    <mergeCell ref="D3:E3"/>
  </mergeCells>
  <conditionalFormatting sqref="C5:C1048576">
    <cfRule type="cellIs" dxfId="38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29" bestFit="1" customWidth="1"/>
    <col min="2" max="2" width="8.88671875" style="129" bestFit="1" customWidth="1"/>
    <col min="3" max="3" width="7" style="129" bestFit="1" customWidth="1"/>
    <col min="4" max="4" width="53.44140625" style="129" bestFit="1" customWidth="1"/>
    <col min="5" max="5" width="28.44140625" style="129" bestFit="1" customWidth="1"/>
    <col min="6" max="6" width="6.6640625" style="207" customWidth="1"/>
    <col min="7" max="7" width="10" style="207" customWidth="1"/>
    <col min="8" max="8" width="6.77734375" style="210" bestFit="1" customWidth="1"/>
    <col min="9" max="9" width="6.6640625" style="207" customWidth="1"/>
    <col min="10" max="10" width="10.88671875" style="207" customWidth="1"/>
    <col min="11" max="11" width="6.77734375" style="210" bestFit="1" customWidth="1"/>
    <col min="12" max="12" width="6.6640625" style="207" customWidth="1"/>
    <col min="13" max="13" width="10.88671875" style="207" customWidth="1"/>
    <col min="14" max="16384" width="8.88671875" style="129"/>
  </cols>
  <sheetData>
    <row r="1" spans="1:13" ht="18.600000000000001" customHeight="1" thickBot="1" x14ac:dyDescent="0.4">
      <c r="A1" s="368" t="s">
        <v>536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1</v>
      </c>
      <c r="G3" s="43">
        <f>SUBTOTAL(9,G6:G1048576)</f>
        <v>78.290000000000006</v>
      </c>
      <c r="H3" s="44">
        <f>IF(M3=0,0,G3/M3)</f>
        <v>0.10181098450662833</v>
      </c>
      <c r="I3" s="43">
        <f>SUBTOTAL(9,I6:I1048576)</f>
        <v>8.4</v>
      </c>
      <c r="J3" s="43">
        <f>SUBTOTAL(9,J6:J1048576)</f>
        <v>690.68399999999997</v>
      </c>
      <c r="K3" s="44">
        <f>IF(M3=0,0,J3/M3)</f>
        <v>0.89818901549337171</v>
      </c>
      <c r="L3" s="43">
        <f>SUBTOTAL(9,L6:L1048576)</f>
        <v>9.4</v>
      </c>
      <c r="M3" s="45">
        <f>SUBTOTAL(9,M6:M1048576)</f>
        <v>768.97399999999993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521" t="s">
        <v>130</v>
      </c>
      <c r="B5" s="544" t="s">
        <v>131</v>
      </c>
      <c r="C5" s="544" t="s">
        <v>70</v>
      </c>
      <c r="D5" s="544" t="s">
        <v>132</v>
      </c>
      <c r="E5" s="544" t="s">
        <v>133</v>
      </c>
      <c r="F5" s="545" t="s">
        <v>28</v>
      </c>
      <c r="G5" s="545" t="s">
        <v>14</v>
      </c>
      <c r="H5" s="523" t="s">
        <v>134</v>
      </c>
      <c r="I5" s="522" t="s">
        <v>28</v>
      </c>
      <c r="J5" s="545" t="s">
        <v>14</v>
      </c>
      <c r="K5" s="523" t="s">
        <v>134</v>
      </c>
      <c r="L5" s="522" t="s">
        <v>28</v>
      </c>
      <c r="M5" s="546" t="s">
        <v>14</v>
      </c>
    </row>
    <row r="6" spans="1:13" ht="14.4" customHeight="1" x14ac:dyDescent="0.3">
      <c r="A6" s="500" t="s">
        <v>443</v>
      </c>
      <c r="B6" s="501" t="s">
        <v>515</v>
      </c>
      <c r="C6" s="501" t="s">
        <v>516</v>
      </c>
      <c r="D6" s="501" t="s">
        <v>481</v>
      </c>
      <c r="E6" s="501" t="s">
        <v>517</v>
      </c>
      <c r="F6" s="505"/>
      <c r="G6" s="505"/>
      <c r="H6" s="526">
        <v>0</v>
      </c>
      <c r="I6" s="505">
        <v>3</v>
      </c>
      <c r="J6" s="505">
        <v>180.56</v>
      </c>
      <c r="K6" s="526">
        <v>1</v>
      </c>
      <c r="L6" s="505">
        <v>3</v>
      </c>
      <c r="M6" s="506">
        <v>180.56</v>
      </c>
    </row>
    <row r="7" spans="1:13" ht="14.4" customHeight="1" x14ac:dyDescent="0.3">
      <c r="A7" s="507" t="s">
        <v>443</v>
      </c>
      <c r="B7" s="508" t="s">
        <v>518</v>
      </c>
      <c r="C7" s="508" t="s">
        <v>519</v>
      </c>
      <c r="D7" s="508" t="s">
        <v>461</v>
      </c>
      <c r="E7" s="508" t="s">
        <v>462</v>
      </c>
      <c r="F7" s="512">
        <v>1</v>
      </c>
      <c r="G7" s="512">
        <v>78.290000000000006</v>
      </c>
      <c r="H7" s="537">
        <v>1</v>
      </c>
      <c r="I7" s="512"/>
      <c r="J7" s="512"/>
      <c r="K7" s="537">
        <v>0</v>
      </c>
      <c r="L7" s="512">
        <v>1</v>
      </c>
      <c r="M7" s="513">
        <v>78.290000000000006</v>
      </c>
    </row>
    <row r="8" spans="1:13" ht="14.4" customHeight="1" x14ac:dyDescent="0.3">
      <c r="A8" s="507" t="s">
        <v>443</v>
      </c>
      <c r="B8" s="508" t="s">
        <v>520</v>
      </c>
      <c r="C8" s="508" t="s">
        <v>521</v>
      </c>
      <c r="D8" s="508" t="s">
        <v>522</v>
      </c>
      <c r="E8" s="508" t="s">
        <v>523</v>
      </c>
      <c r="F8" s="512"/>
      <c r="G8" s="512"/>
      <c r="H8" s="537">
        <v>0</v>
      </c>
      <c r="I8" s="512">
        <v>1</v>
      </c>
      <c r="J8" s="512">
        <v>113.80000000000003</v>
      </c>
      <c r="K8" s="537">
        <v>1</v>
      </c>
      <c r="L8" s="512">
        <v>1</v>
      </c>
      <c r="M8" s="513">
        <v>113.80000000000003</v>
      </c>
    </row>
    <row r="9" spans="1:13" ht="14.4" customHeight="1" x14ac:dyDescent="0.3">
      <c r="A9" s="507" t="s">
        <v>443</v>
      </c>
      <c r="B9" s="508" t="s">
        <v>524</v>
      </c>
      <c r="C9" s="508" t="s">
        <v>525</v>
      </c>
      <c r="D9" s="508" t="s">
        <v>526</v>
      </c>
      <c r="E9" s="508" t="s">
        <v>527</v>
      </c>
      <c r="F9" s="512"/>
      <c r="G9" s="512"/>
      <c r="H9" s="537">
        <v>0</v>
      </c>
      <c r="I9" s="512">
        <v>0.4</v>
      </c>
      <c r="J9" s="512">
        <v>224.60400000000001</v>
      </c>
      <c r="K9" s="537">
        <v>1</v>
      </c>
      <c r="L9" s="512">
        <v>0.4</v>
      </c>
      <c r="M9" s="513">
        <v>224.60400000000001</v>
      </c>
    </row>
    <row r="10" spans="1:13" ht="14.4" customHeight="1" x14ac:dyDescent="0.3">
      <c r="A10" s="507" t="s">
        <v>443</v>
      </c>
      <c r="B10" s="508" t="s">
        <v>528</v>
      </c>
      <c r="C10" s="508" t="s">
        <v>529</v>
      </c>
      <c r="D10" s="508" t="s">
        <v>530</v>
      </c>
      <c r="E10" s="508" t="s">
        <v>531</v>
      </c>
      <c r="F10" s="512"/>
      <c r="G10" s="512"/>
      <c r="H10" s="537">
        <v>0</v>
      </c>
      <c r="I10" s="512">
        <v>2</v>
      </c>
      <c r="J10" s="512">
        <v>66.78</v>
      </c>
      <c r="K10" s="537">
        <v>1</v>
      </c>
      <c r="L10" s="512">
        <v>2</v>
      </c>
      <c r="M10" s="513">
        <v>66.78</v>
      </c>
    </row>
    <row r="11" spans="1:13" ht="14.4" customHeight="1" thickBot="1" x14ac:dyDescent="0.35">
      <c r="A11" s="514" t="s">
        <v>443</v>
      </c>
      <c r="B11" s="515" t="s">
        <v>532</v>
      </c>
      <c r="C11" s="515" t="s">
        <v>533</v>
      </c>
      <c r="D11" s="515" t="s">
        <v>534</v>
      </c>
      <c r="E11" s="515" t="s">
        <v>535</v>
      </c>
      <c r="F11" s="519"/>
      <c r="G11" s="519"/>
      <c r="H11" s="527">
        <v>0</v>
      </c>
      <c r="I11" s="519">
        <v>2</v>
      </c>
      <c r="J11" s="519">
        <v>104.93999999999998</v>
      </c>
      <c r="K11" s="527">
        <v>1</v>
      </c>
      <c r="L11" s="519">
        <v>2</v>
      </c>
      <c r="M11" s="520">
        <v>104.93999999999998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37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8" customWidth="1"/>
    <col min="2" max="2" width="5.44140625" style="207" bestFit="1" customWidth="1"/>
    <col min="3" max="3" width="6.109375" style="207" bestFit="1" customWidth="1"/>
    <col min="4" max="4" width="7.44140625" style="207" bestFit="1" customWidth="1"/>
    <col min="5" max="5" width="6.21875" style="207" bestFit="1" customWidth="1"/>
    <col min="6" max="6" width="6.33203125" style="210" bestFit="1" customWidth="1"/>
    <col min="7" max="7" width="6.109375" style="210" bestFit="1" customWidth="1"/>
    <col min="8" max="8" width="7.44140625" style="210" bestFit="1" customWidth="1"/>
    <col min="9" max="9" width="6.21875" style="210" bestFit="1" customWidth="1"/>
    <col min="10" max="10" width="5.44140625" style="207" bestFit="1" customWidth="1"/>
    <col min="11" max="11" width="6.109375" style="207" bestFit="1" customWidth="1"/>
    <col min="12" max="12" width="7.44140625" style="207" bestFit="1" customWidth="1"/>
    <col min="13" max="13" width="6.21875" style="207" bestFit="1" customWidth="1"/>
    <col min="14" max="14" width="5.33203125" style="210" bestFit="1" customWidth="1"/>
    <col min="15" max="15" width="6.109375" style="210" bestFit="1" customWidth="1"/>
    <col min="16" max="16" width="7.44140625" style="210" bestFit="1" customWidth="1"/>
    <col min="17" max="17" width="6.21875" style="210" bestFit="1" customWidth="1"/>
    <col min="18" max="16384" width="8.88671875" style="129"/>
  </cols>
  <sheetData>
    <row r="1" spans="1:17" ht="18.600000000000001" customHeight="1" thickBot="1" x14ac:dyDescent="0.4">
      <c r="A1" s="368" t="s">
        <v>196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" customHeight="1" thickBot="1" x14ac:dyDescent="0.35">
      <c r="A2" s="232" t="s">
        <v>270</v>
      </c>
      <c r="B2" s="214"/>
      <c r="C2" s="214"/>
      <c r="D2" s="214"/>
      <c r="E2" s="214"/>
    </row>
    <row r="3" spans="1:17" ht="14.4" customHeight="1" thickBot="1" x14ac:dyDescent="0.35">
      <c r="A3" s="247" t="s">
        <v>3</v>
      </c>
      <c r="B3" s="251">
        <f>SUM(B6:B1048576)</f>
        <v>114</v>
      </c>
      <c r="C3" s="252">
        <f>SUM(C6:C1048576)</f>
        <v>1</v>
      </c>
      <c r="D3" s="252">
        <f>SUM(D6:D1048576)</f>
        <v>0</v>
      </c>
      <c r="E3" s="253">
        <f>SUM(E6:E1048576)</f>
        <v>0</v>
      </c>
      <c r="F3" s="250">
        <f>IF(SUM($B3:$E3)=0,"",B3/SUM($B3:$E3))</f>
        <v>0.99130434782608701</v>
      </c>
      <c r="G3" s="248">
        <f t="shared" ref="G3:I3" si="0">IF(SUM($B3:$E3)=0,"",C3/SUM($B3:$E3))</f>
        <v>8.6956521739130436E-3</v>
      </c>
      <c r="H3" s="248">
        <f t="shared" si="0"/>
        <v>0</v>
      </c>
      <c r="I3" s="249">
        <f t="shared" si="0"/>
        <v>0</v>
      </c>
      <c r="J3" s="252">
        <f>SUM(J6:J1048576)</f>
        <v>71</v>
      </c>
      <c r="K3" s="252">
        <f>SUM(K6:K1048576)</f>
        <v>1</v>
      </c>
      <c r="L3" s="252">
        <f>SUM(L6:L1048576)</f>
        <v>0</v>
      </c>
      <c r="M3" s="253">
        <f>SUM(M6:M1048576)</f>
        <v>0</v>
      </c>
      <c r="N3" s="250">
        <f>IF(SUM($J3:$M3)=0,"",J3/SUM($J3:$M3))</f>
        <v>0.98611111111111116</v>
      </c>
      <c r="O3" s="248">
        <f t="shared" ref="O3:Q3" si="1">IF(SUM($J3:$M3)=0,"",K3/SUM($J3:$M3))</f>
        <v>1.3888888888888888E-2</v>
      </c>
      <c r="P3" s="248">
        <f t="shared" si="1"/>
        <v>0</v>
      </c>
      <c r="Q3" s="249">
        <f t="shared" si="1"/>
        <v>0</v>
      </c>
    </row>
    <row r="4" spans="1:17" ht="14.4" customHeight="1" thickBot="1" x14ac:dyDescent="0.35">
      <c r="A4" s="246"/>
      <c r="B4" s="381" t="s">
        <v>198</v>
      </c>
      <c r="C4" s="382"/>
      <c r="D4" s="382"/>
      <c r="E4" s="383"/>
      <c r="F4" s="378" t="s">
        <v>203</v>
      </c>
      <c r="G4" s="379"/>
      <c r="H4" s="379"/>
      <c r="I4" s="380"/>
      <c r="J4" s="381" t="s">
        <v>204</v>
      </c>
      <c r="K4" s="382"/>
      <c r="L4" s="382"/>
      <c r="M4" s="383"/>
      <c r="N4" s="378" t="s">
        <v>205</v>
      </c>
      <c r="O4" s="379"/>
      <c r="P4" s="379"/>
      <c r="Q4" s="380"/>
    </row>
    <row r="5" spans="1:17" ht="14.4" customHeight="1" thickBot="1" x14ac:dyDescent="0.35">
      <c r="A5" s="547" t="s">
        <v>197</v>
      </c>
      <c r="B5" s="548" t="s">
        <v>199</v>
      </c>
      <c r="C5" s="548" t="s">
        <v>200</v>
      </c>
      <c r="D5" s="548" t="s">
        <v>201</v>
      </c>
      <c r="E5" s="549" t="s">
        <v>202</v>
      </c>
      <c r="F5" s="550" t="s">
        <v>199</v>
      </c>
      <c r="G5" s="551" t="s">
        <v>200</v>
      </c>
      <c r="H5" s="551" t="s">
        <v>201</v>
      </c>
      <c r="I5" s="552" t="s">
        <v>202</v>
      </c>
      <c r="J5" s="548" t="s">
        <v>199</v>
      </c>
      <c r="K5" s="548" t="s">
        <v>200</v>
      </c>
      <c r="L5" s="548" t="s">
        <v>201</v>
      </c>
      <c r="M5" s="549" t="s">
        <v>202</v>
      </c>
      <c r="N5" s="550" t="s">
        <v>199</v>
      </c>
      <c r="O5" s="551" t="s">
        <v>200</v>
      </c>
      <c r="P5" s="551" t="s">
        <v>201</v>
      </c>
      <c r="Q5" s="552" t="s">
        <v>202</v>
      </c>
    </row>
    <row r="6" spans="1:17" ht="14.4" customHeight="1" x14ac:dyDescent="0.3">
      <c r="A6" s="555" t="s">
        <v>537</v>
      </c>
      <c r="B6" s="559"/>
      <c r="C6" s="505"/>
      <c r="D6" s="505"/>
      <c r="E6" s="506"/>
      <c r="F6" s="557"/>
      <c r="G6" s="526"/>
      <c r="H6" s="526"/>
      <c r="I6" s="561"/>
      <c r="J6" s="559"/>
      <c r="K6" s="505"/>
      <c r="L6" s="505"/>
      <c r="M6" s="506"/>
      <c r="N6" s="557"/>
      <c r="O6" s="526"/>
      <c r="P6" s="526"/>
      <c r="Q6" s="553"/>
    </row>
    <row r="7" spans="1:17" ht="14.4" customHeight="1" thickBot="1" x14ac:dyDescent="0.35">
      <c r="A7" s="556" t="s">
        <v>538</v>
      </c>
      <c r="B7" s="560">
        <v>114</v>
      </c>
      <c r="C7" s="519">
        <v>1</v>
      </c>
      <c r="D7" s="519"/>
      <c r="E7" s="520"/>
      <c r="F7" s="558">
        <v>0.99130434782608701</v>
      </c>
      <c r="G7" s="527">
        <v>8.6956521739130436E-3</v>
      </c>
      <c r="H7" s="527">
        <v>0</v>
      </c>
      <c r="I7" s="562">
        <v>0</v>
      </c>
      <c r="J7" s="560">
        <v>71</v>
      </c>
      <c r="K7" s="519">
        <v>1</v>
      </c>
      <c r="L7" s="519"/>
      <c r="M7" s="520"/>
      <c r="N7" s="558">
        <v>0.98611111111111116</v>
      </c>
      <c r="O7" s="527">
        <v>1.3888888888888888E-2</v>
      </c>
      <c r="P7" s="527">
        <v>0</v>
      </c>
      <c r="Q7" s="55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6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29" customWidth="1"/>
    <col min="2" max="2" width="34.21875" style="129" customWidth="1"/>
    <col min="3" max="3" width="11.109375" style="129" bestFit="1" customWidth="1"/>
    <col min="4" max="4" width="7.33203125" style="129" bestFit="1" customWidth="1"/>
    <col min="5" max="5" width="11.109375" style="129" bestFit="1" customWidth="1"/>
    <col min="6" max="6" width="5.33203125" style="129" customWidth="1"/>
    <col min="7" max="7" width="7.33203125" style="129" bestFit="1" customWidth="1"/>
    <col min="8" max="8" width="5.33203125" style="129" customWidth="1"/>
    <col min="9" max="9" width="11.109375" style="129" customWidth="1"/>
    <col min="10" max="10" width="5.33203125" style="129" customWidth="1"/>
    <col min="11" max="11" width="7.33203125" style="129" customWidth="1"/>
    <col min="12" max="12" width="5.33203125" style="129" customWidth="1"/>
    <col min="13" max="13" width="0" style="129" hidden="1" customWidth="1"/>
    <col min="14" max="16384" width="8.88671875" style="129"/>
  </cols>
  <sheetData>
    <row r="1" spans="1:14" ht="18.600000000000001" customHeight="1" thickBot="1" x14ac:dyDescent="0.4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" customHeight="1" thickBot="1" x14ac:dyDescent="0.35">
      <c r="A2" s="232" t="s">
        <v>270</v>
      </c>
      <c r="B2" s="206"/>
      <c r="C2" s="206"/>
      <c r="D2" s="206"/>
      <c r="E2" s="206"/>
      <c r="F2" s="206"/>
      <c r="G2" s="206"/>
      <c r="H2" s="206"/>
    </row>
    <row r="3" spans="1:14" ht="14.4" customHeight="1" thickBot="1" x14ac:dyDescent="0.3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148</v>
      </c>
      <c r="J3" s="384"/>
      <c r="K3" s="384"/>
      <c r="L3" s="386"/>
    </row>
    <row r="4" spans="1:14" ht="14.4" customHeight="1" thickBot="1" x14ac:dyDescent="0.3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" customHeight="1" x14ac:dyDescent="0.3">
      <c r="A5" s="487">
        <v>40</v>
      </c>
      <c r="B5" s="488" t="s">
        <v>539</v>
      </c>
      <c r="C5" s="491">
        <v>162.41</v>
      </c>
      <c r="D5" s="491">
        <v>3</v>
      </c>
      <c r="E5" s="491">
        <v>162.41</v>
      </c>
      <c r="F5" s="563">
        <v>1</v>
      </c>
      <c r="G5" s="491">
        <v>3</v>
      </c>
      <c r="H5" s="563">
        <v>1</v>
      </c>
      <c r="I5" s="491" t="s">
        <v>436</v>
      </c>
      <c r="J5" s="563">
        <v>0</v>
      </c>
      <c r="K5" s="491" t="s">
        <v>436</v>
      </c>
      <c r="L5" s="563">
        <v>0</v>
      </c>
      <c r="M5" s="491" t="s">
        <v>68</v>
      </c>
      <c r="N5" s="150"/>
    </row>
    <row r="6" spans="1:14" ht="14.4" customHeight="1" x14ac:dyDescent="0.3">
      <c r="A6" s="487">
        <v>40</v>
      </c>
      <c r="B6" s="488" t="s">
        <v>540</v>
      </c>
      <c r="C6" s="491">
        <v>162.41</v>
      </c>
      <c r="D6" s="491">
        <v>3</v>
      </c>
      <c r="E6" s="491">
        <v>162.41</v>
      </c>
      <c r="F6" s="563">
        <v>1</v>
      </c>
      <c r="G6" s="491">
        <v>3</v>
      </c>
      <c r="H6" s="563">
        <v>1</v>
      </c>
      <c r="I6" s="491" t="s">
        <v>436</v>
      </c>
      <c r="J6" s="563">
        <v>0</v>
      </c>
      <c r="K6" s="491" t="s">
        <v>436</v>
      </c>
      <c r="L6" s="563">
        <v>0</v>
      </c>
      <c r="M6" s="491" t="s">
        <v>1</v>
      </c>
      <c r="N6" s="150"/>
    </row>
    <row r="7" spans="1:14" ht="14.4" customHeight="1" x14ac:dyDescent="0.3">
      <c r="A7" s="487" t="s">
        <v>434</v>
      </c>
      <c r="B7" s="488" t="s">
        <v>3</v>
      </c>
      <c r="C7" s="491">
        <v>162.41</v>
      </c>
      <c r="D7" s="491">
        <v>3</v>
      </c>
      <c r="E7" s="491">
        <v>162.41</v>
      </c>
      <c r="F7" s="563">
        <v>1</v>
      </c>
      <c r="G7" s="491">
        <v>3</v>
      </c>
      <c r="H7" s="563">
        <v>1</v>
      </c>
      <c r="I7" s="491" t="s">
        <v>436</v>
      </c>
      <c r="J7" s="563">
        <v>0</v>
      </c>
      <c r="K7" s="491" t="s">
        <v>436</v>
      </c>
      <c r="L7" s="563">
        <v>0</v>
      </c>
      <c r="M7" s="491" t="s">
        <v>442</v>
      </c>
      <c r="N7" s="150"/>
    </row>
    <row r="9" spans="1:14" ht="14.4" customHeight="1" x14ac:dyDescent="0.3">
      <c r="A9" s="487">
        <v>40</v>
      </c>
      <c r="B9" s="488" t="s">
        <v>539</v>
      </c>
      <c r="C9" s="491" t="s">
        <v>436</v>
      </c>
      <c r="D9" s="491" t="s">
        <v>436</v>
      </c>
      <c r="E9" s="491" t="s">
        <v>436</v>
      </c>
      <c r="F9" s="563" t="s">
        <v>436</v>
      </c>
      <c r="G9" s="491" t="s">
        <v>436</v>
      </c>
      <c r="H9" s="563" t="s">
        <v>436</v>
      </c>
      <c r="I9" s="491" t="s">
        <v>436</v>
      </c>
      <c r="J9" s="563" t="s">
        <v>436</v>
      </c>
      <c r="K9" s="491" t="s">
        <v>436</v>
      </c>
      <c r="L9" s="563" t="s">
        <v>436</v>
      </c>
      <c r="M9" s="491" t="s">
        <v>68</v>
      </c>
      <c r="N9" s="150"/>
    </row>
    <row r="10" spans="1:14" ht="14.4" customHeight="1" x14ac:dyDescent="0.3">
      <c r="A10" s="487" t="s">
        <v>541</v>
      </c>
      <c r="B10" s="488" t="s">
        <v>540</v>
      </c>
      <c r="C10" s="491">
        <v>162.41</v>
      </c>
      <c r="D10" s="491">
        <v>3</v>
      </c>
      <c r="E10" s="491">
        <v>162.41</v>
      </c>
      <c r="F10" s="563">
        <v>1</v>
      </c>
      <c r="G10" s="491">
        <v>3</v>
      </c>
      <c r="H10" s="563">
        <v>1</v>
      </c>
      <c r="I10" s="491" t="s">
        <v>436</v>
      </c>
      <c r="J10" s="563">
        <v>0</v>
      </c>
      <c r="K10" s="491" t="s">
        <v>436</v>
      </c>
      <c r="L10" s="563">
        <v>0</v>
      </c>
      <c r="M10" s="491" t="s">
        <v>1</v>
      </c>
      <c r="N10" s="150"/>
    </row>
    <row r="11" spans="1:14" ht="14.4" customHeight="1" x14ac:dyDescent="0.3">
      <c r="A11" s="487" t="s">
        <v>541</v>
      </c>
      <c r="B11" s="488" t="s">
        <v>542</v>
      </c>
      <c r="C11" s="491">
        <v>162.41</v>
      </c>
      <c r="D11" s="491">
        <v>3</v>
      </c>
      <c r="E11" s="491">
        <v>162.41</v>
      </c>
      <c r="F11" s="563">
        <v>1</v>
      </c>
      <c r="G11" s="491">
        <v>3</v>
      </c>
      <c r="H11" s="563">
        <v>1</v>
      </c>
      <c r="I11" s="491" t="s">
        <v>436</v>
      </c>
      <c r="J11" s="563">
        <v>0</v>
      </c>
      <c r="K11" s="491" t="s">
        <v>436</v>
      </c>
      <c r="L11" s="563">
        <v>0</v>
      </c>
      <c r="M11" s="491" t="s">
        <v>446</v>
      </c>
      <c r="N11" s="150"/>
    </row>
    <row r="12" spans="1:14" ht="14.4" customHeight="1" x14ac:dyDescent="0.3">
      <c r="A12" s="487" t="s">
        <v>436</v>
      </c>
      <c r="B12" s="488" t="s">
        <v>436</v>
      </c>
      <c r="C12" s="491" t="s">
        <v>436</v>
      </c>
      <c r="D12" s="491" t="s">
        <v>436</v>
      </c>
      <c r="E12" s="491" t="s">
        <v>436</v>
      </c>
      <c r="F12" s="563" t="s">
        <v>436</v>
      </c>
      <c r="G12" s="491" t="s">
        <v>436</v>
      </c>
      <c r="H12" s="563" t="s">
        <v>436</v>
      </c>
      <c r="I12" s="491" t="s">
        <v>436</v>
      </c>
      <c r="J12" s="563" t="s">
        <v>436</v>
      </c>
      <c r="K12" s="491" t="s">
        <v>436</v>
      </c>
      <c r="L12" s="563" t="s">
        <v>436</v>
      </c>
      <c r="M12" s="491" t="s">
        <v>447</v>
      </c>
      <c r="N12" s="150"/>
    </row>
    <row r="13" spans="1:14" ht="14.4" customHeight="1" x14ac:dyDescent="0.3">
      <c r="A13" s="487" t="s">
        <v>434</v>
      </c>
      <c r="B13" s="488" t="s">
        <v>543</v>
      </c>
      <c r="C13" s="491">
        <v>162.41</v>
      </c>
      <c r="D13" s="491">
        <v>3</v>
      </c>
      <c r="E13" s="491">
        <v>162.41</v>
      </c>
      <c r="F13" s="563">
        <v>1</v>
      </c>
      <c r="G13" s="491">
        <v>3</v>
      </c>
      <c r="H13" s="563">
        <v>1</v>
      </c>
      <c r="I13" s="491" t="s">
        <v>436</v>
      </c>
      <c r="J13" s="563">
        <v>0</v>
      </c>
      <c r="K13" s="491" t="s">
        <v>436</v>
      </c>
      <c r="L13" s="563">
        <v>0</v>
      </c>
      <c r="M13" s="491" t="s">
        <v>442</v>
      </c>
      <c r="N13" s="150"/>
    </row>
    <row r="14" spans="1:14" ht="14.4" customHeight="1" x14ac:dyDescent="0.3">
      <c r="A14" s="564" t="s">
        <v>247</v>
      </c>
    </row>
    <row r="15" spans="1:14" ht="14.4" customHeight="1" x14ac:dyDescent="0.3">
      <c r="A15" s="565" t="s">
        <v>544</v>
      </c>
    </row>
    <row r="16" spans="1:14" ht="14.4" customHeight="1" x14ac:dyDescent="0.3">
      <c r="A16" s="564" t="s">
        <v>545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35" priority="15" stopIfTrue="1" operator="lessThan">
      <formula>0.6</formula>
    </cfRule>
  </conditionalFormatting>
  <conditionalFormatting sqref="B5:B7">
    <cfRule type="expression" dxfId="34" priority="10">
      <formula>AND(LEFT(M5,6)&lt;&gt;"mezera",M5&lt;&gt;"")</formula>
    </cfRule>
  </conditionalFormatting>
  <conditionalFormatting sqref="A5:A7">
    <cfRule type="expression" dxfId="33" priority="8">
      <formula>AND(M5&lt;&gt;"",M5&lt;&gt;"mezeraKL")</formula>
    </cfRule>
  </conditionalFormatting>
  <conditionalFormatting sqref="F5:F7">
    <cfRule type="cellIs" dxfId="32" priority="7" operator="lessThan">
      <formula>0.6</formula>
    </cfRule>
  </conditionalFormatting>
  <conditionalFormatting sqref="B5:L7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7">
    <cfRule type="expression" dxfId="29" priority="12">
      <formula>$M5&lt;&gt;""</formula>
    </cfRule>
  </conditionalFormatting>
  <conditionalFormatting sqref="B9:B13">
    <cfRule type="expression" dxfId="28" priority="4">
      <formula>AND(LEFT(M9,6)&lt;&gt;"mezera",M9&lt;&gt;"")</formula>
    </cfRule>
  </conditionalFormatting>
  <conditionalFormatting sqref="A9:A13">
    <cfRule type="expression" dxfId="27" priority="2">
      <formula>AND(M9&lt;&gt;"",M9&lt;&gt;"mezeraKL")</formula>
    </cfRule>
  </conditionalFormatting>
  <conditionalFormatting sqref="F9:F13">
    <cfRule type="cellIs" dxfId="26" priority="1" operator="lessThan">
      <formula>0.6</formula>
    </cfRule>
  </conditionalFormatting>
  <conditionalFormatting sqref="B9:L13">
    <cfRule type="expression" dxfId="25" priority="3">
      <formula>OR($M9="KL",$M9="SumaKL")</formula>
    </cfRule>
    <cfRule type="expression" dxfId="24" priority="5">
      <formula>$M9="SumaNS"</formula>
    </cfRule>
  </conditionalFormatting>
  <conditionalFormatting sqref="A9:L13">
    <cfRule type="expression" dxfId="23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29" customWidth="1"/>
    <col min="2" max="2" width="11.109375" style="207" bestFit="1" customWidth="1"/>
    <col min="3" max="3" width="11.109375" style="129" hidden="1" customWidth="1"/>
    <col min="4" max="4" width="7.33203125" style="207" bestFit="1" customWidth="1"/>
    <col min="5" max="5" width="7.33203125" style="129" hidden="1" customWidth="1"/>
    <col min="6" max="6" width="11.109375" style="207" bestFit="1" customWidth="1"/>
    <col min="7" max="7" width="5.33203125" style="210" customWidth="1"/>
    <col min="8" max="8" width="7.33203125" style="207" bestFit="1" customWidth="1"/>
    <col min="9" max="9" width="5.33203125" style="210" customWidth="1"/>
    <col min="10" max="10" width="11.109375" style="207" customWidth="1"/>
    <col min="11" max="11" width="5.33203125" style="210" customWidth="1"/>
    <col min="12" max="12" width="7.33203125" style="207" customWidth="1"/>
    <col min="13" max="13" width="5.33203125" style="210" customWidth="1"/>
    <col min="14" max="14" width="0" style="129" hidden="1" customWidth="1"/>
    <col min="15" max="16384" width="8.88671875" style="129"/>
  </cols>
  <sheetData>
    <row r="1" spans="1:13" ht="18.600000000000001" customHeight="1" thickBot="1" x14ac:dyDescent="0.4">
      <c r="A1" s="368" t="s">
        <v>149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" customHeight="1" thickBot="1" x14ac:dyDescent="0.35">
      <c r="A2" s="232" t="s">
        <v>270</v>
      </c>
      <c r="B2" s="214"/>
      <c r="C2" s="206"/>
      <c r="D2" s="214"/>
      <c r="E2" s="206"/>
      <c r="F2" s="214"/>
      <c r="G2" s="215"/>
      <c r="H2" s="214"/>
      <c r="I2" s="215"/>
    </row>
    <row r="3" spans="1:13" ht="14.4" customHeight="1" thickBot="1" x14ac:dyDescent="0.3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148</v>
      </c>
      <c r="K3" s="384"/>
      <c r="L3" s="384"/>
      <c r="M3" s="386"/>
    </row>
    <row r="4" spans="1:13" ht="14.4" customHeight="1" thickBot="1" x14ac:dyDescent="0.35">
      <c r="A4" s="547" t="s">
        <v>135</v>
      </c>
      <c r="B4" s="548" t="s">
        <v>19</v>
      </c>
      <c r="C4" s="568"/>
      <c r="D4" s="548" t="s">
        <v>20</v>
      </c>
      <c r="E4" s="568"/>
      <c r="F4" s="548" t="s">
        <v>19</v>
      </c>
      <c r="G4" s="551" t="s">
        <v>2</v>
      </c>
      <c r="H4" s="548" t="s">
        <v>20</v>
      </c>
      <c r="I4" s="551" t="s">
        <v>2</v>
      </c>
      <c r="J4" s="548" t="s">
        <v>19</v>
      </c>
      <c r="K4" s="551" t="s">
        <v>2</v>
      </c>
      <c r="L4" s="548" t="s">
        <v>20</v>
      </c>
      <c r="M4" s="552" t="s">
        <v>2</v>
      </c>
    </row>
    <row r="5" spans="1:13" ht="14.4" customHeight="1" thickBot="1" x14ac:dyDescent="0.35">
      <c r="A5" s="567" t="s">
        <v>546</v>
      </c>
      <c r="B5" s="569">
        <v>162.41</v>
      </c>
      <c r="C5" s="570">
        <v>1</v>
      </c>
      <c r="D5" s="571">
        <v>3</v>
      </c>
      <c r="E5" s="566" t="s">
        <v>546</v>
      </c>
      <c r="F5" s="569">
        <v>162.41</v>
      </c>
      <c r="G5" s="248">
        <v>1</v>
      </c>
      <c r="H5" s="529">
        <v>3</v>
      </c>
      <c r="I5" s="249">
        <v>1</v>
      </c>
      <c r="J5" s="572"/>
      <c r="K5" s="248">
        <v>0</v>
      </c>
      <c r="L5" s="529"/>
      <c r="M5" s="249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29" hidden="1" customWidth="1" outlineLevel="1"/>
    <col min="2" max="2" width="28.33203125" style="129" hidden="1" customWidth="1" outlineLevel="1"/>
    <col min="3" max="3" width="9" style="129" customWidth="1" collapsed="1"/>
    <col min="4" max="4" width="18.77734375" style="218" customWidth="1"/>
    <col min="5" max="5" width="13.5546875" style="208" customWidth="1"/>
    <col min="6" max="6" width="6" style="129" bestFit="1" customWidth="1"/>
    <col min="7" max="7" width="8.77734375" style="129" customWidth="1"/>
    <col min="8" max="8" width="5" style="129" bestFit="1" customWidth="1"/>
    <col min="9" max="9" width="8.5546875" style="129" hidden="1" customWidth="1" outlineLevel="1"/>
    <col min="10" max="10" width="25.77734375" style="129" customWidth="1" collapsed="1"/>
    <col min="11" max="11" width="8.77734375" style="129" customWidth="1"/>
    <col min="12" max="12" width="7.77734375" style="209" customWidth="1"/>
    <col min="13" max="13" width="11.109375" style="209" customWidth="1"/>
    <col min="14" max="14" width="7.77734375" style="129" customWidth="1"/>
    <col min="15" max="15" width="7.77734375" style="219" customWidth="1"/>
    <col min="16" max="16" width="11.109375" style="209" customWidth="1"/>
    <col min="17" max="17" width="5.44140625" style="210" bestFit="1" customWidth="1"/>
    <col min="18" max="18" width="7.77734375" style="129" customWidth="1"/>
    <col min="19" max="19" width="5.44140625" style="210" bestFit="1" customWidth="1"/>
    <col min="20" max="20" width="7.77734375" style="219" customWidth="1"/>
    <col min="21" max="21" width="5.44140625" style="210" bestFit="1" customWidth="1"/>
    <col min="22" max="16384" width="8.88671875" style="129"/>
  </cols>
  <sheetData>
    <row r="1" spans="1:21" ht="18.600000000000001" customHeight="1" thickBot="1" x14ac:dyDescent="0.4">
      <c r="A1" s="359" t="s">
        <v>563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" customHeight="1" thickBot="1" x14ac:dyDescent="0.35">
      <c r="A2" s="232" t="s">
        <v>270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" customHeight="1" thickBot="1" x14ac:dyDescent="0.3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162.41</v>
      </c>
      <c r="N3" s="66">
        <f>SUBTOTAL(9,N7:N1048576)</f>
        <v>4</v>
      </c>
      <c r="O3" s="66">
        <f>SUBTOTAL(9,O7:O1048576)</f>
        <v>3</v>
      </c>
      <c r="P3" s="66">
        <f>SUBTOTAL(9,P7:P1048576)</f>
        <v>162.41</v>
      </c>
      <c r="Q3" s="67">
        <f>IF(M3=0,0,P3/M3)</f>
        <v>1</v>
      </c>
      <c r="R3" s="66">
        <f>SUBTOTAL(9,R7:R1048576)</f>
        <v>4</v>
      </c>
      <c r="S3" s="67">
        <f>IF(N3=0,0,R3/N3)</f>
        <v>1</v>
      </c>
      <c r="T3" s="66">
        <f>SUBTOTAL(9,T7:T1048576)</f>
        <v>3</v>
      </c>
      <c r="U3" s="68">
        <f>IF(O3=0,0,T3/O3)</f>
        <v>1</v>
      </c>
    </row>
    <row r="4" spans="1:21" ht="14.4" customHeight="1" x14ac:dyDescent="0.3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" customHeight="1" thickBot="1" x14ac:dyDescent="0.3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" customHeight="1" thickBot="1" x14ac:dyDescent="0.35">
      <c r="A6" s="573" t="s">
        <v>23</v>
      </c>
      <c r="B6" s="574" t="s">
        <v>5</v>
      </c>
      <c r="C6" s="573" t="s">
        <v>24</v>
      </c>
      <c r="D6" s="574" t="s">
        <v>6</v>
      </c>
      <c r="E6" s="574" t="s">
        <v>151</v>
      </c>
      <c r="F6" s="574" t="s">
        <v>25</v>
      </c>
      <c r="G6" s="574" t="s">
        <v>26</v>
      </c>
      <c r="H6" s="574" t="s">
        <v>8</v>
      </c>
      <c r="I6" s="574" t="s">
        <v>10</v>
      </c>
      <c r="J6" s="574" t="s">
        <v>11</v>
      </c>
      <c r="K6" s="574" t="s">
        <v>12</v>
      </c>
      <c r="L6" s="574" t="s">
        <v>27</v>
      </c>
      <c r="M6" s="575" t="s">
        <v>14</v>
      </c>
      <c r="N6" s="576" t="s">
        <v>28</v>
      </c>
      <c r="O6" s="576" t="s">
        <v>28</v>
      </c>
      <c r="P6" s="576" t="s">
        <v>14</v>
      </c>
      <c r="Q6" s="576" t="s">
        <v>2</v>
      </c>
      <c r="R6" s="576" t="s">
        <v>28</v>
      </c>
      <c r="S6" s="576" t="s">
        <v>2</v>
      </c>
      <c r="T6" s="576" t="s">
        <v>28</v>
      </c>
      <c r="U6" s="577" t="s">
        <v>2</v>
      </c>
    </row>
    <row r="7" spans="1:21" ht="14.4" customHeight="1" x14ac:dyDescent="0.3">
      <c r="A7" s="579">
        <v>40</v>
      </c>
      <c r="B7" s="580" t="s">
        <v>539</v>
      </c>
      <c r="C7" s="580" t="s">
        <v>541</v>
      </c>
      <c r="D7" s="581" t="s">
        <v>562</v>
      </c>
      <c r="E7" s="582" t="s">
        <v>546</v>
      </c>
      <c r="F7" s="580" t="s">
        <v>540</v>
      </c>
      <c r="G7" s="580" t="s">
        <v>547</v>
      </c>
      <c r="H7" s="580" t="s">
        <v>436</v>
      </c>
      <c r="I7" s="580" t="s">
        <v>548</v>
      </c>
      <c r="J7" s="580" t="s">
        <v>498</v>
      </c>
      <c r="K7" s="580" t="s">
        <v>549</v>
      </c>
      <c r="L7" s="583">
        <v>48.09</v>
      </c>
      <c r="M7" s="583">
        <v>48.09</v>
      </c>
      <c r="N7" s="580">
        <v>1</v>
      </c>
      <c r="O7" s="584">
        <v>1</v>
      </c>
      <c r="P7" s="583">
        <v>48.09</v>
      </c>
      <c r="Q7" s="585">
        <v>1</v>
      </c>
      <c r="R7" s="580">
        <v>1</v>
      </c>
      <c r="S7" s="585">
        <v>1</v>
      </c>
      <c r="T7" s="584">
        <v>1</v>
      </c>
      <c r="U7" s="122">
        <v>1</v>
      </c>
    </row>
    <row r="8" spans="1:21" ht="14.4" customHeight="1" x14ac:dyDescent="0.3">
      <c r="A8" s="586">
        <v>40</v>
      </c>
      <c r="B8" s="587" t="s">
        <v>539</v>
      </c>
      <c r="C8" s="587" t="s">
        <v>541</v>
      </c>
      <c r="D8" s="588" t="s">
        <v>562</v>
      </c>
      <c r="E8" s="589" t="s">
        <v>546</v>
      </c>
      <c r="F8" s="587" t="s">
        <v>540</v>
      </c>
      <c r="G8" s="587" t="s">
        <v>550</v>
      </c>
      <c r="H8" s="587" t="s">
        <v>480</v>
      </c>
      <c r="I8" s="587" t="s">
        <v>551</v>
      </c>
      <c r="J8" s="587" t="s">
        <v>552</v>
      </c>
      <c r="K8" s="587" t="s">
        <v>553</v>
      </c>
      <c r="L8" s="590">
        <v>0</v>
      </c>
      <c r="M8" s="590">
        <v>0</v>
      </c>
      <c r="N8" s="587">
        <v>1</v>
      </c>
      <c r="O8" s="591">
        <v>0.5</v>
      </c>
      <c r="P8" s="590">
        <v>0</v>
      </c>
      <c r="Q8" s="592"/>
      <c r="R8" s="587">
        <v>1</v>
      </c>
      <c r="S8" s="592">
        <v>1</v>
      </c>
      <c r="T8" s="591">
        <v>0.5</v>
      </c>
      <c r="U8" s="593">
        <v>1</v>
      </c>
    </row>
    <row r="9" spans="1:21" ht="14.4" customHeight="1" x14ac:dyDescent="0.3">
      <c r="A9" s="586">
        <v>40</v>
      </c>
      <c r="B9" s="587" t="s">
        <v>539</v>
      </c>
      <c r="C9" s="587" t="s">
        <v>541</v>
      </c>
      <c r="D9" s="588" t="s">
        <v>562</v>
      </c>
      <c r="E9" s="589" t="s">
        <v>546</v>
      </c>
      <c r="F9" s="587" t="s">
        <v>540</v>
      </c>
      <c r="G9" s="587" t="s">
        <v>554</v>
      </c>
      <c r="H9" s="587" t="s">
        <v>436</v>
      </c>
      <c r="I9" s="587" t="s">
        <v>555</v>
      </c>
      <c r="J9" s="587" t="s">
        <v>556</v>
      </c>
      <c r="K9" s="587" t="s">
        <v>557</v>
      </c>
      <c r="L9" s="590">
        <v>35.25</v>
      </c>
      <c r="M9" s="590">
        <v>35.25</v>
      </c>
      <c r="N9" s="587">
        <v>1</v>
      </c>
      <c r="O9" s="591">
        <v>0.5</v>
      </c>
      <c r="P9" s="590">
        <v>35.25</v>
      </c>
      <c r="Q9" s="592">
        <v>1</v>
      </c>
      <c r="R9" s="587">
        <v>1</v>
      </c>
      <c r="S9" s="592">
        <v>1</v>
      </c>
      <c r="T9" s="591">
        <v>0.5</v>
      </c>
      <c r="U9" s="593">
        <v>1</v>
      </c>
    </row>
    <row r="10" spans="1:21" ht="14.4" customHeight="1" thickBot="1" x14ac:dyDescent="0.35">
      <c r="A10" s="594">
        <v>40</v>
      </c>
      <c r="B10" s="595" t="s">
        <v>539</v>
      </c>
      <c r="C10" s="595" t="s">
        <v>541</v>
      </c>
      <c r="D10" s="596" t="s">
        <v>562</v>
      </c>
      <c r="E10" s="597" t="s">
        <v>546</v>
      </c>
      <c r="F10" s="595" t="s">
        <v>540</v>
      </c>
      <c r="G10" s="595" t="s">
        <v>558</v>
      </c>
      <c r="H10" s="595" t="s">
        <v>436</v>
      </c>
      <c r="I10" s="595" t="s">
        <v>559</v>
      </c>
      <c r="J10" s="595" t="s">
        <v>560</v>
      </c>
      <c r="K10" s="595" t="s">
        <v>561</v>
      </c>
      <c r="L10" s="598">
        <v>79.069999999999993</v>
      </c>
      <c r="M10" s="598">
        <v>79.069999999999993</v>
      </c>
      <c r="N10" s="595">
        <v>1</v>
      </c>
      <c r="O10" s="599">
        <v>1</v>
      </c>
      <c r="P10" s="598">
        <v>79.069999999999993</v>
      </c>
      <c r="Q10" s="600">
        <v>1</v>
      </c>
      <c r="R10" s="595">
        <v>1</v>
      </c>
      <c r="S10" s="600">
        <v>1</v>
      </c>
      <c r="T10" s="599">
        <v>1</v>
      </c>
      <c r="U10" s="6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29" customWidth="1"/>
    <col min="2" max="2" width="10" style="207" customWidth="1"/>
    <col min="3" max="3" width="5.5546875" style="210" customWidth="1"/>
    <col min="4" max="4" width="10" style="207" customWidth="1"/>
    <col min="5" max="5" width="5.5546875" style="210" customWidth="1"/>
    <col min="6" max="6" width="10" style="207" customWidth="1"/>
    <col min="7" max="7" width="8.88671875" style="129" customWidth="1"/>
    <col min="8" max="16384" width="8.88671875" style="129"/>
  </cols>
  <sheetData>
    <row r="1" spans="1:6" ht="37.799999999999997" customHeight="1" thickBot="1" x14ac:dyDescent="0.4">
      <c r="A1" s="367" t="s">
        <v>564</v>
      </c>
      <c r="B1" s="368"/>
      <c r="C1" s="368"/>
      <c r="D1" s="368"/>
      <c r="E1" s="368"/>
      <c r="F1" s="368"/>
    </row>
    <row r="2" spans="1:6" ht="14.4" customHeight="1" thickBot="1" x14ac:dyDescent="0.35">
      <c r="A2" s="232" t="s">
        <v>270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" customHeight="1" thickBot="1" x14ac:dyDescent="0.35">
      <c r="A4" s="602" t="s">
        <v>165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" customHeight="1" thickBot="1" x14ac:dyDescent="0.35">
      <c r="A5" s="608" t="s">
        <v>546</v>
      </c>
      <c r="B5" s="603"/>
      <c r="C5" s="578"/>
      <c r="D5" s="603">
        <v>0</v>
      </c>
      <c r="E5" s="578"/>
      <c r="F5" s="604">
        <v>0</v>
      </c>
    </row>
    <row r="6" spans="1:6" ht="14.4" customHeight="1" thickBot="1" x14ac:dyDescent="0.35">
      <c r="A6" s="531" t="s">
        <v>3</v>
      </c>
      <c r="B6" s="532"/>
      <c r="C6" s="533"/>
      <c r="D6" s="532">
        <v>0</v>
      </c>
      <c r="E6" s="533"/>
      <c r="F6" s="534">
        <v>0</v>
      </c>
    </row>
    <row r="7" spans="1:6" ht="14.4" customHeight="1" thickBot="1" x14ac:dyDescent="0.35"/>
    <row r="8" spans="1:6" ht="14.4" customHeight="1" thickBot="1" x14ac:dyDescent="0.35">
      <c r="A8" s="608" t="s">
        <v>565</v>
      </c>
      <c r="B8" s="603"/>
      <c r="C8" s="578"/>
      <c r="D8" s="603">
        <v>0</v>
      </c>
      <c r="E8" s="578"/>
      <c r="F8" s="604">
        <v>0</v>
      </c>
    </row>
    <row r="9" spans="1:6" ht="14.4" customHeight="1" thickBot="1" x14ac:dyDescent="0.35">
      <c r="A9" s="531" t="s">
        <v>3</v>
      </c>
      <c r="B9" s="532"/>
      <c r="C9" s="533"/>
      <c r="D9" s="532">
        <v>0</v>
      </c>
      <c r="E9" s="533"/>
      <c r="F9" s="534">
        <v>0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{E406E11F-885B-4D05-B59A-4DB68B02EE80}</x14:id>
        </ext>
      </extLst>
    </cfRule>
  </conditionalFormatting>
  <conditionalFormatting sqref="F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{1F72D2E9-2F0B-40A0-A99A-0A76C11DD1E4}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06E11F-885B-4D05-B59A-4DB68B02EE8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</xm:sqref>
        </x14:conditionalFormatting>
        <x14:conditionalFormatting xmlns:xm="http://schemas.microsoft.com/office/excel/2006/main">
          <x14:cfRule type="dataBar" id="{1F72D2E9-2F0B-40A0-A99A-0A76C11DD1E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29" customWidth="1"/>
    <col min="2" max="2" width="8.88671875" style="129" bestFit="1" customWidth="1"/>
    <col min="3" max="3" width="7" style="129" bestFit="1" customWidth="1"/>
    <col min="4" max="5" width="22.21875" style="129" customWidth="1"/>
    <col min="6" max="6" width="6.6640625" style="207" customWidth="1"/>
    <col min="7" max="7" width="10" style="207" customWidth="1"/>
    <col min="8" max="8" width="6.77734375" style="210" customWidth="1"/>
    <col min="9" max="9" width="6.6640625" style="207" customWidth="1"/>
    <col min="10" max="10" width="10" style="207" customWidth="1"/>
    <col min="11" max="11" width="6.77734375" style="210" customWidth="1"/>
    <col min="12" max="12" width="6.6640625" style="207" customWidth="1"/>
    <col min="13" max="13" width="10" style="207" customWidth="1"/>
    <col min="14" max="16384" width="8.88671875" style="129"/>
  </cols>
  <sheetData>
    <row r="1" spans="1:13" ht="18.600000000000001" customHeight="1" thickBot="1" x14ac:dyDescent="0.4">
      <c r="A1" s="368" t="s">
        <v>567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" customHeight="1" thickBot="1" x14ac:dyDescent="0.35">
      <c r="A2" s="232" t="s">
        <v>270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" customHeight="1" thickBot="1" x14ac:dyDescent="0.3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1</v>
      </c>
      <c r="J3" s="43">
        <f>SUBTOTAL(9,J6:J1048576)</f>
        <v>0</v>
      </c>
      <c r="K3" s="44">
        <f>IF(M3=0,0,J3/M3)</f>
        <v>0</v>
      </c>
      <c r="L3" s="43">
        <f>SUBTOTAL(9,L6:L1048576)</f>
        <v>1</v>
      </c>
      <c r="M3" s="45">
        <f>SUBTOTAL(9,M6:M1048576)</f>
        <v>0</v>
      </c>
    </row>
    <row r="4" spans="1:13" ht="14.4" customHeight="1" thickBot="1" x14ac:dyDescent="0.3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" customHeight="1" thickBot="1" x14ac:dyDescent="0.35">
      <c r="A5" s="602" t="s">
        <v>135</v>
      </c>
      <c r="B5" s="609" t="s">
        <v>131</v>
      </c>
      <c r="C5" s="609" t="s">
        <v>70</v>
      </c>
      <c r="D5" s="609" t="s">
        <v>132</v>
      </c>
      <c r="E5" s="609" t="s">
        <v>133</v>
      </c>
      <c r="F5" s="545" t="s">
        <v>28</v>
      </c>
      <c r="G5" s="545" t="s">
        <v>14</v>
      </c>
      <c r="H5" s="523" t="s">
        <v>134</v>
      </c>
      <c r="I5" s="522" t="s">
        <v>28</v>
      </c>
      <c r="J5" s="545" t="s">
        <v>14</v>
      </c>
      <c r="K5" s="523" t="s">
        <v>134</v>
      </c>
      <c r="L5" s="522" t="s">
        <v>28</v>
      </c>
      <c r="M5" s="546" t="s">
        <v>14</v>
      </c>
    </row>
    <row r="6" spans="1:13" ht="14.4" customHeight="1" thickBot="1" x14ac:dyDescent="0.35">
      <c r="A6" s="528" t="s">
        <v>546</v>
      </c>
      <c r="B6" s="570" t="s">
        <v>566</v>
      </c>
      <c r="C6" s="570" t="s">
        <v>551</v>
      </c>
      <c r="D6" s="570" t="s">
        <v>552</v>
      </c>
      <c r="E6" s="570" t="s">
        <v>553</v>
      </c>
      <c r="F6" s="529"/>
      <c r="G6" s="529"/>
      <c r="H6" s="248"/>
      <c r="I6" s="529">
        <v>1</v>
      </c>
      <c r="J6" s="529">
        <v>0</v>
      </c>
      <c r="K6" s="248"/>
      <c r="L6" s="529">
        <v>1</v>
      </c>
      <c r="M6" s="530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208" customWidth="1"/>
    <col min="2" max="2" width="61.109375" style="208" customWidth="1"/>
    <col min="3" max="3" width="9.5546875" style="129" hidden="1" customWidth="1" outlineLevel="1"/>
    <col min="4" max="4" width="9.5546875" style="209" customWidth="1" collapsed="1"/>
    <col min="5" max="5" width="2.21875" style="209" customWidth="1"/>
    <col min="6" max="6" width="9.5546875" style="210" customWidth="1"/>
    <col min="7" max="7" width="9.5546875" style="207" customWidth="1"/>
    <col min="8" max="9" width="9.5546875" style="129" customWidth="1"/>
    <col min="10" max="10" width="0" style="129" hidden="1" customWidth="1"/>
    <col min="11" max="16384" width="8.88671875" style="129"/>
  </cols>
  <sheetData>
    <row r="1" spans="1:10" ht="18.600000000000001" customHeight="1" thickBot="1" x14ac:dyDescent="0.4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" customHeight="1" thickBot="1" x14ac:dyDescent="0.35">
      <c r="A2" s="232" t="s">
        <v>270</v>
      </c>
      <c r="B2" s="206"/>
      <c r="C2" s="206"/>
      <c r="D2" s="206"/>
      <c r="E2" s="206"/>
      <c r="F2" s="206"/>
    </row>
    <row r="3" spans="1:10" ht="14.4" customHeight="1" thickBot="1" x14ac:dyDescent="0.35">
      <c r="A3" s="232"/>
      <c r="B3" s="271"/>
      <c r="C3" s="238">
        <v>2015</v>
      </c>
      <c r="D3" s="239">
        <v>2017</v>
      </c>
      <c r="E3" s="7"/>
      <c r="F3" s="338">
        <v>2018</v>
      </c>
      <c r="G3" s="356"/>
      <c r="H3" s="356"/>
      <c r="I3" s="339"/>
    </row>
    <row r="4" spans="1:10" ht="14.4" customHeight="1" thickBot="1" x14ac:dyDescent="0.35">
      <c r="A4" s="243" t="s">
        <v>0</v>
      </c>
      <c r="B4" s="244" t="s">
        <v>195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" customHeight="1" x14ac:dyDescent="0.3">
      <c r="A5" s="487" t="s">
        <v>434</v>
      </c>
      <c r="B5" s="488" t="s">
        <v>435</v>
      </c>
      <c r="C5" s="489" t="s">
        <v>436</v>
      </c>
      <c r="D5" s="489" t="s">
        <v>436</v>
      </c>
      <c r="E5" s="489"/>
      <c r="F5" s="489" t="s">
        <v>436</v>
      </c>
      <c r="G5" s="489" t="s">
        <v>436</v>
      </c>
      <c r="H5" s="489" t="s">
        <v>436</v>
      </c>
      <c r="I5" s="490" t="s">
        <v>436</v>
      </c>
      <c r="J5" s="491" t="s">
        <v>68</v>
      </c>
    </row>
    <row r="6" spans="1:10" ht="14.4" customHeight="1" x14ac:dyDescent="0.3">
      <c r="A6" s="487" t="s">
        <v>434</v>
      </c>
      <c r="B6" s="488" t="s">
        <v>568</v>
      </c>
      <c r="C6" s="489">
        <v>20469.068589999992</v>
      </c>
      <c r="D6" s="489">
        <v>22511.858420000004</v>
      </c>
      <c r="E6" s="489"/>
      <c r="F6" s="489">
        <v>28368.917899999989</v>
      </c>
      <c r="G6" s="489">
        <v>28853.86</v>
      </c>
      <c r="H6" s="489">
        <v>-484.94210000001112</v>
      </c>
      <c r="I6" s="490">
        <v>0.98319316375694588</v>
      </c>
      <c r="J6" s="491" t="s">
        <v>1</v>
      </c>
    </row>
    <row r="7" spans="1:10" ht="14.4" customHeight="1" x14ac:dyDescent="0.3">
      <c r="A7" s="487" t="s">
        <v>434</v>
      </c>
      <c r="B7" s="488" t="s">
        <v>569</v>
      </c>
      <c r="C7" s="489">
        <v>139.25720000000001</v>
      </c>
      <c r="D7" s="489">
        <v>232.74345999999997</v>
      </c>
      <c r="E7" s="489"/>
      <c r="F7" s="489">
        <v>447.58203000000003</v>
      </c>
      <c r="G7" s="489">
        <v>435.29931249999998</v>
      </c>
      <c r="H7" s="489">
        <v>12.282717500000047</v>
      </c>
      <c r="I7" s="490">
        <v>1.0282167169744842</v>
      </c>
      <c r="J7" s="491" t="s">
        <v>1</v>
      </c>
    </row>
    <row r="8" spans="1:10" ht="14.4" customHeight="1" x14ac:dyDescent="0.3">
      <c r="A8" s="487" t="s">
        <v>434</v>
      </c>
      <c r="B8" s="488" t="s">
        <v>570</v>
      </c>
      <c r="C8" s="489">
        <v>14.167150000000001</v>
      </c>
      <c r="D8" s="489">
        <v>14.567140000000002</v>
      </c>
      <c r="E8" s="489"/>
      <c r="F8" s="489">
        <v>13.946119999999999</v>
      </c>
      <c r="G8" s="489">
        <v>15</v>
      </c>
      <c r="H8" s="489">
        <v>-1.0538800000000013</v>
      </c>
      <c r="I8" s="490">
        <v>0.9297413333333332</v>
      </c>
      <c r="J8" s="491" t="s">
        <v>1</v>
      </c>
    </row>
    <row r="9" spans="1:10" ht="14.4" customHeight="1" x14ac:dyDescent="0.3">
      <c r="A9" s="487" t="s">
        <v>434</v>
      </c>
      <c r="B9" s="488" t="s">
        <v>571</v>
      </c>
      <c r="C9" s="489">
        <v>86.407179999999997</v>
      </c>
      <c r="D9" s="489">
        <v>108.21213999999996</v>
      </c>
      <c r="E9" s="489"/>
      <c r="F9" s="489">
        <v>91.222520000000003</v>
      </c>
      <c r="G9" s="489">
        <v>109</v>
      </c>
      <c r="H9" s="489">
        <v>-17.777479999999997</v>
      </c>
      <c r="I9" s="490">
        <v>0.83690385321100924</v>
      </c>
      <c r="J9" s="491" t="s">
        <v>1</v>
      </c>
    </row>
    <row r="10" spans="1:10" ht="14.4" customHeight="1" x14ac:dyDescent="0.3">
      <c r="A10" s="487" t="s">
        <v>434</v>
      </c>
      <c r="B10" s="488" t="s">
        <v>572</v>
      </c>
      <c r="C10" s="489">
        <v>1.4370000000000001</v>
      </c>
      <c r="D10" s="489">
        <v>1.2170000000000001</v>
      </c>
      <c r="E10" s="489"/>
      <c r="F10" s="489">
        <v>1.46052</v>
      </c>
      <c r="G10" s="489">
        <v>1</v>
      </c>
      <c r="H10" s="489">
        <v>0.46052000000000004</v>
      </c>
      <c r="I10" s="490">
        <v>1.46052</v>
      </c>
      <c r="J10" s="491" t="s">
        <v>1</v>
      </c>
    </row>
    <row r="11" spans="1:10" ht="14.4" customHeight="1" x14ac:dyDescent="0.3">
      <c r="A11" s="487" t="s">
        <v>434</v>
      </c>
      <c r="B11" s="488" t="s">
        <v>573</v>
      </c>
      <c r="C11" s="489">
        <v>17.646000000000001</v>
      </c>
      <c r="D11" s="489">
        <v>23.138000000000002</v>
      </c>
      <c r="E11" s="489"/>
      <c r="F11" s="489">
        <v>26.526299999999999</v>
      </c>
      <c r="G11" s="489">
        <v>25</v>
      </c>
      <c r="H11" s="489">
        <v>1.5262999999999991</v>
      </c>
      <c r="I11" s="490">
        <v>1.0610519999999999</v>
      </c>
      <c r="J11" s="491" t="s">
        <v>1</v>
      </c>
    </row>
    <row r="12" spans="1:10" ht="14.4" customHeight="1" x14ac:dyDescent="0.3">
      <c r="A12" s="487" t="s">
        <v>434</v>
      </c>
      <c r="B12" s="488" t="s">
        <v>441</v>
      </c>
      <c r="C12" s="489">
        <v>20727.983119999994</v>
      </c>
      <c r="D12" s="489">
        <v>22891.736160000004</v>
      </c>
      <c r="E12" s="489"/>
      <c r="F12" s="489">
        <v>28949.655389999993</v>
      </c>
      <c r="G12" s="489">
        <v>29439.1593125</v>
      </c>
      <c r="H12" s="489">
        <v>-489.50392250000732</v>
      </c>
      <c r="I12" s="490">
        <v>0.98337235390101096</v>
      </c>
      <c r="J12" s="491" t="s">
        <v>442</v>
      </c>
    </row>
    <row r="14" spans="1:10" ht="14.4" customHeight="1" x14ac:dyDescent="0.3">
      <c r="A14" s="487" t="s">
        <v>434</v>
      </c>
      <c r="B14" s="488" t="s">
        <v>435</v>
      </c>
      <c r="C14" s="489" t="s">
        <v>436</v>
      </c>
      <c r="D14" s="489" t="s">
        <v>436</v>
      </c>
      <c r="E14" s="489"/>
      <c r="F14" s="489" t="s">
        <v>436</v>
      </c>
      <c r="G14" s="489" t="s">
        <v>436</v>
      </c>
      <c r="H14" s="489" t="s">
        <v>436</v>
      </c>
      <c r="I14" s="490" t="s">
        <v>436</v>
      </c>
      <c r="J14" s="491" t="s">
        <v>68</v>
      </c>
    </row>
    <row r="15" spans="1:10" ht="14.4" customHeight="1" x14ac:dyDescent="0.3">
      <c r="A15" s="487" t="s">
        <v>443</v>
      </c>
      <c r="B15" s="488" t="s">
        <v>444</v>
      </c>
      <c r="C15" s="489" t="s">
        <v>436</v>
      </c>
      <c r="D15" s="489" t="s">
        <v>436</v>
      </c>
      <c r="E15" s="489"/>
      <c r="F15" s="489" t="s">
        <v>436</v>
      </c>
      <c r="G15" s="489" t="s">
        <v>436</v>
      </c>
      <c r="H15" s="489" t="s">
        <v>436</v>
      </c>
      <c r="I15" s="490" t="s">
        <v>436</v>
      </c>
      <c r="J15" s="491" t="s">
        <v>0</v>
      </c>
    </row>
    <row r="16" spans="1:10" ht="14.4" customHeight="1" x14ac:dyDescent="0.3">
      <c r="A16" s="487" t="s">
        <v>443</v>
      </c>
      <c r="B16" s="488" t="s">
        <v>568</v>
      </c>
      <c r="C16" s="489">
        <v>20469.068589999992</v>
      </c>
      <c r="D16" s="489">
        <v>22511.858420000004</v>
      </c>
      <c r="E16" s="489"/>
      <c r="F16" s="489">
        <v>28368.917899999989</v>
      </c>
      <c r="G16" s="489">
        <v>28854</v>
      </c>
      <c r="H16" s="489">
        <v>-485.08210000001054</v>
      </c>
      <c r="I16" s="490">
        <v>0.98318839329035801</v>
      </c>
      <c r="J16" s="491" t="s">
        <v>1</v>
      </c>
    </row>
    <row r="17" spans="1:10" ht="14.4" customHeight="1" x14ac:dyDescent="0.3">
      <c r="A17" s="487" t="s">
        <v>443</v>
      </c>
      <c r="B17" s="488" t="s">
        <v>569</v>
      </c>
      <c r="C17" s="489">
        <v>139.25720000000001</v>
      </c>
      <c r="D17" s="489">
        <v>232.74345999999997</v>
      </c>
      <c r="E17" s="489"/>
      <c r="F17" s="489">
        <v>447.58203000000003</v>
      </c>
      <c r="G17" s="489">
        <v>435</v>
      </c>
      <c r="H17" s="489">
        <v>12.582030000000032</v>
      </c>
      <c r="I17" s="490">
        <v>1.0289242068965518</v>
      </c>
      <c r="J17" s="491" t="s">
        <v>1</v>
      </c>
    </row>
    <row r="18" spans="1:10" ht="14.4" customHeight="1" x14ac:dyDescent="0.3">
      <c r="A18" s="487" t="s">
        <v>443</v>
      </c>
      <c r="B18" s="488" t="s">
        <v>570</v>
      </c>
      <c r="C18" s="489">
        <v>14.167150000000001</v>
      </c>
      <c r="D18" s="489">
        <v>14.567140000000002</v>
      </c>
      <c r="E18" s="489"/>
      <c r="F18" s="489">
        <v>13.946119999999999</v>
      </c>
      <c r="G18" s="489">
        <v>15</v>
      </c>
      <c r="H18" s="489">
        <v>-1.0538800000000013</v>
      </c>
      <c r="I18" s="490">
        <v>0.9297413333333332</v>
      </c>
      <c r="J18" s="491" t="s">
        <v>1</v>
      </c>
    </row>
    <row r="19" spans="1:10" ht="14.4" customHeight="1" x14ac:dyDescent="0.3">
      <c r="A19" s="487" t="s">
        <v>443</v>
      </c>
      <c r="B19" s="488" t="s">
        <v>571</v>
      </c>
      <c r="C19" s="489">
        <v>86.407179999999997</v>
      </c>
      <c r="D19" s="489">
        <v>108.21213999999996</v>
      </c>
      <c r="E19" s="489"/>
      <c r="F19" s="489">
        <v>91.222520000000003</v>
      </c>
      <c r="G19" s="489">
        <v>109</v>
      </c>
      <c r="H19" s="489">
        <v>-17.777479999999997</v>
      </c>
      <c r="I19" s="490">
        <v>0.83690385321100924</v>
      </c>
      <c r="J19" s="491" t="s">
        <v>1</v>
      </c>
    </row>
    <row r="20" spans="1:10" ht="14.4" customHeight="1" x14ac:dyDescent="0.3">
      <c r="A20" s="487" t="s">
        <v>443</v>
      </c>
      <c r="B20" s="488" t="s">
        <v>572</v>
      </c>
      <c r="C20" s="489">
        <v>1.4370000000000001</v>
      </c>
      <c r="D20" s="489">
        <v>1.2170000000000001</v>
      </c>
      <c r="E20" s="489"/>
      <c r="F20" s="489">
        <v>1.46052</v>
      </c>
      <c r="G20" s="489">
        <v>1</v>
      </c>
      <c r="H20" s="489">
        <v>0.46052000000000004</v>
      </c>
      <c r="I20" s="490">
        <v>1.46052</v>
      </c>
      <c r="J20" s="491" t="s">
        <v>1</v>
      </c>
    </row>
    <row r="21" spans="1:10" ht="14.4" customHeight="1" x14ac:dyDescent="0.3">
      <c r="A21" s="487" t="s">
        <v>443</v>
      </c>
      <c r="B21" s="488" t="s">
        <v>573</v>
      </c>
      <c r="C21" s="489">
        <v>17.646000000000001</v>
      </c>
      <c r="D21" s="489">
        <v>23.138000000000002</v>
      </c>
      <c r="E21" s="489"/>
      <c r="F21" s="489">
        <v>26.526299999999999</v>
      </c>
      <c r="G21" s="489">
        <v>25</v>
      </c>
      <c r="H21" s="489">
        <v>1.5262999999999991</v>
      </c>
      <c r="I21" s="490">
        <v>1.0610519999999999</v>
      </c>
      <c r="J21" s="491" t="s">
        <v>1</v>
      </c>
    </row>
    <row r="22" spans="1:10" ht="14.4" customHeight="1" x14ac:dyDescent="0.3">
      <c r="A22" s="487" t="s">
        <v>443</v>
      </c>
      <c r="B22" s="488" t="s">
        <v>445</v>
      </c>
      <c r="C22" s="489">
        <v>20727.983119999994</v>
      </c>
      <c r="D22" s="489">
        <v>22891.736160000004</v>
      </c>
      <c r="E22" s="489"/>
      <c r="F22" s="489">
        <v>28949.655389999993</v>
      </c>
      <c r="G22" s="489">
        <v>29439</v>
      </c>
      <c r="H22" s="489">
        <v>-489.34461000000738</v>
      </c>
      <c r="I22" s="490">
        <v>0.9833776755324567</v>
      </c>
      <c r="J22" s="491" t="s">
        <v>446</v>
      </c>
    </row>
    <row r="23" spans="1:10" ht="14.4" customHeight="1" x14ac:dyDescent="0.3">
      <c r="A23" s="487" t="s">
        <v>436</v>
      </c>
      <c r="B23" s="488" t="s">
        <v>436</v>
      </c>
      <c r="C23" s="489" t="s">
        <v>436</v>
      </c>
      <c r="D23" s="489" t="s">
        <v>436</v>
      </c>
      <c r="E23" s="489"/>
      <c r="F23" s="489" t="s">
        <v>436</v>
      </c>
      <c r="G23" s="489" t="s">
        <v>436</v>
      </c>
      <c r="H23" s="489" t="s">
        <v>436</v>
      </c>
      <c r="I23" s="490" t="s">
        <v>436</v>
      </c>
      <c r="J23" s="491" t="s">
        <v>447</v>
      </c>
    </row>
    <row r="24" spans="1:10" ht="14.4" customHeight="1" x14ac:dyDescent="0.3">
      <c r="A24" s="487" t="s">
        <v>434</v>
      </c>
      <c r="B24" s="488" t="s">
        <v>441</v>
      </c>
      <c r="C24" s="489">
        <v>20727.983119999994</v>
      </c>
      <c r="D24" s="489">
        <v>22891.736160000004</v>
      </c>
      <c r="E24" s="489"/>
      <c r="F24" s="489">
        <v>28949.655389999993</v>
      </c>
      <c r="G24" s="489">
        <v>29439</v>
      </c>
      <c r="H24" s="489">
        <v>-489.34461000000738</v>
      </c>
      <c r="I24" s="490">
        <v>0.9833776755324567</v>
      </c>
      <c r="J24" s="491" t="s">
        <v>442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6">
      <formula>$H14&gt;0</formula>
    </cfRule>
  </conditionalFormatting>
  <conditionalFormatting sqref="A14:A24">
    <cfRule type="expression" dxfId="10" priority="5">
      <formula>AND($J14&lt;&gt;"mezeraKL",$J14&lt;&gt;"")</formula>
    </cfRule>
  </conditionalFormatting>
  <conditionalFormatting sqref="I14:I24">
    <cfRule type="expression" dxfId="9" priority="7">
      <formula>$I14&gt;1</formula>
    </cfRule>
  </conditionalFormatting>
  <conditionalFormatting sqref="B14:B24">
    <cfRule type="expression" dxfId="8" priority="4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24 F14:I24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50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29" hidden="1" customWidth="1" outlineLevel="1"/>
    <col min="2" max="2" width="28.33203125" style="129" hidden="1" customWidth="1" outlineLevel="1"/>
    <col min="3" max="3" width="5.33203125" style="209" bestFit="1" customWidth="1" collapsed="1"/>
    <col min="4" max="4" width="18.77734375" style="213" customWidth="1"/>
    <col min="5" max="5" width="9" style="209" bestFit="1" customWidth="1"/>
    <col min="6" max="6" width="18.77734375" style="213" customWidth="1"/>
    <col min="7" max="7" width="12.44140625" style="209" hidden="1" customWidth="1" outlineLevel="1"/>
    <col min="8" max="8" width="25.77734375" style="209" customWidth="1" collapsed="1"/>
    <col min="9" max="9" width="7.77734375" style="207" customWidth="1"/>
    <col min="10" max="10" width="10" style="207" customWidth="1"/>
    <col min="11" max="11" width="11.109375" style="207" customWidth="1"/>
    <col min="12" max="16384" width="8.88671875" style="129"/>
  </cols>
  <sheetData>
    <row r="1" spans="1:11" ht="18.600000000000001" customHeight="1" thickBot="1" x14ac:dyDescent="0.4">
      <c r="A1" s="366" t="s">
        <v>1470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" customHeight="1" thickBot="1" x14ac:dyDescent="0.35">
      <c r="A2" s="232" t="s">
        <v>270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" customHeight="1" thickBot="1" x14ac:dyDescent="0.3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45.32066272031922</v>
      </c>
      <c r="J3" s="98">
        <f>SUBTOTAL(9,J5:J1048576)</f>
        <v>638934</v>
      </c>
      <c r="K3" s="99">
        <f>SUBTOTAL(9,K5:K1048576)</f>
        <v>28956912.314544439</v>
      </c>
    </row>
    <row r="4" spans="1:11" s="208" customFormat="1" ht="14.4" customHeight="1" thickBot="1" x14ac:dyDescent="0.35">
      <c r="A4" s="610" t="s">
        <v>4</v>
      </c>
      <c r="B4" s="611" t="s">
        <v>5</v>
      </c>
      <c r="C4" s="611" t="s">
        <v>0</v>
      </c>
      <c r="D4" s="611" t="s">
        <v>6</v>
      </c>
      <c r="E4" s="611" t="s">
        <v>7</v>
      </c>
      <c r="F4" s="611" t="s">
        <v>1</v>
      </c>
      <c r="G4" s="611" t="s">
        <v>70</v>
      </c>
      <c r="H4" s="495" t="s">
        <v>11</v>
      </c>
      <c r="I4" s="496" t="s">
        <v>142</v>
      </c>
      <c r="J4" s="496" t="s">
        <v>13</v>
      </c>
      <c r="K4" s="497" t="s">
        <v>159</v>
      </c>
    </row>
    <row r="5" spans="1:11" ht="14.4" customHeight="1" x14ac:dyDescent="0.3">
      <c r="A5" s="579" t="s">
        <v>434</v>
      </c>
      <c r="B5" s="580" t="s">
        <v>435</v>
      </c>
      <c r="C5" s="583" t="s">
        <v>443</v>
      </c>
      <c r="D5" s="612" t="s">
        <v>444</v>
      </c>
      <c r="E5" s="583" t="s">
        <v>574</v>
      </c>
      <c r="F5" s="612" t="s">
        <v>575</v>
      </c>
      <c r="G5" s="583" t="s">
        <v>576</v>
      </c>
      <c r="H5" s="583" t="s">
        <v>577</v>
      </c>
      <c r="I5" s="116">
        <v>7706.6949462890625</v>
      </c>
      <c r="J5" s="116">
        <v>12</v>
      </c>
      <c r="K5" s="605">
        <v>92480.33935546875</v>
      </c>
    </row>
    <row r="6" spans="1:11" ht="14.4" customHeight="1" x14ac:dyDescent="0.3">
      <c r="A6" s="586" t="s">
        <v>434</v>
      </c>
      <c r="B6" s="587" t="s">
        <v>435</v>
      </c>
      <c r="C6" s="590" t="s">
        <v>443</v>
      </c>
      <c r="D6" s="613" t="s">
        <v>444</v>
      </c>
      <c r="E6" s="590" t="s">
        <v>574</v>
      </c>
      <c r="F6" s="613" t="s">
        <v>575</v>
      </c>
      <c r="G6" s="590" t="s">
        <v>578</v>
      </c>
      <c r="H6" s="590" t="s">
        <v>579</v>
      </c>
      <c r="I6" s="614">
        <v>933.3599853515625</v>
      </c>
      <c r="J6" s="614">
        <v>1</v>
      </c>
      <c r="K6" s="615">
        <v>933.3599853515625</v>
      </c>
    </row>
    <row r="7" spans="1:11" ht="14.4" customHeight="1" x14ac:dyDescent="0.3">
      <c r="A7" s="586" t="s">
        <v>434</v>
      </c>
      <c r="B7" s="587" t="s">
        <v>435</v>
      </c>
      <c r="C7" s="590" t="s">
        <v>443</v>
      </c>
      <c r="D7" s="613" t="s">
        <v>444</v>
      </c>
      <c r="E7" s="590" t="s">
        <v>574</v>
      </c>
      <c r="F7" s="613" t="s">
        <v>575</v>
      </c>
      <c r="G7" s="590" t="s">
        <v>580</v>
      </c>
      <c r="H7" s="590" t="s">
        <v>581</v>
      </c>
      <c r="I7" s="614">
        <v>113.6066648695204</v>
      </c>
      <c r="J7" s="614">
        <v>19</v>
      </c>
      <c r="K7" s="615">
        <v>2154.2799835205078</v>
      </c>
    </row>
    <row r="8" spans="1:11" ht="14.4" customHeight="1" x14ac:dyDescent="0.3">
      <c r="A8" s="586" t="s">
        <v>434</v>
      </c>
      <c r="B8" s="587" t="s">
        <v>435</v>
      </c>
      <c r="C8" s="590" t="s">
        <v>443</v>
      </c>
      <c r="D8" s="613" t="s">
        <v>444</v>
      </c>
      <c r="E8" s="590" t="s">
        <v>574</v>
      </c>
      <c r="F8" s="613" t="s">
        <v>575</v>
      </c>
      <c r="G8" s="590" t="s">
        <v>582</v>
      </c>
      <c r="H8" s="590" t="s">
        <v>583</v>
      </c>
      <c r="I8" s="614">
        <v>1362.9000244140625</v>
      </c>
      <c r="J8" s="614">
        <v>1</v>
      </c>
      <c r="K8" s="615">
        <v>1362.9000244140625</v>
      </c>
    </row>
    <row r="9" spans="1:11" ht="14.4" customHeight="1" x14ac:dyDescent="0.3">
      <c r="A9" s="586" t="s">
        <v>434</v>
      </c>
      <c r="B9" s="587" t="s">
        <v>435</v>
      </c>
      <c r="C9" s="590" t="s">
        <v>443</v>
      </c>
      <c r="D9" s="613" t="s">
        <v>444</v>
      </c>
      <c r="E9" s="590" t="s">
        <v>574</v>
      </c>
      <c r="F9" s="613" t="s">
        <v>575</v>
      </c>
      <c r="G9" s="590" t="s">
        <v>584</v>
      </c>
      <c r="H9" s="590" t="s">
        <v>585</v>
      </c>
      <c r="I9" s="614">
        <v>32.048947930335999</v>
      </c>
      <c r="J9" s="614">
        <v>1000</v>
      </c>
      <c r="K9" s="615">
        <v>32062.269958496094</v>
      </c>
    </row>
    <row r="10" spans="1:11" ht="14.4" customHeight="1" x14ac:dyDescent="0.3">
      <c r="A10" s="586" t="s">
        <v>434</v>
      </c>
      <c r="B10" s="587" t="s">
        <v>435</v>
      </c>
      <c r="C10" s="590" t="s">
        <v>443</v>
      </c>
      <c r="D10" s="613" t="s">
        <v>444</v>
      </c>
      <c r="E10" s="590" t="s">
        <v>574</v>
      </c>
      <c r="F10" s="613" t="s">
        <v>575</v>
      </c>
      <c r="G10" s="590" t="s">
        <v>586</v>
      </c>
      <c r="H10" s="590" t="s">
        <v>587</v>
      </c>
      <c r="I10" s="614">
        <v>32.392187595367432</v>
      </c>
      <c r="J10" s="614">
        <v>140</v>
      </c>
      <c r="K10" s="615">
        <v>4534.9200744628906</v>
      </c>
    </row>
    <row r="11" spans="1:11" ht="14.4" customHeight="1" x14ac:dyDescent="0.3">
      <c r="A11" s="586" t="s">
        <v>434</v>
      </c>
      <c r="B11" s="587" t="s">
        <v>435</v>
      </c>
      <c r="C11" s="590" t="s">
        <v>443</v>
      </c>
      <c r="D11" s="613" t="s">
        <v>444</v>
      </c>
      <c r="E11" s="590" t="s">
        <v>574</v>
      </c>
      <c r="F11" s="613" t="s">
        <v>575</v>
      </c>
      <c r="G11" s="590" t="s">
        <v>588</v>
      </c>
      <c r="H11" s="590" t="s">
        <v>589</v>
      </c>
      <c r="I11" s="614">
        <v>5240.4583565848216</v>
      </c>
      <c r="J11" s="614">
        <v>32</v>
      </c>
      <c r="K11" s="615">
        <v>166114</v>
      </c>
    </row>
    <row r="12" spans="1:11" ht="14.4" customHeight="1" x14ac:dyDescent="0.3">
      <c r="A12" s="586" t="s">
        <v>434</v>
      </c>
      <c r="B12" s="587" t="s">
        <v>435</v>
      </c>
      <c r="C12" s="590" t="s">
        <v>443</v>
      </c>
      <c r="D12" s="613" t="s">
        <v>444</v>
      </c>
      <c r="E12" s="590" t="s">
        <v>574</v>
      </c>
      <c r="F12" s="613" t="s">
        <v>575</v>
      </c>
      <c r="G12" s="590" t="s">
        <v>590</v>
      </c>
      <c r="H12" s="590" t="s">
        <v>591</v>
      </c>
      <c r="I12" s="614">
        <v>21005.607979910714</v>
      </c>
      <c r="J12" s="614">
        <v>18</v>
      </c>
      <c r="K12" s="615">
        <v>378100.912109375</v>
      </c>
    </row>
    <row r="13" spans="1:11" ht="14.4" customHeight="1" x14ac:dyDescent="0.3">
      <c r="A13" s="586" t="s">
        <v>434</v>
      </c>
      <c r="B13" s="587" t="s">
        <v>435</v>
      </c>
      <c r="C13" s="590" t="s">
        <v>443</v>
      </c>
      <c r="D13" s="613" t="s">
        <v>444</v>
      </c>
      <c r="E13" s="590" t="s">
        <v>574</v>
      </c>
      <c r="F13" s="613" t="s">
        <v>575</v>
      </c>
      <c r="G13" s="590" t="s">
        <v>592</v>
      </c>
      <c r="H13" s="590" t="s">
        <v>593</v>
      </c>
      <c r="I13" s="614">
        <v>25346.730113636364</v>
      </c>
      <c r="J13" s="614">
        <v>24</v>
      </c>
      <c r="K13" s="615">
        <v>607176.26171875</v>
      </c>
    </row>
    <row r="14" spans="1:11" ht="14.4" customHeight="1" x14ac:dyDescent="0.3">
      <c r="A14" s="586" t="s">
        <v>434</v>
      </c>
      <c r="B14" s="587" t="s">
        <v>435</v>
      </c>
      <c r="C14" s="590" t="s">
        <v>443</v>
      </c>
      <c r="D14" s="613" t="s">
        <v>444</v>
      </c>
      <c r="E14" s="590" t="s">
        <v>574</v>
      </c>
      <c r="F14" s="613" t="s">
        <v>575</v>
      </c>
      <c r="G14" s="590" t="s">
        <v>594</v>
      </c>
      <c r="H14" s="590" t="s">
        <v>595</v>
      </c>
      <c r="I14" s="614">
        <v>36590.422200520836</v>
      </c>
      <c r="J14" s="614">
        <v>12</v>
      </c>
      <c r="K14" s="615">
        <v>439085.06640625</v>
      </c>
    </row>
    <row r="15" spans="1:11" ht="14.4" customHeight="1" x14ac:dyDescent="0.3">
      <c r="A15" s="586" t="s">
        <v>434</v>
      </c>
      <c r="B15" s="587" t="s">
        <v>435</v>
      </c>
      <c r="C15" s="590" t="s">
        <v>443</v>
      </c>
      <c r="D15" s="613" t="s">
        <v>444</v>
      </c>
      <c r="E15" s="590" t="s">
        <v>574</v>
      </c>
      <c r="F15" s="613" t="s">
        <v>575</v>
      </c>
      <c r="G15" s="590" t="s">
        <v>596</v>
      </c>
      <c r="H15" s="590" t="s">
        <v>597</v>
      </c>
      <c r="I15" s="614">
        <v>36590.388346354164</v>
      </c>
      <c r="J15" s="614">
        <v>12</v>
      </c>
      <c r="K15" s="615">
        <v>439084.66015625</v>
      </c>
    </row>
    <row r="16" spans="1:11" ht="14.4" customHeight="1" x14ac:dyDescent="0.3">
      <c r="A16" s="586" t="s">
        <v>434</v>
      </c>
      <c r="B16" s="587" t="s">
        <v>435</v>
      </c>
      <c r="C16" s="590" t="s">
        <v>443</v>
      </c>
      <c r="D16" s="613" t="s">
        <v>444</v>
      </c>
      <c r="E16" s="590" t="s">
        <v>574</v>
      </c>
      <c r="F16" s="613" t="s">
        <v>575</v>
      </c>
      <c r="G16" s="590" t="s">
        <v>598</v>
      </c>
      <c r="H16" s="590" t="s">
        <v>599</v>
      </c>
      <c r="I16" s="614">
        <v>36590.348721590912</v>
      </c>
      <c r="J16" s="614">
        <v>11</v>
      </c>
      <c r="K16" s="615">
        <v>402493.8359375</v>
      </c>
    </row>
    <row r="17" spans="1:11" ht="14.4" customHeight="1" x14ac:dyDescent="0.3">
      <c r="A17" s="586" t="s">
        <v>434</v>
      </c>
      <c r="B17" s="587" t="s">
        <v>435</v>
      </c>
      <c r="C17" s="590" t="s">
        <v>443</v>
      </c>
      <c r="D17" s="613" t="s">
        <v>444</v>
      </c>
      <c r="E17" s="590" t="s">
        <v>574</v>
      </c>
      <c r="F17" s="613" t="s">
        <v>575</v>
      </c>
      <c r="G17" s="590" t="s">
        <v>600</v>
      </c>
      <c r="H17" s="590" t="s">
        <v>601</v>
      </c>
      <c r="I17" s="614">
        <v>36590.4375</v>
      </c>
      <c r="J17" s="614">
        <v>2</v>
      </c>
      <c r="K17" s="615">
        <v>73180.671875</v>
      </c>
    </row>
    <row r="18" spans="1:11" ht="14.4" customHeight="1" x14ac:dyDescent="0.3">
      <c r="A18" s="586" t="s">
        <v>434</v>
      </c>
      <c r="B18" s="587" t="s">
        <v>435</v>
      </c>
      <c r="C18" s="590" t="s">
        <v>443</v>
      </c>
      <c r="D18" s="613" t="s">
        <v>444</v>
      </c>
      <c r="E18" s="590" t="s">
        <v>574</v>
      </c>
      <c r="F18" s="613" t="s">
        <v>575</v>
      </c>
      <c r="G18" s="590" t="s">
        <v>602</v>
      </c>
      <c r="H18" s="590" t="s">
        <v>603</v>
      </c>
      <c r="I18" s="614">
        <v>36590.309687499997</v>
      </c>
      <c r="J18" s="614">
        <v>27</v>
      </c>
      <c r="K18" s="615">
        <v>987938.5859375</v>
      </c>
    </row>
    <row r="19" spans="1:11" ht="14.4" customHeight="1" x14ac:dyDescent="0.3">
      <c r="A19" s="586" t="s">
        <v>434</v>
      </c>
      <c r="B19" s="587" t="s">
        <v>435</v>
      </c>
      <c r="C19" s="590" t="s">
        <v>443</v>
      </c>
      <c r="D19" s="613" t="s">
        <v>444</v>
      </c>
      <c r="E19" s="590" t="s">
        <v>574</v>
      </c>
      <c r="F19" s="613" t="s">
        <v>575</v>
      </c>
      <c r="G19" s="590" t="s">
        <v>604</v>
      </c>
      <c r="H19" s="590" t="s">
        <v>605</v>
      </c>
      <c r="I19" s="614">
        <v>36590.353759765625</v>
      </c>
      <c r="J19" s="614">
        <v>16</v>
      </c>
      <c r="K19" s="615">
        <v>585445.66015625</v>
      </c>
    </row>
    <row r="20" spans="1:11" ht="14.4" customHeight="1" x14ac:dyDescent="0.3">
      <c r="A20" s="586" t="s">
        <v>434</v>
      </c>
      <c r="B20" s="587" t="s">
        <v>435</v>
      </c>
      <c r="C20" s="590" t="s">
        <v>443</v>
      </c>
      <c r="D20" s="613" t="s">
        <v>444</v>
      </c>
      <c r="E20" s="590" t="s">
        <v>574</v>
      </c>
      <c r="F20" s="613" t="s">
        <v>575</v>
      </c>
      <c r="G20" s="590" t="s">
        <v>606</v>
      </c>
      <c r="H20" s="590" t="s">
        <v>607</v>
      </c>
      <c r="I20" s="614">
        <v>274.66960797991072</v>
      </c>
      <c r="J20" s="614">
        <v>115</v>
      </c>
      <c r="K20" s="615">
        <v>31586.99951171875</v>
      </c>
    </row>
    <row r="21" spans="1:11" ht="14.4" customHeight="1" x14ac:dyDescent="0.3">
      <c r="A21" s="586" t="s">
        <v>434</v>
      </c>
      <c r="B21" s="587" t="s">
        <v>435</v>
      </c>
      <c r="C21" s="590" t="s">
        <v>443</v>
      </c>
      <c r="D21" s="613" t="s">
        <v>444</v>
      </c>
      <c r="E21" s="590" t="s">
        <v>574</v>
      </c>
      <c r="F21" s="613" t="s">
        <v>575</v>
      </c>
      <c r="G21" s="590" t="s">
        <v>608</v>
      </c>
      <c r="H21" s="590" t="s">
        <v>609</v>
      </c>
      <c r="I21" s="614">
        <v>2638.47998046875</v>
      </c>
      <c r="J21" s="614">
        <v>2</v>
      </c>
      <c r="K21" s="615">
        <v>5276.9599609375</v>
      </c>
    </row>
    <row r="22" spans="1:11" ht="14.4" customHeight="1" x14ac:dyDescent="0.3">
      <c r="A22" s="586" t="s">
        <v>434</v>
      </c>
      <c r="B22" s="587" t="s">
        <v>435</v>
      </c>
      <c r="C22" s="590" t="s">
        <v>443</v>
      </c>
      <c r="D22" s="613" t="s">
        <v>444</v>
      </c>
      <c r="E22" s="590" t="s">
        <v>574</v>
      </c>
      <c r="F22" s="613" t="s">
        <v>575</v>
      </c>
      <c r="G22" s="590" t="s">
        <v>610</v>
      </c>
      <c r="H22" s="590" t="s">
        <v>611</v>
      </c>
      <c r="I22" s="614">
        <v>274.6683349609375</v>
      </c>
      <c r="J22" s="614">
        <v>9</v>
      </c>
      <c r="K22" s="615">
        <v>2472.0100708007812</v>
      </c>
    </row>
    <row r="23" spans="1:11" ht="14.4" customHeight="1" x14ac:dyDescent="0.3">
      <c r="A23" s="586" t="s">
        <v>434</v>
      </c>
      <c r="B23" s="587" t="s">
        <v>435</v>
      </c>
      <c r="C23" s="590" t="s">
        <v>443</v>
      </c>
      <c r="D23" s="613" t="s">
        <v>444</v>
      </c>
      <c r="E23" s="590" t="s">
        <v>574</v>
      </c>
      <c r="F23" s="613" t="s">
        <v>575</v>
      </c>
      <c r="G23" s="590" t="s">
        <v>612</v>
      </c>
      <c r="H23" s="590" t="s">
        <v>613</v>
      </c>
      <c r="I23" s="614">
        <v>2704.4405924479165</v>
      </c>
      <c r="J23" s="614">
        <v>15</v>
      </c>
      <c r="K23" s="615">
        <v>40566.6494140625</v>
      </c>
    </row>
    <row r="24" spans="1:11" ht="14.4" customHeight="1" x14ac:dyDescent="0.3">
      <c r="A24" s="586" t="s">
        <v>434</v>
      </c>
      <c r="B24" s="587" t="s">
        <v>435</v>
      </c>
      <c r="C24" s="590" t="s">
        <v>443</v>
      </c>
      <c r="D24" s="613" t="s">
        <v>444</v>
      </c>
      <c r="E24" s="590" t="s">
        <v>574</v>
      </c>
      <c r="F24" s="613" t="s">
        <v>575</v>
      </c>
      <c r="G24" s="590" t="s">
        <v>614</v>
      </c>
      <c r="H24" s="590" t="s">
        <v>615</v>
      </c>
      <c r="I24" s="614">
        <v>274.67001342773437</v>
      </c>
      <c r="J24" s="614">
        <v>5</v>
      </c>
      <c r="K24" s="615">
        <v>1373.3500671386719</v>
      </c>
    </row>
    <row r="25" spans="1:11" ht="14.4" customHeight="1" x14ac:dyDescent="0.3">
      <c r="A25" s="586" t="s">
        <v>434</v>
      </c>
      <c r="B25" s="587" t="s">
        <v>435</v>
      </c>
      <c r="C25" s="590" t="s">
        <v>443</v>
      </c>
      <c r="D25" s="613" t="s">
        <v>444</v>
      </c>
      <c r="E25" s="590" t="s">
        <v>574</v>
      </c>
      <c r="F25" s="613" t="s">
        <v>575</v>
      </c>
      <c r="G25" s="590" t="s">
        <v>616</v>
      </c>
      <c r="H25" s="590" t="s">
        <v>617</v>
      </c>
      <c r="I25" s="614">
        <v>274.67001342773437</v>
      </c>
      <c r="J25" s="614">
        <v>4</v>
      </c>
      <c r="K25" s="615">
        <v>1098.6800537109375</v>
      </c>
    </row>
    <row r="26" spans="1:11" ht="14.4" customHeight="1" x14ac:dyDescent="0.3">
      <c r="A26" s="586" t="s">
        <v>434</v>
      </c>
      <c r="B26" s="587" t="s">
        <v>435</v>
      </c>
      <c r="C26" s="590" t="s">
        <v>443</v>
      </c>
      <c r="D26" s="613" t="s">
        <v>444</v>
      </c>
      <c r="E26" s="590" t="s">
        <v>574</v>
      </c>
      <c r="F26" s="613" t="s">
        <v>575</v>
      </c>
      <c r="G26" s="590" t="s">
        <v>618</v>
      </c>
      <c r="H26" s="590" t="s">
        <v>619</v>
      </c>
      <c r="I26" s="614">
        <v>2704.429931640625</v>
      </c>
      <c r="J26" s="614">
        <v>1</v>
      </c>
      <c r="K26" s="615">
        <v>2704.429931640625</v>
      </c>
    </row>
    <row r="27" spans="1:11" ht="14.4" customHeight="1" x14ac:dyDescent="0.3">
      <c r="A27" s="586" t="s">
        <v>434</v>
      </c>
      <c r="B27" s="587" t="s">
        <v>435</v>
      </c>
      <c r="C27" s="590" t="s">
        <v>443</v>
      </c>
      <c r="D27" s="613" t="s">
        <v>444</v>
      </c>
      <c r="E27" s="590" t="s">
        <v>574</v>
      </c>
      <c r="F27" s="613" t="s">
        <v>575</v>
      </c>
      <c r="G27" s="590" t="s">
        <v>620</v>
      </c>
      <c r="H27" s="590" t="s">
        <v>621</v>
      </c>
      <c r="I27" s="614">
        <v>26517.26953125</v>
      </c>
      <c r="J27" s="614">
        <v>10</v>
      </c>
      <c r="K27" s="615">
        <v>265172.6953125</v>
      </c>
    </row>
    <row r="28" spans="1:11" ht="14.4" customHeight="1" x14ac:dyDescent="0.3">
      <c r="A28" s="586" t="s">
        <v>434</v>
      </c>
      <c r="B28" s="587" t="s">
        <v>435</v>
      </c>
      <c r="C28" s="590" t="s">
        <v>443</v>
      </c>
      <c r="D28" s="613" t="s">
        <v>444</v>
      </c>
      <c r="E28" s="590" t="s">
        <v>574</v>
      </c>
      <c r="F28" s="613" t="s">
        <v>575</v>
      </c>
      <c r="G28" s="590" t="s">
        <v>622</v>
      </c>
      <c r="H28" s="590" t="s">
        <v>623</v>
      </c>
      <c r="I28" s="614">
        <v>10018.625</v>
      </c>
      <c r="J28" s="614">
        <v>8</v>
      </c>
      <c r="K28" s="615">
        <v>80149</v>
      </c>
    </row>
    <row r="29" spans="1:11" ht="14.4" customHeight="1" x14ac:dyDescent="0.3">
      <c r="A29" s="586" t="s">
        <v>434</v>
      </c>
      <c r="B29" s="587" t="s">
        <v>435</v>
      </c>
      <c r="C29" s="590" t="s">
        <v>443</v>
      </c>
      <c r="D29" s="613" t="s">
        <v>444</v>
      </c>
      <c r="E29" s="590" t="s">
        <v>574</v>
      </c>
      <c r="F29" s="613" t="s">
        <v>575</v>
      </c>
      <c r="G29" s="590" t="s">
        <v>624</v>
      </c>
      <c r="H29" s="590" t="s">
        <v>625</v>
      </c>
      <c r="I29" s="614">
        <v>20.086250305175781</v>
      </c>
      <c r="J29" s="614">
        <v>140</v>
      </c>
      <c r="K29" s="615">
        <v>2811.6000061035156</v>
      </c>
    </row>
    <row r="30" spans="1:11" ht="14.4" customHeight="1" x14ac:dyDescent="0.3">
      <c r="A30" s="586" t="s">
        <v>434</v>
      </c>
      <c r="B30" s="587" t="s">
        <v>435</v>
      </c>
      <c r="C30" s="590" t="s">
        <v>443</v>
      </c>
      <c r="D30" s="613" t="s">
        <v>444</v>
      </c>
      <c r="E30" s="590" t="s">
        <v>574</v>
      </c>
      <c r="F30" s="613" t="s">
        <v>575</v>
      </c>
      <c r="G30" s="590" t="s">
        <v>626</v>
      </c>
      <c r="H30" s="590" t="s">
        <v>627</v>
      </c>
      <c r="I30" s="614">
        <v>25.918459669072579</v>
      </c>
      <c r="J30" s="614">
        <v>10320</v>
      </c>
      <c r="K30" s="615">
        <v>267475.78955078125</v>
      </c>
    </row>
    <row r="31" spans="1:11" ht="14.4" customHeight="1" x14ac:dyDescent="0.3">
      <c r="A31" s="586" t="s">
        <v>434</v>
      </c>
      <c r="B31" s="587" t="s">
        <v>435</v>
      </c>
      <c r="C31" s="590" t="s">
        <v>443</v>
      </c>
      <c r="D31" s="613" t="s">
        <v>444</v>
      </c>
      <c r="E31" s="590" t="s">
        <v>574</v>
      </c>
      <c r="F31" s="613" t="s">
        <v>575</v>
      </c>
      <c r="G31" s="590" t="s">
        <v>628</v>
      </c>
      <c r="H31" s="590" t="s">
        <v>629</v>
      </c>
      <c r="I31" s="614">
        <v>866.3599853515625</v>
      </c>
      <c r="J31" s="614">
        <v>1</v>
      </c>
      <c r="K31" s="615">
        <v>866.3599853515625</v>
      </c>
    </row>
    <row r="32" spans="1:11" ht="14.4" customHeight="1" x14ac:dyDescent="0.3">
      <c r="A32" s="586" t="s">
        <v>434</v>
      </c>
      <c r="B32" s="587" t="s">
        <v>435</v>
      </c>
      <c r="C32" s="590" t="s">
        <v>443</v>
      </c>
      <c r="D32" s="613" t="s">
        <v>444</v>
      </c>
      <c r="E32" s="590" t="s">
        <v>574</v>
      </c>
      <c r="F32" s="613" t="s">
        <v>575</v>
      </c>
      <c r="G32" s="590" t="s">
        <v>630</v>
      </c>
      <c r="H32" s="590" t="s">
        <v>631</v>
      </c>
      <c r="I32" s="614">
        <v>3995.010009765625</v>
      </c>
      <c r="J32" s="614">
        <v>1</v>
      </c>
      <c r="K32" s="615">
        <v>3995.010009765625</v>
      </c>
    </row>
    <row r="33" spans="1:11" ht="14.4" customHeight="1" x14ac:dyDescent="0.3">
      <c r="A33" s="586" t="s">
        <v>434</v>
      </c>
      <c r="B33" s="587" t="s">
        <v>435</v>
      </c>
      <c r="C33" s="590" t="s">
        <v>443</v>
      </c>
      <c r="D33" s="613" t="s">
        <v>444</v>
      </c>
      <c r="E33" s="590" t="s">
        <v>574</v>
      </c>
      <c r="F33" s="613" t="s">
        <v>575</v>
      </c>
      <c r="G33" s="590" t="s">
        <v>632</v>
      </c>
      <c r="H33" s="590" t="s">
        <v>633</v>
      </c>
      <c r="I33" s="614">
        <v>98.642499923706055</v>
      </c>
      <c r="J33" s="614">
        <v>6</v>
      </c>
      <c r="K33" s="615">
        <v>591.56999969482422</v>
      </c>
    </row>
    <row r="34" spans="1:11" ht="14.4" customHeight="1" x14ac:dyDescent="0.3">
      <c r="A34" s="586" t="s">
        <v>434</v>
      </c>
      <c r="B34" s="587" t="s">
        <v>435</v>
      </c>
      <c r="C34" s="590" t="s">
        <v>443</v>
      </c>
      <c r="D34" s="613" t="s">
        <v>444</v>
      </c>
      <c r="E34" s="590" t="s">
        <v>574</v>
      </c>
      <c r="F34" s="613" t="s">
        <v>575</v>
      </c>
      <c r="G34" s="590" t="s">
        <v>634</v>
      </c>
      <c r="H34" s="590" t="s">
        <v>635</v>
      </c>
      <c r="I34" s="614">
        <v>3676.2494506835937</v>
      </c>
      <c r="J34" s="614">
        <v>9</v>
      </c>
      <c r="K34" s="615">
        <v>33086.37060546875</v>
      </c>
    </row>
    <row r="35" spans="1:11" ht="14.4" customHeight="1" x14ac:dyDescent="0.3">
      <c r="A35" s="586" t="s">
        <v>434</v>
      </c>
      <c r="B35" s="587" t="s">
        <v>435</v>
      </c>
      <c r="C35" s="590" t="s">
        <v>443</v>
      </c>
      <c r="D35" s="613" t="s">
        <v>444</v>
      </c>
      <c r="E35" s="590" t="s">
        <v>574</v>
      </c>
      <c r="F35" s="613" t="s">
        <v>575</v>
      </c>
      <c r="G35" s="590" t="s">
        <v>636</v>
      </c>
      <c r="H35" s="590" t="s">
        <v>637</v>
      </c>
      <c r="I35" s="614">
        <v>4042.6818237304687</v>
      </c>
      <c r="J35" s="614">
        <v>9</v>
      </c>
      <c r="K35" s="615">
        <v>36384.07958984375</v>
      </c>
    </row>
    <row r="36" spans="1:11" ht="14.4" customHeight="1" x14ac:dyDescent="0.3">
      <c r="A36" s="586" t="s">
        <v>434</v>
      </c>
      <c r="B36" s="587" t="s">
        <v>435</v>
      </c>
      <c r="C36" s="590" t="s">
        <v>443</v>
      </c>
      <c r="D36" s="613" t="s">
        <v>444</v>
      </c>
      <c r="E36" s="590" t="s">
        <v>574</v>
      </c>
      <c r="F36" s="613" t="s">
        <v>575</v>
      </c>
      <c r="G36" s="590" t="s">
        <v>638</v>
      </c>
      <c r="H36" s="590" t="s">
        <v>639</v>
      </c>
      <c r="I36" s="614">
        <v>32.388333638509117</v>
      </c>
      <c r="J36" s="614">
        <v>120</v>
      </c>
      <c r="K36" s="615">
        <v>3886.6900024414062</v>
      </c>
    </row>
    <row r="37" spans="1:11" ht="14.4" customHeight="1" x14ac:dyDescent="0.3">
      <c r="A37" s="586" t="s">
        <v>434</v>
      </c>
      <c r="B37" s="587" t="s">
        <v>435</v>
      </c>
      <c r="C37" s="590" t="s">
        <v>443</v>
      </c>
      <c r="D37" s="613" t="s">
        <v>444</v>
      </c>
      <c r="E37" s="590" t="s">
        <v>574</v>
      </c>
      <c r="F37" s="613" t="s">
        <v>575</v>
      </c>
      <c r="G37" s="590" t="s">
        <v>640</v>
      </c>
      <c r="H37" s="590" t="s">
        <v>641</v>
      </c>
      <c r="I37" s="614">
        <v>733.59002685546875</v>
      </c>
      <c r="J37" s="614">
        <v>1</v>
      </c>
      <c r="K37" s="615">
        <v>733.59002685546875</v>
      </c>
    </row>
    <row r="38" spans="1:11" ht="14.4" customHeight="1" x14ac:dyDescent="0.3">
      <c r="A38" s="586" t="s">
        <v>434</v>
      </c>
      <c r="B38" s="587" t="s">
        <v>435</v>
      </c>
      <c r="C38" s="590" t="s">
        <v>443</v>
      </c>
      <c r="D38" s="613" t="s">
        <v>444</v>
      </c>
      <c r="E38" s="590" t="s">
        <v>574</v>
      </c>
      <c r="F38" s="613" t="s">
        <v>575</v>
      </c>
      <c r="G38" s="590" t="s">
        <v>642</v>
      </c>
      <c r="H38" s="590" t="s">
        <v>643</v>
      </c>
      <c r="I38" s="614">
        <v>706.45001220703125</v>
      </c>
      <c r="J38" s="614">
        <v>1</v>
      </c>
      <c r="K38" s="615">
        <v>706.45001220703125</v>
      </c>
    </row>
    <row r="39" spans="1:11" ht="14.4" customHeight="1" x14ac:dyDescent="0.3">
      <c r="A39" s="586" t="s">
        <v>434</v>
      </c>
      <c r="B39" s="587" t="s">
        <v>435</v>
      </c>
      <c r="C39" s="590" t="s">
        <v>443</v>
      </c>
      <c r="D39" s="613" t="s">
        <v>444</v>
      </c>
      <c r="E39" s="590" t="s">
        <v>574</v>
      </c>
      <c r="F39" s="613" t="s">
        <v>575</v>
      </c>
      <c r="G39" s="590" t="s">
        <v>644</v>
      </c>
      <c r="H39" s="590" t="s">
        <v>645</v>
      </c>
      <c r="I39" s="614">
        <v>903.8699951171875</v>
      </c>
      <c r="J39" s="614">
        <v>1</v>
      </c>
      <c r="K39" s="615">
        <v>903.8699951171875</v>
      </c>
    </row>
    <row r="40" spans="1:11" ht="14.4" customHeight="1" x14ac:dyDescent="0.3">
      <c r="A40" s="586" t="s">
        <v>434</v>
      </c>
      <c r="B40" s="587" t="s">
        <v>435</v>
      </c>
      <c r="C40" s="590" t="s">
        <v>443</v>
      </c>
      <c r="D40" s="613" t="s">
        <v>444</v>
      </c>
      <c r="E40" s="590" t="s">
        <v>574</v>
      </c>
      <c r="F40" s="613" t="s">
        <v>575</v>
      </c>
      <c r="G40" s="590" t="s">
        <v>646</v>
      </c>
      <c r="H40" s="590" t="s">
        <v>647</v>
      </c>
      <c r="I40" s="614">
        <v>3676.1000754616475</v>
      </c>
      <c r="J40" s="614">
        <v>13</v>
      </c>
      <c r="K40" s="615">
        <v>47789.31103515625</v>
      </c>
    </row>
    <row r="41" spans="1:11" ht="14.4" customHeight="1" x14ac:dyDescent="0.3">
      <c r="A41" s="586" t="s">
        <v>434</v>
      </c>
      <c r="B41" s="587" t="s">
        <v>435</v>
      </c>
      <c r="C41" s="590" t="s">
        <v>443</v>
      </c>
      <c r="D41" s="613" t="s">
        <v>444</v>
      </c>
      <c r="E41" s="590" t="s">
        <v>574</v>
      </c>
      <c r="F41" s="613" t="s">
        <v>575</v>
      </c>
      <c r="G41" s="590" t="s">
        <v>648</v>
      </c>
      <c r="H41" s="590" t="s">
        <v>649</v>
      </c>
      <c r="I41" s="614">
        <v>3676.096435546875</v>
      </c>
      <c r="J41" s="614">
        <v>12</v>
      </c>
      <c r="K41" s="615">
        <v>44113.1708984375</v>
      </c>
    </row>
    <row r="42" spans="1:11" ht="14.4" customHeight="1" x14ac:dyDescent="0.3">
      <c r="A42" s="586" t="s">
        <v>434</v>
      </c>
      <c r="B42" s="587" t="s">
        <v>435</v>
      </c>
      <c r="C42" s="590" t="s">
        <v>443</v>
      </c>
      <c r="D42" s="613" t="s">
        <v>444</v>
      </c>
      <c r="E42" s="590" t="s">
        <v>574</v>
      </c>
      <c r="F42" s="613" t="s">
        <v>575</v>
      </c>
      <c r="G42" s="590" t="s">
        <v>650</v>
      </c>
      <c r="H42" s="590" t="s">
        <v>651</v>
      </c>
      <c r="I42" s="614">
        <v>49658.404296875</v>
      </c>
      <c r="J42" s="614">
        <v>4</v>
      </c>
      <c r="K42" s="615">
        <v>198633.6171875</v>
      </c>
    </row>
    <row r="43" spans="1:11" ht="14.4" customHeight="1" x14ac:dyDescent="0.3">
      <c r="A43" s="586" t="s">
        <v>434</v>
      </c>
      <c r="B43" s="587" t="s">
        <v>435</v>
      </c>
      <c r="C43" s="590" t="s">
        <v>443</v>
      </c>
      <c r="D43" s="613" t="s">
        <v>444</v>
      </c>
      <c r="E43" s="590" t="s">
        <v>574</v>
      </c>
      <c r="F43" s="613" t="s">
        <v>575</v>
      </c>
      <c r="G43" s="590" t="s">
        <v>652</v>
      </c>
      <c r="H43" s="590" t="s">
        <v>653</v>
      </c>
      <c r="I43" s="614">
        <v>20908.80078125</v>
      </c>
      <c r="J43" s="614">
        <v>2</v>
      </c>
      <c r="K43" s="615">
        <v>41817.6015625</v>
      </c>
    </row>
    <row r="44" spans="1:11" ht="14.4" customHeight="1" x14ac:dyDescent="0.3">
      <c r="A44" s="586" t="s">
        <v>434</v>
      </c>
      <c r="B44" s="587" t="s">
        <v>435</v>
      </c>
      <c r="C44" s="590" t="s">
        <v>443</v>
      </c>
      <c r="D44" s="613" t="s">
        <v>444</v>
      </c>
      <c r="E44" s="590" t="s">
        <v>574</v>
      </c>
      <c r="F44" s="613" t="s">
        <v>575</v>
      </c>
      <c r="G44" s="590" t="s">
        <v>654</v>
      </c>
      <c r="H44" s="590" t="s">
        <v>655</v>
      </c>
      <c r="I44" s="614">
        <v>25403.94921875</v>
      </c>
      <c r="J44" s="614">
        <v>2</v>
      </c>
      <c r="K44" s="615">
        <v>50807.8984375</v>
      </c>
    </row>
    <row r="45" spans="1:11" ht="14.4" customHeight="1" x14ac:dyDescent="0.3">
      <c r="A45" s="586" t="s">
        <v>434</v>
      </c>
      <c r="B45" s="587" t="s">
        <v>435</v>
      </c>
      <c r="C45" s="590" t="s">
        <v>443</v>
      </c>
      <c r="D45" s="613" t="s">
        <v>444</v>
      </c>
      <c r="E45" s="590" t="s">
        <v>574</v>
      </c>
      <c r="F45" s="613" t="s">
        <v>575</v>
      </c>
      <c r="G45" s="590" t="s">
        <v>656</v>
      </c>
      <c r="H45" s="590" t="s">
        <v>657</v>
      </c>
      <c r="I45" s="614">
        <v>2904</v>
      </c>
      <c r="J45" s="614">
        <v>3</v>
      </c>
      <c r="K45" s="615">
        <v>8712</v>
      </c>
    </row>
    <row r="46" spans="1:11" ht="14.4" customHeight="1" x14ac:dyDescent="0.3">
      <c r="A46" s="586" t="s">
        <v>434</v>
      </c>
      <c r="B46" s="587" t="s">
        <v>435</v>
      </c>
      <c r="C46" s="590" t="s">
        <v>443</v>
      </c>
      <c r="D46" s="613" t="s">
        <v>444</v>
      </c>
      <c r="E46" s="590" t="s">
        <v>574</v>
      </c>
      <c r="F46" s="613" t="s">
        <v>575</v>
      </c>
      <c r="G46" s="590" t="s">
        <v>658</v>
      </c>
      <c r="H46" s="590" t="s">
        <v>659</v>
      </c>
      <c r="I46" s="614">
        <v>1210</v>
      </c>
      <c r="J46" s="614">
        <v>1</v>
      </c>
      <c r="K46" s="615">
        <v>1210</v>
      </c>
    </row>
    <row r="47" spans="1:11" ht="14.4" customHeight="1" x14ac:dyDescent="0.3">
      <c r="A47" s="586" t="s">
        <v>434</v>
      </c>
      <c r="B47" s="587" t="s">
        <v>435</v>
      </c>
      <c r="C47" s="590" t="s">
        <v>443</v>
      </c>
      <c r="D47" s="613" t="s">
        <v>444</v>
      </c>
      <c r="E47" s="590" t="s">
        <v>574</v>
      </c>
      <c r="F47" s="613" t="s">
        <v>575</v>
      </c>
      <c r="G47" s="590" t="s">
        <v>660</v>
      </c>
      <c r="H47" s="590" t="s">
        <v>661</v>
      </c>
      <c r="I47" s="614">
        <v>6218.47998046875</v>
      </c>
      <c r="J47" s="614">
        <v>2</v>
      </c>
      <c r="K47" s="615">
        <v>12436.9599609375</v>
      </c>
    </row>
    <row r="48" spans="1:11" ht="14.4" customHeight="1" x14ac:dyDescent="0.3">
      <c r="A48" s="586" t="s">
        <v>434</v>
      </c>
      <c r="B48" s="587" t="s">
        <v>435</v>
      </c>
      <c r="C48" s="590" t="s">
        <v>443</v>
      </c>
      <c r="D48" s="613" t="s">
        <v>444</v>
      </c>
      <c r="E48" s="590" t="s">
        <v>574</v>
      </c>
      <c r="F48" s="613" t="s">
        <v>575</v>
      </c>
      <c r="G48" s="590" t="s">
        <v>662</v>
      </c>
      <c r="H48" s="590" t="s">
        <v>663</v>
      </c>
      <c r="I48" s="614">
        <v>1007.3174896240234</v>
      </c>
      <c r="J48" s="614">
        <v>4</v>
      </c>
      <c r="K48" s="615">
        <v>4029.2699584960937</v>
      </c>
    </row>
    <row r="49" spans="1:11" ht="14.4" customHeight="1" x14ac:dyDescent="0.3">
      <c r="A49" s="586" t="s">
        <v>434</v>
      </c>
      <c r="B49" s="587" t="s">
        <v>435</v>
      </c>
      <c r="C49" s="590" t="s">
        <v>443</v>
      </c>
      <c r="D49" s="613" t="s">
        <v>444</v>
      </c>
      <c r="E49" s="590" t="s">
        <v>574</v>
      </c>
      <c r="F49" s="613" t="s">
        <v>575</v>
      </c>
      <c r="G49" s="590" t="s">
        <v>664</v>
      </c>
      <c r="H49" s="590" t="s">
        <v>665</v>
      </c>
      <c r="I49" s="614">
        <v>274.67001342773437</v>
      </c>
      <c r="J49" s="614">
        <v>2</v>
      </c>
      <c r="K49" s="615">
        <v>549.34002685546875</v>
      </c>
    </row>
    <row r="50" spans="1:11" ht="14.4" customHeight="1" x14ac:dyDescent="0.3">
      <c r="A50" s="586" t="s">
        <v>434</v>
      </c>
      <c r="B50" s="587" t="s">
        <v>435</v>
      </c>
      <c r="C50" s="590" t="s">
        <v>443</v>
      </c>
      <c r="D50" s="613" t="s">
        <v>444</v>
      </c>
      <c r="E50" s="590" t="s">
        <v>574</v>
      </c>
      <c r="F50" s="613" t="s">
        <v>575</v>
      </c>
      <c r="G50" s="590" t="s">
        <v>666</v>
      </c>
      <c r="H50" s="590" t="s">
        <v>667</v>
      </c>
      <c r="I50" s="614">
        <v>6279.01513671875</v>
      </c>
      <c r="J50" s="614">
        <v>2</v>
      </c>
      <c r="K50" s="615">
        <v>12558.0302734375</v>
      </c>
    </row>
    <row r="51" spans="1:11" ht="14.4" customHeight="1" x14ac:dyDescent="0.3">
      <c r="A51" s="586" t="s">
        <v>434</v>
      </c>
      <c r="B51" s="587" t="s">
        <v>435</v>
      </c>
      <c r="C51" s="590" t="s">
        <v>443</v>
      </c>
      <c r="D51" s="613" t="s">
        <v>444</v>
      </c>
      <c r="E51" s="590" t="s">
        <v>574</v>
      </c>
      <c r="F51" s="613" t="s">
        <v>575</v>
      </c>
      <c r="G51" s="590" t="s">
        <v>668</v>
      </c>
      <c r="H51" s="590" t="s">
        <v>669</v>
      </c>
      <c r="I51" s="614">
        <v>10097.29940518466</v>
      </c>
      <c r="J51" s="614">
        <v>25</v>
      </c>
      <c r="K51" s="615">
        <v>252432.69140625</v>
      </c>
    </row>
    <row r="52" spans="1:11" ht="14.4" customHeight="1" x14ac:dyDescent="0.3">
      <c r="A52" s="586" t="s">
        <v>434</v>
      </c>
      <c r="B52" s="587" t="s">
        <v>435</v>
      </c>
      <c r="C52" s="590" t="s">
        <v>443</v>
      </c>
      <c r="D52" s="613" t="s">
        <v>444</v>
      </c>
      <c r="E52" s="590" t="s">
        <v>574</v>
      </c>
      <c r="F52" s="613" t="s">
        <v>575</v>
      </c>
      <c r="G52" s="590" t="s">
        <v>670</v>
      </c>
      <c r="H52" s="590" t="s">
        <v>671</v>
      </c>
      <c r="I52" s="614">
        <v>34618.93199573864</v>
      </c>
      <c r="J52" s="614">
        <v>24</v>
      </c>
      <c r="K52" s="615">
        <v>830854.81640625</v>
      </c>
    </row>
    <row r="53" spans="1:11" ht="14.4" customHeight="1" x14ac:dyDescent="0.3">
      <c r="A53" s="586" t="s">
        <v>434</v>
      </c>
      <c r="B53" s="587" t="s">
        <v>435</v>
      </c>
      <c r="C53" s="590" t="s">
        <v>443</v>
      </c>
      <c r="D53" s="613" t="s">
        <v>444</v>
      </c>
      <c r="E53" s="590" t="s">
        <v>574</v>
      </c>
      <c r="F53" s="613" t="s">
        <v>575</v>
      </c>
      <c r="G53" s="590" t="s">
        <v>672</v>
      </c>
      <c r="H53" s="590" t="s">
        <v>673</v>
      </c>
      <c r="I53" s="614">
        <v>9220.2001953125</v>
      </c>
      <c r="J53" s="614">
        <v>1</v>
      </c>
      <c r="K53" s="615">
        <v>9220.2001953125</v>
      </c>
    </row>
    <row r="54" spans="1:11" ht="14.4" customHeight="1" x14ac:dyDescent="0.3">
      <c r="A54" s="586" t="s">
        <v>434</v>
      </c>
      <c r="B54" s="587" t="s">
        <v>435</v>
      </c>
      <c r="C54" s="590" t="s">
        <v>443</v>
      </c>
      <c r="D54" s="613" t="s">
        <v>444</v>
      </c>
      <c r="E54" s="590" t="s">
        <v>574</v>
      </c>
      <c r="F54" s="613" t="s">
        <v>575</v>
      </c>
      <c r="G54" s="590" t="s">
        <v>674</v>
      </c>
      <c r="H54" s="590" t="s">
        <v>675</v>
      </c>
      <c r="I54" s="614">
        <v>2825.4383789062499</v>
      </c>
      <c r="J54" s="614">
        <v>19</v>
      </c>
      <c r="K54" s="615">
        <v>52594.3203125</v>
      </c>
    </row>
    <row r="55" spans="1:11" ht="14.4" customHeight="1" x14ac:dyDescent="0.3">
      <c r="A55" s="586" t="s">
        <v>434</v>
      </c>
      <c r="B55" s="587" t="s">
        <v>435</v>
      </c>
      <c r="C55" s="590" t="s">
        <v>443</v>
      </c>
      <c r="D55" s="613" t="s">
        <v>444</v>
      </c>
      <c r="E55" s="590" t="s">
        <v>574</v>
      </c>
      <c r="F55" s="613" t="s">
        <v>575</v>
      </c>
      <c r="G55" s="590" t="s">
        <v>676</v>
      </c>
      <c r="H55" s="590" t="s">
        <v>677</v>
      </c>
      <c r="I55" s="614">
        <v>6200</v>
      </c>
      <c r="J55" s="614">
        <v>7</v>
      </c>
      <c r="K55" s="615">
        <v>43400</v>
      </c>
    </row>
    <row r="56" spans="1:11" ht="14.4" customHeight="1" x14ac:dyDescent="0.3">
      <c r="A56" s="586" t="s">
        <v>434</v>
      </c>
      <c r="B56" s="587" t="s">
        <v>435</v>
      </c>
      <c r="C56" s="590" t="s">
        <v>443</v>
      </c>
      <c r="D56" s="613" t="s">
        <v>444</v>
      </c>
      <c r="E56" s="590" t="s">
        <v>574</v>
      </c>
      <c r="F56" s="613" t="s">
        <v>575</v>
      </c>
      <c r="G56" s="590" t="s">
        <v>678</v>
      </c>
      <c r="H56" s="590" t="s">
        <v>679</v>
      </c>
      <c r="I56" s="614">
        <v>5146.1599731445312</v>
      </c>
      <c r="J56" s="614">
        <v>9</v>
      </c>
      <c r="K56" s="615">
        <v>46315.52978515625</v>
      </c>
    </row>
    <row r="57" spans="1:11" ht="14.4" customHeight="1" x14ac:dyDescent="0.3">
      <c r="A57" s="586" t="s">
        <v>434</v>
      </c>
      <c r="B57" s="587" t="s">
        <v>435</v>
      </c>
      <c r="C57" s="590" t="s">
        <v>443</v>
      </c>
      <c r="D57" s="613" t="s">
        <v>444</v>
      </c>
      <c r="E57" s="590" t="s">
        <v>574</v>
      </c>
      <c r="F57" s="613" t="s">
        <v>575</v>
      </c>
      <c r="G57" s="590" t="s">
        <v>680</v>
      </c>
      <c r="H57" s="590" t="s">
        <v>681</v>
      </c>
      <c r="I57" s="614">
        <v>5146.1828264508931</v>
      </c>
      <c r="J57" s="614">
        <v>8</v>
      </c>
      <c r="K57" s="615">
        <v>41169.52978515625</v>
      </c>
    </row>
    <row r="58" spans="1:11" ht="14.4" customHeight="1" x14ac:dyDescent="0.3">
      <c r="A58" s="586" t="s">
        <v>434</v>
      </c>
      <c r="B58" s="587" t="s">
        <v>435</v>
      </c>
      <c r="C58" s="590" t="s">
        <v>443</v>
      </c>
      <c r="D58" s="613" t="s">
        <v>444</v>
      </c>
      <c r="E58" s="590" t="s">
        <v>574</v>
      </c>
      <c r="F58" s="613" t="s">
        <v>575</v>
      </c>
      <c r="G58" s="590" t="s">
        <v>682</v>
      </c>
      <c r="H58" s="590" t="s">
        <v>683</v>
      </c>
      <c r="I58" s="614">
        <v>9663.8269531250007</v>
      </c>
      <c r="J58" s="614">
        <v>57</v>
      </c>
      <c r="K58" s="615">
        <v>550838.154296875</v>
      </c>
    </row>
    <row r="59" spans="1:11" ht="14.4" customHeight="1" x14ac:dyDescent="0.3">
      <c r="A59" s="586" t="s">
        <v>434</v>
      </c>
      <c r="B59" s="587" t="s">
        <v>435</v>
      </c>
      <c r="C59" s="590" t="s">
        <v>443</v>
      </c>
      <c r="D59" s="613" t="s">
        <v>444</v>
      </c>
      <c r="E59" s="590" t="s">
        <v>574</v>
      </c>
      <c r="F59" s="613" t="s">
        <v>575</v>
      </c>
      <c r="G59" s="590" t="s">
        <v>684</v>
      </c>
      <c r="H59" s="590" t="s">
        <v>685</v>
      </c>
      <c r="I59" s="614">
        <v>9663.8302734374993</v>
      </c>
      <c r="J59" s="614">
        <v>58</v>
      </c>
      <c r="K59" s="615">
        <v>560501.845703125</v>
      </c>
    </row>
    <row r="60" spans="1:11" ht="14.4" customHeight="1" x14ac:dyDescent="0.3">
      <c r="A60" s="586" t="s">
        <v>434</v>
      </c>
      <c r="B60" s="587" t="s">
        <v>435</v>
      </c>
      <c r="C60" s="590" t="s">
        <v>443</v>
      </c>
      <c r="D60" s="613" t="s">
        <v>444</v>
      </c>
      <c r="E60" s="590" t="s">
        <v>574</v>
      </c>
      <c r="F60" s="613" t="s">
        <v>575</v>
      </c>
      <c r="G60" s="590" t="s">
        <v>686</v>
      </c>
      <c r="H60" s="590" t="s">
        <v>687</v>
      </c>
      <c r="I60" s="614">
        <v>1341.8900146484375</v>
      </c>
      <c r="J60" s="614">
        <v>25</v>
      </c>
      <c r="K60" s="615">
        <v>33547.250854492188</v>
      </c>
    </row>
    <row r="61" spans="1:11" ht="14.4" customHeight="1" x14ac:dyDescent="0.3">
      <c r="A61" s="586" t="s">
        <v>434</v>
      </c>
      <c r="B61" s="587" t="s">
        <v>435</v>
      </c>
      <c r="C61" s="590" t="s">
        <v>443</v>
      </c>
      <c r="D61" s="613" t="s">
        <v>444</v>
      </c>
      <c r="E61" s="590" t="s">
        <v>574</v>
      </c>
      <c r="F61" s="613" t="s">
        <v>575</v>
      </c>
      <c r="G61" s="590" t="s">
        <v>688</v>
      </c>
      <c r="H61" s="590" t="s">
        <v>689</v>
      </c>
      <c r="I61" s="614">
        <v>404.24425432758949</v>
      </c>
      <c r="J61" s="614">
        <v>109</v>
      </c>
      <c r="K61" s="615">
        <v>44148.069808959961</v>
      </c>
    </row>
    <row r="62" spans="1:11" ht="14.4" customHeight="1" x14ac:dyDescent="0.3">
      <c r="A62" s="586" t="s">
        <v>434</v>
      </c>
      <c r="B62" s="587" t="s">
        <v>435</v>
      </c>
      <c r="C62" s="590" t="s">
        <v>443</v>
      </c>
      <c r="D62" s="613" t="s">
        <v>444</v>
      </c>
      <c r="E62" s="590" t="s">
        <v>574</v>
      </c>
      <c r="F62" s="613" t="s">
        <v>575</v>
      </c>
      <c r="G62" s="590" t="s">
        <v>690</v>
      </c>
      <c r="H62" s="590" t="s">
        <v>691</v>
      </c>
      <c r="I62" s="614">
        <v>283.96499911221593</v>
      </c>
      <c r="J62" s="614">
        <v>83</v>
      </c>
      <c r="K62" s="615">
        <v>23627.669921875</v>
      </c>
    </row>
    <row r="63" spans="1:11" ht="14.4" customHeight="1" x14ac:dyDescent="0.3">
      <c r="A63" s="586" t="s">
        <v>434</v>
      </c>
      <c r="B63" s="587" t="s">
        <v>435</v>
      </c>
      <c r="C63" s="590" t="s">
        <v>443</v>
      </c>
      <c r="D63" s="613" t="s">
        <v>444</v>
      </c>
      <c r="E63" s="590" t="s">
        <v>574</v>
      </c>
      <c r="F63" s="613" t="s">
        <v>575</v>
      </c>
      <c r="G63" s="590" t="s">
        <v>692</v>
      </c>
      <c r="H63" s="590" t="s">
        <v>693</v>
      </c>
      <c r="I63" s="614">
        <v>466.61184918438948</v>
      </c>
      <c r="J63" s="614">
        <v>40</v>
      </c>
      <c r="K63" s="615">
        <v>18670.300079345703</v>
      </c>
    </row>
    <row r="64" spans="1:11" ht="14.4" customHeight="1" x14ac:dyDescent="0.3">
      <c r="A64" s="586" t="s">
        <v>434</v>
      </c>
      <c r="B64" s="587" t="s">
        <v>435</v>
      </c>
      <c r="C64" s="590" t="s">
        <v>443</v>
      </c>
      <c r="D64" s="613" t="s">
        <v>444</v>
      </c>
      <c r="E64" s="590" t="s">
        <v>574</v>
      </c>
      <c r="F64" s="613" t="s">
        <v>575</v>
      </c>
      <c r="G64" s="590" t="s">
        <v>694</v>
      </c>
      <c r="H64" s="590" t="s">
        <v>695</v>
      </c>
      <c r="I64" s="614">
        <v>2565.2249971277574</v>
      </c>
      <c r="J64" s="614">
        <v>73</v>
      </c>
      <c r="K64" s="615">
        <v>187260.97998046875</v>
      </c>
    </row>
    <row r="65" spans="1:11" ht="14.4" customHeight="1" x14ac:dyDescent="0.3">
      <c r="A65" s="586" t="s">
        <v>434</v>
      </c>
      <c r="B65" s="587" t="s">
        <v>435</v>
      </c>
      <c r="C65" s="590" t="s">
        <v>443</v>
      </c>
      <c r="D65" s="613" t="s">
        <v>444</v>
      </c>
      <c r="E65" s="590" t="s">
        <v>574</v>
      </c>
      <c r="F65" s="613" t="s">
        <v>575</v>
      </c>
      <c r="G65" s="590" t="s">
        <v>696</v>
      </c>
      <c r="H65" s="590" t="s">
        <v>697</v>
      </c>
      <c r="I65" s="614">
        <v>3049.1973741319443</v>
      </c>
      <c r="J65" s="614">
        <v>19</v>
      </c>
      <c r="K65" s="615">
        <v>57935.019775390625</v>
      </c>
    </row>
    <row r="66" spans="1:11" ht="14.4" customHeight="1" x14ac:dyDescent="0.3">
      <c r="A66" s="586" t="s">
        <v>434</v>
      </c>
      <c r="B66" s="587" t="s">
        <v>435</v>
      </c>
      <c r="C66" s="590" t="s">
        <v>443</v>
      </c>
      <c r="D66" s="613" t="s">
        <v>444</v>
      </c>
      <c r="E66" s="590" t="s">
        <v>574</v>
      </c>
      <c r="F66" s="613" t="s">
        <v>575</v>
      </c>
      <c r="G66" s="590" t="s">
        <v>698</v>
      </c>
      <c r="H66" s="590" t="s">
        <v>699</v>
      </c>
      <c r="I66" s="614">
        <v>180.89999694824218</v>
      </c>
      <c r="J66" s="614">
        <v>50</v>
      </c>
      <c r="K66" s="615">
        <v>9045</v>
      </c>
    </row>
    <row r="67" spans="1:11" ht="14.4" customHeight="1" x14ac:dyDescent="0.3">
      <c r="A67" s="586" t="s">
        <v>434</v>
      </c>
      <c r="B67" s="587" t="s">
        <v>435</v>
      </c>
      <c r="C67" s="590" t="s">
        <v>443</v>
      </c>
      <c r="D67" s="613" t="s">
        <v>444</v>
      </c>
      <c r="E67" s="590" t="s">
        <v>574</v>
      </c>
      <c r="F67" s="613" t="s">
        <v>575</v>
      </c>
      <c r="G67" s="590" t="s">
        <v>700</v>
      </c>
      <c r="H67" s="590" t="s">
        <v>701</v>
      </c>
      <c r="I67" s="614">
        <v>1004.2924957275391</v>
      </c>
      <c r="J67" s="614">
        <v>4</v>
      </c>
      <c r="K67" s="615">
        <v>4017.1699829101562</v>
      </c>
    </row>
    <row r="68" spans="1:11" ht="14.4" customHeight="1" x14ac:dyDescent="0.3">
      <c r="A68" s="586" t="s">
        <v>434</v>
      </c>
      <c r="B68" s="587" t="s">
        <v>435</v>
      </c>
      <c r="C68" s="590" t="s">
        <v>443</v>
      </c>
      <c r="D68" s="613" t="s">
        <v>444</v>
      </c>
      <c r="E68" s="590" t="s">
        <v>574</v>
      </c>
      <c r="F68" s="613" t="s">
        <v>575</v>
      </c>
      <c r="G68" s="590" t="s">
        <v>702</v>
      </c>
      <c r="H68" s="590" t="s">
        <v>703</v>
      </c>
      <c r="I68" s="614">
        <v>980.10800781249998</v>
      </c>
      <c r="J68" s="614">
        <v>5</v>
      </c>
      <c r="K68" s="615">
        <v>4900.5400390625</v>
      </c>
    </row>
    <row r="69" spans="1:11" ht="14.4" customHeight="1" x14ac:dyDescent="0.3">
      <c r="A69" s="586" t="s">
        <v>434</v>
      </c>
      <c r="B69" s="587" t="s">
        <v>435</v>
      </c>
      <c r="C69" s="590" t="s">
        <v>443</v>
      </c>
      <c r="D69" s="613" t="s">
        <v>444</v>
      </c>
      <c r="E69" s="590" t="s">
        <v>574</v>
      </c>
      <c r="F69" s="613" t="s">
        <v>575</v>
      </c>
      <c r="G69" s="590" t="s">
        <v>704</v>
      </c>
      <c r="H69" s="590" t="s">
        <v>705</v>
      </c>
      <c r="I69" s="614">
        <v>274.67001342773437</v>
      </c>
      <c r="J69" s="614">
        <v>2</v>
      </c>
      <c r="K69" s="615">
        <v>549.34002685546875</v>
      </c>
    </row>
    <row r="70" spans="1:11" ht="14.4" customHeight="1" x14ac:dyDescent="0.3">
      <c r="A70" s="586" t="s">
        <v>434</v>
      </c>
      <c r="B70" s="587" t="s">
        <v>435</v>
      </c>
      <c r="C70" s="590" t="s">
        <v>443</v>
      </c>
      <c r="D70" s="613" t="s">
        <v>444</v>
      </c>
      <c r="E70" s="590" t="s">
        <v>574</v>
      </c>
      <c r="F70" s="613" t="s">
        <v>575</v>
      </c>
      <c r="G70" s="590" t="s">
        <v>706</v>
      </c>
      <c r="H70" s="590" t="s">
        <v>707</v>
      </c>
      <c r="I70" s="614">
        <v>274.6715087890625</v>
      </c>
      <c r="J70" s="614">
        <v>11</v>
      </c>
      <c r="K70" s="615">
        <v>3021.4000549316406</v>
      </c>
    </row>
    <row r="71" spans="1:11" ht="14.4" customHeight="1" x14ac:dyDescent="0.3">
      <c r="A71" s="586" t="s">
        <v>434</v>
      </c>
      <c r="B71" s="587" t="s">
        <v>435</v>
      </c>
      <c r="C71" s="590" t="s">
        <v>443</v>
      </c>
      <c r="D71" s="613" t="s">
        <v>444</v>
      </c>
      <c r="E71" s="590" t="s">
        <v>574</v>
      </c>
      <c r="F71" s="613" t="s">
        <v>575</v>
      </c>
      <c r="G71" s="590" t="s">
        <v>708</v>
      </c>
      <c r="H71" s="590" t="s">
        <v>709</v>
      </c>
      <c r="I71" s="614">
        <v>2704.429931640625</v>
      </c>
      <c r="J71" s="614">
        <v>2</v>
      </c>
      <c r="K71" s="615">
        <v>5408.85986328125</v>
      </c>
    </row>
    <row r="72" spans="1:11" ht="14.4" customHeight="1" x14ac:dyDescent="0.3">
      <c r="A72" s="586" t="s">
        <v>434</v>
      </c>
      <c r="B72" s="587" t="s">
        <v>435</v>
      </c>
      <c r="C72" s="590" t="s">
        <v>443</v>
      </c>
      <c r="D72" s="613" t="s">
        <v>444</v>
      </c>
      <c r="E72" s="590" t="s">
        <v>574</v>
      </c>
      <c r="F72" s="613" t="s">
        <v>575</v>
      </c>
      <c r="G72" s="590" t="s">
        <v>710</v>
      </c>
      <c r="H72" s="590" t="s">
        <v>711</v>
      </c>
      <c r="I72" s="614">
        <v>274.67001342773437</v>
      </c>
      <c r="J72" s="614">
        <v>2</v>
      </c>
      <c r="K72" s="615">
        <v>549.34002685546875</v>
      </c>
    </row>
    <row r="73" spans="1:11" ht="14.4" customHeight="1" x14ac:dyDescent="0.3">
      <c r="A73" s="586" t="s">
        <v>434</v>
      </c>
      <c r="B73" s="587" t="s">
        <v>435</v>
      </c>
      <c r="C73" s="590" t="s">
        <v>443</v>
      </c>
      <c r="D73" s="613" t="s">
        <v>444</v>
      </c>
      <c r="E73" s="590" t="s">
        <v>574</v>
      </c>
      <c r="F73" s="613" t="s">
        <v>575</v>
      </c>
      <c r="G73" s="590" t="s">
        <v>712</v>
      </c>
      <c r="H73" s="590" t="s">
        <v>713</v>
      </c>
      <c r="I73" s="614">
        <v>11285.25</v>
      </c>
      <c r="J73" s="614">
        <v>1</v>
      </c>
      <c r="K73" s="615">
        <v>11285.25</v>
      </c>
    </row>
    <row r="74" spans="1:11" ht="14.4" customHeight="1" x14ac:dyDescent="0.3">
      <c r="A74" s="586" t="s">
        <v>434</v>
      </c>
      <c r="B74" s="587" t="s">
        <v>435</v>
      </c>
      <c r="C74" s="590" t="s">
        <v>443</v>
      </c>
      <c r="D74" s="613" t="s">
        <v>444</v>
      </c>
      <c r="E74" s="590" t="s">
        <v>574</v>
      </c>
      <c r="F74" s="613" t="s">
        <v>575</v>
      </c>
      <c r="G74" s="590" t="s">
        <v>714</v>
      </c>
      <c r="H74" s="590" t="s">
        <v>715</v>
      </c>
      <c r="I74" s="614">
        <v>2783.97998046875</v>
      </c>
      <c r="J74" s="614">
        <v>1</v>
      </c>
      <c r="K74" s="615">
        <v>2783.97998046875</v>
      </c>
    </row>
    <row r="75" spans="1:11" ht="14.4" customHeight="1" x14ac:dyDescent="0.3">
      <c r="A75" s="586" t="s">
        <v>434</v>
      </c>
      <c r="B75" s="587" t="s">
        <v>435</v>
      </c>
      <c r="C75" s="590" t="s">
        <v>443</v>
      </c>
      <c r="D75" s="613" t="s">
        <v>444</v>
      </c>
      <c r="E75" s="590" t="s">
        <v>574</v>
      </c>
      <c r="F75" s="613" t="s">
        <v>575</v>
      </c>
      <c r="G75" s="590" t="s">
        <v>716</v>
      </c>
      <c r="H75" s="590" t="s">
        <v>717</v>
      </c>
      <c r="I75" s="614">
        <v>274.67001342773437</v>
      </c>
      <c r="J75" s="614">
        <v>5</v>
      </c>
      <c r="K75" s="615">
        <v>1373.3500366210937</v>
      </c>
    </row>
    <row r="76" spans="1:11" ht="14.4" customHeight="1" x14ac:dyDescent="0.3">
      <c r="A76" s="586" t="s">
        <v>434</v>
      </c>
      <c r="B76" s="587" t="s">
        <v>435</v>
      </c>
      <c r="C76" s="590" t="s">
        <v>443</v>
      </c>
      <c r="D76" s="613" t="s">
        <v>444</v>
      </c>
      <c r="E76" s="590" t="s">
        <v>574</v>
      </c>
      <c r="F76" s="613" t="s">
        <v>575</v>
      </c>
      <c r="G76" s="590" t="s">
        <v>718</v>
      </c>
      <c r="H76" s="590" t="s">
        <v>719</v>
      </c>
      <c r="I76" s="614">
        <v>119.78975105285645</v>
      </c>
      <c r="J76" s="614">
        <v>22</v>
      </c>
      <c r="K76" s="615">
        <v>2635.3700408935547</v>
      </c>
    </row>
    <row r="77" spans="1:11" ht="14.4" customHeight="1" x14ac:dyDescent="0.3">
      <c r="A77" s="586" t="s">
        <v>434</v>
      </c>
      <c r="B77" s="587" t="s">
        <v>435</v>
      </c>
      <c r="C77" s="590" t="s">
        <v>443</v>
      </c>
      <c r="D77" s="613" t="s">
        <v>444</v>
      </c>
      <c r="E77" s="590" t="s">
        <v>574</v>
      </c>
      <c r="F77" s="613" t="s">
        <v>575</v>
      </c>
      <c r="G77" s="590" t="s">
        <v>720</v>
      </c>
      <c r="H77" s="590" t="s">
        <v>721</v>
      </c>
      <c r="I77" s="614">
        <v>3019</v>
      </c>
      <c r="J77" s="614">
        <v>3</v>
      </c>
      <c r="K77" s="615">
        <v>9057</v>
      </c>
    </row>
    <row r="78" spans="1:11" ht="14.4" customHeight="1" x14ac:dyDescent="0.3">
      <c r="A78" s="586" t="s">
        <v>434</v>
      </c>
      <c r="B78" s="587" t="s">
        <v>435</v>
      </c>
      <c r="C78" s="590" t="s">
        <v>443</v>
      </c>
      <c r="D78" s="613" t="s">
        <v>444</v>
      </c>
      <c r="E78" s="590" t="s">
        <v>574</v>
      </c>
      <c r="F78" s="613" t="s">
        <v>575</v>
      </c>
      <c r="G78" s="590" t="s">
        <v>722</v>
      </c>
      <c r="H78" s="590" t="s">
        <v>723</v>
      </c>
      <c r="I78" s="614">
        <v>3018.8333333333335</v>
      </c>
      <c r="J78" s="614">
        <v>4</v>
      </c>
      <c r="K78" s="615">
        <v>12075</v>
      </c>
    </row>
    <row r="79" spans="1:11" ht="14.4" customHeight="1" x14ac:dyDescent="0.3">
      <c r="A79" s="586" t="s">
        <v>434</v>
      </c>
      <c r="B79" s="587" t="s">
        <v>435</v>
      </c>
      <c r="C79" s="590" t="s">
        <v>443</v>
      </c>
      <c r="D79" s="613" t="s">
        <v>444</v>
      </c>
      <c r="E79" s="590" t="s">
        <v>574</v>
      </c>
      <c r="F79" s="613" t="s">
        <v>575</v>
      </c>
      <c r="G79" s="590" t="s">
        <v>724</v>
      </c>
      <c r="H79" s="590" t="s">
        <v>725</v>
      </c>
      <c r="I79" s="614">
        <v>274.67001342773437</v>
      </c>
      <c r="J79" s="614">
        <v>8</v>
      </c>
      <c r="K79" s="615">
        <v>2197.3599853515625</v>
      </c>
    </row>
    <row r="80" spans="1:11" ht="14.4" customHeight="1" x14ac:dyDescent="0.3">
      <c r="A80" s="586" t="s">
        <v>434</v>
      </c>
      <c r="B80" s="587" t="s">
        <v>435</v>
      </c>
      <c r="C80" s="590" t="s">
        <v>443</v>
      </c>
      <c r="D80" s="613" t="s">
        <v>444</v>
      </c>
      <c r="E80" s="590" t="s">
        <v>574</v>
      </c>
      <c r="F80" s="613" t="s">
        <v>575</v>
      </c>
      <c r="G80" s="590" t="s">
        <v>726</v>
      </c>
      <c r="H80" s="590" t="s">
        <v>727</v>
      </c>
      <c r="I80" s="614">
        <v>274.67999267578125</v>
      </c>
      <c r="J80" s="614">
        <v>15</v>
      </c>
      <c r="K80" s="615">
        <v>4120.2100219726562</v>
      </c>
    </row>
    <row r="81" spans="1:11" ht="14.4" customHeight="1" x14ac:dyDescent="0.3">
      <c r="A81" s="586" t="s">
        <v>434</v>
      </c>
      <c r="B81" s="587" t="s">
        <v>435</v>
      </c>
      <c r="C81" s="590" t="s">
        <v>443</v>
      </c>
      <c r="D81" s="613" t="s">
        <v>444</v>
      </c>
      <c r="E81" s="590" t="s">
        <v>574</v>
      </c>
      <c r="F81" s="613" t="s">
        <v>575</v>
      </c>
      <c r="G81" s="590" t="s">
        <v>728</v>
      </c>
      <c r="H81" s="590" t="s">
        <v>729</v>
      </c>
      <c r="I81" s="614">
        <v>2704.43994140625</v>
      </c>
      <c r="J81" s="614">
        <v>2</v>
      </c>
      <c r="K81" s="615">
        <v>5408.8701171875</v>
      </c>
    </row>
    <row r="82" spans="1:11" ht="14.4" customHeight="1" x14ac:dyDescent="0.3">
      <c r="A82" s="586" t="s">
        <v>434</v>
      </c>
      <c r="B82" s="587" t="s">
        <v>435</v>
      </c>
      <c r="C82" s="590" t="s">
        <v>443</v>
      </c>
      <c r="D82" s="613" t="s">
        <v>444</v>
      </c>
      <c r="E82" s="590" t="s">
        <v>574</v>
      </c>
      <c r="F82" s="613" t="s">
        <v>575</v>
      </c>
      <c r="G82" s="590" t="s">
        <v>730</v>
      </c>
      <c r="H82" s="590" t="s">
        <v>731</v>
      </c>
      <c r="I82" s="614">
        <v>2638.5048828125</v>
      </c>
      <c r="J82" s="614">
        <v>2</v>
      </c>
      <c r="K82" s="615">
        <v>5277.009765625</v>
      </c>
    </row>
    <row r="83" spans="1:11" ht="14.4" customHeight="1" x14ac:dyDescent="0.3">
      <c r="A83" s="586" t="s">
        <v>434</v>
      </c>
      <c r="B83" s="587" t="s">
        <v>435</v>
      </c>
      <c r="C83" s="590" t="s">
        <v>443</v>
      </c>
      <c r="D83" s="613" t="s">
        <v>444</v>
      </c>
      <c r="E83" s="590" t="s">
        <v>574</v>
      </c>
      <c r="F83" s="613" t="s">
        <v>575</v>
      </c>
      <c r="G83" s="590" t="s">
        <v>732</v>
      </c>
      <c r="H83" s="590" t="s">
        <v>733</v>
      </c>
      <c r="I83" s="614">
        <v>274.67234293619794</v>
      </c>
      <c r="J83" s="614">
        <v>24</v>
      </c>
      <c r="K83" s="615">
        <v>6592.1500244140625</v>
      </c>
    </row>
    <row r="84" spans="1:11" ht="14.4" customHeight="1" x14ac:dyDescent="0.3">
      <c r="A84" s="586" t="s">
        <v>434</v>
      </c>
      <c r="B84" s="587" t="s">
        <v>435</v>
      </c>
      <c r="C84" s="590" t="s">
        <v>443</v>
      </c>
      <c r="D84" s="613" t="s">
        <v>444</v>
      </c>
      <c r="E84" s="590" t="s">
        <v>574</v>
      </c>
      <c r="F84" s="613" t="s">
        <v>575</v>
      </c>
      <c r="G84" s="590" t="s">
        <v>734</v>
      </c>
      <c r="H84" s="590" t="s">
        <v>735</v>
      </c>
      <c r="I84" s="614">
        <v>2704.443318684896</v>
      </c>
      <c r="J84" s="614">
        <v>24</v>
      </c>
      <c r="K84" s="615">
        <v>64906.6806640625</v>
      </c>
    </row>
    <row r="85" spans="1:11" ht="14.4" customHeight="1" x14ac:dyDescent="0.3">
      <c r="A85" s="586" t="s">
        <v>434</v>
      </c>
      <c r="B85" s="587" t="s">
        <v>435</v>
      </c>
      <c r="C85" s="590" t="s">
        <v>443</v>
      </c>
      <c r="D85" s="613" t="s">
        <v>444</v>
      </c>
      <c r="E85" s="590" t="s">
        <v>574</v>
      </c>
      <c r="F85" s="613" t="s">
        <v>575</v>
      </c>
      <c r="G85" s="590" t="s">
        <v>736</v>
      </c>
      <c r="H85" s="590" t="s">
        <v>737</v>
      </c>
      <c r="I85" s="614">
        <v>377.56209202816609</v>
      </c>
      <c r="J85" s="614">
        <v>32</v>
      </c>
      <c r="K85" s="615">
        <v>11925.749633789063</v>
      </c>
    </row>
    <row r="86" spans="1:11" ht="14.4" customHeight="1" x14ac:dyDescent="0.3">
      <c r="A86" s="586" t="s">
        <v>434</v>
      </c>
      <c r="B86" s="587" t="s">
        <v>435</v>
      </c>
      <c r="C86" s="590" t="s">
        <v>443</v>
      </c>
      <c r="D86" s="613" t="s">
        <v>444</v>
      </c>
      <c r="E86" s="590" t="s">
        <v>574</v>
      </c>
      <c r="F86" s="613" t="s">
        <v>575</v>
      </c>
      <c r="G86" s="590" t="s">
        <v>738</v>
      </c>
      <c r="H86" s="590" t="s">
        <v>739</v>
      </c>
      <c r="I86" s="614">
        <v>73810</v>
      </c>
      <c r="J86" s="614">
        <v>4</v>
      </c>
      <c r="K86" s="615">
        <v>295240</v>
      </c>
    </row>
    <row r="87" spans="1:11" ht="14.4" customHeight="1" x14ac:dyDescent="0.3">
      <c r="A87" s="586" t="s">
        <v>434</v>
      </c>
      <c r="B87" s="587" t="s">
        <v>435</v>
      </c>
      <c r="C87" s="590" t="s">
        <v>443</v>
      </c>
      <c r="D87" s="613" t="s">
        <v>444</v>
      </c>
      <c r="E87" s="590" t="s">
        <v>574</v>
      </c>
      <c r="F87" s="613" t="s">
        <v>575</v>
      </c>
      <c r="G87" s="590" t="s">
        <v>740</v>
      </c>
      <c r="H87" s="590" t="s">
        <v>741</v>
      </c>
      <c r="I87" s="614">
        <v>17.62849941253662</v>
      </c>
      <c r="J87" s="614">
        <v>210</v>
      </c>
      <c r="K87" s="615">
        <v>3702.1299743652344</v>
      </c>
    </row>
    <row r="88" spans="1:11" ht="14.4" customHeight="1" x14ac:dyDescent="0.3">
      <c r="A88" s="586" t="s">
        <v>434</v>
      </c>
      <c r="B88" s="587" t="s">
        <v>435</v>
      </c>
      <c r="C88" s="590" t="s">
        <v>443</v>
      </c>
      <c r="D88" s="613" t="s">
        <v>444</v>
      </c>
      <c r="E88" s="590" t="s">
        <v>574</v>
      </c>
      <c r="F88" s="613" t="s">
        <v>575</v>
      </c>
      <c r="G88" s="590" t="s">
        <v>742</v>
      </c>
      <c r="H88" s="590" t="s">
        <v>743</v>
      </c>
      <c r="I88" s="614">
        <v>2856.675048828125</v>
      </c>
      <c r="J88" s="614">
        <v>2</v>
      </c>
      <c r="K88" s="615">
        <v>5713.35009765625</v>
      </c>
    </row>
    <row r="89" spans="1:11" ht="14.4" customHeight="1" x14ac:dyDescent="0.3">
      <c r="A89" s="586" t="s">
        <v>434</v>
      </c>
      <c r="B89" s="587" t="s">
        <v>435</v>
      </c>
      <c r="C89" s="590" t="s">
        <v>443</v>
      </c>
      <c r="D89" s="613" t="s">
        <v>444</v>
      </c>
      <c r="E89" s="590" t="s">
        <v>574</v>
      </c>
      <c r="F89" s="613" t="s">
        <v>575</v>
      </c>
      <c r="G89" s="590" t="s">
        <v>744</v>
      </c>
      <c r="H89" s="590" t="s">
        <v>745</v>
      </c>
      <c r="I89" s="614">
        <v>33.661843092545219</v>
      </c>
      <c r="J89" s="614">
        <v>8400</v>
      </c>
      <c r="K89" s="615">
        <v>282762.28955078125</v>
      </c>
    </row>
    <row r="90" spans="1:11" ht="14.4" customHeight="1" x14ac:dyDescent="0.3">
      <c r="A90" s="586" t="s">
        <v>434</v>
      </c>
      <c r="B90" s="587" t="s">
        <v>435</v>
      </c>
      <c r="C90" s="590" t="s">
        <v>443</v>
      </c>
      <c r="D90" s="613" t="s">
        <v>444</v>
      </c>
      <c r="E90" s="590" t="s">
        <v>574</v>
      </c>
      <c r="F90" s="613" t="s">
        <v>575</v>
      </c>
      <c r="G90" s="590" t="s">
        <v>746</v>
      </c>
      <c r="H90" s="590" t="s">
        <v>747</v>
      </c>
      <c r="I90" s="614">
        <v>33.660046333490413</v>
      </c>
      <c r="J90" s="614">
        <v>430</v>
      </c>
      <c r="K90" s="615">
        <v>14474.659790039063</v>
      </c>
    </row>
    <row r="91" spans="1:11" ht="14.4" customHeight="1" x14ac:dyDescent="0.3">
      <c r="A91" s="586" t="s">
        <v>434</v>
      </c>
      <c r="B91" s="587" t="s">
        <v>435</v>
      </c>
      <c r="C91" s="590" t="s">
        <v>443</v>
      </c>
      <c r="D91" s="613" t="s">
        <v>444</v>
      </c>
      <c r="E91" s="590" t="s">
        <v>574</v>
      </c>
      <c r="F91" s="613" t="s">
        <v>575</v>
      </c>
      <c r="G91" s="590" t="s">
        <v>748</v>
      </c>
      <c r="H91" s="590" t="s">
        <v>749</v>
      </c>
      <c r="I91" s="614">
        <v>16.528655110573283</v>
      </c>
      <c r="J91" s="614">
        <v>75816</v>
      </c>
      <c r="K91" s="615">
        <v>1253131.634765625</v>
      </c>
    </row>
    <row r="92" spans="1:11" ht="14.4" customHeight="1" x14ac:dyDescent="0.3">
      <c r="A92" s="586" t="s">
        <v>434</v>
      </c>
      <c r="B92" s="587" t="s">
        <v>435</v>
      </c>
      <c r="C92" s="590" t="s">
        <v>443</v>
      </c>
      <c r="D92" s="613" t="s">
        <v>444</v>
      </c>
      <c r="E92" s="590" t="s">
        <v>574</v>
      </c>
      <c r="F92" s="613" t="s">
        <v>575</v>
      </c>
      <c r="G92" s="590" t="s">
        <v>750</v>
      </c>
      <c r="H92" s="590" t="s">
        <v>751</v>
      </c>
      <c r="I92" s="614">
        <v>12.306265234947205</v>
      </c>
      <c r="J92" s="614">
        <v>18080</v>
      </c>
      <c r="K92" s="615">
        <v>222487.38952636719</v>
      </c>
    </row>
    <row r="93" spans="1:11" ht="14.4" customHeight="1" x14ac:dyDescent="0.3">
      <c r="A93" s="586" t="s">
        <v>434</v>
      </c>
      <c r="B93" s="587" t="s">
        <v>435</v>
      </c>
      <c r="C93" s="590" t="s">
        <v>443</v>
      </c>
      <c r="D93" s="613" t="s">
        <v>444</v>
      </c>
      <c r="E93" s="590" t="s">
        <v>574</v>
      </c>
      <c r="F93" s="613" t="s">
        <v>575</v>
      </c>
      <c r="G93" s="590" t="s">
        <v>752</v>
      </c>
      <c r="H93" s="590" t="s">
        <v>753</v>
      </c>
      <c r="I93" s="614">
        <v>13939.16259765625</v>
      </c>
      <c r="J93" s="614">
        <v>49</v>
      </c>
      <c r="K93" s="615">
        <v>683019.8623046875</v>
      </c>
    </row>
    <row r="94" spans="1:11" ht="14.4" customHeight="1" x14ac:dyDescent="0.3">
      <c r="A94" s="586" t="s">
        <v>434</v>
      </c>
      <c r="B94" s="587" t="s">
        <v>435</v>
      </c>
      <c r="C94" s="590" t="s">
        <v>443</v>
      </c>
      <c r="D94" s="613" t="s">
        <v>444</v>
      </c>
      <c r="E94" s="590" t="s">
        <v>574</v>
      </c>
      <c r="F94" s="613" t="s">
        <v>575</v>
      </c>
      <c r="G94" s="590" t="s">
        <v>754</v>
      </c>
      <c r="H94" s="590" t="s">
        <v>755</v>
      </c>
      <c r="I94" s="614">
        <v>1725.31005859375</v>
      </c>
      <c r="J94" s="614">
        <v>1</v>
      </c>
      <c r="K94" s="615">
        <v>1725.31005859375</v>
      </c>
    </row>
    <row r="95" spans="1:11" ht="14.4" customHeight="1" x14ac:dyDescent="0.3">
      <c r="A95" s="586" t="s">
        <v>434</v>
      </c>
      <c r="B95" s="587" t="s">
        <v>435</v>
      </c>
      <c r="C95" s="590" t="s">
        <v>443</v>
      </c>
      <c r="D95" s="613" t="s">
        <v>444</v>
      </c>
      <c r="E95" s="590" t="s">
        <v>574</v>
      </c>
      <c r="F95" s="613" t="s">
        <v>575</v>
      </c>
      <c r="G95" s="590" t="s">
        <v>756</v>
      </c>
      <c r="H95" s="590" t="s">
        <v>757</v>
      </c>
      <c r="I95" s="614">
        <v>32.392916997273765</v>
      </c>
      <c r="J95" s="614">
        <v>120</v>
      </c>
      <c r="K95" s="615">
        <v>3887.0800476074219</v>
      </c>
    </row>
    <row r="96" spans="1:11" ht="14.4" customHeight="1" x14ac:dyDescent="0.3">
      <c r="A96" s="586" t="s">
        <v>434</v>
      </c>
      <c r="B96" s="587" t="s">
        <v>435</v>
      </c>
      <c r="C96" s="590" t="s">
        <v>443</v>
      </c>
      <c r="D96" s="613" t="s">
        <v>444</v>
      </c>
      <c r="E96" s="590" t="s">
        <v>574</v>
      </c>
      <c r="F96" s="613" t="s">
        <v>575</v>
      </c>
      <c r="G96" s="590" t="s">
        <v>758</v>
      </c>
      <c r="H96" s="590" t="s">
        <v>759</v>
      </c>
      <c r="I96" s="614">
        <v>18.791025638580322</v>
      </c>
      <c r="J96" s="614">
        <v>2260</v>
      </c>
      <c r="K96" s="615">
        <v>42468.529235839844</v>
      </c>
    </row>
    <row r="97" spans="1:11" ht="14.4" customHeight="1" x14ac:dyDescent="0.3">
      <c r="A97" s="586" t="s">
        <v>434</v>
      </c>
      <c r="B97" s="587" t="s">
        <v>435</v>
      </c>
      <c r="C97" s="590" t="s">
        <v>443</v>
      </c>
      <c r="D97" s="613" t="s">
        <v>444</v>
      </c>
      <c r="E97" s="590" t="s">
        <v>574</v>
      </c>
      <c r="F97" s="613" t="s">
        <v>575</v>
      </c>
      <c r="G97" s="590" t="s">
        <v>760</v>
      </c>
      <c r="H97" s="590" t="s">
        <v>761</v>
      </c>
      <c r="I97" s="614">
        <v>70.210550308227539</v>
      </c>
      <c r="J97" s="614">
        <v>49</v>
      </c>
      <c r="K97" s="615">
        <v>3440.1900024414062</v>
      </c>
    </row>
    <row r="98" spans="1:11" ht="14.4" customHeight="1" x14ac:dyDescent="0.3">
      <c r="A98" s="586" t="s">
        <v>434</v>
      </c>
      <c r="B98" s="587" t="s">
        <v>435</v>
      </c>
      <c r="C98" s="590" t="s">
        <v>443</v>
      </c>
      <c r="D98" s="613" t="s">
        <v>444</v>
      </c>
      <c r="E98" s="590" t="s">
        <v>574</v>
      </c>
      <c r="F98" s="613" t="s">
        <v>575</v>
      </c>
      <c r="G98" s="590" t="s">
        <v>762</v>
      </c>
      <c r="H98" s="590" t="s">
        <v>763</v>
      </c>
      <c r="I98" s="614">
        <v>1391.4874877929687</v>
      </c>
      <c r="J98" s="614">
        <v>4</v>
      </c>
      <c r="K98" s="615">
        <v>5565.949951171875</v>
      </c>
    </row>
    <row r="99" spans="1:11" ht="14.4" customHeight="1" x14ac:dyDescent="0.3">
      <c r="A99" s="586" t="s">
        <v>434</v>
      </c>
      <c r="B99" s="587" t="s">
        <v>435</v>
      </c>
      <c r="C99" s="590" t="s">
        <v>443</v>
      </c>
      <c r="D99" s="613" t="s">
        <v>444</v>
      </c>
      <c r="E99" s="590" t="s">
        <v>574</v>
      </c>
      <c r="F99" s="613" t="s">
        <v>575</v>
      </c>
      <c r="G99" s="590" t="s">
        <v>764</v>
      </c>
      <c r="H99" s="590" t="s">
        <v>765</v>
      </c>
      <c r="I99" s="614">
        <v>1476.0675048828125</v>
      </c>
      <c r="J99" s="614">
        <v>4</v>
      </c>
      <c r="K99" s="615">
        <v>5904.27001953125</v>
      </c>
    </row>
    <row r="100" spans="1:11" ht="14.4" customHeight="1" x14ac:dyDescent="0.3">
      <c r="A100" s="586" t="s">
        <v>434</v>
      </c>
      <c r="B100" s="587" t="s">
        <v>435</v>
      </c>
      <c r="C100" s="590" t="s">
        <v>443</v>
      </c>
      <c r="D100" s="613" t="s">
        <v>444</v>
      </c>
      <c r="E100" s="590" t="s">
        <v>574</v>
      </c>
      <c r="F100" s="613" t="s">
        <v>575</v>
      </c>
      <c r="G100" s="590" t="s">
        <v>766</v>
      </c>
      <c r="H100" s="590" t="s">
        <v>767</v>
      </c>
      <c r="I100" s="614">
        <v>230.49463877382149</v>
      </c>
      <c r="J100" s="614">
        <v>6</v>
      </c>
      <c r="K100" s="615">
        <v>1382.9678326429289</v>
      </c>
    </row>
    <row r="101" spans="1:11" ht="14.4" customHeight="1" x14ac:dyDescent="0.3">
      <c r="A101" s="586" t="s">
        <v>434</v>
      </c>
      <c r="B101" s="587" t="s">
        <v>435</v>
      </c>
      <c r="C101" s="590" t="s">
        <v>443</v>
      </c>
      <c r="D101" s="613" t="s">
        <v>444</v>
      </c>
      <c r="E101" s="590" t="s">
        <v>574</v>
      </c>
      <c r="F101" s="613" t="s">
        <v>575</v>
      </c>
      <c r="G101" s="590" t="s">
        <v>768</v>
      </c>
      <c r="H101" s="590" t="s">
        <v>769</v>
      </c>
      <c r="I101" s="614">
        <v>255.28599853515624</v>
      </c>
      <c r="J101" s="614">
        <v>8</v>
      </c>
      <c r="K101" s="615">
        <v>2043.4399719238281</v>
      </c>
    </row>
    <row r="102" spans="1:11" ht="14.4" customHeight="1" x14ac:dyDescent="0.3">
      <c r="A102" s="586" t="s">
        <v>434</v>
      </c>
      <c r="B102" s="587" t="s">
        <v>435</v>
      </c>
      <c r="C102" s="590" t="s">
        <v>443</v>
      </c>
      <c r="D102" s="613" t="s">
        <v>444</v>
      </c>
      <c r="E102" s="590" t="s">
        <v>574</v>
      </c>
      <c r="F102" s="613" t="s">
        <v>575</v>
      </c>
      <c r="G102" s="590" t="s">
        <v>770</v>
      </c>
      <c r="H102" s="590" t="s">
        <v>771</v>
      </c>
      <c r="I102" s="614">
        <v>3445</v>
      </c>
      <c r="J102" s="614">
        <v>7</v>
      </c>
      <c r="K102" s="615">
        <v>24115</v>
      </c>
    </row>
    <row r="103" spans="1:11" ht="14.4" customHeight="1" x14ac:dyDescent="0.3">
      <c r="A103" s="586" t="s">
        <v>434</v>
      </c>
      <c r="B103" s="587" t="s">
        <v>435</v>
      </c>
      <c r="C103" s="590" t="s">
        <v>443</v>
      </c>
      <c r="D103" s="613" t="s">
        <v>444</v>
      </c>
      <c r="E103" s="590" t="s">
        <v>574</v>
      </c>
      <c r="F103" s="613" t="s">
        <v>575</v>
      </c>
      <c r="G103" s="590" t="s">
        <v>772</v>
      </c>
      <c r="H103" s="590" t="s">
        <v>773</v>
      </c>
      <c r="I103" s="614">
        <v>232.15670154164138</v>
      </c>
      <c r="J103" s="614">
        <v>140</v>
      </c>
      <c r="K103" s="615">
        <v>27650.460220336914</v>
      </c>
    </row>
    <row r="104" spans="1:11" ht="14.4" customHeight="1" x14ac:dyDescent="0.3">
      <c r="A104" s="586" t="s">
        <v>434</v>
      </c>
      <c r="B104" s="587" t="s">
        <v>435</v>
      </c>
      <c r="C104" s="590" t="s">
        <v>443</v>
      </c>
      <c r="D104" s="613" t="s">
        <v>444</v>
      </c>
      <c r="E104" s="590" t="s">
        <v>574</v>
      </c>
      <c r="F104" s="613" t="s">
        <v>575</v>
      </c>
      <c r="G104" s="590" t="s">
        <v>774</v>
      </c>
      <c r="H104" s="590" t="s">
        <v>775</v>
      </c>
      <c r="I104" s="614">
        <v>7058.83984375</v>
      </c>
      <c r="J104" s="614">
        <v>1</v>
      </c>
      <c r="K104" s="615">
        <v>7058.83984375</v>
      </c>
    </row>
    <row r="105" spans="1:11" ht="14.4" customHeight="1" x14ac:dyDescent="0.3">
      <c r="A105" s="586" t="s">
        <v>434</v>
      </c>
      <c r="B105" s="587" t="s">
        <v>435</v>
      </c>
      <c r="C105" s="590" t="s">
        <v>443</v>
      </c>
      <c r="D105" s="613" t="s">
        <v>444</v>
      </c>
      <c r="E105" s="590" t="s">
        <v>574</v>
      </c>
      <c r="F105" s="613" t="s">
        <v>575</v>
      </c>
      <c r="G105" s="590" t="s">
        <v>776</v>
      </c>
      <c r="H105" s="590" t="s">
        <v>777</v>
      </c>
      <c r="I105" s="614">
        <v>510.6199951171875</v>
      </c>
      <c r="J105" s="614">
        <v>1</v>
      </c>
      <c r="K105" s="615">
        <v>510.6199951171875</v>
      </c>
    </row>
    <row r="106" spans="1:11" ht="14.4" customHeight="1" x14ac:dyDescent="0.3">
      <c r="A106" s="586" t="s">
        <v>434</v>
      </c>
      <c r="B106" s="587" t="s">
        <v>435</v>
      </c>
      <c r="C106" s="590" t="s">
        <v>443</v>
      </c>
      <c r="D106" s="613" t="s">
        <v>444</v>
      </c>
      <c r="E106" s="590" t="s">
        <v>574</v>
      </c>
      <c r="F106" s="613" t="s">
        <v>575</v>
      </c>
      <c r="G106" s="590" t="s">
        <v>778</v>
      </c>
      <c r="H106" s="590" t="s">
        <v>779</v>
      </c>
      <c r="I106" s="614">
        <v>903.8699951171875</v>
      </c>
      <c r="J106" s="614">
        <v>2</v>
      </c>
      <c r="K106" s="615">
        <v>1807.739990234375</v>
      </c>
    </row>
    <row r="107" spans="1:11" ht="14.4" customHeight="1" x14ac:dyDescent="0.3">
      <c r="A107" s="586" t="s">
        <v>434</v>
      </c>
      <c r="B107" s="587" t="s">
        <v>435</v>
      </c>
      <c r="C107" s="590" t="s">
        <v>443</v>
      </c>
      <c r="D107" s="613" t="s">
        <v>444</v>
      </c>
      <c r="E107" s="590" t="s">
        <v>574</v>
      </c>
      <c r="F107" s="613" t="s">
        <v>575</v>
      </c>
      <c r="G107" s="590" t="s">
        <v>780</v>
      </c>
      <c r="H107" s="590" t="s">
        <v>781</v>
      </c>
      <c r="I107" s="614">
        <v>510.6199951171875</v>
      </c>
      <c r="J107" s="614">
        <v>1</v>
      </c>
      <c r="K107" s="615">
        <v>510.6199951171875</v>
      </c>
    </row>
    <row r="108" spans="1:11" ht="14.4" customHeight="1" x14ac:dyDescent="0.3">
      <c r="A108" s="586" t="s">
        <v>434</v>
      </c>
      <c r="B108" s="587" t="s">
        <v>435</v>
      </c>
      <c r="C108" s="590" t="s">
        <v>443</v>
      </c>
      <c r="D108" s="613" t="s">
        <v>444</v>
      </c>
      <c r="E108" s="590" t="s">
        <v>574</v>
      </c>
      <c r="F108" s="613" t="s">
        <v>575</v>
      </c>
      <c r="G108" s="590" t="s">
        <v>782</v>
      </c>
      <c r="H108" s="590" t="s">
        <v>783</v>
      </c>
      <c r="I108" s="614">
        <v>510.6199951171875</v>
      </c>
      <c r="J108" s="614">
        <v>2</v>
      </c>
      <c r="K108" s="615">
        <v>1021.239990234375</v>
      </c>
    </row>
    <row r="109" spans="1:11" ht="14.4" customHeight="1" x14ac:dyDescent="0.3">
      <c r="A109" s="586" t="s">
        <v>434</v>
      </c>
      <c r="B109" s="587" t="s">
        <v>435</v>
      </c>
      <c r="C109" s="590" t="s">
        <v>443</v>
      </c>
      <c r="D109" s="613" t="s">
        <v>444</v>
      </c>
      <c r="E109" s="590" t="s">
        <v>574</v>
      </c>
      <c r="F109" s="613" t="s">
        <v>575</v>
      </c>
      <c r="G109" s="590" t="s">
        <v>784</v>
      </c>
      <c r="H109" s="590" t="s">
        <v>785</v>
      </c>
      <c r="I109" s="614">
        <v>510.6199951171875</v>
      </c>
      <c r="J109" s="614">
        <v>1</v>
      </c>
      <c r="K109" s="615">
        <v>510.6199951171875</v>
      </c>
    </row>
    <row r="110" spans="1:11" ht="14.4" customHeight="1" x14ac:dyDescent="0.3">
      <c r="A110" s="586" t="s">
        <v>434</v>
      </c>
      <c r="B110" s="587" t="s">
        <v>435</v>
      </c>
      <c r="C110" s="590" t="s">
        <v>443</v>
      </c>
      <c r="D110" s="613" t="s">
        <v>444</v>
      </c>
      <c r="E110" s="590" t="s">
        <v>574</v>
      </c>
      <c r="F110" s="613" t="s">
        <v>575</v>
      </c>
      <c r="G110" s="590" t="s">
        <v>786</v>
      </c>
      <c r="H110" s="590" t="s">
        <v>787</v>
      </c>
      <c r="I110" s="614">
        <v>510.6199951171875</v>
      </c>
      <c r="J110" s="614">
        <v>1</v>
      </c>
      <c r="K110" s="615">
        <v>510.6199951171875</v>
      </c>
    </row>
    <row r="111" spans="1:11" ht="14.4" customHeight="1" x14ac:dyDescent="0.3">
      <c r="A111" s="586" t="s">
        <v>434</v>
      </c>
      <c r="B111" s="587" t="s">
        <v>435</v>
      </c>
      <c r="C111" s="590" t="s">
        <v>443</v>
      </c>
      <c r="D111" s="613" t="s">
        <v>444</v>
      </c>
      <c r="E111" s="590" t="s">
        <v>574</v>
      </c>
      <c r="F111" s="613" t="s">
        <v>575</v>
      </c>
      <c r="G111" s="590" t="s">
        <v>788</v>
      </c>
      <c r="H111" s="590" t="s">
        <v>789</v>
      </c>
      <c r="I111" s="614">
        <v>4594.503728693182</v>
      </c>
      <c r="J111" s="614">
        <v>19</v>
      </c>
      <c r="K111" s="615">
        <v>87295.521484375</v>
      </c>
    </row>
    <row r="112" spans="1:11" ht="14.4" customHeight="1" x14ac:dyDescent="0.3">
      <c r="A112" s="586" t="s">
        <v>434</v>
      </c>
      <c r="B112" s="587" t="s">
        <v>435</v>
      </c>
      <c r="C112" s="590" t="s">
        <v>443</v>
      </c>
      <c r="D112" s="613" t="s">
        <v>444</v>
      </c>
      <c r="E112" s="590" t="s">
        <v>574</v>
      </c>
      <c r="F112" s="613" t="s">
        <v>575</v>
      </c>
      <c r="G112" s="590" t="s">
        <v>790</v>
      </c>
      <c r="H112" s="590" t="s">
        <v>791</v>
      </c>
      <c r="I112" s="614">
        <v>4594.4862874348955</v>
      </c>
      <c r="J112" s="614">
        <v>19</v>
      </c>
      <c r="K112" s="615">
        <v>87295.31103515625</v>
      </c>
    </row>
    <row r="113" spans="1:11" ht="14.4" customHeight="1" x14ac:dyDescent="0.3">
      <c r="A113" s="586" t="s">
        <v>434</v>
      </c>
      <c r="B113" s="587" t="s">
        <v>435</v>
      </c>
      <c r="C113" s="590" t="s">
        <v>443</v>
      </c>
      <c r="D113" s="613" t="s">
        <v>444</v>
      </c>
      <c r="E113" s="590" t="s">
        <v>574</v>
      </c>
      <c r="F113" s="613" t="s">
        <v>575</v>
      </c>
      <c r="G113" s="590" t="s">
        <v>792</v>
      </c>
      <c r="H113" s="590" t="s">
        <v>793</v>
      </c>
      <c r="I113" s="614">
        <v>4594.4598388671875</v>
      </c>
      <c r="J113" s="614">
        <v>19</v>
      </c>
      <c r="K113" s="615">
        <v>87294.75244140625</v>
      </c>
    </row>
    <row r="114" spans="1:11" ht="14.4" customHeight="1" x14ac:dyDescent="0.3">
      <c r="A114" s="586" t="s">
        <v>434</v>
      </c>
      <c r="B114" s="587" t="s">
        <v>435</v>
      </c>
      <c r="C114" s="590" t="s">
        <v>443</v>
      </c>
      <c r="D114" s="613" t="s">
        <v>444</v>
      </c>
      <c r="E114" s="590" t="s">
        <v>574</v>
      </c>
      <c r="F114" s="613" t="s">
        <v>575</v>
      </c>
      <c r="G114" s="590" t="s">
        <v>794</v>
      </c>
      <c r="H114" s="590" t="s">
        <v>795</v>
      </c>
      <c r="I114" s="614">
        <v>3676.10009765625</v>
      </c>
      <c r="J114" s="614">
        <v>2</v>
      </c>
      <c r="K114" s="615">
        <v>7352.2001953125</v>
      </c>
    </row>
    <row r="115" spans="1:11" ht="14.4" customHeight="1" x14ac:dyDescent="0.3">
      <c r="A115" s="586" t="s">
        <v>434</v>
      </c>
      <c r="B115" s="587" t="s">
        <v>435</v>
      </c>
      <c r="C115" s="590" t="s">
        <v>443</v>
      </c>
      <c r="D115" s="613" t="s">
        <v>444</v>
      </c>
      <c r="E115" s="590" t="s">
        <v>574</v>
      </c>
      <c r="F115" s="613" t="s">
        <v>575</v>
      </c>
      <c r="G115" s="590" t="s">
        <v>796</v>
      </c>
      <c r="H115" s="590" t="s">
        <v>797</v>
      </c>
      <c r="I115" s="614">
        <v>4594.490234375</v>
      </c>
      <c r="J115" s="614">
        <v>2</v>
      </c>
      <c r="K115" s="615">
        <v>9188.98046875</v>
      </c>
    </row>
    <row r="116" spans="1:11" ht="14.4" customHeight="1" x14ac:dyDescent="0.3">
      <c r="A116" s="586" t="s">
        <v>434</v>
      </c>
      <c r="B116" s="587" t="s">
        <v>435</v>
      </c>
      <c r="C116" s="590" t="s">
        <v>443</v>
      </c>
      <c r="D116" s="613" t="s">
        <v>444</v>
      </c>
      <c r="E116" s="590" t="s">
        <v>574</v>
      </c>
      <c r="F116" s="613" t="s">
        <v>575</v>
      </c>
      <c r="G116" s="590" t="s">
        <v>798</v>
      </c>
      <c r="H116" s="590" t="s">
        <v>799</v>
      </c>
      <c r="I116" s="614">
        <v>4594.4084065755205</v>
      </c>
      <c r="J116" s="614">
        <v>19</v>
      </c>
      <c r="K116" s="615">
        <v>87294.26171875</v>
      </c>
    </row>
    <row r="117" spans="1:11" ht="14.4" customHeight="1" x14ac:dyDescent="0.3">
      <c r="A117" s="586" t="s">
        <v>434</v>
      </c>
      <c r="B117" s="587" t="s">
        <v>435</v>
      </c>
      <c r="C117" s="590" t="s">
        <v>443</v>
      </c>
      <c r="D117" s="613" t="s">
        <v>444</v>
      </c>
      <c r="E117" s="590" t="s">
        <v>574</v>
      </c>
      <c r="F117" s="613" t="s">
        <v>575</v>
      </c>
      <c r="G117" s="590" t="s">
        <v>800</v>
      </c>
      <c r="H117" s="590" t="s">
        <v>801</v>
      </c>
      <c r="I117" s="614">
        <v>4594.4320746527774</v>
      </c>
      <c r="J117" s="614">
        <v>19</v>
      </c>
      <c r="K117" s="615">
        <v>87294.2822265625</v>
      </c>
    </row>
    <row r="118" spans="1:11" ht="14.4" customHeight="1" x14ac:dyDescent="0.3">
      <c r="A118" s="586" t="s">
        <v>434</v>
      </c>
      <c r="B118" s="587" t="s">
        <v>435</v>
      </c>
      <c r="C118" s="590" t="s">
        <v>443</v>
      </c>
      <c r="D118" s="613" t="s">
        <v>444</v>
      </c>
      <c r="E118" s="590" t="s">
        <v>574</v>
      </c>
      <c r="F118" s="613" t="s">
        <v>575</v>
      </c>
      <c r="G118" s="590" t="s">
        <v>802</v>
      </c>
      <c r="H118" s="590" t="s">
        <v>803</v>
      </c>
      <c r="I118" s="614">
        <v>4594.459716796875</v>
      </c>
      <c r="J118" s="614">
        <v>19</v>
      </c>
      <c r="K118" s="615">
        <v>87294.90185546875</v>
      </c>
    </row>
    <row r="119" spans="1:11" ht="14.4" customHeight="1" x14ac:dyDescent="0.3">
      <c r="A119" s="586" t="s">
        <v>434</v>
      </c>
      <c r="B119" s="587" t="s">
        <v>435</v>
      </c>
      <c r="C119" s="590" t="s">
        <v>443</v>
      </c>
      <c r="D119" s="613" t="s">
        <v>444</v>
      </c>
      <c r="E119" s="590" t="s">
        <v>574</v>
      </c>
      <c r="F119" s="613" t="s">
        <v>575</v>
      </c>
      <c r="G119" s="590" t="s">
        <v>804</v>
      </c>
      <c r="H119" s="590" t="s">
        <v>805</v>
      </c>
      <c r="I119" s="614">
        <v>4594.5005289713545</v>
      </c>
      <c r="J119" s="614">
        <v>39</v>
      </c>
      <c r="K119" s="615">
        <v>179185.5244140625</v>
      </c>
    </row>
    <row r="120" spans="1:11" ht="14.4" customHeight="1" x14ac:dyDescent="0.3">
      <c r="A120" s="586" t="s">
        <v>434</v>
      </c>
      <c r="B120" s="587" t="s">
        <v>435</v>
      </c>
      <c r="C120" s="590" t="s">
        <v>443</v>
      </c>
      <c r="D120" s="613" t="s">
        <v>444</v>
      </c>
      <c r="E120" s="590" t="s">
        <v>574</v>
      </c>
      <c r="F120" s="613" t="s">
        <v>575</v>
      </c>
      <c r="G120" s="590" t="s">
        <v>806</v>
      </c>
      <c r="H120" s="590" t="s">
        <v>807</v>
      </c>
      <c r="I120" s="614">
        <v>5929</v>
      </c>
      <c r="J120" s="614">
        <v>21</v>
      </c>
      <c r="K120" s="615">
        <v>124509</v>
      </c>
    </row>
    <row r="121" spans="1:11" ht="14.4" customHeight="1" x14ac:dyDescent="0.3">
      <c r="A121" s="586" t="s">
        <v>434</v>
      </c>
      <c r="B121" s="587" t="s">
        <v>435</v>
      </c>
      <c r="C121" s="590" t="s">
        <v>443</v>
      </c>
      <c r="D121" s="613" t="s">
        <v>444</v>
      </c>
      <c r="E121" s="590" t="s">
        <v>574</v>
      </c>
      <c r="F121" s="613" t="s">
        <v>575</v>
      </c>
      <c r="G121" s="590" t="s">
        <v>808</v>
      </c>
      <c r="H121" s="590" t="s">
        <v>809</v>
      </c>
      <c r="I121" s="614">
        <v>6594.5</v>
      </c>
      <c r="J121" s="614">
        <v>21</v>
      </c>
      <c r="K121" s="615">
        <v>138484.5</v>
      </c>
    </row>
    <row r="122" spans="1:11" ht="14.4" customHeight="1" x14ac:dyDescent="0.3">
      <c r="A122" s="586" t="s">
        <v>434</v>
      </c>
      <c r="B122" s="587" t="s">
        <v>435</v>
      </c>
      <c r="C122" s="590" t="s">
        <v>443</v>
      </c>
      <c r="D122" s="613" t="s">
        <v>444</v>
      </c>
      <c r="E122" s="590" t="s">
        <v>574</v>
      </c>
      <c r="F122" s="613" t="s">
        <v>575</v>
      </c>
      <c r="G122" s="590" t="s">
        <v>810</v>
      </c>
      <c r="H122" s="590" t="s">
        <v>811</v>
      </c>
      <c r="I122" s="614">
        <v>5989.5</v>
      </c>
      <c r="J122" s="614">
        <v>8</v>
      </c>
      <c r="K122" s="615">
        <v>47916</v>
      </c>
    </row>
    <row r="123" spans="1:11" ht="14.4" customHeight="1" x14ac:dyDescent="0.3">
      <c r="A123" s="586" t="s">
        <v>434</v>
      </c>
      <c r="B123" s="587" t="s">
        <v>435</v>
      </c>
      <c r="C123" s="590" t="s">
        <v>443</v>
      </c>
      <c r="D123" s="613" t="s">
        <v>444</v>
      </c>
      <c r="E123" s="590" t="s">
        <v>574</v>
      </c>
      <c r="F123" s="613" t="s">
        <v>575</v>
      </c>
      <c r="G123" s="590" t="s">
        <v>812</v>
      </c>
      <c r="H123" s="590" t="s">
        <v>813</v>
      </c>
      <c r="I123" s="614">
        <v>4961</v>
      </c>
      <c r="J123" s="614">
        <v>10</v>
      </c>
      <c r="K123" s="615">
        <v>49610</v>
      </c>
    </row>
    <row r="124" spans="1:11" ht="14.4" customHeight="1" x14ac:dyDescent="0.3">
      <c r="A124" s="586" t="s">
        <v>434</v>
      </c>
      <c r="B124" s="587" t="s">
        <v>435</v>
      </c>
      <c r="C124" s="590" t="s">
        <v>443</v>
      </c>
      <c r="D124" s="613" t="s">
        <v>444</v>
      </c>
      <c r="E124" s="590" t="s">
        <v>574</v>
      </c>
      <c r="F124" s="613" t="s">
        <v>575</v>
      </c>
      <c r="G124" s="590" t="s">
        <v>814</v>
      </c>
      <c r="H124" s="590" t="s">
        <v>815</v>
      </c>
      <c r="I124" s="614">
        <v>4719</v>
      </c>
      <c r="J124" s="614">
        <v>9</v>
      </c>
      <c r="K124" s="615">
        <v>42471</v>
      </c>
    </row>
    <row r="125" spans="1:11" ht="14.4" customHeight="1" x14ac:dyDescent="0.3">
      <c r="A125" s="586" t="s">
        <v>434</v>
      </c>
      <c r="B125" s="587" t="s">
        <v>435</v>
      </c>
      <c r="C125" s="590" t="s">
        <v>443</v>
      </c>
      <c r="D125" s="613" t="s">
        <v>444</v>
      </c>
      <c r="E125" s="590" t="s">
        <v>574</v>
      </c>
      <c r="F125" s="613" t="s">
        <v>575</v>
      </c>
      <c r="G125" s="590" t="s">
        <v>816</v>
      </c>
      <c r="H125" s="590" t="s">
        <v>817</v>
      </c>
      <c r="I125" s="614">
        <v>4719</v>
      </c>
      <c r="J125" s="614">
        <v>10</v>
      </c>
      <c r="K125" s="615">
        <v>47190</v>
      </c>
    </row>
    <row r="126" spans="1:11" ht="14.4" customHeight="1" x14ac:dyDescent="0.3">
      <c r="A126" s="586" t="s">
        <v>434</v>
      </c>
      <c r="B126" s="587" t="s">
        <v>435</v>
      </c>
      <c r="C126" s="590" t="s">
        <v>443</v>
      </c>
      <c r="D126" s="613" t="s">
        <v>444</v>
      </c>
      <c r="E126" s="590" t="s">
        <v>574</v>
      </c>
      <c r="F126" s="613" t="s">
        <v>575</v>
      </c>
      <c r="G126" s="590" t="s">
        <v>818</v>
      </c>
      <c r="H126" s="590" t="s">
        <v>819</v>
      </c>
      <c r="I126" s="614">
        <v>15.548999786376953</v>
      </c>
      <c r="J126" s="614">
        <v>60</v>
      </c>
      <c r="K126" s="615">
        <v>932.94000244140625</v>
      </c>
    </row>
    <row r="127" spans="1:11" ht="14.4" customHeight="1" x14ac:dyDescent="0.3">
      <c r="A127" s="586" t="s">
        <v>434</v>
      </c>
      <c r="B127" s="587" t="s">
        <v>435</v>
      </c>
      <c r="C127" s="590" t="s">
        <v>443</v>
      </c>
      <c r="D127" s="613" t="s">
        <v>444</v>
      </c>
      <c r="E127" s="590" t="s">
        <v>574</v>
      </c>
      <c r="F127" s="613" t="s">
        <v>575</v>
      </c>
      <c r="G127" s="590" t="s">
        <v>820</v>
      </c>
      <c r="H127" s="590" t="s">
        <v>821</v>
      </c>
      <c r="I127" s="614">
        <v>274.67178853352863</v>
      </c>
      <c r="J127" s="614">
        <v>24</v>
      </c>
      <c r="K127" s="615">
        <v>6592.1400146484375</v>
      </c>
    </row>
    <row r="128" spans="1:11" ht="14.4" customHeight="1" x14ac:dyDescent="0.3">
      <c r="A128" s="586" t="s">
        <v>434</v>
      </c>
      <c r="B128" s="587" t="s">
        <v>435</v>
      </c>
      <c r="C128" s="590" t="s">
        <v>443</v>
      </c>
      <c r="D128" s="613" t="s">
        <v>444</v>
      </c>
      <c r="E128" s="590" t="s">
        <v>574</v>
      </c>
      <c r="F128" s="613" t="s">
        <v>575</v>
      </c>
      <c r="G128" s="590" t="s">
        <v>822</v>
      </c>
      <c r="H128" s="590" t="s">
        <v>823</v>
      </c>
      <c r="I128" s="614">
        <v>470.02167002360028</v>
      </c>
      <c r="J128" s="614">
        <v>17</v>
      </c>
      <c r="K128" s="615">
        <v>7982.4200439453125</v>
      </c>
    </row>
    <row r="129" spans="1:11" ht="14.4" customHeight="1" x14ac:dyDescent="0.3">
      <c r="A129" s="586" t="s">
        <v>434</v>
      </c>
      <c r="B129" s="587" t="s">
        <v>435</v>
      </c>
      <c r="C129" s="590" t="s">
        <v>443</v>
      </c>
      <c r="D129" s="613" t="s">
        <v>444</v>
      </c>
      <c r="E129" s="590" t="s">
        <v>574</v>
      </c>
      <c r="F129" s="613" t="s">
        <v>575</v>
      </c>
      <c r="G129" s="590" t="s">
        <v>824</v>
      </c>
      <c r="H129" s="590" t="s">
        <v>825</v>
      </c>
      <c r="I129" s="614">
        <v>344.85368266858552</v>
      </c>
      <c r="J129" s="614">
        <v>47</v>
      </c>
      <c r="K129" s="615">
        <v>16208.139831542969</v>
      </c>
    </row>
    <row r="130" spans="1:11" ht="14.4" customHeight="1" x14ac:dyDescent="0.3">
      <c r="A130" s="586" t="s">
        <v>434</v>
      </c>
      <c r="B130" s="587" t="s">
        <v>435</v>
      </c>
      <c r="C130" s="590" t="s">
        <v>443</v>
      </c>
      <c r="D130" s="613" t="s">
        <v>444</v>
      </c>
      <c r="E130" s="590" t="s">
        <v>574</v>
      </c>
      <c r="F130" s="613" t="s">
        <v>575</v>
      </c>
      <c r="G130" s="590" t="s">
        <v>826</v>
      </c>
      <c r="H130" s="590" t="s">
        <v>827</v>
      </c>
      <c r="I130" s="614">
        <v>9559</v>
      </c>
      <c r="J130" s="614">
        <v>2</v>
      </c>
      <c r="K130" s="615">
        <v>19118</v>
      </c>
    </row>
    <row r="131" spans="1:11" ht="14.4" customHeight="1" x14ac:dyDescent="0.3">
      <c r="A131" s="586" t="s">
        <v>434</v>
      </c>
      <c r="B131" s="587" t="s">
        <v>435</v>
      </c>
      <c r="C131" s="590" t="s">
        <v>443</v>
      </c>
      <c r="D131" s="613" t="s">
        <v>444</v>
      </c>
      <c r="E131" s="590" t="s">
        <v>574</v>
      </c>
      <c r="F131" s="613" t="s">
        <v>575</v>
      </c>
      <c r="G131" s="590" t="s">
        <v>828</v>
      </c>
      <c r="H131" s="590" t="s">
        <v>829</v>
      </c>
      <c r="I131" s="614">
        <v>1308.0039916992187</v>
      </c>
      <c r="J131" s="614">
        <v>5</v>
      </c>
      <c r="K131" s="615">
        <v>6540.0199584960937</v>
      </c>
    </row>
    <row r="132" spans="1:11" ht="14.4" customHeight="1" x14ac:dyDescent="0.3">
      <c r="A132" s="586" t="s">
        <v>434</v>
      </c>
      <c r="B132" s="587" t="s">
        <v>435</v>
      </c>
      <c r="C132" s="590" t="s">
        <v>443</v>
      </c>
      <c r="D132" s="613" t="s">
        <v>444</v>
      </c>
      <c r="E132" s="590" t="s">
        <v>574</v>
      </c>
      <c r="F132" s="613" t="s">
        <v>575</v>
      </c>
      <c r="G132" s="590" t="s">
        <v>830</v>
      </c>
      <c r="H132" s="590" t="s">
        <v>831</v>
      </c>
      <c r="I132" s="614">
        <v>3887.8267415364585</v>
      </c>
      <c r="J132" s="614">
        <v>3</v>
      </c>
      <c r="K132" s="615">
        <v>11663.480224609375</v>
      </c>
    </row>
    <row r="133" spans="1:11" ht="14.4" customHeight="1" x14ac:dyDescent="0.3">
      <c r="A133" s="586" t="s">
        <v>434</v>
      </c>
      <c r="B133" s="587" t="s">
        <v>435</v>
      </c>
      <c r="C133" s="590" t="s">
        <v>443</v>
      </c>
      <c r="D133" s="613" t="s">
        <v>444</v>
      </c>
      <c r="E133" s="590" t="s">
        <v>574</v>
      </c>
      <c r="F133" s="613" t="s">
        <v>575</v>
      </c>
      <c r="G133" s="590" t="s">
        <v>832</v>
      </c>
      <c r="H133" s="590" t="s">
        <v>833</v>
      </c>
      <c r="I133" s="614">
        <v>1948.1000162760417</v>
      </c>
      <c r="J133" s="614">
        <v>3</v>
      </c>
      <c r="K133" s="615">
        <v>5844.300048828125</v>
      </c>
    </row>
    <row r="134" spans="1:11" ht="14.4" customHeight="1" x14ac:dyDescent="0.3">
      <c r="A134" s="586" t="s">
        <v>434</v>
      </c>
      <c r="B134" s="587" t="s">
        <v>435</v>
      </c>
      <c r="C134" s="590" t="s">
        <v>443</v>
      </c>
      <c r="D134" s="613" t="s">
        <v>444</v>
      </c>
      <c r="E134" s="590" t="s">
        <v>574</v>
      </c>
      <c r="F134" s="613" t="s">
        <v>575</v>
      </c>
      <c r="G134" s="590" t="s">
        <v>834</v>
      </c>
      <c r="H134" s="590" t="s">
        <v>835</v>
      </c>
      <c r="I134" s="614">
        <v>274.66667683919269</v>
      </c>
      <c r="J134" s="614">
        <v>4</v>
      </c>
      <c r="K134" s="615">
        <v>1098.6700439453125</v>
      </c>
    </row>
    <row r="135" spans="1:11" ht="14.4" customHeight="1" x14ac:dyDescent="0.3">
      <c r="A135" s="586" t="s">
        <v>434</v>
      </c>
      <c r="B135" s="587" t="s">
        <v>435</v>
      </c>
      <c r="C135" s="590" t="s">
        <v>443</v>
      </c>
      <c r="D135" s="613" t="s">
        <v>444</v>
      </c>
      <c r="E135" s="590" t="s">
        <v>574</v>
      </c>
      <c r="F135" s="613" t="s">
        <v>575</v>
      </c>
      <c r="G135" s="590" t="s">
        <v>836</v>
      </c>
      <c r="H135" s="590" t="s">
        <v>837</v>
      </c>
      <c r="I135" s="614">
        <v>2162.0099999997765</v>
      </c>
      <c r="J135" s="614">
        <v>6</v>
      </c>
      <c r="K135" s="615">
        <v>12972.059999998659</v>
      </c>
    </row>
    <row r="136" spans="1:11" ht="14.4" customHeight="1" x14ac:dyDescent="0.3">
      <c r="A136" s="586" t="s">
        <v>434</v>
      </c>
      <c r="B136" s="587" t="s">
        <v>435</v>
      </c>
      <c r="C136" s="590" t="s">
        <v>443</v>
      </c>
      <c r="D136" s="613" t="s">
        <v>444</v>
      </c>
      <c r="E136" s="590" t="s">
        <v>574</v>
      </c>
      <c r="F136" s="613" t="s">
        <v>575</v>
      </c>
      <c r="G136" s="590" t="s">
        <v>838</v>
      </c>
      <c r="H136" s="590" t="s">
        <v>839</v>
      </c>
      <c r="I136" s="614">
        <v>2892</v>
      </c>
      <c r="J136" s="614">
        <v>4</v>
      </c>
      <c r="K136" s="615">
        <v>11568</v>
      </c>
    </row>
    <row r="137" spans="1:11" ht="14.4" customHeight="1" x14ac:dyDescent="0.3">
      <c r="A137" s="586" t="s">
        <v>434</v>
      </c>
      <c r="B137" s="587" t="s">
        <v>435</v>
      </c>
      <c r="C137" s="590" t="s">
        <v>443</v>
      </c>
      <c r="D137" s="613" t="s">
        <v>444</v>
      </c>
      <c r="E137" s="590" t="s">
        <v>574</v>
      </c>
      <c r="F137" s="613" t="s">
        <v>575</v>
      </c>
      <c r="G137" s="590" t="s">
        <v>840</v>
      </c>
      <c r="H137" s="590" t="s">
        <v>841</v>
      </c>
      <c r="I137" s="614">
        <v>362.99909002130681</v>
      </c>
      <c r="J137" s="614">
        <v>14</v>
      </c>
      <c r="K137" s="615">
        <v>5081.989990234375</v>
      </c>
    </row>
    <row r="138" spans="1:11" ht="14.4" customHeight="1" x14ac:dyDescent="0.3">
      <c r="A138" s="586" t="s">
        <v>434</v>
      </c>
      <c r="B138" s="587" t="s">
        <v>435</v>
      </c>
      <c r="C138" s="590" t="s">
        <v>443</v>
      </c>
      <c r="D138" s="613" t="s">
        <v>444</v>
      </c>
      <c r="E138" s="590" t="s">
        <v>574</v>
      </c>
      <c r="F138" s="613" t="s">
        <v>575</v>
      </c>
      <c r="G138" s="590" t="s">
        <v>842</v>
      </c>
      <c r="H138" s="590" t="s">
        <v>843</v>
      </c>
      <c r="I138" s="614">
        <v>20448.980143229168</v>
      </c>
      <c r="J138" s="614">
        <v>6</v>
      </c>
      <c r="K138" s="615">
        <v>122693.880859375</v>
      </c>
    </row>
    <row r="139" spans="1:11" ht="14.4" customHeight="1" x14ac:dyDescent="0.3">
      <c r="A139" s="586" t="s">
        <v>434</v>
      </c>
      <c r="B139" s="587" t="s">
        <v>435</v>
      </c>
      <c r="C139" s="590" t="s">
        <v>443</v>
      </c>
      <c r="D139" s="613" t="s">
        <v>444</v>
      </c>
      <c r="E139" s="590" t="s">
        <v>574</v>
      </c>
      <c r="F139" s="613" t="s">
        <v>575</v>
      </c>
      <c r="G139" s="590" t="s">
        <v>844</v>
      </c>
      <c r="H139" s="590" t="s">
        <v>845</v>
      </c>
      <c r="I139" s="614">
        <v>18150.030598958332</v>
      </c>
      <c r="J139" s="614">
        <v>3</v>
      </c>
      <c r="K139" s="615">
        <v>54450.091796875</v>
      </c>
    </row>
    <row r="140" spans="1:11" ht="14.4" customHeight="1" x14ac:dyDescent="0.3">
      <c r="A140" s="586" t="s">
        <v>434</v>
      </c>
      <c r="B140" s="587" t="s">
        <v>435</v>
      </c>
      <c r="C140" s="590" t="s">
        <v>443</v>
      </c>
      <c r="D140" s="613" t="s">
        <v>444</v>
      </c>
      <c r="E140" s="590" t="s">
        <v>574</v>
      </c>
      <c r="F140" s="613" t="s">
        <v>575</v>
      </c>
      <c r="G140" s="590" t="s">
        <v>846</v>
      </c>
      <c r="H140" s="590" t="s">
        <v>847</v>
      </c>
      <c r="I140" s="614">
        <v>36178.981336805555</v>
      </c>
      <c r="J140" s="614">
        <v>26</v>
      </c>
      <c r="K140" s="615">
        <v>940653.6484375</v>
      </c>
    </row>
    <row r="141" spans="1:11" ht="14.4" customHeight="1" x14ac:dyDescent="0.3">
      <c r="A141" s="586" t="s">
        <v>434</v>
      </c>
      <c r="B141" s="587" t="s">
        <v>435</v>
      </c>
      <c r="C141" s="590" t="s">
        <v>443</v>
      </c>
      <c r="D141" s="613" t="s">
        <v>444</v>
      </c>
      <c r="E141" s="590" t="s">
        <v>574</v>
      </c>
      <c r="F141" s="613" t="s">
        <v>575</v>
      </c>
      <c r="G141" s="590" t="s">
        <v>848</v>
      </c>
      <c r="H141" s="590" t="s">
        <v>849</v>
      </c>
      <c r="I141" s="614">
        <v>20448.940755208332</v>
      </c>
      <c r="J141" s="614">
        <v>3</v>
      </c>
      <c r="K141" s="615">
        <v>61346.822265625</v>
      </c>
    </row>
    <row r="142" spans="1:11" ht="14.4" customHeight="1" x14ac:dyDescent="0.3">
      <c r="A142" s="586" t="s">
        <v>434</v>
      </c>
      <c r="B142" s="587" t="s">
        <v>435</v>
      </c>
      <c r="C142" s="590" t="s">
        <v>443</v>
      </c>
      <c r="D142" s="613" t="s">
        <v>444</v>
      </c>
      <c r="E142" s="590" t="s">
        <v>574</v>
      </c>
      <c r="F142" s="613" t="s">
        <v>575</v>
      </c>
      <c r="G142" s="590" t="s">
        <v>850</v>
      </c>
      <c r="H142" s="590" t="s">
        <v>851</v>
      </c>
      <c r="I142" s="614">
        <v>10768.988085937501</v>
      </c>
      <c r="J142" s="614">
        <v>5</v>
      </c>
      <c r="K142" s="615">
        <v>53844.9404296875</v>
      </c>
    </row>
    <row r="143" spans="1:11" ht="14.4" customHeight="1" x14ac:dyDescent="0.3">
      <c r="A143" s="586" t="s">
        <v>434</v>
      </c>
      <c r="B143" s="587" t="s">
        <v>435</v>
      </c>
      <c r="C143" s="590" t="s">
        <v>443</v>
      </c>
      <c r="D143" s="613" t="s">
        <v>444</v>
      </c>
      <c r="E143" s="590" t="s">
        <v>574</v>
      </c>
      <c r="F143" s="613" t="s">
        <v>575</v>
      </c>
      <c r="G143" s="590" t="s">
        <v>852</v>
      </c>
      <c r="H143" s="590" t="s">
        <v>853</v>
      </c>
      <c r="I143" s="614">
        <v>20448.948974609375</v>
      </c>
      <c r="J143" s="614">
        <v>9</v>
      </c>
      <c r="K143" s="615">
        <v>184040.541015625</v>
      </c>
    </row>
    <row r="144" spans="1:11" ht="14.4" customHeight="1" x14ac:dyDescent="0.3">
      <c r="A144" s="586" t="s">
        <v>434</v>
      </c>
      <c r="B144" s="587" t="s">
        <v>435</v>
      </c>
      <c r="C144" s="590" t="s">
        <v>443</v>
      </c>
      <c r="D144" s="613" t="s">
        <v>444</v>
      </c>
      <c r="E144" s="590" t="s">
        <v>574</v>
      </c>
      <c r="F144" s="613" t="s">
        <v>575</v>
      </c>
      <c r="G144" s="590" t="s">
        <v>854</v>
      </c>
      <c r="H144" s="590" t="s">
        <v>855</v>
      </c>
      <c r="I144" s="614">
        <v>36178.902099609375</v>
      </c>
      <c r="J144" s="614">
        <v>16</v>
      </c>
      <c r="K144" s="615">
        <v>578862.43359375</v>
      </c>
    </row>
    <row r="145" spans="1:11" ht="14.4" customHeight="1" x14ac:dyDescent="0.3">
      <c r="A145" s="586" t="s">
        <v>434</v>
      </c>
      <c r="B145" s="587" t="s">
        <v>435</v>
      </c>
      <c r="C145" s="590" t="s">
        <v>443</v>
      </c>
      <c r="D145" s="613" t="s">
        <v>444</v>
      </c>
      <c r="E145" s="590" t="s">
        <v>574</v>
      </c>
      <c r="F145" s="613" t="s">
        <v>575</v>
      </c>
      <c r="G145" s="590" t="s">
        <v>856</v>
      </c>
      <c r="H145" s="590" t="s">
        <v>857</v>
      </c>
      <c r="I145" s="614">
        <v>10889.98583984375</v>
      </c>
      <c r="J145" s="614">
        <v>14</v>
      </c>
      <c r="K145" s="615">
        <v>152459.8017578125</v>
      </c>
    </row>
    <row r="146" spans="1:11" ht="14.4" customHeight="1" x14ac:dyDescent="0.3">
      <c r="A146" s="586" t="s">
        <v>434</v>
      </c>
      <c r="B146" s="587" t="s">
        <v>435</v>
      </c>
      <c r="C146" s="590" t="s">
        <v>443</v>
      </c>
      <c r="D146" s="613" t="s">
        <v>444</v>
      </c>
      <c r="E146" s="590" t="s">
        <v>574</v>
      </c>
      <c r="F146" s="613" t="s">
        <v>575</v>
      </c>
      <c r="G146" s="590" t="s">
        <v>858</v>
      </c>
      <c r="H146" s="590" t="s">
        <v>859</v>
      </c>
      <c r="I146" s="614">
        <v>274.67001342773437</v>
      </c>
      <c r="J146" s="614">
        <v>5</v>
      </c>
      <c r="K146" s="615">
        <v>1373.3500671386719</v>
      </c>
    </row>
    <row r="147" spans="1:11" ht="14.4" customHeight="1" x14ac:dyDescent="0.3">
      <c r="A147" s="586" t="s">
        <v>434</v>
      </c>
      <c r="B147" s="587" t="s">
        <v>435</v>
      </c>
      <c r="C147" s="590" t="s">
        <v>443</v>
      </c>
      <c r="D147" s="613" t="s">
        <v>444</v>
      </c>
      <c r="E147" s="590" t="s">
        <v>574</v>
      </c>
      <c r="F147" s="613" t="s">
        <v>575</v>
      </c>
      <c r="G147" s="590" t="s">
        <v>860</v>
      </c>
      <c r="H147" s="590" t="s">
        <v>861</v>
      </c>
      <c r="I147" s="614">
        <v>274.67001342773437</v>
      </c>
      <c r="J147" s="614">
        <v>3</v>
      </c>
      <c r="K147" s="615">
        <v>824.01004028320312</v>
      </c>
    </row>
    <row r="148" spans="1:11" ht="14.4" customHeight="1" x14ac:dyDescent="0.3">
      <c r="A148" s="586" t="s">
        <v>434</v>
      </c>
      <c r="B148" s="587" t="s">
        <v>435</v>
      </c>
      <c r="C148" s="590" t="s">
        <v>443</v>
      </c>
      <c r="D148" s="613" t="s">
        <v>444</v>
      </c>
      <c r="E148" s="590" t="s">
        <v>574</v>
      </c>
      <c r="F148" s="613" t="s">
        <v>575</v>
      </c>
      <c r="G148" s="590" t="s">
        <v>862</v>
      </c>
      <c r="H148" s="590" t="s">
        <v>863</v>
      </c>
      <c r="I148" s="614">
        <v>19.429791980319553</v>
      </c>
      <c r="J148" s="614">
        <v>760</v>
      </c>
      <c r="K148" s="615">
        <v>14768.469787597656</v>
      </c>
    </row>
    <row r="149" spans="1:11" ht="14.4" customHeight="1" x14ac:dyDescent="0.3">
      <c r="A149" s="586" t="s">
        <v>434</v>
      </c>
      <c r="B149" s="587" t="s">
        <v>435</v>
      </c>
      <c r="C149" s="590" t="s">
        <v>443</v>
      </c>
      <c r="D149" s="613" t="s">
        <v>444</v>
      </c>
      <c r="E149" s="590" t="s">
        <v>574</v>
      </c>
      <c r="F149" s="613" t="s">
        <v>575</v>
      </c>
      <c r="G149" s="590" t="s">
        <v>864</v>
      </c>
      <c r="H149" s="590" t="s">
        <v>865</v>
      </c>
      <c r="I149" s="614">
        <v>21.053090003228956</v>
      </c>
      <c r="J149" s="614">
        <v>3348</v>
      </c>
      <c r="K149" s="615">
        <v>70488.71240234375</v>
      </c>
    </row>
    <row r="150" spans="1:11" ht="14.4" customHeight="1" x14ac:dyDescent="0.3">
      <c r="A150" s="586" t="s">
        <v>434</v>
      </c>
      <c r="B150" s="587" t="s">
        <v>435</v>
      </c>
      <c r="C150" s="590" t="s">
        <v>443</v>
      </c>
      <c r="D150" s="613" t="s">
        <v>444</v>
      </c>
      <c r="E150" s="590" t="s">
        <v>574</v>
      </c>
      <c r="F150" s="613" t="s">
        <v>575</v>
      </c>
      <c r="G150" s="590" t="s">
        <v>866</v>
      </c>
      <c r="H150" s="590" t="s">
        <v>867</v>
      </c>
      <c r="I150" s="614">
        <v>468.26999918619794</v>
      </c>
      <c r="J150" s="614">
        <v>3</v>
      </c>
      <c r="K150" s="615">
        <v>1404.8099975585937</v>
      </c>
    </row>
    <row r="151" spans="1:11" ht="14.4" customHeight="1" x14ac:dyDescent="0.3">
      <c r="A151" s="586" t="s">
        <v>434</v>
      </c>
      <c r="B151" s="587" t="s">
        <v>435</v>
      </c>
      <c r="C151" s="590" t="s">
        <v>443</v>
      </c>
      <c r="D151" s="613" t="s">
        <v>444</v>
      </c>
      <c r="E151" s="590" t="s">
        <v>574</v>
      </c>
      <c r="F151" s="613" t="s">
        <v>575</v>
      </c>
      <c r="G151" s="590" t="s">
        <v>868</v>
      </c>
      <c r="H151" s="590" t="s">
        <v>869</v>
      </c>
      <c r="I151" s="614">
        <v>267.23714338030135</v>
      </c>
      <c r="J151" s="614">
        <v>36</v>
      </c>
      <c r="K151" s="615">
        <v>9205.6800231933594</v>
      </c>
    </row>
    <row r="152" spans="1:11" ht="14.4" customHeight="1" x14ac:dyDescent="0.3">
      <c r="A152" s="586" t="s">
        <v>434</v>
      </c>
      <c r="B152" s="587" t="s">
        <v>435</v>
      </c>
      <c r="C152" s="590" t="s">
        <v>443</v>
      </c>
      <c r="D152" s="613" t="s">
        <v>444</v>
      </c>
      <c r="E152" s="590" t="s">
        <v>574</v>
      </c>
      <c r="F152" s="613" t="s">
        <v>575</v>
      </c>
      <c r="G152" s="590" t="s">
        <v>870</v>
      </c>
      <c r="H152" s="590" t="s">
        <v>871</v>
      </c>
      <c r="I152" s="614">
        <v>9.0600004196166992</v>
      </c>
      <c r="J152" s="614">
        <v>134</v>
      </c>
      <c r="K152" s="615">
        <v>1214.4399642944336</v>
      </c>
    </row>
    <row r="153" spans="1:11" ht="14.4" customHeight="1" x14ac:dyDescent="0.3">
      <c r="A153" s="586" t="s">
        <v>434</v>
      </c>
      <c r="B153" s="587" t="s">
        <v>435</v>
      </c>
      <c r="C153" s="590" t="s">
        <v>443</v>
      </c>
      <c r="D153" s="613" t="s">
        <v>444</v>
      </c>
      <c r="E153" s="590" t="s">
        <v>574</v>
      </c>
      <c r="F153" s="613" t="s">
        <v>575</v>
      </c>
      <c r="G153" s="590" t="s">
        <v>872</v>
      </c>
      <c r="H153" s="590" t="s">
        <v>873</v>
      </c>
      <c r="I153" s="614">
        <v>31588.5390625</v>
      </c>
      <c r="J153" s="614">
        <v>1</v>
      </c>
      <c r="K153" s="615">
        <v>31588.5390625</v>
      </c>
    </row>
    <row r="154" spans="1:11" ht="14.4" customHeight="1" x14ac:dyDescent="0.3">
      <c r="A154" s="586" t="s">
        <v>434</v>
      </c>
      <c r="B154" s="587" t="s">
        <v>435</v>
      </c>
      <c r="C154" s="590" t="s">
        <v>443</v>
      </c>
      <c r="D154" s="613" t="s">
        <v>444</v>
      </c>
      <c r="E154" s="590" t="s">
        <v>574</v>
      </c>
      <c r="F154" s="613" t="s">
        <v>575</v>
      </c>
      <c r="G154" s="590" t="s">
        <v>874</v>
      </c>
      <c r="H154" s="590" t="s">
        <v>875</v>
      </c>
      <c r="I154" s="614">
        <v>12523.5</v>
      </c>
      <c r="J154" s="614">
        <v>4</v>
      </c>
      <c r="K154" s="615">
        <v>50094</v>
      </c>
    </row>
    <row r="155" spans="1:11" ht="14.4" customHeight="1" x14ac:dyDescent="0.3">
      <c r="A155" s="586" t="s">
        <v>434</v>
      </c>
      <c r="B155" s="587" t="s">
        <v>435</v>
      </c>
      <c r="C155" s="590" t="s">
        <v>443</v>
      </c>
      <c r="D155" s="613" t="s">
        <v>444</v>
      </c>
      <c r="E155" s="590" t="s">
        <v>574</v>
      </c>
      <c r="F155" s="613" t="s">
        <v>575</v>
      </c>
      <c r="G155" s="590" t="s">
        <v>876</v>
      </c>
      <c r="H155" s="590" t="s">
        <v>877</v>
      </c>
      <c r="I155" s="614">
        <v>6750</v>
      </c>
      <c r="J155" s="614">
        <v>1</v>
      </c>
      <c r="K155" s="615">
        <v>6750</v>
      </c>
    </row>
    <row r="156" spans="1:11" ht="14.4" customHeight="1" x14ac:dyDescent="0.3">
      <c r="A156" s="586" t="s">
        <v>434</v>
      </c>
      <c r="B156" s="587" t="s">
        <v>435</v>
      </c>
      <c r="C156" s="590" t="s">
        <v>443</v>
      </c>
      <c r="D156" s="613" t="s">
        <v>444</v>
      </c>
      <c r="E156" s="590" t="s">
        <v>574</v>
      </c>
      <c r="F156" s="613" t="s">
        <v>575</v>
      </c>
      <c r="G156" s="590" t="s">
        <v>878</v>
      </c>
      <c r="H156" s="590" t="s">
        <v>879</v>
      </c>
      <c r="I156" s="614">
        <v>97.829998016357422</v>
      </c>
      <c r="J156" s="614">
        <v>2</v>
      </c>
      <c r="K156" s="615">
        <v>195.65999603271484</v>
      </c>
    </row>
    <row r="157" spans="1:11" ht="14.4" customHeight="1" x14ac:dyDescent="0.3">
      <c r="A157" s="586" t="s">
        <v>434</v>
      </c>
      <c r="B157" s="587" t="s">
        <v>435</v>
      </c>
      <c r="C157" s="590" t="s">
        <v>443</v>
      </c>
      <c r="D157" s="613" t="s">
        <v>444</v>
      </c>
      <c r="E157" s="590" t="s">
        <v>574</v>
      </c>
      <c r="F157" s="613" t="s">
        <v>575</v>
      </c>
      <c r="G157" s="590" t="s">
        <v>880</v>
      </c>
      <c r="H157" s="590" t="s">
        <v>881</v>
      </c>
      <c r="I157" s="614">
        <v>4356</v>
      </c>
      <c r="J157" s="614">
        <v>69</v>
      </c>
      <c r="K157" s="615">
        <v>300564</v>
      </c>
    </row>
    <row r="158" spans="1:11" ht="14.4" customHeight="1" x14ac:dyDescent="0.3">
      <c r="A158" s="586" t="s">
        <v>434</v>
      </c>
      <c r="B158" s="587" t="s">
        <v>435</v>
      </c>
      <c r="C158" s="590" t="s">
        <v>443</v>
      </c>
      <c r="D158" s="613" t="s">
        <v>444</v>
      </c>
      <c r="E158" s="590" t="s">
        <v>574</v>
      </c>
      <c r="F158" s="613" t="s">
        <v>575</v>
      </c>
      <c r="G158" s="590" t="s">
        <v>882</v>
      </c>
      <c r="H158" s="590" t="s">
        <v>883</v>
      </c>
      <c r="I158" s="614">
        <v>4356</v>
      </c>
      <c r="J158" s="614">
        <v>69</v>
      </c>
      <c r="K158" s="615">
        <v>300564</v>
      </c>
    </row>
    <row r="159" spans="1:11" ht="14.4" customHeight="1" x14ac:dyDescent="0.3">
      <c r="A159" s="586" t="s">
        <v>434</v>
      </c>
      <c r="B159" s="587" t="s">
        <v>435</v>
      </c>
      <c r="C159" s="590" t="s">
        <v>443</v>
      </c>
      <c r="D159" s="613" t="s">
        <v>444</v>
      </c>
      <c r="E159" s="590" t="s">
        <v>574</v>
      </c>
      <c r="F159" s="613" t="s">
        <v>575</v>
      </c>
      <c r="G159" s="590" t="s">
        <v>884</v>
      </c>
      <c r="H159" s="590" t="s">
        <v>885</v>
      </c>
      <c r="I159" s="614">
        <v>4356</v>
      </c>
      <c r="J159" s="614">
        <v>69</v>
      </c>
      <c r="K159" s="615">
        <v>300564</v>
      </c>
    </row>
    <row r="160" spans="1:11" ht="14.4" customHeight="1" x14ac:dyDescent="0.3">
      <c r="A160" s="586" t="s">
        <v>434</v>
      </c>
      <c r="B160" s="587" t="s">
        <v>435</v>
      </c>
      <c r="C160" s="590" t="s">
        <v>443</v>
      </c>
      <c r="D160" s="613" t="s">
        <v>444</v>
      </c>
      <c r="E160" s="590" t="s">
        <v>574</v>
      </c>
      <c r="F160" s="613" t="s">
        <v>575</v>
      </c>
      <c r="G160" s="590" t="s">
        <v>886</v>
      </c>
      <c r="H160" s="590" t="s">
        <v>887</v>
      </c>
      <c r="I160" s="614">
        <v>73.55999755859375</v>
      </c>
      <c r="J160" s="614">
        <v>1</v>
      </c>
      <c r="K160" s="615">
        <v>73.55999755859375</v>
      </c>
    </row>
    <row r="161" spans="1:11" ht="14.4" customHeight="1" x14ac:dyDescent="0.3">
      <c r="A161" s="586" t="s">
        <v>434</v>
      </c>
      <c r="B161" s="587" t="s">
        <v>435</v>
      </c>
      <c r="C161" s="590" t="s">
        <v>443</v>
      </c>
      <c r="D161" s="613" t="s">
        <v>444</v>
      </c>
      <c r="E161" s="590" t="s">
        <v>574</v>
      </c>
      <c r="F161" s="613" t="s">
        <v>575</v>
      </c>
      <c r="G161" s="590" t="s">
        <v>888</v>
      </c>
      <c r="H161" s="590" t="s">
        <v>889</v>
      </c>
      <c r="I161" s="614">
        <v>2178</v>
      </c>
      <c r="J161" s="614">
        <v>3</v>
      </c>
      <c r="K161" s="615">
        <v>6534</v>
      </c>
    </row>
    <row r="162" spans="1:11" ht="14.4" customHeight="1" x14ac:dyDescent="0.3">
      <c r="A162" s="586" t="s">
        <v>434</v>
      </c>
      <c r="B162" s="587" t="s">
        <v>435</v>
      </c>
      <c r="C162" s="590" t="s">
        <v>443</v>
      </c>
      <c r="D162" s="613" t="s">
        <v>444</v>
      </c>
      <c r="E162" s="590" t="s">
        <v>574</v>
      </c>
      <c r="F162" s="613" t="s">
        <v>575</v>
      </c>
      <c r="G162" s="590" t="s">
        <v>890</v>
      </c>
      <c r="H162" s="590" t="s">
        <v>891</v>
      </c>
      <c r="I162" s="614">
        <v>9297</v>
      </c>
      <c r="J162" s="614">
        <v>2</v>
      </c>
      <c r="K162" s="615">
        <v>18594</v>
      </c>
    </row>
    <row r="163" spans="1:11" ht="14.4" customHeight="1" x14ac:dyDescent="0.3">
      <c r="A163" s="586" t="s">
        <v>434</v>
      </c>
      <c r="B163" s="587" t="s">
        <v>435</v>
      </c>
      <c r="C163" s="590" t="s">
        <v>443</v>
      </c>
      <c r="D163" s="613" t="s">
        <v>444</v>
      </c>
      <c r="E163" s="590" t="s">
        <v>574</v>
      </c>
      <c r="F163" s="613" t="s">
        <v>575</v>
      </c>
      <c r="G163" s="590" t="s">
        <v>892</v>
      </c>
      <c r="H163" s="590" t="s">
        <v>893</v>
      </c>
      <c r="I163" s="614">
        <v>6897.003743489583</v>
      </c>
      <c r="J163" s="614">
        <v>48</v>
      </c>
      <c r="K163" s="615">
        <v>331056.1796875</v>
      </c>
    </row>
    <row r="164" spans="1:11" ht="14.4" customHeight="1" x14ac:dyDescent="0.3">
      <c r="A164" s="586" t="s">
        <v>434</v>
      </c>
      <c r="B164" s="587" t="s">
        <v>435</v>
      </c>
      <c r="C164" s="590" t="s">
        <v>443</v>
      </c>
      <c r="D164" s="613" t="s">
        <v>444</v>
      </c>
      <c r="E164" s="590" t="s">
        <v>574</v>
      </c>
      <c r="F164" s="613" t="s">
        <v>575</v>
      </c>
      <c r="G164" s="590" t="s">
        <v>894</v>
      </c>
      <c r="H164" s="590" t="s">
        <v>895</v>
      </c>
      <c r="I164" s="614">
        <v>4840.0090519831729</v>
      </c>
      <c r="J164" s="614">
        <v>24</v>
      </c>
      <c r="K164" s="615">
        <v>116160.3203125</v>
      </c>
    </row>
    <row r="165" spans="1:11" ht="14.4" customHeight="1" x14ac:dyDescent="0.3">
      <c r="A165" s="586" t="s">
        <v>434</v>
      </c>
      <c r="B165" s="587" t="s">
        <v>435</v>
      </c>
      <c r="C165" s="590" t="s">
        <v>443</v>
      </c>
      <c r="D165" s="613" t="s">
        <v>444</v>
      </c>
      <c r="E165" s="590" t="s">
        <v>574</v>
      </c>
      <c r="F165" s="613" t="s">
        <v>575</v>
      </c>
      <c r="G165" s="590" t="s">
        <v>896</v>
      </c>
      <c r="H165" s="590" t="s">
        <v>897</v>
      </c>
      <c r="I165" s="614">
        <v>2497.43994140625</v>
      </c>
      <c r="J165" s="614">
        <v>6</v>
      </c>
      <c r="K165" s="615">
        <v>14846.69970703125</v>
      </c>
    </row>
    <row r="166" spans="1:11" ht="14.4" customHeight="1" x14ac:dyDescent="0.3">
      <c r="A166" s="586" t="s">
        <v>434</v>
      </c>
      <c r="B166" s="587" t="s">
        <v>435</v>
      </c>
      <c r="C166" s="590" t="s">
        <v>443</v>
      </c>
      <c r="D166" s="613" t="s">
        <v>444</v>
      </c>
      <c r="E166" s="590" t="s">
        <v>574</v>
      </c>
      <c r="F166" s="613" t="s">
        <v>575</v>
      </c>
      <c r="G166" s="590" t="s">
        <v>898</v>
      </c>
      <c r="H166" s="590" t="s">
        <v>899</v>
      </c>
      <c r="I166" s="614">
        <v>5324</v>
      </c>
      <c r="J166" s="614">
        <v>1</v>
      </c>
      <c r="K166" s="615">
        <v>5324</v>
      </c>
    </row>
    <row r="167" spans="1:11" ht="14.4" customHeight="1" x14ac:dyDescent="0.3">
      <c r="A167" s="586" t="s">
        <v>434</v>
      </c>
      <c r="B167" s="587" t="s">
        <v>435</v>
      </c>
      <c r="C167" s="590" t="s">
        <v>443</v>
      </c>
      <c r="D167" s="613" t="s">
        <v>444</v>
      </c>
      <c r="E167" s="590" t="s">
        <v>574</v>
      </c>
      <c r="F167" s="613" t="s">
        <v>575</v>
      </c>
      <c r="G167" s="590" t="s">
        <v>900</v>
      </c>
      <c r="H167" s="590" t="s">
        <v>901</v>
      </c>
      <c r="I167" s="614">
        <v>187.66000366210937</v>
      </c>
      <c r="J167" s="614">
        <v>1</v>
      </c>
      <c r="K167" s="615">
        <v>187.66000366210937</v>
      </c>
    </row>
    <row r="168" spans="1:11" ht="14.4" customHeight="1" x14ac:dyDescent="0.3">
      <c r="A168" s="586" t="s">
        <v>434</v>
      </c>
      <c r="B168" s="587" t="s">
        <v>435</v>
      </c>
      <c r="C168" s="590" t="s">
        <v>443</v>
      </c>
      <c r="D168" s="613" t="s">
        <v>444</v>
      </c>
      <c r="E168" s="590" t="s">
        <v>574</v>
      </c>
      <c r="F168" s="613" t="s">
        <v>575</v>
      </c>
      <c r="G168" s="590" t="s">
        <v>902</v>
      </c>
      <c r="H168" s="590" t="s">
        <v>903</v>
      </c>
      <c r="I168" s="614">
        <v>449.42999703543529</v>
      </c>
      <c r="J168" s="614">
        <v>25</v>
      </c>
      <c r="K168" s="615">
        <v>11259.049865722656</v>
      </c>
    </row>
    <row r="169" spans="1:11" ht="14.4" customHeight="1" x14ac:dyDescent="0.3">
      <c r="A169" s="586" t="s">
        <v>434</v>
      </c>
      <c r="B169" s="587" t="s">
        <v>435</v>
      </c>
      <c r="C169" s="590" t="s">
        <v>443</v>
      </c>
      <c r="D169" s="613" t="s">
        <v>444</v>
      </c>
      <c r="E169" s="590" t="s">
        <v>574</v>
      </c>
      <c r="F169" s="613" t="s">
        <v>575</v>
      </c>
      <c r="G169" s="590" t="s">
        <v>904</v>
      </c>
      <c r="H169" s="590" t="s">
        <v>905</v>
      </c>
      <c r="I169" s="614">
        <v>1165.31396484375</v>
      </c>
      <c r="J169" s="614">
        <v>28</v>
      </c>
      <c r="K169" s="615">
        <v>32302.760009765625</v>
      </c>
    </row>
    <row r="170" spans="1:11" ht="14.4" customHeight="1" x14ac:dyDescent="0.3">
      <c r="A170" s="586" t="s">
        <v>434</v>
      </c>
      <c r="B170" s="587" t="s">
        <v>435</v>
      </c>
      <c r="C170" s="590" t="s">
        <v>443</v>
      </c>
      <c r="D170" s="613" t="s">
        <v>444</v>
      </c>
      <c r="E170" s="590" t="s">
        <v>574</v>
      </c>
      <c r="F170" s="613" t="s">
        <v>575</v>
      </c>
      <c r="G170" s="590" t="s">
        <v>906</v>
      </c>
      <c r="H170" s="590" t="s">
        <v>907</v>
      </c>
      <c r="I170" s="614">
        <v>133.10000610351562</v>
      </c>
      <c r="J170" s="614">
        <v>1</v>
      </c>
      <c r="K170" s="615">
        <v>133.10000610351562</v>
      </c>
    </row>
    <row r="171" spans="1:11" ht="14.4" customHeight="1" x14ac:dyDescent="0.3">
      <c r="A171" s="586" t="s">
        <v>434</v>
      </c>
      <c r="B171" s="587" t="s">
        <v>435</v>
      </c>
      <c r="C171" s="590" t="s">
        <v>443</v>
      </c>
      <c r="D171" s="613" t="s">
        <v>444</v>
      </c>
      <c r="E171" s="590" t="s">
        <v>574</v>
      </c>
      <c r="F171" s="613" t="s">
        <v>575</v>
      </c>
      <c r="G171" s="590" t="s">
        <v>908</v>
      </c>
      <c r="H171" s="590" t="s">
        <v>909</v>
      </c>
      <c r="I171" s="614">
        <v>133.10000610351562</v>
      </c>
      <c r="J171" s="614">
        <v>2</v>
      </c>
      <c r="K171" s="615">
        <v>266.20001220703125</v>
      </c>
    </row>
    <row r="172" spans="1:11" ht="14.4" customHeight="1" x14ac:dyDescent="0.3">
      <c r="A172" s="586" t="s">
        <v>434</v>
      </c>
      <c r="B172" s="587" t="s">
        <v>435</v>
      </c>
      <c r="C172" s="590" t="s">
        <v>443</v>
      </c>
      <c r="D172" s="613" t="s">
        <v>444</v>
      </c>
      <c r="E172" s="590" t="s">
        <v>574</v>
      </c>
      <c r="F172" s="613" t="s">
        <v>575</v>
      </c>
      <c r="G172" s="590" t="s">
        <v>910</v>
      </c>
      <c r="H172" s="590" t="s">
        <v>911</v>
      </c>
      <c r="I172" s="614">
        <v>1036.8311113630023</v>
      </c>
      <c r="J172" s="614">
        <v>25</v>
      </c>
      <c r="K172" s="615">
        <v>28511.210113525391</v>
      </c>
    </row>
    <row r="173" spans="1:11" ht="14.4" customHeight="1" x14ac:dyDescent="0.3">
      <c r="A173" s="586" t="s">
        <v>434</v>
      </c>
      <c r="B173" s="587" t="s">
        <v>435</v>
      </c>
      <c r="C173" s="590" t="s">
        <v>443</v>
      </c>
      <c r="D173" s="613" t="s">
        <v>444</v>
      </c>
      <c r="E173" s="590" t="s">
        <v>574</v>
      </c>
      <c r="F173" s="613" t="s">
        <v>575</v>
      </c>
      <c r="G173" s="590" t="s">
        <v>912</v>
      </c>
      <c r="H173" s="590" t="s">
        <v>913</v>
      </c>
      <c r="I173" s="614">
        <v>11.649999618530273</v>
      </c>
      <c r="J173" s="614">
        <v>750</v>
      </c>
      <c r="K173" s="615">
        <v>8739.2200698852539</v>
      </c>
    </row>
    <row r="174" spans="1:11" ht="14.4" customHeight="1" x14ac:dyDescent="0.3">
      <c r="A174" s="586" t="s">
        <v>434</v>
      </c>
      <c r="B174" s="587" t="s">
        <v>435</v>
      </c>
      <c r="C174" s="590" t="s">
        <v>443</v>
      </c>
      <c r="D174" s="613" t="s">
        <v>444</v>
      </c>
      <c r="E174" s="590" t="s">
        <v>574</v>
      </c>
      <c r="F174" s="613" t="s">
        <v>575</v>
      </c>
      <c r="G174" s="590" t="s">
        <v>914</v>
      </c>
      <c r="H174" s="590" t="s">
        <v>915</v>
      </c>
      <c r="I174" s="614">
        <v>10.369902443885803</v>
      </c>
      <c r="J174" s="614">
        <v>4110</v>
      </c>
      <c r="K174" s="615">
        <v>42619.489318847656</v>
      </c>
    </row>
    <row r="175" spans="1:11" ht="14.4" customHeight="1" x14ac:dyDescent="0.3">
      <c r="A175" s="586" t="s">
        <v>434</v>
      </c>
      <c r="B175" s="587" t="s">
        <v>435</v>
      </c>
      <c r="C175" s="590" t="s">
        <v>443</v>
      </c>
      <c r="D175" s="613" t="s">
        <v>444</v>
      </c>
      <c r="E175" s="590" t="s">
        <v>574</v>
      </c>
      <c r="F175" s="613" t="s">
        <v>575</v>
      </c>
      <c r="G175" s="590" t="s">
        <v>916</v>
      </c>
      <c r="H175" s="590" t="s">
        <v>917</v>
      </c>
      <c r="I175" s="614">
        <v>9.6800022888183594</v>
      </c>
      <c r="J175" s="614">
        <v>15600</v>
      </c>
      <c r="K175" s="615">
        <v>151008.12915039063</v>
      </c>
    </row>
    <row r="176" spans="1:11" ht="14.4" customHeight="1" x14ac:dyDescent="0.3">
      <c r="A176" s="586" t="s">
        <v>434</v>
      </c>
      <c r="B176" s="587" t="s">
        <v>435</v>
      </c>
      <c r="C176" s="590" t="s">
        <v>443</v>
      </c>
      <c r="D176" s="613" t="s">
        <v>444</v>
      </c>
      <c r="E176" s="590" t="s">
        <v>574</v>
      </c>
      <c r="F176" s="613" t="s">
        <v>575</v>
      </c>
      <c r="G176" s="590" t="s">
        <v>918</v>
      </c>
      <c r="H176" s="590" t="s">
        <v>919</v>
      </c>
      <c r="I176" s="614">
        <v>55.657500267028809</v>
      </c>
      <c r="J176" s="614">
        <v>4</v>
      </c>
      <c r="K176" s="615">
        <v>222.63000106811523</v>
      </c>
    </row>
    <row r="177" spans="1:11" ht="14.4" customHeight="1" x14ac:dyDescent="0.3">
      <c r="A177" s="586" t="s">
        <v>434</v>
      </c>
      <c r="B177" s="587" t="s">
        <v>435</v>
      </c>
      <c r="C177" s="590" t="s">
        <v>443</v>
      </c>
      <c r="D177" s="613" t="s">
        <v>444</v>
      </c>
      <c r="E177" s="590" t="s">
        <v>574</v>
      </c>
      <c r="F177" s="613" t="s">
        <v>575</v>
      </c>
      <c r="G177" s="590" t="s">
        <v>920</v>
      </c>
      <c r="H177" s="590" t="s">
        <v>921</v>
      </c>
      <c r="I177" s="614">
        <v>45.400001525878906</v>
      </c>
      <c r="J177" s="614">
        <v>5</v>
      </c>
      <c r="K177" s="615">
        <v>227</v>
      </c>
    </row>
    <row r="178" spans="1:11" ht="14.4" customHeight="1" x14ac:dyDescent="0.3">
      <c r="A178" s="586" t="s">
        <v>434</v>
      </c>
      <c r="B178" s="587" t="s">
        <v>435</v>
      </c>
      <c r="C178" s="590" t="s">
        <v>443</v>
      </c>
      <c r="D178" s="613" t="s">
        <v>444</v>
      </c>
      <c r="E178" s="590" t="s">
        <v>574</v>
      </c>
      <c r="F178" s="613" t="s">
        <v>575</v>
      </c>
      <c r="G178" s="590" t="s">
        <v>922</v>
      </c>
      <c r="H178" s="590" t="s">
        <v>923</v>
      </c>
      <c r="I178" s="614">
        <v>91.12900009155274</v>
      </c>
      <c r="J178" s="614">
        <v>18</v>
      </c>
      <c r="K178" s="615">
        <v>1637.9599990844727</v>
      </c>
    </row>
    <row r="179" spans="1:11" ht="14.4" customHeight="1" x14ac:dyDescent="0.3">
      <c r="A179" s="586" t="s">
        <v>434</v>
      </c>
      <c r="B179" s="587" t="s">
        <v>435</v>
      </c>
      <c r="C179" s="590" t="s">
        <v>443</v>
      </c>
      <c r="D179" s="613" t="s">
        <v>444</v>
      </c>
      <c r="E179" s="590" t="s">
        <v>574</v>
      </c>
      <c r="F179" s="613" t="s">
        <v>575</v>
      </c>
      <c r="G179" s="590" t="s">
        <v>924</v>
      </c>
      <c r="H179" s="590" t="s">
        <v>925</v>
      </c>
      <c r="I179" s="614">
        <v>15253.259765625</v>
      </c>
      <c r="J179" s="614">
        <v>10</v>
      </c>
      <c r="K179" s="615">
        <v>152532.599609375</v>
      </c>
    </row>
    <row r="180" spans="1:11" ht="14.4" customHeight="1" x14ac:dyDescent="0.3">
      <c r="A180" s="586" t="s">
        <v>434</v>
      </c>
      <c r="B180" s="587" t="s">
        <v>435</v>
      </c>
      <c r="C180" s="590" t="s">
        <v>443</v>
      </c>
      <c r="D180" s="613" t="s">
        <v>444</v>
      </c>
      <c r="E180" s="590" t="s">
        <v>574</v>
      </c>
      <c r="F180" s="613" t="s">
        <v>575</v>
      </c>
      <c r="G180" s="590" t="s">
        <v>926</v>
      </c>
      <c r="H180" s="590" t="s">
        <v>927</v>
      </c>
      <c r="I180" s="614">
        <v>3346.860107421875</v>
      </c>
      <c r="J180" s="614">
        <v>3</v>
      </c>
      <c r="K180" s="615">
        <v>10040.580322265625</v>
      </c>
    </row>
    <row r="181" spans="1:11" ht="14.4" customHeight="1" x14ac:dyDescent="0.3">
      <c r="A181" s="586" t="s">
        <v>434</v>
      </c>
      <c r="B181" s="587" t="s">
        <v>435</v>
      </c>
      <c r="C181" s="590" t="s">
        <v>443</v>
      </c>
      <c r="D181" s="613" t="s">
        <v>444</v>
      </c>
      <c r="E181" s="590" t="s">
        <v>574</v>
      </c>
      <c r="F181" s="613" t="s">
        <v>575</v>
      </c>
      <c r="G181" s="590" t="s">
        <v>928</v>
      </c>
      <c r="H181" s="590" t="s">
        <v>929</v>
      </c>
      <c r="I181" s="614">
        <v>465.84999084472656</v>
      </c>
      <c r="J181" s="614">
        <v>2</v>
      </c>
      <c r="K181" s="615">
        <v>931.69998168945312</v>
      </c>
    </row>
    <row r="182" spans="1:11" ht="14.4" customHeight="1" x14ac:dyDescent="0.3">
      <c r="A182" s="586" t="s">
        <v>434</v>
      </c>
      <c r="B182" s="587" t="s">
        <v>435</v>
      </c>
      <c r="C182" s="590" t="s">
        <v>443</v>
      </c>
      <c r="D182" s="613" t="s">
        <v>444</v>
      </c>
      <c r="E182" s="590" t="s">
        <v>574</v>
      </c>
      <c r="F182" s="613" t="s">
        <v>575</v>
      </c>
      <c r="G182" s="590" t="s">
        <v>930</v>
      </c>
      <c r="H182" s="590" t="s">
        <v>931</v>
      </c>
      <c r="I182" s="614">
        <v>2904</v>
      </c>
      <c r="J182" s="614">
        <v>1</v>
      </c>
      <c r="K182" s="615">
        <v>2904</v>
      </c>
    </row>
    <row r="183" spans="1:11" ht="14.4" customHeight="1" x14ac:dyDescent="0.3">
      <c r="A183" s="586" t="s">
        <v>434</v>
      </c>
      <c r="B183" s="587" t="s">
        <v>435</v>
      </c>
      <c r="C183" s="590" t="s">
        <v>443</v>
      </c>
      <c r="D183" s="613" t="s">
        <v>444</v>
      </c>
      <c r="E183" s="590" t="s">
        <v>574</v>
      </c>
      <c r="F183" s="613" t="s">
        <v>575</v>
      </c>
      <c r="G183" s="590" t="s">
        <v>932</v>
      </c>
      <c r="H183" s="590" t="s">
        <v>933</v>
      </c>
      <c r="I183" s="614">
        <v>274.67001342773437</v>
      </c>
      <c r="J183" s="614">
        <v>1</v>
      </c>
      <c r="K183" s="615">
        <v>274.67001342773437</v>
      </c>
    </row>
    <row r="184" spans="1:11" ht="14.4" customHeight="1" x14ac:dyDescent="0.3">
      <c r="A184" s="586" t="s">
        <v>434</v>
      </c>
      <c r="B184" s="587" t="s">
        <v>435</v>
      </c>
      <c r="C184" s="590" t="s">
        <v>443</v>
      </c>
      <c r="D184" s="613" t="s">
        <v>444</v>
      </c>
      <c r="E184" s="590" t="s">
        <v>574</v>
      </c>
      <c r="F184" s="613" t="s">
        <v>575</v>
      </c>
      <c r="G184" s="590" t="s">
        <v>934</v>
      </c>
      <c r="H184" s="590" t="s">
        <v>935</v>
      </c>
      <c r="I184" s="614">
        <v>7872.259765625</v>
      </c>
      <c r="J184" s="614">
        <v>43</v>
      </c>
      <c r="K184" s="615">
        <v>338507.171875</v>
      </c>
    </row>
    <row r="185" spans="1:11" ht="14.4" customHeight="1" x14ac:dyDescent="0.3">
      <c r="A185" s="586" t="s">
        <v>434</v>
      </c>
      <c r="B185" s="587" t="s">
        <v>435</v>
      </c>
      <c r="C185" s="590" t="s">
        <v>443</v>
      </c>
      <c r="D185" s="613" t="s">
        <v>444</v>
      </c>
      <c r="E185" s="590" t="s">
        <v>574</v>
      </c>
      <c r="F185" s="613" t="s">
        <v>575</v>
      </c>
      <c r="G185" s="590" t="s">
        <v>936</v>
      </c>
      <c r="H185" s="590" t="s">
        <v>937</v>
      </c>
      <c r="I185" s="614">
        <v>3346.860107421875</v>
      </c>
      <c r="J185" s="614">
        <v>2</v>
      </c>
      <c r="K185" s="615">
        <v>6693.72021484375</v>
      </c>
    </row>
    <row r="186" spans="1:11" ht="14.4" customHeight="1" x14ac:dyDescent="0.3">
      <c r="A186" s="586" t="s">
        <v>434</v>
      </c>
      <c r="B186" s="587" t="s">
        <v>435</v>
      </c>
      <c r="C186" s="590" t="s">
        <v>443</v>
      </c>
      <c r="D186" s="613" t="s">
        <v>444</v>
      </c>
      <c r="E186" s="590" t="s">
        <v>574</v>
      </c>
      <c r="F186" s="613" t="s">
        <v>575</v>
      </c>
      <c r="G186" s="590" t="s">
        <v>938</v>
      </c>
      <c r="H186" s="590" t="s">
        <v>939</v>
      </c>
      <c r="I186" s="614">
        <v>7871.0498046875</v>
      </c>
      <c r="J186" s="614">
        <v>43</v>
      </c>
      <c r="K186" s="615">
        <v>338455.1455078125</v>
      </c>
    </row>
    <row r="187" spans="1:11" ht="14.4" customHeight="1" x14ac:dyDescent="0.3">
      <c r="A187" s="586" t="s">
        <v>434</v>
      </c>
      <c r="B187" s="587" t="s">
        <v>435</v>
      </c>
      <c r="C187" s="590" t="s">
        <v>443</v>
      </c>
      <c r="D187" s="613" t="s">
        <v>444</v>
      </c>
      <c r="E187" s="590" t="s">
        <v>574</v>
      </c>
      <c r="F187" s="613" t="s">
        <v>575</v>
      </c>
      <c r="G187" s="590" t="s">
        <v>940</v>
      </c>
      <c r="H187" s="590" t="s">
        <v>941</v>
      </c>
      <c r="I187" s="614">
        <v>3346.860107421875</v>
      </c>
      <c r="J187" s="614">
        <v>2</v>
      </c>
      <c r="K187" s="615">
        <v>6693.72021484375</v>
      </c>
    </row>
    <row r="188" spans="1:11" ht="14.4" customHeight="1" x14ac:dyDescent="0.3">
      <c r="A188" s="586" t="s">
        <v>434</v>
      </c>
      <c r="B188" s="587" t="s">
        <v>435</v>
      </c>
      <c r="C188" s="590" t="s">
        <v>443</v>
      </c>
      <c r="D188" s="613" t="s">
        <v>444</v>
      </c>
      <c r="E188" s="590" t="s">
        <v>574</v>
      </c>
      <c r="F188" s="613" t="s">
        <v>575</v>
      </c>
      <c r="G188" s="590" t="s">
        <v>942</v>
      </c>
      <c r="H188" s="590" t="s">
        <v>943</v>
      </c>
      <c r="I188" s="614">
        <v>6694.93017578125</v>
      </c>
      <c r="J188" s="614">
        <v>2</v>
      </c>
      <c r="K188" s="615">
        <v>13389.8603515625</v>
      </c>
    </row>
    <row r="189" spans="1:11" ht="14.4" customHeight="1" x14ac:dyDescent="0.3">
      <c r="A189" s="586" t="s">
        <v>434</v>
      </c>
      <c r="B189" s="587" t="s">
        <v>435</v>
      </c>
      <c r="C189" s="590" t="s">
        <v>443</v>
      </c>
      <c r="D189" s="613" t="s">
        <v>444</v>
      </c>
      <c r="E189" s="590" t="s">
        <v>574</v>
      </c>
      <c r="F189" s="613" t="s">
        <v>575</v>
      </c>
      <c r="G189" s="590" t="s">
        <v>944</v>
      </c>
      <c r="H189" s="590" t="s">
        <v>945</v>
      </c>
      <c r="I189" s="614">
        <v>3346.860107421875</v>
      </c>
      <c r="J189" s="614">
        <v>2</v>
      </c>
      <c r="K189" s="615">
        <v>6693.72021484375</v>
      </c>
    </row>
    <row r="190" spans="1:11" ht="14.4" customHeight="1" x14ac:dyDescent="0.3">
      <c r="A190" s="586" t="s">
        <v>434</v>
      </c>
      <c r="B190" s="587" t="s">
        <v>435</v>
      </c>
      <c r="C190" s="590" t="s">
        <v>443</v>
      </c>
      <c r="D190" s="613" t="s">
        <v>444</v>
      </c>
      <c r="E190" s="590" t="s">
        <v>574</v>
      </c>
      <c r="F190" s="613" t="s">
        <v>575</v>
      </c>
      <c r="G190" s="590" t="s">
        <v>946</v>
      </c>
      <c r="H190" s="590" t="s">
        <v>947</v>
      </c>
      <c r="I190" s="614">
        <v>3414.6201171875</v>
      </c>
      <c r="J190" s="614">
        <v>1</v>
      </c>
      <c r="K190" s="615">
        <v>3414.6201171875</v>
      </c>
    </row>
    <row r="191" spans="1:11" ht="14.4" customHeight="1" x14ac:dyDescent="0.3">
      <c r="A191" s="586" t="s">
        <v>434</v>
      </c>
      <c r="B191" s="587" t="s">
        <v>435</v>
      </c>
      <c r="C191" s="590" t="s">
        <v>443</v>
      </c>
      <c r="D191" s="613" t="s">
        <v>444</v>
      </c>
      <c r="E191" s="590" t="s">
        <v>574</v>
      </c>
      <c r="F191" s="613" t="s">
        <v>575</v>
      </c>
      <c r="G191" s="590" t="s">
        <v>948</v>
      </c>
      <c r="H191" s="590" t="s">
        <v>949</v>
      </c>
      <c r="I191" s="614">
        <v>3414.6201171875</v>
      </c>
      <c r="J191" s="614">
        <v>2</v>
      </c>
      <c r="K191" s="615">
        <v>6829.240234375</v>
      </c>
    </row>
    <row r="192" spans="1:11" ht="14.4" customHeight="1" x14ac:dyDescent="0.3">
      <c r="A192" s="586" t="s">
        <v>434</v>
      </c>
      <c r="B192" s="587" t="s">
        <v>435</v>
      </c>
      <c r="C192" s="590" t="s">
        <v>443</v>
      </c>
      <c r="D192" s="613" t="s">
        <v>444</v>
      </c>
      <c r="E192" s="590" t="s">
        <v>574</v>
      </c>
      <c r="F192" s="613" t="s">
        <v>575</v>
      </c>
      <c r="G192" s="590" t="s">
        <v>950</v>
      </c>
      <c r="H192" s="590" t="s">
        <v>951</v>
      </c>
      <c r="I192" s="614">
        <v>2117.5</v>
      </c>
      <c r="J192" s="614">
        <v>4</v>
      </c>
      <c r="K192" s="615">
        <v>8470</v>
      </c>
    </row>
    <row r="193" spans="1:11" ht="14.4" customHeight="1" x14ac:dyDescent="0.3">
      <c r="A193" s="586" t="s">
        <v>434</v>
      </c>
      <c r="B193" s="587" t="s">
        <v>435</v>
      </c>
      <c r="C193" s="590" t="s">
        <v>443</v>
      </c>
      <c r="D193" s="613" t="s">
        <v>444</v>
      </c>
      <c r="E193" s="590" t="s">
        <v>574</v>
      </c>
      <c r="F193" s="613" t="s">
        <v>575</v>
      </c>
      <c r="G193" s="590" t="s">
        <v>952</v>
      </c>
      <c r="H193" s="590" t="s">
        <v>953</v>
      </c>
      <c r="I193" s="614">
        <v>2117.5</v>
      </c>
      <c r="J193" s="614">
        <v>2</v>
      </c>
      <c r="K193" s="615">
        <v>4235</v>
      </c>
    </row>
    <row r="194" spans="1:11" ht="14.4" customHeight="1" x14ac:dyDescent="0.3">
      <c r="A194" s="586" t="s">
        <v>434</v>
      </c>
      <c r="B194" s="587" t="s">
        <v>435</v>
      </c>
      <c r="C194" s="590" t="s">
        <v>443</v>
      </c>
      <c r="D194" s="613" t="s">
        <v>444</v>
      </c>
      <c r="E194" s="590" t="s">
        <v>574</v>
      </c>
      <c r="F194" s="613" t="s">
        <v>575</v>
      </c>
      <c r="G194" s="590" t="s">
        <v>954</v>
      </c>
      <c r="H194" s="590" t="s">
        <v>955</v>
      </c>
      <c r="I194" s="614">
        <v>8985.4599609375</v>
      </c>
      <c r="J194" s="614">
        <v>19</v>
      </c>
      <c r="K194" s="615">
        <v>170723.7392578125</v>
      </c>
    </row>
    <row r="195" spans="1:11" ht="14.4" customHeight="1" x14ac:dyDescent="0.3">
      <c r="A195" s="586" t="s">
        <v>434</v>
      </c>
      <c r="B195" s="587" t="s">
        <v>435</v>
      </c>
      <c r="C195" s="590" t="s">
        <v>443</v>
      </c>
      <c r="D195" s="613" t="s">
        <v>444</v>
      </c>
      <c r="E195" s="590" t="s">
        <v>574</v>
      </c>
      <c r="F195" s="613" t="s">
        <v>575</v>
      </c>
      <c r="G195" s="590" t="s">
        <v>956</v>
      </c>
      <c r="H195" s="590" t="s">
        <v>957</v>
      </c>
      <c r="I195" s="614">
        <v>8985.4599609375</v>
      </c>
      <c r="J195" s="614">
        <v>18</v>
      </c>
      <c r="K195" s="615">
        <v>161738.279296875</v>
      </c>
    </row>
    <row r="196" spans="1:11" ht="14.4" customHeight="1" x14ac:dyDescent="0.3">
      <c r="A196" s="586" t="s">
        <v>434</v>
      </c>
      <c r="B196" s="587" t="s">
        <v>435</v>
      </c>
      <c r="C196" s="590" t="s">
        <v>443</v>
      </c>
      <c r="D196" s="613" t="s">
        <v>444</v>
      </c>
      <c r="E196" s="590" t="s">
        <v>574</v>
      </c>
      <c r="F196" s="613" t="s">
        <v>575</v>
      </c>
      <c r="G196" s="590" t="s">
        <v>958</v>
      </c>
      <c r="H196" s="590" t="s">
        <v>959</v>
      </c>
      <c r="I196" s="614">
        <v>4840</v>
      </c>
      <c r="J196" s="614">
        <v>13</v>
      </c>
      <c r="K196" s="615">
        <v>62920</v>
      </c>
    </row>
    <row r="197" spans="1:11" ht="14.4" customHeight="1" x14ac:dyDescent="0.3">
      <c r="A197" s="586" t="s">
        <v>434</v>
      </c>
      <c r="B197" s="587" t="s">
        <v>435</v>
      </c>
      <c r="C197" s="590" t="s">
        <v>443</v>
      </c>
      <c r="D197" s="613" t="s">
        <v>444</v>
      </c>
      <c r="E197" s="590" t="s">
        <v>574</v>
      </c>
      <c r="F197" s="613" t="s">
        <v>575</v>
      </c>
      <c r="G197" s="590" t="s">
        <v>960</v>
      </c>
      <c r="H197" s="590" t="s">
        <v>961</v>
      </c>
      <c r="I197" s="614">
        <v>4840</v>
      </c>
      <c r="J197" s="614">
        <v>13</v>
      </c>
      <c r="K197" s="615">
        <v>62920</v>
      </c>
    </row>
    <row r="198" spans="1:11" ht="14.4" customHeight="1" x14ac:dyDescent="0.3">
      <c r="A198" s="586" t="s">
        <v>434</v>
      </c>
      <c r="B198" s="587" t="s">
        <v>435</v>
      </c>
      <c r="C198" s="590" t="s">
        <v>443</v>
      </c>
      <c r="D198" s="613" t="s">
        <v>444</v>
      </c>
      <c r="E198" s="590" t="s">
        <v>574</v>
      </c>
      <c r="F198" s="613" t="s">
        <v>575</v>
      </c>
      <c r="G198" s="590" t="s">
        <v>962</v>
      </c>
      <c r="H198" s="590" t="s">
        <v>963</v>
      </c>
      <c r="I198" s="614">
        <v>7235.7998046875</v>
      </c>
      <c r="J198" s="614">
        <v>111</v>
      </c>
      <c r="K198" s="615">
        <v>803173.80078125</v>
      </c>
    </row>
    <row r="199" spans="1:11" ht="14.4" customHeight="1" x14ac:dyDescent="0.3">
      <c r="A199" s="586" t="s">
        <v>434</v>
      </c>
      <c r="B199" s="587" t="s">
        <v>435</v>
      </c>
      <c r="C199" s="590" t="s">
        <v>443</v>
      </c>
      <c r="D199" s="613" t="s">
        <v>444</v>
      </c>
      <c r="E199" s="590" t="s">
        <v>574</v>
      </c>
      <c r="F199" s="613" t="s">
        <v>575</v>
      </c>
      <c r="G199" s="590" t="s">
        <v>964</v>
      </c>
      <c r="H199" s="590" t="s">
        <v>965</v>
      </c>
      <c r="I199" s="614">
        <v>7235.7998046875</v>
      </c>
      <c r="J199" s="614">
        <v>109</v>
      </c>
      <c r="K199" s="615">
        <v>788702.201171875</v>
      </c>
    </row>
    <row r="200" spans="1:11" ht="14.4" customHeight="1" x14ac:dyDescent="0.3">
      <c r="A200" s="586" t="s">
        <v>434</v>
      </c>
      <c r="B200" s="587" t="s">
        <v>435</v>
      </c>
      <c r="C200" s="590" t="s">
        <v>443</v>
      </c>
      <c r="D200" s="613" t="s">
        <v>444</v>
      </c>
      <c r="E200" s="590" t="s">
        <v>574</v>
      </c>
      <c r="F200" s="613" t="s">
        <v>575</v>
      </c>
      <c r="G200" s="590" t="s">
        <v>966</v>
      </c>
      <c r="H200" s="590" t="s">
        <v>967</v>
      </c>
      <c r="I200" s="614">
        <v>1076.9000244140625</v>
      </c>
      <c r="J200" s="614">
        <v>20</v>
      </c>
      <c r="K200" s="615">
        <v>21538.000366210938</v>
      </c>
    </row>
    <row r="201" spans="1:11" ht="14.4" customHeight="1" x14ac:dyDescent="0.3">
      <c r="A201" s="586" t="s">
        <v>434</v>
      </c>
      <c r="B201" s="587" t="s">
        <v>435</v>
      </c>
      <c r="C201" s="590" t="s">
        <v>443</v>
      </c>
      <c r="D201" s="613" t="s">
        <v>444</v>
      </c>
      <c r="E201" s="590" t="s">
        <v>574</v>
      </c>
      <c r="F201" s="613" t="s">
        <v>575</v>
      </c>
      <c r="G201" s="590" t="s">
        <v>968</v>
      </c>
      <c r="H201" s="590" t="s">
        <v>969</v>
      </c>
      <c r="I201" s="614">
        <v>7839.58984375</v>
      </c>
      <c r="J201" s="614">
        <v>18</v>
      </c>
      <c r="K201" s="615">
        <v>141112.6171875</v>
      </c>
    </row>
    <row r="202" spans="1:11" ht="14.4" customHeight="1" x14ac:dyDescent="0.3">
      <c r="A202" s="586" t="s">
        <v>434</v>
      </c>
      <c r="B202" s="587" t="s">
        <v>435</v>
      </c>
      <c r="C202" s="590" t="s">
        <v>443</v>
      </c>
      <c r="D202" s="613" t="s">
        <v>444</v>
      </c>
      <c r="E202" s="590" t="s">
        <v>574</v>
      </c>
      <c r="F202" s="613" t="s">
        <v>575</v>
      </c>
      <c r="G202" s="590" t="s">
        <v>970</v>
      </c>
      <c r="H202" s="590" t="s">
        <v>971</v>
      </c>
      <c r="I202" s="614">
        <v>13124.8701171875</v>
      </c>
      <c r="J202" s="614">
        <v>13</v>
      </c>
      <c r="K202" s="615">
        <v>170623.3115234375</v>
      </c>
    </row>
    <row r="203" spans="1:11" ht="14.4" customHeight="1" x14ac:dyDescent="0.3">
      <c r="A203" s="586" t="s">
        <v>434</v>
      </c>
      <c r="B203" s="587" t="s">
        <v>435</v>
      </c>
      <c r="C203" s="590" t="s">
        <v>443</v>
      </c>
      <c r="D203" s="613" t="s">
        <v>444</v>
      </c>
      <c r="E203" s="590" t="s">
        <v>574</v>
      </c>
      <c r="F203" s="613" t="s">
        <v>575</v>
      </c>
      <c r="G203" s="590" t="s">
        <v>972</v>
      </c>
      <c r="H203" s="590" t="s">
        <v>973</v>
      </c>
      <c r="I203" s="614">
        <v>9196</v>
      </c>
      <c r="J203" s="614">
        <v>15</v>
      </c>
      <c r="K203" s="615">
        <v>137940</v>
      </c>
    </row>
    <row r="204" spans="1:11" ht="14.4" customHeight="1" x14ac:dyDescent="0.3">
      <c r="A204" s="586" t="s">
        <v>434</v>
      </c>
      <c r="B204" s="587" t="s">
        <v>435</v>
      </c>
      <c r="C204" s="590" t="s">
        <v>443</v>
      </c>
      <c r="D204" s="613" t="s">
        <v>444</v>
      </c>
      <c r="E204" s="590" t="s">
        <v>574</v>
      </c>
      <c r="F204" s="613" t="s">
        <v>575</v>
      </c>
      <c r="G204" s="590" t="s">
        <v>974</v>
      </c>
      <c r="H204" s="590" t="s">
        <v>975</v>
      </c>
      <c r="I204" s="614">
        <v>7008.31982421875</v>
      </c>
      <c r="J204" s="614">
        <v>28</v>
      </c>
      <c r="K204" s="615">
        <v>196232.9580078125</v>
      </c>
    </row>
    <row r="205" spans="1:11" ht="14.4" customHeight="1" x14ac:dyDescent="0.3">
      <c r="A205" s="586" t="s">
        <v>434</v>
      </c>
      <c r="B205" s="587" t="s">
        <v>435</v>
      </c>
      <c r="C205" s="590" t="s">
        <v>443</v>
      </c>
      <c r="D205" s="613" t="s">
        <v>444</v>
      </c>
      <c r="E205" s="590" t="s">
        <v>574</v>
      </c>
      <c r="F205" s="613" t="s">
        <v>575</v>
      </c>
      <c r="G205" s="590" t="s">
        <v>976</v>
      </c>
      <c r="H205" s="590" t="s">
        <v>977</v>
      </c>
      <c r="I205" s="614">
        <v>8569.2197265625</v>
      </c>
      <c r="J205" s="614">
        <v>15</v>
      </c>
      <c r="K205" s="615">
        <v>128538.2958984375</v>
      </c>
    </row>
    <row r="206" spans="1:11" ht="14.4" customHeight="1" x14ac:dyDescent="0.3">
      <c r="A206" s="586" t="s">
        <v>434</v>
      </c>
      <c r="B206" s="587" t="s">
        <v>435</v>
      </c>
      <c r="C206" s="590" t="s">
        <v>443</v>
      </c>
      <c r="D206" s="613" t="s">
        <v>444</v>
      </c>
      <c r="E206" s="590" t="s">
        <v>574</v>
      </c>
      <c r="F206" s="613" t="s">
        <v>575</v>
      </c>
      <c r="G206" s="590" t="s">
        <v>978</v>
      </c>
      <c r="H206" s="590" t="s">
        <v>979</v>
      </c>
      <c r="I206" s="614">
        <v>6976.85986328125</v>
      </c>
      <c r="J206" s="614">
        <v>46</v>
      </c>
      <c r="K206" s="615">
        <v>320935.5546875</v>
      </c>
    </row>
    <row r="207" spans="1:11" ht="14.4" customHeight="1" x14ac:dyDescent="0.3">
      <c r="A207" s="586" t="s">
        <v>434</v>
      </c>
      <c r="B207" s="587" t="s">
        <v>435</v>
      </c>
      <c r="C207" s="590" t="s">
        <v>443</v>
      </c>
      <c r="D207" s="613" t="s">
        <v>444</v>
      </c>
      <c r="E207" s="590" t="s">
        <v>574</v>
      </c>
      <c r="F207" s="613" t="s">
        <v>575</v>
      </c>
      <c r="G207" s="590" t="s">
        <v>980</v>
      </c>
      <c r="H207" s="590" t="s">
        <v>981</v>
      </c>
      <c r="I207" s="614">
        <v>7364.06005859375</v>
      </c>
      <c r="J207" s="614">
        <v>46</v>
      </c>
      <c r="K207" s="615">
        <v>338746.76171875</v>
      </c>
    </row>
    <row r="208" spans="1:11" ht="14.4" customHeight="1" x14ac:dyDescent="0.3">
      <c r="A208" s="586" t="s">
        <v>434</v>
      </c>
      <c r="B208" s="587" t="s">
        <v>435</v>
      </c>
      <c r="C208" s="590" t="s">
        <v>443</v>
      </c>
      <c r="D208" s="613" t="s">
        <v>444</v>
      </c>
      <c r="E208" s="590" t="s">
        <v>574</v>
      </c>
      <c r="F208" s="613" t="s">
        <v>575</v>
      </c>
      <c r="G208" s="590" t="s">
        <v>982</v>
      </c>
      <c r="H208" s="590" t="s">
        <v>983</v>
      </c>
      <c r="I208" s="614">
        <v>3346.860107421875</v>
      </c>
      <c r="J208" s="614">
        <v>9</v>
      </c>
      <c r="K208" s="615">
        <v>30121.740966796875</v>
      </c>
    </row>
    <row r="209" spans="1:11" ht="14.4" customHeight="1" x14ac:dyDescent="0.3">
      <c r="A209" s="586" t="s">
        <v>434</v>
      </c>
      <c r="B209" s="587" t="s">
        <v>435</v>
      </c>
      <c r="C209" s="590" t="s">
        <v>443</v>
      </c>
      <c r="D209" s="613" t="s">
        <v>444</v>
      </c>
      <c r="E209" s="590" t="s">
        <v>574</v>
      </c>
      <c r="F209" s="613" t="s">
        <v>575</v>
      </c>
      <c r="G209" s="590" t="s">
        <v>984</v>
      </c>
      <c r="H209" s="590" t="s">
        <v>985</v>
      </c>
      <c r="I209" s="614">
        <v>3414.6201171875</v>
      </c>
      <c r="J209" s="614">
        <v>1</v>
      </c>
      <c r="K209" s="615">
        <v>3414.6201171875</v>
      </c>
    </row>
    <row r="210" spans="1:11" ht="14.4" customHeight="1" x14ac:dyDescent="0.3">
      <c r="A210" s="586" t="s">
        <v>434</v>
      </c>
      <c r="B210" s="587" t="s">
        <v>435</v>
      </c>
      <c r="C210" s="590" t="s">
        <v>443</v>
      </c>
      <c r="D210" s="613" t="s">
        <v>444</v>
      </c>
      <c r="E210" s="590" t="s">
        <v>574</v>
      </c>
      <c r="F210" s="613" t="s">
        <v>575</v>
      </c>
      <c r="G210" s="590" t="s">
        <v>986</v>
      </c>
      <c r="H210" s="590" t="s">
        <v>987</v>
      </c>
      <c r="I210" s="614">
        <v>3414.6201171875</v>
      </c>
      <c r="J210" s="614">
        <v>5</v>
      </c>
      <c r="K210" s="615">
        <v>17073.1005859375</v>
      </c>
    </row>
    <row r="211" spans="1:11" ht="14.4" customHeight="1" x14ac:dyDescent="0.3">
      <c r="A211" s="586" t="s">
        <v>434</v>
      </c>
      <c r="B211" s="587" t="s">
        <v>435</v>
      </c>
      <c r="C211" s="590" t="s">
        <v>443</v>
      </c>
      <c r="D211" s="613" t="s">
        <v>444</v>
      </c>
      <c r="E211" s="590" t="s">
        <v>574</v>
      </c>
      <c r="F211" s="613" t="s">
        <v>575</v>
      </c>
      <c r="G211" s="590" t="s">
        <v>988</v>
      </c>
      <c r="H211" s="590" t="s">
        <v>989</v>
      </c>
      <c r="I211" s="614">
        <v>3414.6201171875</v>
      </c>
      <c r="J211" s="614">
        <v>6</v>
      </c>
      <c r="K211" s="615">
        <v>20487.720703125</v>
      </c>
    </row>
    <row r="212" spans="1:11" ht="14.4" customHeight="1" x14ac:dyDescent="0.3">
      <c r="A212" s="586" t="s">
        <v>434</v>
      </c>
      <c r="B212" s="587" t="s">
        <v>435</v>
      </c>
      <c r="C212" s="590" t="s">
        <v>443</v>
      </c>
      <c r="D212" s="613" t="s">
        <v>444</v>
      </c>
      <c r="E212" s="590" t="s">
        <v>574</v>
      </c>
      <c r="F212" s="613" t="s">
        <v>575</v>
      </c>
      <c r="G212" s="590" t="s">
        <v>990</v>
      </c>
      <c r="H212" s="590" t="s">
        <v>991</v>
      </c>
      <c r="I212" s="614">
        <v>3414.6201171875</v>
      </c>
      <c r="J212" s="614">
        <v>2</v>
      </c>
      <c r="K212" s="615">
        <v>6829.240234375</v>
      </c>
    </row>
    <row r="213" spans="1:11" ht="14.4" customHeight="1" x14ac:dyDescent="0.3">
      <c r="A213" s="586" t="s">
        <v>434</v>
      </c>
      <c r="B213" s="587" t="s">
        <v>435</v>
      </c>
      <c r="C213" s="590" t="s">
        <v>443</v>
      </c>
      <c r="D213" s="613" t="s">
        <v>444</v>
      </c>
      <c r="E213" s="590" t="s">
        <v>574</v>
      </c>
      <c r="F213" s="613" t="s">
        <v>575</v>
      </c>
      <c r="G213" s="590" t="s">
        <v>992</v>
      </c>
      <c r="H213" s="590" t="s">
        <v>993</v>
      </c>
      <c r="I213" s="614">
        <v>3414.6201171875</v>
      </c>
      <c r="J213" s="614">
        <v>2</v>
      </c>
      <c r="K213" s="615">
        <v>6829.240234375</v>
      </c>
    </row>
    <row r="214" spans="1:11" ht="14.4" customHeight="1" x14ac:dyDescent="0.3">
      <c r="A214" s="586" t="s">
        <v>434</v>
      </c>
      <c r="B214" s="587" t="s">
        <v>435</v>
      </c>
      <c r="C214" s="590" t="s">
        <v>443</v>
      </c>
      <c r="D214" s="613" t="s">
        <v>444</v>
      </c>
      <c r="E214" s="590" t="s">
        <v>574</v>
      </c>
      <c r="F214" s="613" t="s">
        <v>575</v>
      </c>
      <c r="G214" s="590" t="s">
        <v>994</v>
      </c>
      <c r="H214" s="590" t="s">
        <v>995</v>
      </c>
      <c r="I214" s="614">
        <v>3414.6201171875</v>
      </c>
      <c r="J214" s="614">
        <v>2</v>
      </c>
      <c r="K214" s="615">
        <v>6829.240234375</v>
      </c>
    </row>
    <row r="215" spans="1:11" ht="14.4" customHeight="1" x14ac:dyDescent="0.3">
      <c r="A215" s="586" t="s">
        <v>434</v>
      </c>
      <c r="B215" s="587" t="s">
        <v>435</v>
      </c>
      <c r="C215" s="590" t="s">
        <v>443</v>
      </c>
      <c r="D215" s="613" t="s">
        <v>444</v>
      </c>
      <c r="E215" s="590" t="s">
        <v>574</v>
      </c>
      <c r="F215" s="613" t="s">
        <v>575</v>
      </c>
      <c r="G215" s="590" t="s">
        <v>996</v>
      </c>
      <c r="H215" s="590" t="s">
        <v>997</v>
      </c>
      <c r="I215" s="614">
        <v>3414.6201171875</v>
      </c>
      <c r="J215" s="614">
        <v>3</v>
      </c>
      <c r="K215" s="615">
        <v>10243.8603515625</v>
      </c>
    </row>
    <row r="216" spans="1:11" ht="14.4" customHeight="1" x14ac:dyDescent="0.3">
      <c r="A216" s="586" t="s">
        <v>434</v>
      </c>
      <c r="B216" s="587" t="s">
        <v>435</v>
      </c>
      <c r="C216" s="590" t="s">
        <v>443</v>
      </c>
      <c r="D216" s="613" t="s">
        <v>444</v>
      </c>
      <c r="E216" s="590" t="s">
        <v>574</v>
      </c>
      <c r="F216" s="613" t="s">
        <v>575</v>
      </c>
      <c r="G216" s="590" t="s">
        <v>998</v>
      </c>
      <c r="H216" s="590" t="s">
        <v>999</v>
      </c>
      <c r="I216" s="614">
        <v>3346.860107421875</v>
      </c>
      <c r="J216" s="614">
        <v>5</v>
      </c>
      <c r="K216" s="615">
        <v>16734.300537109375</v>
      </c>
    </row>
    <row r="217" spans="1:11" ht="14.4" customHeight="1" x14ac:dyDescent="0.3">
      <c r="A217" s="586" t="s">
        <v>434</v>
      </c>
      <c r="B217" s="587" t="s">
        <v>435</v>
      </c>
      <c r="C217" s="590" t="s">
        <v>443</v>
      </c>
      <c r="D217" s="613" t="s">
        <v>444</v>
      </c>
      <c r="E217" s="590" t="s">
        <v>574</v>
      </c>
      <c r="F217" s="613" t="s">
        <v>575</v>
      </c>
      <c r="G217" s="590" t="s">
        <v>1000</v>
      </c>
      <c r="H217" s="590" t="s">
        <v>1001</v>
      </c>
      <c r="I217" s="614">
        <v>3523.52001953125</v>
      </c>
      <c r="J217" s="614">
        <v>10</v>
      </c>
      <c r="K217" s="615">
        <v>35235.2001953125</v>
      </c>
    </row>
    <row r="218" spans="1:11" ht="14.4" customHeight="1" x14ac:dyDescent="0.3">
      <c r="A218" s="586" t="s">
        <v>434</v>
      </c>
      <c r="B218" s="587" t="s">
        <v>435</v>
      </c>
      <c r="C218" s="590" t="s">
        <v>443</v>
      </c>
      <c r="D218" s="613" t="s">
        <v>444</v>
      </c>
      <c r="E218" s="590" t="s">
        <v>574</v>
      </c>
      <c r="F218" s="613" t="s">
        <v>575</v>
      </c>
      <c r="G218" s="590" t="s">
        <v>1002</v>
      </c>
      <c r="H218" s="590" t="s">
        <v>1003</v>
      </c>
      <c r="I218" s="614">
        <v>3633.6298828125</v>
      </c>
      <c r="J218" s="614">
        <v>5</v>
      </c>
      <c r="K218" s="615">
        <v>18168.1494140625</v>
      </c>
    </row>
    <row r="219" spans="1:11" ht="14.4" customHeight="1" x14ac:dyDescent="0.3">
      <c r="A219" s="586" t="s">
        <v>434</v>
      </c>
      <c r="B219" s="587" t="s">
        <v>435</v>
      </c>
      <c r="C219" s="590" t="s">
        <v>443</v>
      </c>
      <c r="D219" s="613" t="s">
        <v>444</v>
      </c>
      <c r="E219" s="590" t="s">
        <v>574</v>
      </c>
      <c r="F219" s="613" t="s">
        <v>575</v>
      </c>
      <c r="G219" s="590" t="s">
        <v>1004</v>
      </c>
      <c r="H219" s="590" t="s">
        <v>1005</v>
      </c>
      <c r="I219" s="614">
        <v>3633.6298828125</v>
      </c>
      <c r="J219" s="614">
        <v>14</v>
      </c>
      <c r="K219" s="615">
        <v>50870.818359375</v>
      </c>
    </row>
    <row r="220" spans="1:11" ht="14.4" customHeight="1" x14ac:dyDescent="0.3">
      <c r="A220" s="586" t="s">
        <v>434</v>
      </c>
      <c r="B220" s="587" t="s">
        <v>435</v>
      </c>
      <c r="C220" s="590" t="s">
        <v>443</v>
      </c>
      <c r="D220" s="613" t="s">
        <v>444</v>
      </c>
      <c r="E220" s="590" t="s">
        <v>574</v>
      </c>
      <c r="F220" s="613" t="s">
        <v>575</v>
      </c>
      <c r="G220" s="590" t="s">
        <v>1006</v>
      </c>
      <c r="H220" s="590" t="s">
        <v>1007</v>
      </c>
      <c r="I220" s="614">
        <v>2752.75</v>
      </c>
      <c r="J220" s="614">
        <v>2</v>
      </c>
      <c r="K220" s="615">
        <v>5505.5</v>
      </c>
    </row>
    <row r="221" spans="1:11" ht="14.4" customHeight="1" x14ac:dyDescent="0.3">
      <c r="A221" s="586" t="s">
        <v>434</v>
      </c>
      <c r="B221" s="587" t="s">
        <v>435</v>
      </c>
      <c r="C221" s="590" t="s">
        <v>443</v>
      </c>
      <c r="D221" s="613" t="s">
        <v>444</v>
      </c>
      <c r="E221" s="590" t="s">
        <v>574</v>
      </c>
      <c r="F221" s="613" t="s">
        <v>575</v>
      </c>
      <c r="G221" s="590" t="s">
        <v>1008</v>
      </c>
      <c r="H221" s="590" t="s">
        <v>1009</v>
      </c>
      <c r="I221" s="614">
        <v>2752.75</v>
      </c>
      <c r="J221" s="614">
        <v>2</v>
      </c>
      <c r="K221" s="615">
        <v>5505.5</v>
      </c>
    </row>
    <row r="222" spans="1:11" ht="14.4" customHeight="1" x14ac:dyDescent="0.3">
      <c r="A222" s="586" t="s">
        <v>434</v>
      </c>
      <c r="B222" s="587" t="s">
        <v>435</v>
      </c>
      <c r="C222" s="590" t="s">
        <v>443</v>
      </c>
      <c r="D222" s="613" t="s">
        <v>444</v>
      </c>
      <c r="E222" s="590" t="s">
        <v>574</v>
      </c>
      <c r="F222" s="613" t="s">
        <v>575</v>
      </c>
      <c r="G222" s="590" t="s">
        <v>1010</v>
      </c>
      <c r="H222" s="590" t="s">
        <v>1011</v>
      </c>
      <c r="I222" s="614">
        <v>3414.6201171875</v>
      </c>
      <c r="J222" s="614">
        <v>2</v>
      </c>
      <c r="K222" s="615">
        <v>6829.240234375</v>
      </c>
    </row>
    <row r="223" spans="1:11" ht="14.4" customHeight="1" x14ac:dyDescent="0.3">
      <c r="A223" s="586" t="s">
        <v>434</v>
      </c>
      <c r="B223" s="587" t="s">
        <v>435</v>
      </c>
      <c r="C223" s="590" t="s">
        <v>443</v>
      </c>
      <c r="D223" s="613" t="s">
        <v>444</v>
      </c>
      <c r="E223" s="590" t="s">
        <v>574</v>
      </c>
      <c r="F223" s="613" t="s">
        <v>575</v>
      </c>
      <c r="G223" s="590" t="s">
        <v>1012</v>
      </c>
      <c r="H223" s="590" t="s">
        <v>1013</v>
      </c>
      <c r="I223" s="614">
        <v>3414.6201171875</v>
      </c>
      <c r="J223" s="614">
        <v>2</v>
      </c>
      <c r="K223" s="615">
        <v>6829.240234375</v>
      </c>
    </row>
    <row r="224" spans="1:11" ht="14.4" customHeight="1" x14ac:dyDescent="0.3">
      <c r="A224" s="586" t="s">
        <v>434</v>
      </c>
      <c r="B224" s="587" t="s">
        <v>435</v>
      </c>
      <c r="C224" s="590" t="s">
        <v>443</v>
      </c>
      <c r="D224" s="613" t="s">
        <v>444</v>
      </c>
      <c r="E224" s="590" t="s">
        <v>574</v>
      </c>
      <c r="F224" s="613" t="s">
        <v>575</v>
      </c>
      <c r="G224" s="590" t="s">
        <v>1014</v>
      </c>
      <c r="H224" s="590" t="s">
        <v>1015</v>
      </c>
      <c r="I224" s="614">
        <v>3414.6201171875</v>
      </c>
      <c r="J224" s="614">
        <v>1</v>
      </c>
      <c r="K224" s="615">
        <v>3414.6201171875</v>
      </c>
    </row>
    <row r="225" spans="1:11" ht="14.4" customHeight="1" x14ac:dyDescent="0.3">
      <c r="A225" s="586" t="s">
        <v>434</v>
      </c>
      <c r="B225" s="587" t="s">
        <v>435</v>
      </c>
      <c r="C225" s="590" t="s">
        <v>443</v>
      </c>
      <c r="D225" s="613" t="s">
        <v>444</v>
      </c>
      <c r="E225" s="590" t="s">
        <v>574</v>
      </c>
      <c r="F225" s="613" t="s">
        <v>575</v>
      </c>
      <c r="G225" s="590" t="s">
        <v>1016</v>
      </c>
      <c r="H225" s="590" t="s">
        <v>1017</v>
      </c>
      <c r="I225" s="614">
        <v>9110.08984375</v>
      </c>
      <c r="J225" s="614">
        <v>8</v>
      </c>
      <c r="K225" s="615">
        <v>72880.71875</v>
      </c>
    </row>
    <row r="226" spans="1:11" ht="14.4" customHeight="1" x14ac:dyDescent="0.3">
      <c r="A226" s="586" t="s">
        <v>434</v>
      </c>
      <c r="B226" s="587" t="s">
        <v>435</v>
      </c>
      <c r="C226" s="590" t="s">
        <v>443</v>
      </c>
      <c r="D226" s="613" t="s">
        <v>444</v>
      </c>
      <c r="E226" s="590" t="s">
        <v>574</v>
      </c>
      <c r="F226" s="613" t="s">
        <v>575</v>
      </c>
      <c r="G226" s="590" t="s">
        <v>1018</v>
      </c>
      <c r="H226" s="590" t="s">
        <v>1019</v>
      </c>
      <c r="I226" s="614">
        <v>9110.08984375</v>
      </c>
      <c r="J226" s="614">
        <v>43</v>
      </c>
      <c r="K226" s="615">
        <v>391733.86328125</v>
      </c>
    </row>
    <row r="227" spans="1:11" ht="14.4" customHeight="1" x14ac:dyDescent="0.3">
      <c r="A227" s="586" t="s">
        <v>434</v>
      </c>
      <c r="B227" s="587" t="s">
        <v>435</v>
      </c>
      <c r="C227" s="590" t="s">
        <v>443</v>
      </c>
      <c r="D227" s="613" t="s">
        <v>444</v>
      </c>
      <c r="E227" s="590" t="s">
        <v>574</v>
      </c>
      <c r="F227" s="613" t="s">
        <v>575</v>
      </c>
      <c r="G227" s="590" t="s">
        <v>1020</v>
      </c>
      <c r="H227" s="590" t="s">
        <v>1021</v>
      </c>
      <c r="I227" s="614">
        <v>9110.08984375</v>
      </c>
      <c r="J227" s="614">
        <v>43</v>
      </c>
      <c r="K227" s="615">
        <v>391733.86328125</v>
      </c>
    </row>
    <row r="228" spans="1:11" ht="14.4" customHeight="1" x14ac:dyDescent="0.3">
      <c r="A228" s="586" t="s">
        <v>434</v>
      </c>
      <c r="B228" s="587" t="s">
        <v>435</v>
      </c>
      <c r="C228" s="590" t="s">
        <v>443</v>
      </c>
      <c r="D228" s="613" t="s">
        <v>444</v>
      </c>
      <c r="E228" s="590" t="s">
        <v>574</v>
      </c>
      <c r="F228" s="613" t="s">
        <v>575</v>
      </c>
      <c r="G228" s="590" t="s">
        <v>1022</v>
      </c>
      <c r="H228" s="590" t="s">
        <v>1023</v>
      </c>
      <c r="I228" s="614">
        <v>9196</v>
      </c>
      <c r="J228" s="614">
        <v>9</v>
      </c>
      <c r="K228" s="615">
        <v>82764</v>
      </c>
    </row>
    <row r="229" spans="1:11" ht="14.4" customHeight="1" x14ac:dyDescent="0.3">
      <c r="A229" s="586" t="s">
        <v>434</v>
      </c>
      <c r="B229" s="587" t="s">
        <v>435</v>
      </c>
      <c r="C229" s="590" t="s">
        <v>443</v>
      </c>
      <c r="D229" s="613" t="s">
        <v>444</v>
      </c>
      <c r="E229" s="590" t="s">
        <v>574</v>
      </c>
      <c r="F229" s="613" t="s">
        <v>575</v>
      </c>
      <c r="G229" s="590" t="s">
        <v>1024</v>
      </c>
      <c r="H229" s="590" t="s">
        <v>1025</v>
      </c>
      <c r="I229" s="614">
        <v>4686.330078125</v>
      </c>
      <c r="J229" s="614">
        <v>19</v>
      </c>
      <c r="K229" s="615">
        <v>89040.271484375</v>
      </c>
    </row>
    <row r="230" spans="1:11" ht="14.4" customHeight="1" x14ac:dyDescent="0.3">
      <c r="A230" s="586" t="s">
        <v>434</v>
      </c>
      <c r="B230" s="587" t="s">
        <v>435</v>
      </c>
      <c r="C230" s="590" t="s">
        <v>443</v>
      </c>
      <c r="D230" s="613" t="s">
        <v>444</v>
      </c>
      <c r="E230" s="590" t="s">
        <v>574</v>
      </c>
      <c r="F230" s="613" t="s">
        <v>575</v>
      </c>
      <c r="G230" s="590" t="s">
        <v>1026</v>
      </c>
      <c r="H230" s="590" t="s">
        <v>1027</v>
      </c>
      <c r="I230" s="614">
        <v>8569.2197265625</v>
      </c>
      <c r="J230" s="614">
        <v>16</v>
      </c>
      <c r="K230" s="615">
        <v>137107.515625</v>
      </c>
    </row>
    <row r="231" spans="1:11" ht="14.4" customHeight="1" x14ac:dyDescent="0.3">
      <c r="A231" s="586" t="s">
        <v>434</v>
      </c>
      <c r="B231" s="587" t="s">
        <v>435</v>
      </c>
      <c r="C231" s="590" t="s">
        <v>443</v>
      </c>
      <c r="D231" s="613" t="s">
        <v>444</v>
      </c>
      <c r="E231" s="590" t="s">
        <v>574</v>
      </c>
      <c r="F231" s="613" t="s">
        <v>575</v>
      </c>
      <c r="G231" s="590" t="s">
        <v>1028</v>
      </c>
      <c r="H231" s="590" t="s">
        <v>1029</v>
      </c>
      <c r="I231" s="614">
        <v>3259.739990234375</v>
      </c>
      <c r="J231" s="614">
        <v>4</v>
      </c>
      <c r="K231" s="615">
        <v>13038.9599609375</v>
      </c>
    </row>
    <row r="232" spans="1:11" ht="14.4" customHeight="1" x14ac:dyDescent="0.3">
      <c r="A232" s="586" t="s">
        <v>434</v>
      </c>
      <c r="B232" s="587" t="s">
        <v>435</v>
      </c>
      <c r="C232" s="590" t="s">
        <v>443</v>
      </c>
      <c r="D232" s="613" t="s">
        <v>444</v>
      </c>
      <c r="E232" s="590" t="s">
        <v>574</v>
      </c>
      <c r="F232" s="613" t="s">
        <v>575</v>
      </c>
      <c r="G232" s="590" t="s">
        <v>1030</v>
      </c>
      <c r="H232" s="590" t="s">
        <v>1031</v>
      </c>
      <c r="I232" s="614">
        <v>13103.08984375</v>
      </c>
      <c r="J232" s="614">
        <v>21</v>
      </c>
      <c r="K232" s="615">
        <v>275164.88671875</v>
      </c>
    </row>
    <row r="233" spans="1:11" ht="14.4" customHeight="1" x14ac:dyDescent="0.3">
      <c r="A233" s="586" t="s">
        <v>434</v>
      </c>
      <c r="B233" s="587" t="s">
        <v>435</v>
      </c>
      <c r="C233" s="590" t="s">
        <v>443</v>
      </c>
      <c r="D233" s="613" t="s">
        <v>444</v>
      </c>
      <c r="E233" s="590" t="s">
        <v>574</v>
      </c>
      <c r="F233" s="613" t="s">
        <v>575</v>
      </c>
      <c r="G233" s="590" t="s">
        <v>1032</v>
      </c>
      <c r="H233" s="590" t="s">
        <v>1033</v>
      </c>
      <c r="I233" s="614">
        <v>13706.8798828125</v>
      </c>
      <c r="J233" s="614">
        <v>44</v>
      </c>
      <c r="K233" s="615">
        <v>603102.716796875</v>
      </c>
    </row>
    <row r="234" spans="1:11" ht="14.4" customHeight="1" x14ac:dyDescent="0.3">
      <c r="A234" s="586" t="s">
        <v>434</v>
      </c>
      <c r="B234" s="587" t="s">
        <v>435</v>
      </c>
      <c r="C234" s="590" t="s">
        <v>443</v>
      </c>
      <c r="D234" s="613" t="s">
        <v>444</v>
      </c>
      <c r="E234" s="590" t="s">
        <v>574</v>
      </c>
      <c r="F234" s="613" t="s">
        <v>575</v>
      </c>
      <c r="G234" s="590" t="s">
        <v>1034</v>
      </c>
      <c r="H234" s="590" t="s">
        <v>1035</v>
      </c>
      <c r="I234" s="614">
        <v>14534.51953125</v>
      </c>
      <c r="J234" s="614">
        <v>12</v>
      </c>
      <c r="K234" s="615">
        <v>174414.234375</v>
      </c>
    </row>
    <row r="235" spans="1:11" ht="14.4" customHeight="1" x14ac:dyDescent="0.3">
      <c r="A235" s="586" t="s">
        <v>434</v>
      </c>
      <c r="B235" s="587" t="s">
        <v>435</v>
      </c>
      <c r="C235" s="590" t="s">
        <v>443</v>
      </c>
      <c r="D235" s="613" t="s">
        <v>444</v>
      </c>
      <c r="E235" s="590" t="s">
        <v>574</v>
      </c>
      <c r="F235" s="613" t="s">
        <v>575</v>
      </c>
      <c r="G235" s="590" t="s">
        <v>1036</v>
      </c>
      <c r="H235" s="590" t="s">
        <v>1037</v>
      </c>
      <c r="I235" s="614">
        <v>3346.860107421875</v>
      </c>
      <c r="J235" s="614">
        <v>24</v>
      </c>
      <c r="K235" s="615">
        <v>80324.6435546875</v>
      </c>
    </row>
    <row r="236" spans="1:11" ht="14.4" customHeight="1" x14ac:dyDescent="0.3">
      <c r="A236" s="586" t="s">
        <v>434</v>
      </c>
      <c r="B236" s="587" t="s">
        <v>435</v>
      </c>
      <c r="C236" s="590" t="s">
        <v>443</v>
      </c>
      <c r="D236" s="613" t="s">
        <v>444</v>
      </c>
      <c r="E236" s="590" t="s">
        <v>574</v>
      </c>
      <c r="F236" s="613" t="s">
        <v>575</v>
      </c>
      <c r="G236" s="590" t="s">
        <v>1038</v>
      </c>
      <c r="H236" s="590" t="s">
        <v>1039</v>
      </c>
      <c r="I236" s="614">
        <v>9110.08984375</v>
      </c>
      <c r="J236" s="614">
        <v>43</v>
      </c>
      <c r="K236" s="615">
        <v>391733.86328125</v>
      </c>
    </row>
    <row r="237" spans="1:11" ht="14.4" customHeight="1" x14ac:dyDescent="0.3">
      <c r="A237" s="586" t="s">
        <v>434</v>
      </c>
      <c r="B237" s="587" t="s">
        <v>435</v>
      </c>
      <c r="C237" s="590" t="s">
        <v>443</v>
      </c>
      <c r="D237" s="613" t="s">
        <v>444</v>
      </c>
      <c r="E237" s="590" t="s">
        <v>574</v>
      </c>
      <c r="F237" s="613" t="s">
        <v>575</v>
      </c>
      <c r="G237" s="590" t="s">
        <v>1040</v>
      </c>
      <c r="H237" s="590" t="s">
        <v>1041</v>
      </c>
      <c r="I237" s="614">
        <v>5355.4599609375</v>
      </c>
      <c r="J237" s="614">
        <v>17</v>
      </c>
      <c r="K237" s="615">
        <v>91042.8193359375</v>
      </c>
    </row>
    <row r="238" spans="1:11" ht="14.4" customHeight="1" x14ac:dyDescent="0.3">
      <c r="A238" s="586" t="s">
        <v>434</v>
      </c>
      <c r="B238" s="587" t="s">
        <v>435</v>
      </c>
      <c r="C238" s="590" t="s">
        <v>443</v>
      </c>
      <c r="D238" s="613" t="s">
        <v>444</v>
      </c>
      <c r="E238" s="590" t="s">
        <v>574</v>
      </c>
      <c r="F238" s="613" t="s">
        <v>575</v>
      </c>
      <c r="G238" s="590" t="s">
        <v>1042</v>
      </c>
      <c r="H238" s="590" t="s">
        <v>1043</v>
      </c>
      <c r="I238" s="614">
        <v>274.67001342773437</v>
      </c>
      <c r="J238" s="614">
        <v>2</v>
      </c>
      <c r="K238" s="615">
        <v>549.34002685546875</v>
      </c>
    </row>
    <row r="239" spans="1:11" ht="14.4" customHeight="1" x14ac:dyDescent="0.3">
      <c r="A239" s="586" t="s">
        <v>434</v>
      </c>
      <c r="B239" s="587" t="s">
        <v>435</v>
      </c>
      <c r="C239" s="590" t="s">
        <v>443</v>
      </c>
      <c r="D239" s="613" t="s">
        <v>444</v>
      </c>
      <c r="E239" s="590" t="s">
        <v>574</v>
      </c>
      <c r="F239" s="613" t="s">
        <v>575</v>
      </c>
      <c r="G239" s="590" t="s">
        <v>1044</v>
      </c>
      <c r="H239" s="590" t="s">
        <v>1045</v>
      </c>
      <c r="I239" s="614">
        <v>2749.8099365234375</v>
      </c>
      <c r="J239" s="614">
        <v>9</v>
      </c>
      <c r="K239" s="615">
        <v>24702.91015625</v>
      </c>
    </row>
    <row r="240" spans="1:11" ht="14.4" customHeight="1" x14ac:dyDescent="0.3">
      <c r="A240" s="586" t="s">
        <v>434</v>
      </c>
      <c r="B240" s="587" t="s">
        <v>435</v>
      </c>
      <c r="C240" s="590" t="s">
        <v>443</v>
      </c>
      <c r="D240" s="613" t="s">
        <v>444</v>
      </c>
      <c r="E240" s="590" t="s">
        <v>574</v>
      </c>
      <c r="F240" s="613" t="s">
        <v>575</v>
      </c>
      <c r="G240" s="590" t="s">
        <v>1046</v>
      </c>
      <c r="H240" s="590" t="s">
        <v>1047</v>
      </c>
      <c r="I240" s="614">
        <v>1299.5400390625</v>
      </c>
      <c r="J240" s="614">
        <v>1</v>
      </c>
      <c r="K240" s="615">
        <v>1299.5400390625</v>
      </c>
    </row>
    <row r="241" spans="1:11" ht="14.4" customHeight="1" x14ac:dyDescent="0.3">
      <c r="A241" s="586" t="s">
        <v>434</v>
      </c>
      <c r="B241" s="587" t="s">
        <v>435</v>
      </c>
      <c r="C241" s="590" t="s">
        <v>443</v>
      </c>
      <c r="D241" s="613" t="s">
        <v>444</v>
      </c>
      <c r="E241" s="590" t="s">
        <v>574</v>
      </c>
      <c r="F241" s="613" t="s">
        <v>575</v>
      </c>
      <c r="G241" s="590" t="s">
        <v>1048</v>
      </c>
      <c r="H241" s="590" t="s">
        <v>1049</v>
      </c>
      <c r="I241" s="614">
        <v>15.549008448918661</v>
      </c>
      <c r="J241" s="614">
        <v>1440</v>
      </c>
      <c r="K241" s="615">
        <v>22390.02978515625</v>
      </c>
    </row>
    <row r="242" spans="1:11" ht="14.4" customHeight="1" x14ac:dyDescent="0.3">
      <c r="A242" s="586" t="s">
        <v>434</v>
      </c>
      <c r="B242" s="587" t="s">
        <v>435</v>
      </c>
      <c r="C242" s="590" t="s">
        <v>443</v>
      </c>
      <c r="D242" s="613" t="s">
        <v>444</v>
      </c>
      <c r="E242" s="590" t="s">
        <v>574</v>
      </c>
      <c r="F242" s="613" t="s">
        <v>575</v>
      </c>
      <c r="G242" s="590" t="s">
        <v>1050</v>
      </c>
      <c r="H242" s="590" t="s">
        <v>1051</v>
      </c>
      <c r="I242" s="614">
        <v>18.756341515517818</v>
      </c>
      <c r="J242" s="614">
        <v>4338</v>
      </c>
      <c r="K242" s="615">
        <v>81359.181518554688</v>
      </c>
    </row>
    <row r="243" spans="1:11" ht="14.4" customHeight="1" x14ac:dyDescent="0.3">
      <c r="A243" s="586" t="s">
        <v>434</v>
      </c>
      <c r="B243" s="587" t="s">
        <v>435</v>
      </c>
      <c r="C243" s="590" t="s">
        <v>443</v>
      </c>
      <c r="D243" s="613" t="s">
        <v>444</v>
      </c>
      <c r="E243" s="590" t="s">
        <v>574</v>
      </c>
      <c r="F243" s="613" t="s">
        <v>575</v>
      </c>
      <c r="G243" s="590" t="s">
        <v>1052</v>
      </c>
      <c r="H243" s="590" t="s">
        <v>1053</v>
      </c>
      <c r="I243" s="614">
        <v>129.49749755859375</v>
      </c>
      <c r="J243" s="614">
        <v>4</v>
      </c>
      <c r="K243" s="615">
        <v>517.989990234375</v>
      </c>
    </row>
    <row r="244" spans="1:11" ht="14.4" customHeight="1" x14ac:dyDescent="0.3">
      <c r="A244" s="586" t="s">
        <v>434</v>
      </c>
      <c r="B244" s="587" t="s">
        <v>435</v>
      </c>
      <c r="C244" s="590" t="s">
        <v>443</v>
      </c>
      <c r="D244" s="613" t="s">
        <v>444</v>
      </c>
      <c r="E244" s="590" t="s">
        <v>574</v>
      </c>
      <c r="F244" s="613" t="s">
        <v>575</v>
      </c>
      <c r="G244" s="590" t="s">
        <v>1054</v>
      </c>
      <c r="H244" s="590" t="s">
        <v>1055</v>
      </c>
      <c r="I244" s="614">
        <v>274.67001342773437</v>
      </c>
      <c r="J244" s="614">
        <v>1</v>
      </c>
      <c r="K244" s="615">
        <v>274.67001342773437</v>
      </c>
    </row>
    <row r="245" spans="1:11" ht="14.4" customHeight="1" x14ac:dyDescent="0.3">
      <c r="A245" s="586" t="s">
        <v>434</v>
      </c>
      <c r="B245" s="587" t="s">
        <v>435</v>
      </c>
      <c r="C245" s="590" t="s">
        <v>443</v>
      </c>
      <c r="D245" s="613" t="s">
        <v>444</v>
      </c>
      <c r="E245" s="590" t="s">
        <v>574</v>
      </c>
      <c r="F245" s="613" t="s">
        <v>575</v>
      </c>
      <c r="G245" s="590" t="s">
        <v>1056</v>
      </c>
      <c r="H245" s="590" t="s">
        <v>1057</v>
      </c>
      <c r="I245" s="614">
        <v>2710.4480895996094</v>
      </c>
      <c r="J245" s="614">
        <v>40</v>
      </c>
      <c r="K245" s="615">
        <v>108418.12939453125</v>
      </c>
    </row>
    <row r="246" spans="1:11" ht="14.4" customHeight="1" x14ac:dyDescent="0.3">
      <c r="A246" s="586" t="s">
        <v>434</v>
      </c>
      <c r="B246" s="587" t="s">
        <v>435</v>
      </c>
      <c r="C246" s="590" t="s">
        <v>443</v>
      </c>
      <c r="D246" s="613" t="s">
        <v>444</v>
      </c>
      <c r="E246" s="590" t="s">
        <v>574</v>
      </c>
      <c r="F246" s="613" t="s">
        <v>575</v>
      </c>
      <c r="G246" s="590" t="s">
        <v>1058</v>
      </c>
      <c r="H246" s="590" t="s">
        <v>1059</v>
      </c>
      <c r="I246" s="614">
        <v>8470</v>
      </c>
      <c r="J246" s="614">
        <v>2</v>
      </c>
      <c r="K246" s="615">
        <v>16940</v>
      </c>
    </row>
    <row r="247" spans="1:11" ht="14.4" customHeight="1" x14ac:dyDescent="0.3">
      <c r="A247" s="586" t="s">
        <v>434</v>
      </c>
      <c r="B247" s="587" t="s">
        <v>435</v>
      </c>
      <c r="C247" s="590" t="s">
        <v>443</v>
      </c>
      <c r="D247" s="613" t="s">
        <v>444</v>
      </c>
      <c r="E247" s="590" t="s">
        <v>574</v>
      </c>
      <c r="F247" s="613" t="s">
        <v>575</v>
      </c>
      <c r="G247" s="590" t="s">
        <v>1060</v>
      </c>
      <c r="H247" s="590" t="s">
        <v>1061</v>
      </c>
      <c r="I247" s="614">
        <v>3897.5999755859375</v>
      </c>
      <c r="J247" s="614">
        <v>2</v>
      </c>
      <c r="K247" s="615">
        <v>7795.199951171875</v>
      </c>
    </row>
    <row r="248" spans="1:11" ht="14.4" customHeight="1" x14ac:dyDescent="0.3">
      <c r="A248" s="586" t="s">
        <v>434</v>
      </c>
      <c r="B248" s="587" t="s">
        <v>435</v>
      </c>
      <c r="C248" s="590" t="s">
        <v>443</v>
      </c>
      <c r="D248" s="613" t="s">
        <v>444</v>
      </c>
      <c r="E248" s="590" t="s">
        <v>574</v>
      </c>
      <c r="F248" s="613" t="s">
        <v>575</v>
      </c>
      <c r="G248" s="590" t="s">
        <v>1062</v>
      </c>
      <c r="H248" s="590" t="s">
        <v>1063</v>
      </c>
      <c r="I248" s="614">
        <v>10.28995994567871</v>
      </c>
      <c r="J248" s="614">
        <v>780</v>
      </c>
      <c r="K248" s="615">
        <v>8022.4598541259766</v>
      </c>
    </row>
    <row r="249" spans="1:11" ht="14.4" customHeight="1" x14ac:dyDescent="0.3">
      <c r="A249" s="586" t="s">
        <v>434</v>
      </c>
      <c r="B249" s="587" t="s">
        <v>435</v>
      </c>
      <c r="C249" s="590" t="s">
        <v>443</v>
      </c>
      <c r="D249" s="613" t="s">
        <v>444</v>
      </c>
      <c r="E249" s="590" t="s">
        <v>574</v>
      </c>
      <c r="F249" s="613" t="s">
        <v>575</v>
      </c>
      <c r="G249" s="590" t="s">
        <v>1064</v>
      </c>
      <c r="H249" s="590" t="s">
        <v>1065</v>
      </c>
      <c r="I249" s="614">
        <v>1234.199951171875</v>
      </c>
      <c r="J249" s="614">
        <v>1</v>
      </c>
      <c r="K249" s="615">
        <v>1234.199951171875</v>
      </c>
    </row>
    <row r="250" spans="1:11" ht="14.4" customHeight="1" x14ac:dyDescent="0.3">
      <c r="A250" s="586" t="s">
        <v>434</v>
      </c>
      <c r="B250" s="587" t="s">
        <v>435</v>
      </c>
      <c r="C250" s="590" t="s">
        <v>443</v>
      </c>
      <c r="D250" s="613" t="s">
        <v>444</v>
      </c>
      <c r="E250" s="590" t="s">
        <v>574</v>
      </c>
      <c r="F250" s="613" t="s">
        <v>575</v>
      </c>
      <c r="G250" s="590" t="s">
        <v>1066</v>
      </c>
      <c r="H250" s="590" t="s">
        <v>1067</v>
      </c>
      <c r="I250" s="614">
        <v>510.6199951171875</v>
      </c>
      <c r="J250" s="614">
        <v>1</v>
      </c>
      <c r="K250" s="615">
        <v>510.6199951171875</v>
      </c>
    </row>
    <row r="251" spans="1:11" ht="14.4" customHeight="1" x14ac:dyDescent="0.3">
      <c r="A251" s="586" t="s">
        <v>434</v>
      </c>
      <c r="B251" s="587" t="s">
        <v>435</v>
      </c>
      <c r="C251" s="590" t="s">
        <v>443</v>
      </c>
      <c r="D251" s="613" t="s">
        <v>444</v>
      </c>
      <c r="E251" s="590" t="s">
        <v>574</v>
      </c>
      <c r="F251" s="613" t="s">
        <v>575</v>
      </c>
      <c r="G251" s="590" t="s">
        <v>1068</v>
      </c>
      <c r="H251" s="590" t="s">
        <v>1069</v>
      </c>
      <c r="I251" s="614">
        <v>510.6199951171875</v>
      </c>
      <c r="J251" s="614">
        <v>1</v>
      </c>
      <c r="K251" s="615">
        <v>510.6199951171875</v>
      </c>
    </row>
    <row r="252" spans="1:11" ht="14.4" customHeight="1" x14ac:dyDescent="0.3">
      <c r="A252" s="586" t="s">
        <v>434</v>
      </c>
      <c r="B252" s="587" t="s">
        <v>435</v>
      </c>
      <c r="C252" s="590" t="s">
        <v>443</v>
      </c>
      <c r="D252" s="613" t="s">
        <v>444</v>
      </c>
      <c r="E252" s="590" t="s">
        <v>574</v>
      </c>
      <c r="F252" s="613" t="s">
        <v>575</v>
      </c>
      <c r="G252" s="590" t="s">
        <v>1070</v>
      </c>
      <c r="H252" s="590" t="s">
        <v>1071</v>
      </c>
      <c r="I252" s="614">
        <v>510.6199951171875</v>
      </c>
      <c r="J252" s="614">
        <v>2</v>
      </c>
      <c r="K252" s="615">
        <v>1021.239990234375</v>
      </c>
    </row>
    <row r="253" spans="1:11" ht="14.4" customHeight="1" x14ac:dyDescent="0.3">
      <c r="A253" s="586" t="s">
        <v>434</v>
      </c>
      <c r="B253" s="587" t="s">
        <v>435</v>
      </c>
      <c r="C253" s="590" t="s">
        <v>443</v>
      </c>
      <c r="D253" s="613" t="s">
        <v>444</v>
      </c>
      <c r="E253" s="590" t="s">
        <v>574</v>
      </c>
      <c r="F253" s="613" t="s">
        <v>575</v>
      </c>
      <c r="G253" s="590" t="s">
        <v>1072</v>
      </c>
      <c r="H253" s="590" t="s">
        <v>1073</v>
      </c>
      <c r="I253" s="614">
        <v>510.6199951171875</v>
      </c>
      <c r="J253" s="614">
        <v>1</v>
      </c>
      <c r="K253" s="615">
        <v>510.6199951171875</v>
      </c>
    </row>
    <row r="254" spans="1:11" ht="14.4" customHeight="1" x14ac:dyDescent="0.3">
      <c r="A254" s="586" t="s">
        <v>434</v>
      </c>
      <c r="B254" s="587" t="s">
        <v>435</v>
      </c>
      <c r="C254" s="590" t="s">
        <v>443</v>
      </c>
      <c r="D254" s="613" t="s">
        <v>444</v>
      </c>
      <c r="E254" s="590" t="s">
        <v>574</v>
      </c>
      <c r="F254" s="613" t="s">
        <v>575</v>
      </c>
      <c r="G254" s="590" t="s">
        <v>1074</v>
      </c>
      <c r="H254" s="590" t="s">
        <v>1075</v>
      </c>
      <c r="I254" s="614">
        <v>510.6199951171875</v>
      </c>
      <c r="J254" s="614">
        <v>1</v>
      </c>
      <c r="K254" s="615">
        <v>510.6199951171875</v>
      </c>
    </row>
    <row r="255" spans="1:11" ht="14.4" customHeight="1" x14ac:dyDescent="0.3">
      <c r="A255" s="586" t="s">
        <v>434</v>
      </c>
      <c r="B255" s="587" t="s">
        <v>435</v>
      </c>
      <c r="C255" s="590" t="s">
        <v>443</v>
      </c>
      <c r="D255" s="613" t="s">
        <v>444</v>
      </c>
      <c r="E255" s="590" t="s">
        <v>574</v>
      </c>
      <c r="F255" s="613" t="s">
        <v>575</v>
      </c>
      <c r="G255" s="590" t="s">
        <v>1076</v>
      </c>
      <c r="H255" s="590" t="s">
        <v>1077</v>
      </c>
      <c r="I255" s="614">
        <v>510.6199951171875</v>
      </c>
      <c r="J255" s="614">
        <v>1</v>
      </c>
      <c r="K255" s="615">
        <v>510.6199951171875</v>
      </c>
    </row>
    <row r="256" spans="1:11" ht="14.4" customHeight="1" x14ac:dyDescent="0.3">
      <c r="A256" s="586" t="s">
        <v>434</v>
      </c>
      <c r="B256" s="587" t="s">
        <v>435</v>
      </c>
      <c r="C256" s="590" t="s">
        <v>443</v>
      </c>
      <c r="D256" s="613" t="s">
        <v>444</v>
      </c>
      <c r="E256" s="590" t="s">
        <v>574</v>
      </c>
      <c r="F256" s="613" t="s">
        <v>575</v>
      </c>
      <c r="G256" s="590" t="s">
        <v>1078</v>
      </c>
      <c r="H256" s="590" t="s">
        <v>1079</v>
      </c>
      <c r="I256" s="614">
        <v>510.6199951171875</v>
      </c>
      <c r="J256" s="614">
        <v>1</v>
      </c>
      <c r="K256" s="615">
        <v>510.6199951171875</v>
      </c>
    </row>
    <row r="257" spans="1:11" ht="14.4" customHeight="1" x14ac:dyDescent="0.3">
      <c r="A257" s="586" t="s">
        <v>434</v>
      </c>
      <c r="B257" s="587" t="s">
        <v>435</v>
      </c>
      <c r="C257" s="590" t="s">
        <v>443</v>
      </c>
      <c r="D257" s="613" t="s">
        <v>444</v>
      </c>
      <c r="E257" s="590" t="s">
        <v>574</v>
      </c>
      <c r="F257" s="613" t="s">
        <v>575</v>
      </c>
      <c r="G257" s="590" t="s">
        <v>1080</v>
      </c>
      <c r="H257" s="590" t="s">
        <v>1081</v>
      </c>
      <c r="I257" s="614">
        <v>510.6199951171875</v>
      </c>
      <c r="J257" s="614">
        <v>1</v>
      </c>
      <c r="K257" s="615">
        <v>510.6199951171875</v>
      </c>
    </row>
    <row r="258" spans="1:11" ht="14.4" customHeight="1" x14ac:dyDescent="0.3">
      <c r="A258" s="586" t="s">
        <v>434</v>
      </c>
      <c r="B258" s="587" t="s">
        <v>435</v>
      </c>
      <c r="C258" s="590" t="s">
        <v>443</v>
      </c>
      <c r="D258" s="613" t="s">
        <v>444</v>
      </c>
      <c r="E258" s="590" t="s">
        <v>574</v>
      </c>
      <c r="F258" s="613" t="s">
        <v>575</v>
      </c>
      <c r="G258" s="590" t="s">
        <v>1082</v>
      </c>
      <c r="H258" s="590" t="s">
        <v>1083</v>
      </c>
      <c r="I258" s="614">
        <v>11.619999885559082</v>
      </c>
      <c r="J258" s="614">
        <v>10</v>
      </c>
      <c r="K258" s="615">
        <v>116.16000366210937</v>
      </c>
    </row>
    <row r="259" spans="1:11" ht="14.4" customHeight="1" x14ac:dyDescent="0.3">
      <c r="A259" s="586" t="s">
        <v>434</v>
      </c>
      <c r="B259" s="587" t="s">
        <v>435</v>
      </c>
      <c r="C259" s="590" t="s">
        <v>443</v>
      </c>
      <c r="D259" s="613" t="s">
        <v>444</v>
      </c>
      <c r="E259" s="590" t="s">
        <v>574</v>
      </c>
      <c r="F259" s="613" t="s">
        <v>575</v>
      </c>
      <c r="G259" s="590" t="s">
        <v>1084</v>
      </c>
      <c r="H259" s="590" t="s">
        <v>1085</v>
      </c>
      <c r="I259" s="614">
        <v>13.611827200109309</v>
      </c>
      <c r="J259" s="614">
        <v>2580</v>
      </c>
      <c r="K259" s="615">
        <v>35121.179931640625</v>
      </c>
    </row>
    <row r="260" spans="1:11" ht="14.4" customHeight="1" x14ac:dyDescent="0.3">
      <c r="A260" s="586" t="s">
        <v>434</v>
      </c>
      <c r="B260" s="587" t="s">
        <v>435</v>
      </c>
      <c r="C260" s="590" t="s">
        <v>443</v>
      </c>
      <c r="D260" s="613" t="s">
        <v>444</v>
      </c>
      <c r="E260" s="590" t="s">
        <v>574</v>
      </c>
      <c r="F260" s="613" t="s">
        <v>575</v>
      </c>
      <c r="G260" s="590" t="s">
        <v>1086</v>
      </c>
      <c r="H260" s="590" t="s">
        <v>1087</v>
      </c>
      <c r="I260" s="614">
        <v>1744.8199462890625</v>
      </c>
      <c r="J260" s="614">
        <v>8</v>
      </c>
      <c r="K260" s="615">
        <v>13958.559692382813</v>
      </c>
    </row>
    <row r="261" spans="1:11" ht="14.4" customHeight="1" x14ac:dyDescent="0.3">
      <c r="A261" s="586" t="s">
        <v>434</v>
      </c>
      <c r="B261" s="587" t="s">
        <v>435</v>
      </c>
      <c r="C261" s="590" t="s">
        <v>443</v>
      </c>
      <c r="D261" s="613" t="s">
        <v>444</v>
      </c>
      <c r="E261" s="590" t="s">
        <v>574</v>
      </c>
      <c r="F261" s="613" t="s">
        <v>575</v>
      </c>
      <c r="G261" s="590" t="s">
        <v>1088</v>
      </c>
      <c r="H261" s="590" t="s">
        <v>1089</v>
      </c>
      <c r="I261" s="614">
        <v>1137.4000244140625</v>
      </c>
      <c r="J261" s="614">
        <v>21</v>
      </c>
      <c r="K261" s="615">
        <v>23885.39990234375</v>
      </c>
    </row>
    <row r="262" spans="1:11" ht="14.4" customHeight="1" x14ac:dyDescent="0.3">
      <c r="A262" s="586" t="s">
        <v>434</v>
      </c>
      <c r="B262" s="587" t="s">
        <v>435</v>
      </c>
      <c r="C262" s="590" t="s">
        <v>443</v>
      </c>
      <c r="D262" s="613" t="s">
        <v>444</v>
      </c>
      <c r="E262" s="590" t="s">
        <v>574</v>
      </c>
      <c r="F262" s="613" t="s">
        <v>575</v>
      </c>
      <c r="G262" s="590" t="s">
        <v>1090</v>
      </c>
      <c r="H262" s="590" t="s">
        <v>1091</v>
      </c>
      <c r="I262" s="614">
        <v>16.201322833697002</v>
      </c>
      <c r="J262" s="614">
        <v>5280</v>
      </c>
      <c r="K262" s="615">
        <v>85546.12939453125</v>
      </c>
    </row>
    <row r="263" spans="1:11" ht="14.4" customHeight="1" x14ac:dyDescent="0.3">
      <c r="A263" s="586" t="s">
        <v>434</v>
      </c>
      <c r="B263" s="587" t="s">
        <v>435</v>
      </c>
      <c r="C263" s="590" t="s">
        <v>443</v>
      </c>
      <c r="D263" s="613" t="s">
        <v>444</v>
      </c>
      <c r="E263" s="590" t="s">
        <v>574</v>
      </c>
      <c r="F263" s="613" t="s">
        <v>575</v>
      </c>
      <c r="G263" s="590" t="s">
        <v>1092</v>
      </c>
      <c r="H263" s="590" t="s">
        <v>1093</v>
      </c>
      <c r="I263" s="614">
        <v>3703.3066534745067</v>
      </c>
      <c r="J263" s="614">
        <v>82</v>
      </c>
      <c r="K263" s="615">
        <v>303744.33251953125</v>
      </c>
    </row>
    <row r="264" spans="1:11" ht="14.4" customHeight="1" x14ac:dyDescent="0.3">
      <c r="A264" s="586" t="s">
        <v>434</v>
      </c>
      <c r="B264" s="587" t="s">
        <v>435</v>
      </c>
      <c r="C264" s="590" t="s">
        <v>443</v>
      </c>
      <c r="D264" s="613" t="s">
        <v>444</v>
      </c>
      <c r="E264" s="590" t="s">
        <v>574</v>
      </c>
      <c r="F264" s="613" t="s">
        <v>575</v>
      </c>
      <c r="G264" s="590" t="s">
        <v>1094</v>
      </c>
      <c r="H264" s="590" t="s">
        <v>1095</v>
      </c>
      <c r="I264" s="614">
        <v>431.97000122070313</v>
      </c>
      <c r="J264" s="614">
        <v>2</v>
      </c>
      <c r="K264" s="615">
        <v>863.94000244140625</v>
      </c>
    </row>
    <row r="265" spans="1:11" ht="14.4" customHeight="1" x14ac:dyDescent="0.3">
      <c r="A265" s="586" t="s">
        <v>434</v>
      </c>
      <c r="B265" s="587" t="s">
        <v>435</v>
      </c>
      <c r="C265" s="590" t="s">
        <v>443</v>
      </c>
      <c r="D265" s="613" t="s">
        <v>444</v>
      </c>
      <c r="E265" s="590" t="s">
        <v>574</v>
      </c>
      <c r="F265" s="613" t="s">
        <v>575</v>
      </c>
      <c r="G265" s="590" t="s">
        <v>1096</v>
      </c>
      <c r="H265" s="590" t="s">
        <v>1097</v>
      </c>
      <c r="I265" s="614">
        <v>431.97000122070313</v>
      </c>
      <c r="J265" s="614">
        <v>1</v>
      </c>
      <c r="K265" s="615">
        <v>431.97000122070313</v>
      </c>
    </row>
    <row r="266" spans="1:11" ht="14.4" customHeight="1" x14ac:dyDescent="0.3">
      <c r="A266" s="586" t="s">
        <v>434</v>
      </c>
      <c r="B266" s="587" t="s">
        <v>435</v>
      </c>
      <c r="C266" s="590" t="s">
        <v>443</v>
      </c>
      <c r="D266" s="613" t="s">
        <v>444</v>
      </c>
      <c r="E266" s="590" t="s">
        <v>574</v>
      </c>
      <c r="F266" s="613" t="s">
        <v>575</v>
      </c>
      <c r="G266" s="590" t="s">
        <v>1098</v>
      </c>
      <c r="H266" s="590" t="s">
        <v>1099</v>
      </c>
      <c r="I266" s="614">
        <v>431.97000122070313</v>
      </c>
      <c r="J266" s="614">
        <v>1</v>
      </c>
      <c r="K266" s="615">
        <v>431.97000122070313</v>
      </c>
    </row>
    <row r="267" spans="1:11" ht="14.4" customHeight="1" x14ac:dyDescent="0.3">
      <c r="A267" s="586" t="s">
        <v>434</v>
      </c>
      <c r="B267" s="587" t="s">
        <v>435</v>
      </c>
      <c r="C267" s="590" t="s">
        <v>443</v>
      </c>
      <c r="D267" s="613" t="s">
        <v>444</v>
      </c>
      <c r="E267" s="590" t="s">
        <v>574</v>
      </c>
      <c r="F267" s="613" t="s">
        <v>575</v>
      </c>
      <c r="G267" s="590" t="s">
        <v>1100</v>
      </c>
      <c r="H267" s="590" t="s">
        <v>1101</v>
      </c>
      <c r="I267" s="614">
        <v>540.8699951171875</v>
      </c>
      <c r="J267" s="614">
        <v>1</v>
      </c>
      <c r="K267" s="615">
        <v>540.8699951171875</v>
      </c>
    </row>
    <row r="268" spans="1:11" ht="14.4" customHeight="1" x14ac:dyDescent="0.3">
      <c r="A268" s="586" t="s">
        <v>434</v>
      </c>
      <c r="B268" s="587" t="s">
        <v>435</v>
      </c>
      <c r="C268" s="590" t="s">
        <v>443</v>
      </c>
      <c r="D268" s="613" t="s">
        <v>444</v>
      </c>
      <c r="E268" s="590" t="s">
        <v>574</v>
      </c>
      <c r="F268" s="613" t="s">
        <v>575</v>
      </c>
      <c r="G268" s="590" t="s">
        <v>1102</v>
      </c>
      <c r="H268" s="590" t="s">
        <v>1103</v>
      </c>
      <c r="I268" s="614">
        <v>431.97000122070313</v>
      </c>
      <c r="J268" s="614">
        <v>1</v>
      </c>
      <c r="K268" s="615">
        <v>431.97000122070313</v>
      </c>
    </row>
    <row r="269" spans="1:11" ht="14.4" customHeight="1" x14ac:dyDescent="0.3">
      <c r="A269" s="586" t="s">
        <v>434</v>
      </c>
      <c r="B269" s="587" t="s">
        <v>435</v>
      </c>
      <c r="C269" s="590" t="s">
        <v>443</v>
      </c>
      <c r="D269" s="613" t="s">
        <v>444</v>
      </c>
      <c r="E269" s="590" t="s">
        <v>574</v>
      </c>
      <c r="F269" s="613" t="s">
        <v>575</v>
      </c>
      <c r="G269" s="590" t="s">
        <v>1104</v>
      </c>
      <c r="H269" s="590" t="s">
        <v>1105</v>
      </c>
      <c r="I269" s="614">
        <v>2257.860107421875</v>
      </c>
      <c r="J269" s="614">
        <v>1</v>
      </c>
      <c r="K269" s="615">
        <v>2257.860107421875</v>
      </c>
    </row>
    <row r="270" spans="1:11" ht="14.4" customHeight="1" x14ac:dyDescent="0.3">
      <c r="A270" s="586" t="s">
        <v>434</v>
      </c>
      <c r="B270" s="587" t="s">
        <v>435</v>
      </c>
      <c r="C270" s="590" t="s">
        <v>443</v>
      </c>
      <c r="D270" s="613" t="s">
        <v>444</v>
      </c>
      <c r="E270" s="590" t="s">
        <v>574</v>
      </c>
      <c r="F270" s="613" t="s">
        <v>575</v>
      </c>
      <c r="G270" s="590" t="s">
        <v>1106</v>
      </c>
      <c r="H270" s="590" t="s">
        <v>1107</v>
      </c>
      <c r="I270" s="614">
        <v>1331</v>
      </c>
      <c r="J270" s="614">
        <v>1</v>
      </c>
      <c r="K270" s="615">
        <v>1331</v>
      </c>
    </row>
    <row r="271" spans="1:11" ht="14.4" customHeight="1" x14ac:dyDescent="0.3">
      <c r="A271" s="586" t="s">
        <v>434</v>
      </c>
      <c r="B271" s="587" t="s">
        <v>435</v>
      </c>
      <c r="C271" s="590" t="s">
        <v>443</v>
      </c>
      <c r="D271" s="613" t="s">
        <v>444</v>
      </c>
      <c r="E271" s="590" t="s">
        <v>574</v>
      </c>
      <c r="F271" s="613" t="s">
        <v>575</v>
      </c>
      <c r="G271" s="590" t="s">
        <v>1108</v>
      </c>
      <c r="H271" s="590" t="s">
        <v>1109</v>
      </c>
      <c r="I271" s="614">
        <v>332.913335164388</v>
      </c>
      <c r="J271" s="614">
        <v>6</v>
      </c>
      <c r="K271" s="615">
        <v>1997.4800109863281</v>
      </c>
    </row>
    <row r="272" spans="1:11" ht="14.4" customHeight="1" x14ac:dyDescent="0.3">
      <c r="A272" s="586" t="s">
        <v>434</v>
      </c>
      <c r="B272" s="587" t="s">
        <v>435</v>
      </c>
      <c r="C272" s="590" t="s">
        <v>443</v>
      </c>
      <c r="D272" s="613" t="s">
        <v>444</v>
      </c>
      <c r="E272" s="590" t="s">
        <v>574</v>
      </c>
      <c r="F272" s="613" t="s">
        <v>575</v>
      </c>
      <c r="G272" s="590" t="s">
        <v>1110</v>
      </c>
      <c r="H272" s="590" t="s">
        <v>1111</v>
      </c>
      <c r="I272" s="614">
        <v>3418.25</v>
      </c>
      <c r="J272" s="614">
        <v>5</v>
      </c>
      <c r="K272" s="615">
        <v>17091.25</v>
      </c>
    </row>
    <row r="273" spans="1:11" ht="14.4" customHeight="1" x14ac:dyDescent="0.3">
      <c r="A273" s="586" t="s">
        <v>434</v>
      </c>
      <c r="B273" s="587" t="s">
        <v>435</v>
      </c>
      <c r="C273" s="590" t="s">
        <v>443</v>
      </c>
      <c r="D273" s="613" t="s">
        <v>444</v>
      </c>
      <c r="E273" s="590" t="s">
        <v>574</v>
      </c>
      <c r="F273" s="613" t="s">
        <v>575</v>
      </c>
      <c r="G273" s="590" t="s">
        <v>1112</v>
      </c>
      <c r="H273" s="590" t="s">
        <v>1113</v>
      </c>
      <c r="I273" s="614">
        <v>274.67001342773437</v>
      </c>
      <c r="J273" s="614">
        <v>5</v>
      </c>
      <c r="K273" s="615">
        <v>1373.3500366210937</v>
      </c>
    </row>
    <row r="274" spans="1:11" ht="14.4" customHeight="1" x14ac:dyDescent="0.3">
      <c r="A274" s="586" t="s">
        <v>434</v>
      </c>
      <c r="B274" s="587" t="s">
        <v>435</v>
      </c>
      <c r="C274" s="590" t="s">
        <v>443</v>
      </c>
      <c r="D274" s="613" t="s">
        <v>444</v>
      </c>
      <c r="E274" s="590" t="s">
        <v>574</v>
      </c>
      <c r="F274" s="613" t="s">
        <v>575</v>
      </c>
      <c r="G274" s="590" t="s">
        <v>1114</v>
      </c>
      <c r="H274" s="590" t="s">
        <v>1115</v>
      </c>
      <c r="I274" s="614">
        <v>169.39999389648437</v>
      </c>
      <c r="J274" s="614">
        <v>12</v>
      </c>
      <c r="K274" s="615">
        <v>2032.7999267578125</v>
      </c>
    </row>
    <row r="275" spans="1:11" ht="14.4" customHeight="1" x14ac:dyDescent="0.3">
      <c r="A275" s="586" t="s">
        <v>434</v>
      </c>
      <c r="B275" s="587" t="s">
        <v>435</v>
      </c>
      <c r="C275" s="590" t="s">
        <v>443</v>
      </c>
      <c r="D275" s="613" t="s">
        <v>444</v>
      </c>
      <c r="E275" s="590" t="s">
        <v>574</v>
      </c>
      <c r="F275" s="613" t="s">
        <v>575</v>
      </c>
      <c r="G275" s="590" t="s">
        <v>1116</v>
      </c>
      <c r="H275" s="590" t="s">
        <v>1117</v>
      </c>
      <c r="I275" s="614">
        <v>4594.5041992187498</v>
      </c>
      <c r="J275" s="614">
        <v>5</v>
      </c>
      <c r="K275" s="615">
        <v>22972.52099609375</v>
      </c>
    </row>
    <row r="276" spans="1:11" ht="14.4" customHeight="1" x14ac:dyDescent="0.3">
      <c r="A276" s="586" t="s">
        <v>434</v>
      </c>
      <c r="B276" s="587" t="s">
        <v>435</v>
      </c>
      <c r="C276" s="590" t="s">
        <v>443</v>
      </c>
      <c r="D276" s="613" t="s">
        <v>444</v>
      </c>
      <c r="E276" s="590" t="s">
        <v>574</v>
      </c>
      <c r="F276" s="613" t="s">
        <v>575</v>
      </c>
      <c r="G276" s="590" t="s">
        <v>1118</v>
      </c>
      <c r="H276" s="590" t="s">
        <v>1119</v>
      </c>
      <c r="I276" s="614">
        <v>5146.2660156250004</v>
      </c>
      <c r="J276" s="614">
        <v>5</v>
      </c>
      <c r="K276" s="615">
        <v>25731.330078125</v>
      </c>
    </row>
    <row r="277" spans="1:11" ht="14.4" customHeight="1" x14ac:dyDescent="0.3">
      <c r="A277" s="586" t="s">
        <v>434</v>
      </c>
      <c r="B277" s="587" t="s">
        <v>435</v>
      </c>
      <c r="C277" s="590" t="s">
        <v>443</v>
      </c>
      <c r="D277" s="613" t="s">
        <v>444</v>
      </c>
      <c r="E277" s="590" t="s">
        <v>574</v>
      </c>
      <c r="F277" s="613" t="s">
        <v>575</v>
      </c>
      <c r="G277" s="590" t="s">
        <v>1120</v>
      </c>
      <c r="H277" s="590" t="s">
        <v>1121</v>
      </c>
      <c r="I277" s="614">
        <v>11962.0595703125</v>
      </c>
      <c r="J277" s="614">
        <v>1</v>
      </c>
      <c r="K277" s="615">
        <v>11962.0595703125</v>
      </c>
    </row>
    <row r="278" spans="1:11" ht="14.4" customHeight="1" x14ac:dyDescent="0.3">
      <c r="A278" s="586" t="s">
        <v>434</v>
      </c>
      <c r="B278" s="587" t="s">
        <v>435</v>
      </c>
      <c r="C278" s="590" t="s">
        <v>443</v>
      </c>
      <c r="D278" s="613" t="s">
        <v>444</v>
      </c>
      <c r="E278" s="590" t="s">
        <v>574</v>
      </c>
      <c r="F278" s="613" t="s">
        <v>575</v>
      </c>
      <c r="G278" s="590" t="s">
        <v>1122</v>
      </c>
      <c r="H278" s="590" t="s">
        <v>1123</v>
      </c>
      <c r="I278" s="614">
        <v>381.63976555670564</v>
      </c>
      <c r="J278" s="614">
        <v>3</v>
      </c>
      <c r="K278" s="615">
        <v>1144.9192966701169</v>
      </c>
    </row>
    <row r="279" spans="1:11" ht="14.4" customHeight="1" x14ac:dyDescent="0.3">
      <c r="A279" s="586" t="s">
        <v>434</v>
      </c>
      <c r="B279" s="587" t="s">
        <v>435</v>
      </c>
      <c r="C279" s="590" t="s">
        <v>443</v>
      </c>
      <c r="D279" s="613" t="s">
        <v>444</v>
      </c>
      <c r="E279" s="590" t="s">
        <v>574</v>
      </c>
      <c r="F279" s="613" t="s">
        <v>575</v>
      </c>
      <c r="G279" s="590" t="s">
        <v>1124</v>
      </c>
      <c r="H279" s="590" t="s">
        <v>1125</v>
      </c>
      <c r="I279" s="614">
        <v>274.67001342773437</v>
      </c>
      <c r="J279" s="614">
        <v>3</v>
      </c>
      <c r="K279" s="615">
        <v>824.010009765625</v>
      </c>
    </row>
    <row r="280" spans="1:11" ht="14.4" customHeight="1" x14ac:dyDescent="0.3">
      <c r="A280" s="586" t="s">
        <v>434</v>
      </c>
      <c r="B280" s="587" t="s">
        <v>435</v>
      </c>
      <c r="C280" s="590" t="s">
        <v>443</v>
      </c>
      <c r="D280" s="613" t="s">
        <v>444</v>
      </c>
      <c r="E280" s="590" t="s">
        <v>574</v>
      </c>
      <c r="F280" s="613" t="s">
        <v>575</v>
      </c>
      <c r="G280" s="590" t="s">
        <v>1126</v>
      </c>
      <c r="H280" s="590" t="s">
        <v>1127</v>
      </c>
      <c r="I280" s="614">
        <v>274.66890462239581</v>
      </c>
      <c r="J280" s="614">
        <v>10</v>
      </c>
      <c r="K280" s="615">
        <v>2746.6900024414063</v>
      </c>
    </row>
    <row r="281" spans="1:11" ht="14.4" customHeight="1" x14ac:dyDescent="0.3">
      <c r="A281" s="586" t="s">
        <v>434</v>
      </c>
      <c r="B281" s="587" t="s">
        <v>435</v>
      </c>
      <c r="C281" s="590" t="s">
        <v>443</v>
      </c>
      <c r="D281" s="613" t="s">
        <v>444</v>
      </c>
      <c r="E281" s="590" t="s">
        <v>574</v>
      </c>
      <c r="F281" s="613" t="s">
        <v>575</v>
      </c>
      <c r="G281" s="590" t="s">
        <v>1128</v>
      </c>
      <c r="H281" s="590" t="s">
        <v>1129</v>
      </c>
      <c r="I281" s="614">
        <v>274.67001342773437</v>
      </c>
      <c r="J281" s="614">
        <v>3</v>
      </c>
      <c r="K281" s="615">
        <v>824.01004028320312</v>
      </c>
    </row>
    <row r="282" spans="1:11" ht="14.4" customHeight="1" x14ac:dyDescent="0.3">
      <c r="A282" s="586" t="s">
        <v>434</v>
      </c>
      <c r="B282" s="587" t="s">
        <v>435</v>
      </c>
      <c r="C282" s="590" t="s">
        <v>443</v>
      </c>
      <c r="D282" s="613" t="s">
        <v>444</v>
      </c>
      <c r="E282" s="590" t="s">
        <v>574</v>
      </c>
      <c r="F282" s="613" t="s">
        <v>575</v>
      </c>
      <c r="G282" s="590" t="s">
        <v>1130</v>
      </c>
      <c r="H282" s="590" t="s">
        <v>1131</v>
      </c>
      <c r="I282" s="614">
        <v>4758.35009765625</v>
      </c>
      <c r="J282" s="614">
        <v>2</v>
      </c>
      <c r="K282" s="615">
        <v>9516.7001953125</v>
      </c>
    </row>
    <row r="283" spans="1:11" ht="14.4" customHeight="1" x14ac:dyDescent="0.3">
      <c r="A283" s="586" t="s">
        <v>434</v>
      </c>
      <c r="B283" s="587" t="s">
        <v>435</v>
      </c>
      <c r="C283" s="590" t="s">
        <v>443</v>
      </c>
      <c r="D283" s="613" t="s">
        <v>444</v>
      </c>
      <c r="E283" s="590" t="s">
        <v>574</v>
      </c>
      <c r="F283" s="613" t="s">
        <v>575</v>
      </c>
      <c r="G283" s="590" t="s">
        <v>1132</v>
      </c>
      <c r="H283" s="590" t="s">
        <v>1133</v>
      </c>
      <c r="I283" s="614">
        <v>16089.35302734375</v>
      </c>
      <c r="J283" s="614">
        <v>10</v>
      </c>
      <c r="K283" s="615">
        <v>160893.5302734375</v>
      </c>
    </row>
    <row r="284" spans="1:11" ht="14.4" customHeight="1" x14ac:dyDescent="0.3">
      <c r="A284" s="586" t="s">
        <v>434</v>
      </c>
      <c r="B284" s="587" t="s">
        <v>435</v>
      </c>
      <c r="C284" s="590" t="s">
        <v>443</v>
      </c>
      <c r="D284" s="613" t="s">
        <v>444</v>
      </c>
      <c r="E284" s="590" t="s">
        <v>574</v>
      </c>
      <c r="F284" s="613" t="s">
        <v>575</v>
      </c>
      <c r="G284" s="590" t="s">
        <v>1134</v>
      </c>
      <c r="H284" s="590" t="s">
        <v>1135</v>
      </c>
      <c r="I284" s="614">
        <v>3418.25</v>
      </c>
      <c r="J284" s="614">
        <v>5</v>
      </c>
      <c r="K284" s="615">
        <v>17091.25</v>
      </c>
    </row>
    <row r="285" spans="1:11" ht="14.4" customHeight="1" x14ac:dyDescent="0.3">
      <c r="A285" s="586" t="s">
        <v>434</v>
      </c>
      <c r="B285" s="587" t="s">
        <v>435</v>
      </c>
      <c r="C285" s="590" t="s">
        <v>443</v>
      </c>
      <c r="D285" s="613" t="s">
        <v>444</v>
      </c>
      <c r="E285" s="590" t="s">
        <v>574</v>
      </c>
      <c r="F285" s="613" t="s">
        <v>575</v>
      </c>
      <c r="G285" s="590" t="s">
        <v>1136</v>
      </c>
      <c r="H285" s="590" t="s">
        <v>1137</v>
      </c>
      <c r="I285" s="614">
        <v>10012</v>
      </c>
      <c r="J285" s="614">
        <v>4</v>
      </c>
      <c r="K285" s="615">
        <v>40048</v>
      </c>
    </row>
    <row r="286" spans="1:11" ht="14.4" customHeight="1" x14ac:dyDescent="0.3">
      <c r="A286" s="586" t="s">
        <v>434</v>
      </c>
      <c r="B286" s="587" t="s">
        <v>435</v>
      </c>
      <c r="C286" s="590" t="s">
        <v>443</v>
      </c>
      <c r="D286" s="613" t="s">
        <v>444</v>
      </c>
      <c r="E286" s="590" t="s">
        <v>574</v>
      </c>
      <c r="F286" s="613" t="s">
        <v>575</v>
      </c>
      <c r="G286" s="590" t="s">
        <v>1138</v>
      </c>
      <c r="H286" s="590" t="s">
        <v>1139</v>
      </c>
      <c r="I286" s="614">
        <v>3897.570068359375</v>
      </c>
      <c r="J286" s="614">
        <v>1</v>
      </c>
      <c r="K286" s="615">
        <v>3897.570068359375</v>
      </c>
    </row>
    <row r="287" spans="1:11" ht="14.4" customHeight="1" x14ac:dyDescent="0.3">
      <c r="A287" s="586" t="s">
        <v>434</v>
      </c>
      <c r="B287" s="587" t="s">
        <v>435</v>
      </c>
      <c r="C287" s="590" t="s">
        <v>443</v>
      </c>
      <c r="D287" s="613" t="s">
        <v>444</v>
      </c>
      <c r="E287" s="590" t="s">
        <v>574</v>
      </c>
      <c r="F287" s="613" t="s">
        <v>575</v>
      </c>
      <c r="G287" s="590" t="s">
        <v>1140</v>
      </c>
      <c r="H287" s="590" t="s">
        <v>1141</v>
      </c>
      <c r="I287" s="614">
        <v>211.81760565925924</v>
      </c>
      <c r="J287" s="614">
        <v>1</v>
      </c>
      <c r="K287" s="615">
        <v>211.81760565925924</v>
      </c>
    </row>
    <row r="288" spans="1:11" ht="14.4" customHeight="1" x14ac:dyDescent="0.3">
      <c r="A288" s="586" t="s">
        <v>434</v>
      </c>
      <c r="B288" s="587" t="s">
        <v>435</v>
      </c>
      <c r="C288" s="590" t="s">
        <v>443</v>
      </c>
      <c r="D288" s="613" t="s">
        <v>444</v>
      </c>
      <c r="E288" s="590" t="s">
        <v>574</v>
      </c>
      <c r="F288" s="613" t="s">
        <v>575</v>
      </c>
      <c r="G288" s="590" t="s">
        <v>1142</v>
      </c>
      <c r="H288" s="590" t="s">
        <v>1143</v>
      </c>
      <c r="I288" s="614">
        <v>209.01070846295204</v>
      </c>
      <c r="J288" s="614">
        <v>1</v>
      </c>
      <c r="K288" s="615">
        <v>209.01070846295204</v>
      </c>
    </row>
    <row r="289" spans="1:11" ht="14.4" customHeight="1" x14ac:dyDescent="0.3">
      <c r="A289" s="586" t="s">
        <v>434</v>
      </c>
      <c r="B289" s="587" t="s">
        <v>435</v>
      </c>
      <c r="C289" s="590" t="s">
        <v>443</v>
      </c>
      <c r="D289" s="613" t="s">
        <v>444</v>
      </c>
      <c r="E289" s="590" t="s">
        <v>574</v>
      </c>
      <c r="F289" s="613" t="s">
        <v>575</v>
      </c>
      <c r="G289" s="590" t="s">
        <v>1144</v>
      </c>
      <c r="H289" s="590" t="s">
        <v>1145</v>
      </c>
      <c r="I289" s="614">
        <v>314.01133312112449</v>
      </c>
      <c r="J289" s="614">
        <v>27</v>
      </c>
      <c r="K289" s="615">
        <v>8469.5256146193678</v>
      </c>
    </row>
    <row r="290" spans="1:11" ht="14.4" customHeight="1" x14ac:dyDescent="0.3">
      <c r="A290" s="586" t="s">
        <v>434</v>
      </c>
      <c r="B290" s="587" t="s">
        <v>435</v>
      </c>
      <c r="C290" s="590" t="s">
        <v>443</v>
      </c>
      <c r="D290" s="613" t="s">
        <v>444</v>
      </c>
      <c r="E290" s="590" t="s">
        <v>574</v>
      </c>
      <c r="F290" s="613" t="s">
        <v>575</v>
      </c>
      <c r="G290" s="590" t="s">
        <v>1146</v>
      </c>
      <c r="H290" s="590" t="s">
        <v>1147</v>
      </c>
      <c r="I290" s="614">
        <v>8.3491426397252972</v>
      </c>
      <c r="J290" s="614">
        <v>33200</v>
      </c>
      <c r="K290" s="615">
        <v>277186.76977539062</v>
      </c>
    </row>
    <row r="291" spans="1:11" ht="14.4" customHeight="1" x14ac:dyDescent="0.3">
      <c r="A291" s="586" t="s">
        <v>434</v>
      </c>
      <c r="B291" s="587" t="s">
        <v>435</v>
      </c>
      <c r="C291" s="590" t="s">
        <v>443</v>
      </c>
      <c r="D291" s="613" t="s">
        <v>444</v>
      </c>
      <c r="E291" s="590" t="s">
        <v>574</v>
      </c>
      <c r="F291" s="613" t="s">
        <v>575</v>
      </c>
      <c r="G291" s="590" t="s">
        <v>1148</v>
      </c>
      <c r="H291" s="590" t="s">
        <v>1149</v>
      </c>
      <c r="I291" s="614">
        <v>19118.907854352678</v>
      </c>
      <c r="J291" s="614">
        <v>24</v>
      </c>
      <c r="K291" s="615">
        <v>462841.62890625</v>
      </c>
    </row>
    <row r="292" spans="1:11" ht="14.4" customHeight="1" x14ac:dyDescent="0.3">
      <c r="A292" s="586" t="s">
        <v>434</v>
      </c>
      <c r="B292" s="587" t="s">
        <v>435</v>
      </c>
      <c r="C292" s="590" t="s">
        <v>443</v>
      </c>
      <c r="D292" s="613" t="s">
        <v>444</v>
      </c>
      <c r="E292" s="590" t="s">
        <v>574</v>
      </c>
      <c r="F292" s="613" t="s">
        <v>575</v>
      </c>
      <c r="G292" s="590" t="s">
        <v>1150</v>
      </c>
      <c r="H292" s="590" t="s">
        <v>1151</v>
      </c>
      <c r="I292" s="614">
        <v>5562.7900390625</v>
      </c>
      <c r="J292" s="614">
        <v>3</v>
      </c>
      <c r="K292" s="615">
        <v>16688.3701171875</v>
      </c>
    </row>
    <row r="293" spans="1:11" ht="14.4" customHeight="1" x14ac:dyDescent="0.3">
      <c r="A293" s="586" t="s">
        <v>434</v>
      </c>
      <c r="B293" s="587" t="s">
        <v>435</v>
      </c>
      <c r="C293" s="590" t="s">
        <v>443</v>
      </c>
      <c r="D293" s="613" t="s">
        <v>444</v>
      </c>
      <c r="E293" s="590" t="s">
        <v>574</v>
      </c>
      <c r="F293" s="613" t="s">
        <v>575</v>
      </c>
      <c r="G293" s="590" t="s">
        <v>1152</v>
      </c>
      <c r="H293" s="590" t="s">
        <v>1153</v>
      </c>
      <c r="I293" s="614">
        <v>7032.5</v>
      </c>
      <c r="J293" s="614">
        <v>3</v>
      </c>
      <c r="K293" s="615">
        <v>21025</v>
      </c>
    </row>
    <row r="294" spans="1:11" ht="14.4" customHeight="1" x14ac:dyDescent="0.3">
      <c r="A294" s="586" t="s">
        <v>434</v>
      </c>
      <c r="B294" s="587" t="s">
        <v>435</v>
      </c>
      <c r="C294" s="590" t="s">
        <v>443</v>
      </c>
      <c r="D294" s="613" t="s">
        <v>444</v>
      </c>
      <c r="E294" s="590" t="s">
        <v>574</v>
      </c>
      <c r="F294" s="613" t="s">
        <v>575</v>
      </c>
      <c r="G294" s="590" t="s">
        <v>1154</v>
      </c>
      <c r="H294" s="590" t="s">
        <v>1155</v>
      </c>
      <c r="I294" s="614">
        <v>256.51998901367187</v>
      </c>
      <c r="J294" s="614">
        <v>1</v>
      </c>
      <c r="K294" s="615">
        <v>256.51998901367187</v>
      </c>
    </row>
    <row r="295" spans="1:11" ht="14.4" customHeight="1" x14ac:dyDescent="0.3">
      <c r="A295" s="586" t="s">
        <v>434</v>
      </c>
      <c r="B295" s="587" t="s">
        <v>435</v>
      </c>
      <c r="C295" s="590" t="s">
        <v>443</v>
      </c>
      <c r="D295" s="613" t="s">
        <v>444</v>
      </c>
      <c r="E295" s="590" t="s">
        <v>574</v>
      </c>
      <c r="F295" s="613" t="s">
        <v>575</v>
      </c>
      <c r="G295" s="590" t="s">
        <v>1156</v>
      </c>
      <c r="H295" s="590" t="s">
        <v>1157</v>
      </c>
      <c r="I295" s="614">
        <v>256.51998901367187</v>
      </c>
      <c r="J295" s="614">
        <v>1</v>
      </c>
      <c r="K295" s="615">
        <v>256.51998901367187</v>
      </c>
    </row>
    <row r="296" spans="1:11" ht="14.4" customHeight="1" x14ac:dyDescent="0.3">
      <c r="A296" s="586" t="s">
        <v>434</v>
      </c>
      <c r="B296" s="587" t="s">
        <v>435</v>
      </c>
      <c r="C296" s="590" t="s">
        <v>443</v>
      </c>
      <c r="D296" s="613" t="s">
        <v>444</v>
      </c>
      <c r="E296" s="590" t="s">
        <v>574</v>
      </c>
      <c r="F296" s="613" t="s">
        <v>575</v>
      </c>
      <c r="G296" s="590" t="s">
        <v>1158</v>
      </c>
      <c r="H296" s="590" t="s">
        <v>1159</v>
      </c>
      <c r="I296" s="614">
        <v>256.51998901367187</v>
      </c>
      <c r="J296" s="614">
        <v>1</v>
      </c>
      <c r="K296" s="615">
        <v>256.51998901367187</v>
      </c>
    </row>
    <row r="297" spans="1:11" ht="14.4" customHeight="1" x14ac:dyDescent="0.3">
      <c r="A297" s="586" t="s">
        <v>434</v>
      </c>
      <c r="B297" s="587" t="s">
        <v>435</v>
      </c>
      <c r="C297" s="590" t="s">
        <v>443</v>
      </c>
      <c r="D297" s="613" t="s">
        <v>444</v>
      </c>
      <c r="E297" s="590" t="s">
        <v>574</v>
      </c>
      <c r="F297" s="613" t="s">
        <v>575</v>
      </c>
      <c r="G297" s="590" t="s">
        <v>1160</v>
      </c>
      <c r="H297" s="590" t="s">
        <v>1161</v>
      </c>
      <c r="I297" s="614">
        <v>2371.60009765625</v>
      </c>
      <c r="J297" s="614">
        <v>1</v>
      </c>
      <c r="K297" s="615">
        <v>2371.60009765625</v>
      </c>
    </row>
    <row r="298" spans="1:11" ht="14.4" customHeight="1" x14ac:dyDescent="0.3">
      <c r="A298" s="586" t="s">
        <v>434</v>
      </c>
      <c r="B298" s="587" t="s">
        <v>435</v>
      </c>
      <c r="C298" s="590" t="s">
        <v>443</v>
      </c>
      <c r="D298" s="613" t="s">
        <v>444</v>
      </c>
      <c r="E298" s="590" t="s">
        <v>574</v>
      </c>
      <c r="F298" s="613" t="s">
        <v>575</v>
      </c>
      <c r="G298" s="590" t="s">
        <v>1162</v>
      </c>
      <c r="H298" s="590" t="s">
        <v>1163</v>
      </c>
      <c r="I298" s="614">
        <v>24200</v>
      </c>
      <c r="J298" s="614">
        <v>5</v>
      </c>
      <c r="K298" s="615">
        <v>121000</v>
      </c>
    </row>
    <row r="299" spans="1:11" ht="14.4" customHeight="1" x14ac:dyDescent="0.3">
      <c r="A299" s="586" t="s">
        <v>434</v>
      </c>
      <c r="B299" s="587" t="s">
        <v>435</v>
      </c>
      <c r="C299" s="590" t="s">
        <v>443</v>
      </c>
      <c r="D299" s="613" t="s">
        <v>444</v>
      </c>
      <c r="E299" s="590" t="s">
        <v>574</v>
      </c>
      <c r="F299" s="613" t="s">
        <v>575</v>
      </c>
      <c r="G299" s="590" t="s">
        <v>1164</v>
      </c>
      <c r="H299" s="590" t="s">
        <v>1165</v>
      </c>
      <c r="I299" s="614">
        <v>24200</v>
      </c>
      <c r="J299" s="614">
        <v>11</v>
      </c>
      <c r="K299" s="615">
        <v>266200</v>
      </c>
    </row>
    <row r="300" spans="1:11" ht="14.4" customHeight="1" x14ac:dyDescent="0.3">
      <c r="A300" s="586" t="s">
        <v>434</v>
      </c>
      <c r="B300" s="587" t="s">
        <v>435</v>
      </c>
      <c r="C300" s="590" t="s">
        <v>443</v>
      </c>
      <c r="D300" s="613" t="s">
        <v>444</v>
      </c>
      <c r="E300" s="590" t="s">
        <v>574</v>
      </c>
      <c r="F300" s="613" t="s">
        <v>575</v>
      </c>
      <c r="G300" s="590" t="s">
        <v>1166</v>
      </c>
      <c r="H300" s="590" t="s">
        <v>1167</v>
      </c>
      <c r="I300" s="614">
        <v>36590</v>
      </c>
      <c r="J300" s="614">
        <v>1</v>
      </c>
      <c r="K300" s="615">
        <v>36590</v>
      </c>
    </row>
    <row r="301" spans="1:11" ht="14.4" customHeight="1" x14ac:dyDescent="0.3">
      <c r="A301" s="586" t="s">
        <v>434</v>
      </c>
      <c r="B301" s="587" t="s">
        <v>435</v>
      </c>
      <c r="C301" s="590" t="s">
        <v>443</v>
      </c>
      <c r="D301" s="613" t="s">
        <v>444</v>
      </c>
      <c r="E301" s="590" t="s">
        <v>574</v>
      </c>
      <c r="F301" s="613" t="s">
        <v>575</v>
      </c>
      <c r="G301" s="590" t="s">
        <v>1168</v>
      </c>
      <c r="H301" s="590" t="s">
        <v>1169</v>
      </c>
      <c r="I301" s="614">
        <v>36590.334374999999</v>
      </c>
      <c r="J301" s="614">
        <v>15</v>
      </c>
      <c r="K301" s="615">
        <v>548855.015625</v>
      </c>
    </row>
    <row r="302" spans="1:11" ht="14.4" customHeight="1" x14ac:dyDescent="0.3">
      <c r="A302" s="586" t="s">
        <v>434</v>
      </c>
      <c r="B302" s="587" t="s">
        <v>435</v>
      </c>
      <c r="C302" s="590" t="s">
        <v>443</v>
      </c>
      <c r="D302" s="613" t="s">
        <v>444</v>
      </c>
      <c r="E302" s="590" t="s">
        <v>574</v>
      </c>
      <c r="F302" s="613" t="s">
        <v>575</v>
      </c>
      <c r="G302" s="590" t="s">
        <v>1170</v>
      </c>
      <c r="H302" s="590" t="s">
        <v>1171</v>
      </c>
      <c r="I302" s="614">
        <v>3736.72998046875</v>
      </c>
      <c r="J302" s="614">
        <v>2</v>
      </c>
      <c r="K302" s="615">
        <v>7473.4599609375</v>
      </c>
    </row>
    <row r="303" spans="1:11" ht="14.4" customHeight="1" x14ac:dyDescent="0.3">
      <c r="A303" s="586" t="s">
        <v>434</v>
      </c>
      <c r="B303" s="587" t="s">
        <v>435</v>
      </c>
      <c r="C303" s="590" t="s">
        <v>443</v>
      </c>
      <c r="D303" s="613" t="s">
        <v>444</v>
      </c>
      <c r="E303" s="590" t="s">
        <v>574</v>
      </c>
      <c r="F303" s="613" t="s">
        <v>575</v>
      </c>
      <c r="G303" s="590" t="s">
        <v>1172</v>
      </c>
      <c r="H303" s="590" t="s">
        <v>1173</v>
      </c>
      <c r="I303" s="614">
        <v>274.67001342773437</v>
      </c>
      <c r="J303" s="614">
        <v>2</v>
      </c>
      <c r="K303" s="615">
        <v>549.34002685546875</v>
      </c>
    </row>
    <row r="304" spans="1:11" ht="14.4" customHeight="1" x14ac:dyDescent="0.3">
      <c r="A304" s="586" t="s">
        <v>434</v>
      </c>
      <c r="B304" s="587" t="s">
        <v>435</v>
      </c>
      <c r="C304" s="590" t="s">
        <v>443</v>
      </c>
      <c r="D304" s="613" t="s">
        <v>444</v>
      </c>
      <c r="E304" s="590" t="s">
        <v>574</v>
      </c>
      <c r="F304" s="613" t="s">
        <v>575</v>
      </c>
      <c r="G304" s="590" t="s">
        <v>1174</v>
      </c>
      <c r="H304" s="590" t="s">
        <v>1175</v>
      </c>
      <c r="I304" s="614">
        <v>25.269511434766983</v>
      </c>
      <c r="J304" s="614">
        <v>390</v>
      </c>
      <c r="K304" s="615">
        <v>9853.3997497558594</v>
      </c>
    </row>
    <row r="305" spans="1:11" ht="14.4" customHeight="1" x14ac:dyDescent="0.3">
      <c r="A305" s="586" t="s">
        <v>434</v>
      </c>
      <c r="B305" s="587" t="s">
        <v>435</v>
      </c>
      <c r="C305" s="590" t="s">
        <v>443</v>
      </c>
      <c r="D305" s="613" t="s">
        <v>444</v>
      </c>
      <c r="E305" s="590" t="s">
        <v>574</v>
      </c>
      <c r="F305" s="613" t="s">
        <v>575</v>
      </c>
      <c r="G305" s="590" t="s">
        <v>1176</v>
      </c>
      <c r="H305" s="590" t="s">
        <v>1177</v>
      </c>
      <c r="I305" s="614">
        <v>492.47000122070312</v>
      </c>
      <c r="J305" s="614">
        <v>13</v>
      </c>
      <c r="K305" s="615">
        <v>6402.1100158691406</v>
      </c>
    </row>
    <row r="306" spans="1:11" ht="14.4" customHeight="1" x14ac:dyDescent="0.3">
      <c r="A306" s="586" t="s">
        <v>434</v>
      </c>
      <c r="B306" s="587" t="s">
        <v>435</v>
      </c>
      <c r="C306" s="590" t="s">
        <v>443</v>
      </c>
      <c r="D306" s="613" t="s">
        <v>444</v>
      </c>
      <c r="E306" s="590" t="s">
        <v>574</v>
      </c>
      <c r="F306" s="613" t="s">
        <v>575</v>
      </c>
      <c r="G306" s="590" t="s">
        <v>1178</v>
      </c>
      <c r="H306" s="590" t="s">
        <v>1179</v>
      </c>
      <c r="I306" s="614">
        <v>492.47000122070312</v>
      </c>
      <c r="J306" s="614">
        <v>14</v>
      </c>
      <c r="K306" s="615">
        <v>6894.5800170898437</v>
      </c>
    </row>
    <row r="307" spans="1:11" ht="14.4" customHeight="1" x14ac:dyDescent="0.3">
      <c r="A307" s="586" t="s">
        <v>434</v>
      </c>
      <c r="B307" s="587" t="s">
        <v>435</v>
      </c>
      <c r="C307" s="590" t="s">
        <v>443</v>
      </c>
      <c r="D307" s="613" t="s">
        <v>444</v>
      </c>
      <c r="E307" s="590" t="s">
        <v>574</v>
      </c>
      <c r="F307" s="613" t="s">
        <v>575</v>
      </c>
      <c r="G307" s="590" t="s">
        <v>1180</v>
      </c>
      <c r="H307" s="590" t="s">
        <v>1181</v>
      </c>
      <c r="I307" s="614">
        <v>3146</v>
      </c>
      <c r="J307" s="614">
        <v>1</v>
      </c>
      <c r="K307" s="615">
        <v>3146</v>
      </c>
    </row>
    <row r="308" spans="1:11" ht="14.4" customHeight="1" x14ac:dyDescent="0.3">
      <c r="A308" s="586" t="s">
        <v>434</v>
      </c>
      <c r="B308" s="587" t="s">
        <v>435</v>
      </c>
      <c r="C308" s="590" t="s">
        <v>443</v>
      </c>
      <c r="D308" s="613" t="s">
        <v>444</v>
      </c>
      <c r="E308" s="590" t="s">
        <v>574</v>
      </c>
      <c r="F308" s="613" t="s">
        <v>575</v>
      </c>
      <c r="G308" s="590" t="s">
        <v>1182</v>
      </c>
      <c r="H308" s="590" t="s">
        <v>1183</v>
      </c>
      <c r="I308" s="614">
        <v>984.94000244140625</v>
      </c>
      <c r="J308" s="614">
        <v>1</v>
      </c>
      <c r="K308" s="615">
        <v>984.94000244140625</v>
      </c>
    </row>
    <row r="309" spans="1:11" ht="14.4" customHeight="1" x14ac:dyDescent="0.3">
      <c r="A309" s="586" t="s">
        <v>434</v>
      </c>
      <c r="B309" s="587" t="s">
        <v>435</v>
      </c>
      <c r="C309" s="590" t="s">
        <v>443</v>
      </c>
      <c r="D309" s="613" t="s">
        <v>444</v>
      </c>
      <c r="E309" s="590" t="s">
        <v>574</v>
      </c>
      <c r="F309" s="613" t="s">
        <v>575</v>
      </c>
      <c r="G309" s="590" t="s">
        <v>1184</v>
      </c>
      <c r="H309" s="590" t="s">
        <v>1185</v>
      </c>
      <c r="I309" s="614">
        <v>903.8699951171875</v>
      </c>
      <c r="J309" s="614">
        <v>1</v>
      </c>
      <c r="K309" s="615">
        <v>903.8699951171875</v>
      </c>
    </row>
    <row r="310" spans="1:11" ht="14.4" customHeight="1" x14ac:dyDescent="0.3">
      <c r="A310" s="586" t="s">
        <v>434</v>
      </c>
      <c r="B310" s="587" t="s">
        <v>435</v>
      </c>
      <c r="C310" s="590" t="s">
        <v>443</v>
      </c>
      <c r="D310" s="613" t="s">
        <v>444</v>
      </c>
      <c r="E310" s="590" t="s">
        <v>574</v>
      </c>
      <c r="F310" s="613" t="s">
        <v>575</v>
      </c>
      <c r="G310" s="590" t="s">
        <v>1186</v>
      </c>
      <c r="H310" s="590" t="s">
        <v>1187</v>
      </c>
      <c r="I310" s="614">
        <v>1608.0899658203125</v>
      </c>
      <c r="J310" s="614">
        <v>1</v>
      </c>
      <c r="K310" s="615">
        <v>1608.0899658203125</v>
      </c>
    </row>
    <row r="311" spans="1:11" ht="14.4" customHeight="1" x14ac:dyDescent="0.3">
      <c r="A311" s="586" t="s">
        <v>434</v>
      </c>
      <c r="B311" s="587" t="s">
        <v>435</v>
      </c>
      <c r="C311" s="590" t="s">
        <v>443</v>
      </c>
      <c r="D311" s="613" t="s">
        <v>444</v>
      </c>
      <c r="E311" s="590" t="s">
        <v>574</v>
      </c>
      <c r="F311" s="613" t="s">
        <v>575</v>
      </c>
      <c r="G311" s="590" t="s">
        <v>1188</v>
      </c>
      <c r="H311" s="590" t="s">
        <v>1189</v>
      </c>
      <c r="I311" s="614">
        <v>1608.0899658203125</v>
      </c>
      <c r="J311" s="614">
        <v>1</v>
      </c>
      <c r="K311" s="615">
        <v>1608.0899658203125</v>
      </c>
    </row>
    <row r="312" spans="1:11" ht="14.4" customHeight="1" x14ac:dyDescent="0.3">
      <c r="A312" s="586" t="s">
        <v>434</v>
      </c>
      <c r="B312" s="587" t="s">
        <v>435</v>
      </c>
      <c r="C312" s="590" t="s">
        <v>443</v>
      </c>
      <c r="D312" s="613" t="s">
        <v>444</v>
      </c>
      <c r="E312" s="590" t="s">
        <v>574</v>
      </c>
      <c r="F312" s="613" t="s">
        <v>575</v>
      </c>
      <c r="G312" s="590" t="s">
        <v>1190</v>
      </c>
      <c r="H312" s="590" t="s">
        <v>1191</v>
      </c>
      <c r="I312" s="614">
        <v>984.94000244140625</v>
      </c>
      <c r="J312" s="614">
        <v>1</v>
      </c>
      <c r="K312" s="615">
        <v>984.94000244140625</v>
      </c>
    </row>
    <row r="313" spans="1:11" ht="14.4" customHeight="1" x14ac:dyDescent="0.3">
      <c r="A313" s="586" t="s">
        <v>434</v>
      </c>
      <c r="B313" s="587" t="s">
        <v>435</v>
      </c>
      <c r="C313" s="590" t="s">
        <v>443</v>
      </c>
      <c r="D313" s="613" t="s">
        <v>444</v>
      </c>
      <c r="E313" s="590" t="s">
        <v>574</v>
      </c>
      <c r="F313" s="613" t="s">
        <v>575</v>
      </c>
      <c r="G313" s="590" t="s">
        <v>1192</v>
      </c>
      <c r="H313" s="590" t="s">
        <v>1193</v>
      </c>
      <c r="I313" s="614">
        <v>984.94000244140625</v>
      </c>
      <c r="J313" s="614">
        <v>1</v>
      </c>
      <c r="K313" s="615">
        <v>984.94000244140625</v>
      </c>
    </row>
    <row r="314" spans="1:11" ht="14.4" customHeight="1" x14ac:dyDescent="0.3">
      <c r="A314" s="586" t="s">
        <v>434</v>
      </c>
      <c r="B314" s="587" t="s">
        <v>435</v>
      </c>
      <c r="C314" s="590" t="s">
        <v>443</v>
      </c>
      <c r="D314" s="613" t="s">
        <v>444</v>
      </c>
      <c r="E314" s="590" t="s">
        <v>574</v>
      </c>
      <c r="F314" s="613" t="s">
        <v>575</v>
      </c>
      <c r="G314" s="590" t="s">
        <v>1194</v>
      </c>
      <c r="H314" s="590" t="s">
        <v>1195</v>
      </c>
      <c r="I314" s="614">
        <v>741.72998046875</v>
      </c>
      <c r="J314" s="614">
        <v>1</v>
      </c>
      <c r="K314" s="615">
        <v>741.72998046875</v>
      </c>
    </row>
    <row r="315" spans="1:11" ht="14.4" customHeight="1" x14ac:dyDescent="0.3">
      <c r="A315" s="586" t="s">
        <v>434</v>
      </c>
      <c r="B315" s="587" t="s">
        <v>435</v>
      </c>
      <c r="C315" s="590" t="s">
        <v>443</v>
      </c>
      <c r="D315" s="613" t="s">
        <v>444</v>
      </c>
      <c r="E315" s="590" t="s">
        <v>574</v>
      </c>
      <c r="F315" s="613" t="s">
        <v>575</v>
      </c>
      <c r="G315" s="590" t="s">
        <v>1196</v>
      </c>
      <c r="H315" s="590" t="s">
        <v>1197</v>
      </c>
      <c r="I315" s="614">
        <v>527.76166534423828</v>
      </c>
      <c r="J315" s="614">
        <v>14</v>
      </c>
      <c r="K315" s="615">
        <v>7318.0799865722656</v>
      </c>
    </row>
    <row r="316" spans="1:11" ht="14.4" customHeight="1" x14ac:dyDescent="0.3">
      <c r="A316" s="586" t="s">
        <v>434</v>
      </c>
      <c r="B316" s="587" t="s">
        <v>435</v>
      </c>
      <c r="C316" s="590" t="s">
        <v>443</v>
      </c>
      <c r="D316" s="613" t="s">
        <v>444</v>
      </c>
      <c r="E316" s="590" t="s">
        <v>574</v>
      </c>
      <c r="F316" s="613" t="s">
        <v>575</v>
      </c>
      <c r="G316" s="590" t="s">
        <v>1198</v>
      </c>
      <c r="H316" s="590" t="s">
        <v>1199</v>
      </c>
      <c r="I316" s="614">
        <v>492.47000122070312</v>
      </c>
      <c r="J316" s="614">
        <v>14</v>
      </c>
      <c r="K316" s="615">
        <v>6894.5800170898437</v>
      </c>
    </row>
    <row r="317" spans="1:11" ht="14.4" customHeight="1" x14ac:dyDescent="0.3">
      <c r="A317" s="586" t="s">
        <v>434</v>
      </c>
      <c r="B317" s="587" t="s">
        <v>435</v>
      </c>
      <c r="C317" s="590" t="s">
        <v>443</v>
      </c>
      <c r="D317" s="613" t="s">
        <v>444</v>
      </c>
      <c r="E317" s="590" t="s">
        <v>574</v>
      </c>
      <c r="F317" s="613" t="s">
        <v>575</v>
      </c>
      <c r="G317" s="590" t="s">
        <v>1200</v>
      </c>
      <c r="H317" s="590" t="s">
        <v>1201</v>
      </c>
      <c r="I317" s="614">
        <v>530.96999844637787</v>
      </c>
      <c r="J317" s="614">
        <v>13</v>
      </c>
      <c r="K317" s="615">
        <v>6825.6099853515625</v>
      </c>
    </row>
    <row r="318" spans="1:11" ht="14.4" customHeight="1" x14ac:dyDescent="0.3">
      <c r="A318" s="586" t="s">
        <v>434</v>
      </c>
      <c r="B318" s="587" t="s">
        <v>435</v>
      </c>
      <c r="C318" s="590" t="s">
        <v>443</v>
      </c>
      <c r="D318" s="613" t="s">
        <v>444</v>
      </c>
      <c r="E318" s="590" t="s">
        <v>574</v>
      </c>
      <c r="F318" s="613" t="s">
        <v>575</v>
      </c>
      <c r="G318" s="590" t="s">
        <v>1202</v>
      </c>
      <c r="H318" s="590" t="s">
        <v>1203</v>
      </c>
      <c r="I318" s="614">
        <v>11.660519866943359</v>
      </c>
      <c r="J318" s="614">
        <v>1310</v>
      </c>
      <c r="K318" s="615">
        <v>15280.349594116211</v>
      </c>
    </row>
    <row r="319" spans="1:11" ht="14.4" customHeight="1" x14ac:dyDescent="0.3">
      <c r="A319" s="586" t="s">
        <v>434</v>
      </c>
      <c r="B319" s="587" t="s">
        <v>435</v>
      </c>
      <c r="C319" s="590" t="s">
        <v>443</v>
      </c>
      <c r="D319" s="613" t="s">
        <v>444</v>
      </c>
      <c r="E319" s="590" t="s">
        <v>574</v>
      </c>
      <c r="F319" s="613" t="s">
        <v>575</v>
      </c>
      <c r="G319" s="590" t="s">
        <v>1204</v>
      </c>
      <c r="H319" s="590" t="s">
        <v>1205</v>
      </c>
      <c r="I319" s="614">
        <v>18.138131693789834</v>
      </c>
      <c r="J319" s="614">
        <v>2220</v>
      </c>
      <c r="K319" s="615">
        <v>40265.970947265625</v>
      </c>
    </row>
    <row r="320" spans="1:11" ht="14.4" customHeight="1" x14ac:dyDescent="0.3">
      <c r="A320" s="586" t="s">
        <v>434</v>
      </c>
      <c r="B320" s="587" t="s">
        <v>435</v>
      </c>
      <c r="C320" s="590" t="s">
        <v>443</v>
      </c>
      <c r="D320" s="613" t="s">
        <v>444</v>
      </c>
      <c r="E320" s="590" t="s">
        <v>574</v>
      </c>
      <c r="F320" s="613" t="s">
        <v>575</v>
      </c>
      <c r="G320" s="590" t="s">
        <v>1206</v>
      </c>
      <c r="H320" s="590" t="s">
        <v>1207</v>
      </c>
      <c r="I320" s="614">
        <v>66.10338605836381</v>
      </c>
      <c r="J320" s="614">
        <v>8282</v>
      </c>
      <c r="K320" s="615">
        <v>149483.73559570312</v>
      </c>
    </row>
    <row r="321" spans="1:11" ht="14.4" customHeight="1" x14ac:dyDescent="0.3">
      <c r="A321" s="586" t="s">
        <v>434</v>
      </c>
      <c r="B321" s="587" t="s">
        <v>435</v>
      </c>
      <c r="C321" s="590" t="s">
        <v>443</v>
      </c>
      <c r="D321" s="613" t="s">
        <v>444</v>
      </c>
      <c r="E321" s="590" t="s">
        <v>574</v>
      </c>
      <c r="F321" s="613" t="s">
        <v>575</v>
      </c>
      <c r="G321" s="590" t="s">
        <v>1208</v>
      </c>
      <c r="H321" s="590" t="s">
        <v>1209</v>
      </c>
      <c r="I321" s="614">
        <v>11.368000030517578</v>
      </c>
      <c r="J321" s="614">
        <v>280</v>
      </c>
      <c r="K321" s="615">
        <v>3183.2699661254883</v>
      </c>
    </row>
    <row r="322" spans="1:11" ht="14.4" customHeight="1" x14ac:dyDescent="0.3">
      <c r="A322" s="586" t="s">
        <v>434</v>
      </c>
      <c r="B322" s="587" t="s">
        <v>435</v>
      </c>
      <c r="C322" s="590" t="s">
        <v>443</v>
      </c>
      <c r="D322" s="613" t="s">
        <v>444</v>
      </c>
      <c r="E322" s="590" t="s">
        <v>574</v>
      </c>
      <c r="F322" s="613" t="s">
        <v>575</v>
      </c>
      <c r="G322" s="590" t="s">
        <v>1210</v>
      </c>
      <c r="H322" s="590" t="s">
        <v>1211</v>
      </c>
      <c r="I322" s="614">
        <v>16.452287435531616</v>
      </c>
      <c r="J322" s="614">
        <v>160</v>
      </c>
      <c r="K322" s="615">
        <v>2632.3300018310547</v>
      </c>
    </row>
    <row r="323" spans="1:11" ht="14.4" customHeight="1" x14ac:dyDescent="0.3">
      <c r="A323" s="586" t="s">
        <v>434</v>
      </c>
      <c r="B323" s="587" t="s">
        <v>435</v>
      </c>
      <c r="C323" s="590" t="s">
        <v>443</v>
      </c>
      <c r="D323" s="613" t="s">
        <v>444</v>
      </c>
      <c r="E323" s="590" t="s">
        <v>574</v>
      </c>
      <c r="F323" s="613" t="s">
        <v>575</v>
      </c>
      <c r="G323" s="590" t="s">
        <v>1212</v>
      </c>
      <c r="H323" s="590" t="s">
        <v>1213</v>
      </c>
      <c r="I323" s="614">
        <v>5203.041814630682</v>
      </c>
      <c r="J323" s="614">
        <v>20</v>
      </c>
      <c r="K323" s="615">
        <v>104060.7294921875</v>
      </c>
    </row>
    <row r="324" spans="1:11" ht="14.4" customHeight="1" x14ac:dyDescent="0.3">
      <c r="A324" s="586" t="s">
        <v>434</v>
      </c>
      <c r="B324" s="587" t="s">
        <v>435</v>
      </c>
      <c r="C324" s="590" t="s">
        <v>443</v>
      </c>
      <c r="D324" s="613" t="s">
        <v>444</v>
      </c>
      <c r="E324" s="590" t="s">
        <v>574</v>
      </c>
      <c r="F324" s="613" t="s">
        <v>575</v>
      </c>
      <c r="G324" s="590" t="s">
        <v>1214</v>
      </c>
      <c r="H324" s="590" t="s">
        <v>1215</v>
      </c>
      <c r="I324" s="614">
        <v>5941.336588541667</v>
      </c>
      <c r="J324" s="614">
        <v>4</v>
      </c>
      <c r="K324" s="615">
        <v>23765.1796875</v>
      </c>
    </row>
    <row r="325" spans="1:11" ht="14.4" customHeight="1" x14ac:dyDescent="0.3">
      <c r="A325" s="586" t="s">
        <v>434</v>
      </c>
      <c r="B325" s="587" t="s">
        <v>435</v>
      </c>
      <c r="C325" s="590" t="s">
        <v>443</v>
      </c>
      <c r="D325" s="613" t="s">
        <v>444</v>
      </c>
      <c r="E325" s="590" t="s">
        <v>574</v>
      </c>
      <c r="F325" s="613" t="s">
        <v>575</v>
      </c>
      <c r="G325" s="590" t="s">
        <v>1216</v>
      </c>
      <c r="H325" s="590" t="s">
        <v>1217</v>
      </c>
      <c r="I325" s="614">
        <v>2879.998046875</v>
      </c>
      <c r="J325" s="614">
        <v>7</v>
      </c>
      <c r="K325" s="615">
        <v>20159.59033203125</v>
      </c>
    </row>
    <row r="326" spans="1:11" ht="14.4" customHeight="1" x14ac:dyDescent="0.3">
      <c r="A326" s="586" t="s">
        <v>434</v>
      </c>
      <c r="B326" s="587" t="s">
        <v>435</v>
      </c>
      <c r="C326" s="590" t="s">
        <v>443</v>
      </c>
      <c r="D326" s="613" t="s">
        <v>444</v>
      </c>
      <c r="E326" s="590" t="s">
        <v>574</v>
      </c>
      <c r="F326" s="613" t="s">
        <v>575</v>
      </c>
      <c r="G326" s="590" t="s">
        <v>1218</v>
      </c>
      <c r="H326" s="590" t="s">
        <v>1219</v>
      </c>
      <c r="I326" s="614">
        <v>5614.4560546875</v>
      </c>
      <c r="J326" s="614">
        <v>8</v>
      </c>
      <c r="K326" s="615">
        <v>44915.63037109375</v>
      </c>
    </row>
    <row r="327" spans="1:11" ht="14.4" customHeight="1" x14ac:dyDescent="0.3">
      <c r="A327" s="586" t="s">
        <v>434</v>
      </c>
      <c r="B327" s="587" t="s">
        <v>435</v>
      </c>
      <c r="C327" s="590" t="s">
        <v>443</v>
      </c>
      <c r="D327" s="613" t="s">
        <v>444</v>
      </c>
      <c r="E327" s="590" t="s">
        <v>574</v>
      </c>
      <c r="F327" s="613" t="s">
        <v>575</v>
      </c>
      <c r="G327" s="590" t="s">
        <v>1220</v>
      </c>
      <c r="H327" s="590" t="s">
        <v>1221</v>
      </c>
      <c r="I327" s="614">
        <v>903.8699951171875</v>
      </c>
      <c r="J327" s="614">
        <v>1</v>
      </c>
      <c r="K327" s="615">
        <v>903.8699951171875</v>
      </c>
    </row>
    <row r="328" spans="1:11" ht="14.4" customHeight="1" x14ac:dyDescent="0.3">
      <c r="A328" s="586" t="s">
        <v>434</v>
      </c>
      <c r="B328" s="587" t="s">
        <v>435</v>
      </c>
      <c r="C328" s="590" t="s">
        <v>443</v>
      </c>
      <c r="D328" s="613" t="s">
        <v>444</v>
      </c>
      <c r="E328" s="590" t="s">
        <v>574</v>
      </c>
      <c r="F328" s="613" t="s">
        <v>575</v>
      </c>
      <c r="G328" s="590" t="s">
        <v>1222</v>
      </c>
      <c r="H328" s="590" t="s">
        <v>1223</v>
      </c>
      <c r="I328" s="614">
        <v>492.47000122070312</v>
      </c>
      <c r="J328" s="614">
        <v>13</v>
      </c>
      <c r="K328" s="615">
        <v>6402.1100158691406</v>
      </c>
    </row>
    <row r="329" spans="1:11" ht="14.4" customHeight="1" x14ac:dyDescent="0.3">
      <c r="A329" s="586" t="s">
        <v>434</v>
      </c>
      <c r="B329" s="587" t="s">
        <v>435</v>
      </c>
      <c r="C329" s="590" t="s">
        <v>443</v>
      </c>
      <c r="D329" s="613" t="s">
        <v>444</v>
      </c>
      <c r="E329" s="590" t="s">
        <v>574</v>
      </c>
      <c r="F329" s="613" t="s">
        <v>575</v>
      </c>
      <c r="G329" s="590" t="s">
        <v>1224</v>
      </c>
      <c r="H329" s="590" t="s">
        <v>1225</v>
      </c>
      <c r="I329" s="614">
        <v>1234.199951171875</v>
      </c>
      <c r="J329" s="614">
        <v>1</v>
      </c>
      <c r="K329" s="615">
        <v>1234.199951171875</v>
      </c>
    </row>
    <row r="330" spans="1:11" ht="14.4" customHeight="1" x14ac:dyDescent="0.3">
      <c r="A330" s="586" t="s">
        <v>434</v>
      </c>
      <c r="B330" s="587" t="s">
        <v>435</v>
      </c>
      <c r="C330" s="590" t="s">
        <v>443</v>
      </c>
      <c r="D330" s="613" t="s">
        <v>444</v>
      </c>
      <c r="E330" s="590" t="s">
        <v>574</v>
      </c>
      <c r="F330" s="613" t="s">
        <v>575</v>
      </c>
      <c r="G330" s="590" t="s">
        <v>1226</v>
      </c>
      <c r="H330" s="590" t="s">
        <v>1227</v>
      </c>
      <c r="I330" s="614">
        <v>3878.050048828125</v>
      </c>
      <c r="J330" s="614">
        <v>1</v>
      </c>
      <c r="K330" s="615">
        <v>3878.050048828125</v>
      </c>
    </row>
    <row r="331" spans="1:11" ht="14.4" customHeight="1" x14ac:dyDescent="0.3">
      <c r="A331" s="586" t="s">
        <v>434</v>
      </c>
      <c r="B331" s="587" t="s">
        <v>435</v>
      </c>
      <c r="C331" s="590" t="s">
        <v>443</v>
      </c>
      <c r="D331" s="613" t="s">
        <v>444</v>
      </c>
      <c r="E331" s="590" t="s">
        <v>574</v>
      </c>
      <c r="F331" s="613" t="s">
        <v>575</v>
      </c>
      <c r="G331" s="590" t="s">
        <v>1228</v>
      </c>
      <c r="H331" s="590" t="s">
        <v>1229</v>
      </c>
      <c r="I331" s="614">
        <v>984.94000244140625</v>
      </c>
      <c r="J331" s="614">
        <v>1</v>
      </c>
      <c r="K331" s="615">
        <v>984.94000244140625</v>
      </c>
    </row>
    <row r="332" spans="1:11" ht="14.4" customHeight="1" x14ac:dyDescent="0.3">
      <c r="A332" s="586" t="s">
        <v>434</v>
      </c>
      <c r="B332" s="587" t="s">
        <v>435</v>
      </c>
      <c r="C332" s="590" t="s">
        <v>443</v>
      </c>
      <c r="D332" s="613" t="s">
        <v>444</v>
      </c>
      <c r="E332" s="590" t="s">
        <v>574</v>
      </c>
      <c r="F332" s="613" t="s">
        <v>575</v>
      </c>
      <c r="G332" s="590" t="s">
        <v>1230</v>
      </c>
      <c r="H332" s="590" t="s">
        <v>1231</v>
      </c>
      <c r="I332" s="614">
        <v>984.94000244140625</v>
      </c>
      <c r="J332" s="614">
        <v>1</v>
      </c>
      <c r="K332" s="615">
        <v>984.94000244140625</v>
      </c>
    </row>
    <row r="333" spans="1:11" ht="14.4" customHeight="1" x14ac:dyDescent="0.3">
      <c r="A333" s="586" t="s">
        <v>434</v>
      </c>
      <c r="B333" s="587" t="s">
        <v>435</v>
      </c>
      <c r="C333" s="590" t="s">
        <v>443</v>
      </c>
      <c r="D333" s="613" t="s">
        <v>444</v>
      </c>
      <c r="E333" s="590" t="s">
        <v>574</v>
      </c>
      <c r="F333" s="613" t="s">
        <v>575</v>
      </c>
      <c r="G333" s="590" t="s">
        <v>1232</v>
      </c>
      <c r="H333" s="590" t="s">
        <v>1233</v>
      </c>
      <c r="I333" s="614">
        <v>984.94000244140625</v>
      </c>
      <c r="J333" s="614">
        <v>1</v>
      </c>
      <c r="K333" s="615">
        <v>984.94000244140625</v>
      </c>
    </row>
    <row r="334" spans="1:11" ht="14.4" customHeight="1" x14ac:dyDescent="0.3">
      <c r="A334" s="586" t="s">
        <v>434</v>
      </c>
      <c r="B334" s="587" t="s">
        <v>435</v>
      </c>
      <c r="C334" s="590" t="s">
        <v>443</v>
      </c>
      <c r="D334" s="613" t="s">
        <v>444</v>
      </c>
      <c r="E334" s="590" t="s">
        <v>574</v>
      </c>
      <c r="F334" s="613" t="s">
        <v>575</v>
      </c>
      <c r="G334" s="590" t="s">
        <v>1234</v>
      </c>
      <c r="H334" s="590" t="s">
        <v>1235</v>
      </c>
      <c r="I334" s="614">
        <v>1608.0899658203125</v>
      </c>
      <c r="J334" s="614">
        <v>1</v>
      </c>
      <c r="K334" s="615">
        <v>1608.0899658203125</v>
      </c>
    </row>
    <row r="335" spans="1:11" ht="14.4" customHeight="1" x14ac:dyDescent="0.3">
      <c r="A335" s="586" t="s">
        <v>434</v>
      </c>
      <c r="B335" s="587" t="s">
        <v>435</v>
      </c>
      <c r="C335" s="590" t="s">
        <v>443</v>
      </c>
      <c r="D335" s="613" t="s">
        <v>444</v>
      </c>
      <c r="E335" s="590" t="s">
        <v>574</v>
      </c>
      <c r="F335" s="613" t="s">
        <v>575</v>
      </c>
      <c r="G335" s="590" t="s">
        <v>1236</v>
      </c>
      <c r="H335" s="590" t="s">
        <v>1237</v>
      </c>
      <c r="I335" s="614">
        <v>1408.43994140625</v>
      </c>
      <c r="J335" s="614">
        <v>1</v>
      </c>
      <c r="K335" s="615">
        <v>1408.43994140625</v>
      </c>
    </row>
    <row r="336" spans="1:11" ht="14.4" customHeight="1" x14ac:dyDescent="0.3">
      <c r="A336" s="586" t="s">
        <v>434</v>
      </c>
      <c r="B336" s="587" t="s">
        <v>435</v>
      </c>
      <c r="C336" s="590" t="s">
        <v>443</v>
      </c>
      <c r="D336" s="613" t="s">
        <v>444</v>
      </c>
      <c r="E336" s="590" t="s">
        <v>574</v>
      </c>
      <c r="F336" s="613" t="s">
        <v>575</v>
      </c>
      <c r="G336" s="590" t="s">
        <v>1238</v>
      </c>
      <c r="H336" s="590" t="s">
        <v>1239</v>
      </c>
      <c r="I336" s="614">
        <v>10.369999885559082</v>
      </c>
      <c r="J336" s="614">
        <v>110</v>
      </c>
      <c r="K336" s="615">
        <v>1140.6700134277344</v>
      </c>
    </row>
    <row r="337" spans="1:11" ht="14.4" customHeight="1" x14ac:dyDescent="0.3">
      <c r="A337" s="586" t="s">
        <v>434</v>
      </c>
      <c r="B337" s="587" t="s">
        <v>435</v>
      </c>
      <c r="C337" s="590" t="s">
        <v>443</v>
      </c>
      <c r="D337" s="613" t="s">
        <v>444</v>
      </c>
      <c r="E337" s="590" t="s">
        <v>574</v>
      </c>
      <c r="F337" s="613" t="s">
        <v>575</v>
      </c>
      <c r="G337" s="590" t="s">
        <v>1240</v>
      </c>
      <c r="H337" s="590" t="s">
        <v>1241</v>
      </c>
      <c r="I337" s="614">
        <v>9.6800025304158535</v>
      </c>
      <c r="J337" s="614">
        <v>4150</v>
      </c>
      <c r="K337" s="615">
        <v>40172.010009765625</v>
      </c>
    </row>
    <row r="338" spans="1:11" ht="14.4" customHeight="1" x14ac:dyDescent="0.3">
      <c r="A338" s="586" t="s">
        <v>434</v>
      </c>
      <c r="B338" s="587" t="s">
        <v>435</v>
      </c>
      <c r="C338" s="590" t="s">
        <v>443</v>
      </c>
      <c r="D338" s="613" t="s">
        <v>444</v>
      </c>
      <c r="E338" s="590" t="s">
        <v>574</v>
      </c>
      <c r="F338" s="613" t="s">
        <v>575</v>
      </c>
      <c r="G338" s="590" t="s">
        <v>1242</v>
      </c>
      <c r="H338" s="590" t="s">
        <v>1243</v>
      </c>
      <c r="I338" s="614">
        <v>3263.6111382378472</v>
      </c>
      <c r="J338" s="614">
        <v>12</v>
      </c>
      <c r="K338" s="615">
        <v>39401.500244140625</v>
      </c>
    </row>
    <row r="339" spans="1:11" ht="14.4" customHeight="1" x14ac:dyDescent="0.3">
      <c r="A339" s="586" t="s">
        <v>434</v>
      </c>
      <c r="B339" s="587" t="s">
        <v>435</v>
      </c>
      <c r="C339" s="590" t="s">
        <v>443</v>
      </c>
      <c r="D339" s="613" t="s">
        <v>444</v>
      </c>
      <c r="E339" s="590" t="s">
        <v>574</v>
      </c>
      <c r="F339" s="613" t="s">
        <v>575</v>
      </c>
      <c r="G339" s="590" t="s">
        <v>1244</v>
      </c>
      <c r="H339" s="590" t="s">
        <v>1245</v>
      </c>
      <c r="I339" s="614">
        <v>51.419998168945313</v>
      </c>
      <c r="J339" s="614">
        <v>1500</v>
      </c>
      <c r="K339" s="615">
        <v>77129.998779296875</v>
      </c>
    </row>
    <row r="340" spans="1:11" ht="14.4" customHeight="1" x14ac:dyDescent="0.3">
      <c r="A340" s="586" t="s">
        <v>434</v>
      </c>
      <c r="B340" s="587" t="s">
        <v>435</v>
      </c>
      <c r="C340" s="590" t="s">
        <v>443</v>
      </c>
      <c r="D340" s="613" t="s">
        <v>444</v>
      </c>
      <c r="E340" s="590" t="s">
        <v>574</v>
      </c>
      <c r="F340" s="613" t="s">
        <v>575</v>
      </c>
      <c r="G340" s="590" t="s">
        <v>1246</v>
      </c>
      <c r="H340" s="590" t="s">
        <v>1247</v>
      </c>
      <c r="I340" s="614">
        <v>51.419998168945313</v>
      </c>
      <c r="J340" s="614">
        <v>1500</v>
      </c>
      <c r="K340" s="615">
        <v>77129.998779296875</v>
      </c>
    </row>
    <row r="341" spans="1:11" ht="14.4" customHeight="1" x14ac:dyDescent="0.3">
      <c r="A341" s="586" t="s">
        <v>434</v>
      </c>
      <c r="B341" s="587" t="s">
        <v>435</v>
      </c>
      <c r="C341" s="590" t="s">
        <v>443</v>
      </c>
      <c r="D341" s="613" t="s">
        <v>444</v>
      </c>
      <c r="E341" s="590" t="s">
        <v>574</v>
      </c>
      <c r="F341" s="613" t="s">
        <v>575</v>
      </c>
      <c r="G341" s="590" t="s">
        <v>1248</v>
      </c>
      <c r="H341" s="590" t="s">
        <v>1249</v>
      </c>
      <c r="I341" s="614">
        <v>51.419998168945313</v>
      </c>
      <c r="J341" s="614">
        <v>500</v>
      </c>
      <c r="K341" s="615">
        <v>25710.000610351563</v>
      </c>
    </row>
    <row r="342" spans="1:11" ht="14.4" customHeight="1" x14ac:dyDescent="0.3">
      <c r="A342" s="586" t="s">
        <v>434</v>
      </c>
      <c r="B342" s="587" t="s">
        <v>435</v>
      </c>
      <c r="C342" s="590" t="s">
        <v>443</v>
      </c>
      <c r="D342" s="613" t="s">
        <v>444</v>
      </c>
      <c r="E342" s="590" t="s">
        <v>574</v>
      </c>
      <c r="F342" s="613" t="s">
        <v>575</v>
      </c>
      <c r="G342" s="590" t="s">
        <v>1250</v>
      </c>
      <c r="H342" s="590" t="s">
        <v>1251</v>
      </c>
      <c r="I342" s="614">
        <v>51.419998168945313</v>
      </c>
      <c r="J342" s="614">
        <v>500</v>
      </c>
      <c r="K342" s="615">
        <v>25710.000610351563</v>
      </c>
    </row>
    <row r="343" spans="1:11" ht="14.4" customHeight="1" x14ac:dyDescent="0.3">
      <c r="A343" s="586" t="s">
        <v>434</v>
      </c>
      <c r="B343" s="587" t="s">
        <v>435</v>
      </c>
      <c r="C343" s="590" t="s">
        <v>443</v>
      </c>
      <c r="D343" s="613" t="s">
        <v>444</v>
      </c>
      <c r="E343" s="590" t="s">
        <v>574</v>
      </c>
      <c r="F343" s="613" t="s">
        <v>575</v>
      </c>
      <c r="G343" s="590" t="s">
        <v>1252</v>
      </c>
      <c r="H343" s="590" t="s">
        <v>1253</v>
      </c>
      <c r="I343" s="614">
        <v>51.419998168945313</v>
      </c>
      <c r="J343" s="614">
        <v>500</v>
      </c>
      <c r="K343" s="615">
        <v>25710.000610351563</v>
      </c>
    </row>
    <row r="344" spans="1:11" ht="14.4" customHeight="1" x14ac:dyDescent="0.3">
      <c r="A344" s="586" t="s">
        <v>434</v>
      </c>
      <c r="B344" s="587" t="s">
        <v>435</v>
      </c>
      <c r="C344" s="590" t="s">
        <v>443</v>
      </c>
      <c r="D344" s="613" t="s">
        <v>444</v>
      </c>
      <c r="E344" s="590" t="s">
        <v>574</v>
      </c>
      <c r="F344" s="613" t="s">
        <v>575</v>
      </c>
      <c r="G344" s="590" t="s">
        <v>1254</v>
      </c>
      <c r="H344" s="590" t="s">
        <v>1255</v>
      </c>
      <c r="I344" s="614">
        <v>51.419998168945313</v>
      </c>
      <c r="J344" s="614">
        <v>500</v>
      </c>
      <c r="K344" s="615">
        <v>25710.000610351563</v>
      </c>
    </row>
    <row r="345" spans="1:11" ht="14.4" customHeight="1" x14ac:dyDescent="0.3">
      <c r="A345" s="586" t="s">
        <v>434</v>
      </c>
      <c r="B345" s="587" t="s">
        <v>435</v>
      </c>
      <c r="C345" s="590" t="s">
        <v>443</v>
      </c>
      <c r="D345" s="613" t="s">
        <v>444</v>
      </c>
      <c r="E345" s="590" t="s">
        <v>574</v>
      </c>
      <c r="F345" s="613" t="s">
        <v>575</v>
      </c>
      <c r="G345" s="590" t="s">
        <v>1256</v>
      </c>
      <c r="H345" s="590" t="s">
        <v>1257</v>
      </c>
      <c r="I345" s="614">
        <v>9.7200002670288086</v>
      </c>
      <c r="J345" s="614">
        <v>200</v>
      </c>
      <c r="K345" s="615">
        <v>1943.2900085449219</v>
      </c>
    </row>
    <row r="346" spans="1:11" ht="14.4" customHeight="1" x14ac:dyDescent="0.3">
      <c r="A346" s="586" t="s">
        <v>434</v>
      </c>
      <c r="B346" s="587" t="s">
        <v>435</v>
      </c>
      <c r="C346" s="590" t="s">
        <v>443</v>
      </c>
      <c r="D346" s="613" t="s">
        <v>444</v>
      </c>
      <c r="E346" s="590" t="s">
        <v>574</v>
      </c>
      <c r="F346" s="613" t="s">
        <v>575</v>
      </c>
      <c r="G346" s="590" t="s">
        <v>1258</v>
      </c>
      <c r="H346" s="590" t="s">
        <v>1259</v>
      </c>
      <c r="I346" s="614">
        <v>344.85000610351562</v>
      </c>
      <c r="J346" s="614">
        <v>1</v>
      </c>
      <c r="K346" s="615">
        <v>344.85000610351562</v>
      </c>
    </row>
    <row r="347" spans="1:11" ht="14.4" customHeight="1" x14ac:dyDescent="0.3">
      <c r="A347" s="586" t="s">
        <v>434</v>
      </c>
      <c r="B347" s="587" t="s">
        <v>435</v>
      </c>
      <c r="C347" s="590" t="s">
        <v>443</v>
      </c>
      <c r="D347" s="613" t="s">
        <v>444</v>
      </c>
      <c r="E347" s="590" t="s">
        <v>574</v>
      </c>
      <c r="F347" s="613" t="s">
        <v>575</v>
      </c>
      <c r="G347" s="590" t="s">
        <v>1260</v>
      </c>
      <c r="H347" s="590" t="s">
        <v>1261</v>
      </c>
      <c r="I347" s="614">
        <v>3949.5499267578125</v>
      </c>
      <c r="J347" s="614">
        <v>6</v>
      </c>
      <c r="K347" s="615">
        <v>23697.299560546875</v>
      </c>
    </row>
    <row r="348" spans="1:11" ht="14.4" customHeight="1" x14ac:dyDescent="0.3">
      <c r="A348" s="586" t="s">
        <v>434</v>
      </c>
      <c r="B348" s="587" t="s">
        <v>435</v>
      </c>
      <c r="C348" s="590" t="s">
        <v>443</v>
      </c>
      <c r="D348" s="613" t="s">
        <v>444</v>
      </c>
      <c r="E348" s="590" t="s">
        <v>574</v>
      </c>
      <c r="F348" s="613" t="s">
        <v>575</v>
      </c>
      <c r="G348" s="590" t="s">
        <v>1262</v>
      </c>
      <c r="H348" s="590" t="s">
        <v>1263</v>
      </c>
      <c r="I348" s="614">
        <v>5493.39990234375</v>
      </c>
      <c r="J348" s="614">
        <v>5</v>
      </c>
      <c r="K348" s="615">
        <v>27466.99951171875</v>
      </c>
    </row>
    <row r="349" spans="1:11" ht="14.4" customHeight="1" x14ac:dyDescent="0.3">
      <c r="A349" s="586" t="s">
        <v>434</v>
      </c>
      <c r="B349" s="587" t="s">
        <v>435</v>
      </c>
      <c r="C349" s="590" t="s">
        <v>443</v>
      </c>
      <c r="D349" s="613" t="s">
        <v>444</v>
      </c>
      <c r="E349" s="590" t="s">
        <v>574</v>
      </c>
      <c r="F349" s="613" t="s">
        <v>575</v>
      </c>
      <c r="G349" s="590" t="s">
        <v>1264</v>
      </c>
      <c r="H349" s="590" t="s">
        <v>1265</v>
      </c>
      <c r="I349" s="614">
        <v>387.20001220703125</v>
      </c>
      <c r="J349" s="614">
        <v>2</v>
      </c>
      <c r="K349" s="615">
        <v>774.4000244140625</v>
      </c>
    </row>
    <row r="350" spans="1:11" ht="14.4" customHeight="1" x14ac:dyDescent="0.3">
      <c r="A350" s="586" t="s">
        <v>434</v>
      </c>
      <c r="B350" s="587" t="s">
        <v>435</v>
      </c>
      <c r="C350" s="590" t="s">
        <v>443</v>
      </c>
      <c r="D350" s="613" t="s">
        <v>444</v>
      </c>
      <c r="E350" s="590" t="s">
        <v>574</v>
      </c>
      <c r="F350" s="613" t="s">
        <v>575</v>
      </c>
      <c r="G350" s="590" t="s">
        <v>1266</v>
      </c>
      <c r="H350" s="590" t="s">
        <v>1267</v>
      </c>
      <c r="I350" s="614">
        <v>1883.699951171875</v>
      </c>
      <c r="J350" s="614">
        <v>1</v>
      </c>
      <c r="K350" s="615">
        <v>1883.699951171875</v>
      </c>
    </row>
    <row r="351" spans="1:11" ht="14.4" customHeight="1" x14ac:dyDescent="0.3">
      <c r="A351" s="586" t="s">
        <v>434</v>
      </c>
      <c r="B351" s="587" t="s">
        <v>435</v>
      </c>
      <c r="C351" s="590" t="s">
        <v>443</v>
      </c>
      <c r="D351" s="613" t="s">
        <v>444</v>
      </c>
      <c r="E351" s="590" t="s">
        <v>574</v>
      </c>
      <c r="F351" s="613" t="s">
        <v>575</v>
      </c>
      <c r="G351" s="590" t="s">
        <v>1268</v>
      </c>
      <c r="H351" s="590" t="s">
        <v>1269</v>
      </c>
      <c r="I351" s="614">
        <v>2704.429931640625</v>
      </c>
      <c r="J351" s="614">
        <v>1</v>
      </c>
      <c r="K351" s="615">
        <v>2704.429931640625</v>
      </c>
    </row>
    <row r="352" spans="1:11" ht="14.4" customHeight="1" x14ac:dyDescent="0.3">
      <c r="A352" s="586" t="s">
        <v>434</v>
      </c>
      <c r="B352" s="587" t="s">
        <v>435</v>
      </c>
      <c r="C352" s="590" t="s">
        <v>443</v>
      </c>
      <c r="D352" s="613" t="s">
        <v>444</v>
      </c>
      <c r="E352" s="590" t="s">
        <v>574</v>
      </c>
      <c r="F352" s="613" t="s">
        <v>575</v>
      </c>
      <c r="G352" s="590" t="s">
        <v>1270</v>
      </c>
      <c r="H352" s="590" t="s">
        <v>1271</v>
      </c>
      <c r="I352" s="614">
        <v>274.66934814453123</v>
      </c>
      <c r="J352" s="614">
        <v>18</v>
      </c>
      <c r="K352" s="615">
        <v>4944.0499877929687</v>
      </c>
    </row>
    <row r="353" spans="1:11" ht="14.4" customHeight="1" x14ac:dyDescent="0.3">
      <c r="A353" s="586" t="s">
        <v>434</v>
      </c>
      <c r="B353" s="587" t="s">
        <v>435</v>
      </c>
      <c r="C353" s="590" t="s">
        <v>443</v>
      </c>
      <c r="D353" s="613" t="s">
        <v>444</v>
      </c>
      <c r="E353" s="590" t="s">
        <v>574</v>
      </c>
      <c r="F353" s="613" t="s">
        <v>575</v>
      </c>
      <c r="G353" s="590" t="s">
        <v>1272</v>
      </c>
      <c r="H353" s="590" t="s">
        <v>1273</v>
      </c>
      <c r="I353" s="614">
        <v>2704.429931640625</v>
      </c>
      <c r="J353" s="614">
        <v>1</v>
      </c>
      <c r="K353" s="615">
        <v>2704.429931640625</v>
      </c>
    </row>
    <row r="354" spans="1:11" ht="14.4" customHeight="1" x14ac:dyDescent="0.3">
      <c r="A354" s="586" t="s">
        <v>434</v>
      </c>
      <c r="B354" s="587" t="s">
        <v>435</v>
      </c>
      <c r="C354" s="590" t="s">
        <v>443</v>
      </c>
      <c r="D354" s="613" t="s">
        <v>444</v>
      </c>
      <c r="E354" s="590" t="s">
        <v>574</v>
      </c>
      <c r="F354" s="613" t="s">
        <v>575</v>
      </c>
      <c r="G354" s="590" t="s">
        <v>1274</v>
      </c>
      <c r="H354" s="590" t="s">
        <v>1275</v>
      </c>
      <c r="I354" s="614">
        <v>1718.210009765625</v>
      </c>
      <c r="J354" s="614">
        <v>5</v>
      </c>
      <c r="K354" s="615">
        <v>8591.050048828125</v>
      </c>
    </row>
    <row r="355" spans="1:11" ht="14.4" customHeight="1" x14ac:dyDescent="0.3">
      <c r="A355" s="586" t="s">
        <v>434</v>
      </c>
      <c r="B355" s="587" t="s">
        <v>435</v>
      </c>
      <c r="C355" s="590" t="s">
        <v>443</v>
      </c>
      <c r="D355" s="613" t="s">
        <v>444</v>
      </c>
      <c r="E355" s="590" t="s">
        <v>574</v>
      </c>
      <c r="F355" s="613" t="s">
        <v>575</v>
      </c>
      <c r="G355" s="590" t="s">
        <v>1276</v>
      </c>
      <c r="H355" s="590" t="s">
        <v>1277</v>
      </c>
      <c r="I355" s="614">
        <v>11.661110426250257</v>
      </c>
      <c r="J355" s="614">
        <v>2450</v>
      </c>
      <c r="K355" s="615">
        <v>28578.249786376953</v>
      </c>
    </row>
    <row r="356" spans="1:11" ht="14.4" customHeight="1" x14ac:dyDescent="0.3">
      <c r="A356" s="586" t="s">
        <v>434</v>
      </c>
      <c r="B356" s="587" t="s">
        <v>435</v>
      </c>
      <c r="C356" s="590" t="s">
        <v>443</v>
      </c>
      <c r="D356" s="613" t="s">
        <v>444</v>
      </c>
      <c r="E356" s="590" t="s">
        <v>574</v>
      </c>
      <c r="F356" s="613" t="s">
        <v>575</v>
      </c>
      <c r="G356" s="590" t="s">
        <v>1278</v>
      </c>
      <c r="H356" s="590" t="s">
        <v>1279</v>
      </c>
      <c r="I356" s="614">
        <v>274.67001342773437</v>
      </c>
      <c r="J356" s="614">
        <v>2</v>
      </c>
      <c r="K356" s="615">
        <v>549.34002685546875</v>
      </c>
    </row>
    <row r="357" spans="1:11" ht="14.4" customHeight="1" x14ac:dyDescent="0.3">
      <c r="A357" s="586" t="s">
        <v>434</v>
      </c>
      <c r="B357" s="587" t="s">
        <v>435</v>
      </c>
      <c r="C357" s="590" t="s">
        <v>443</v>
      </c>
      <c r="D357" s="613" t="s">
        <v>444</v>
      </c>
      <c r="E357" s="590" t="s">
        <v>574</v>
      </c>
      <c r="F357" s="613" t="s">
        <v>575</v>
      </c>
      <c r="G357" s="590" t="s">
        <v>1280</v>
      </c>
      <c r="H357" s="590" t="s">
        <v>1281</v>
      </c>
      <c r="I357" s="614">
        <v>11107.7998046875</v>
      </c>
      <c r="J357" s="614">
        <v>2</v>
      </c>
      <c r="K357" s="615">
        <v>22215.599609375</v>
      </c>
    </row>
    <row r="358" spans="1:11" ht="14.4" customHeight="1" x14ac:dyDescent="0.3">
      <c r="A358" s="586" t="s">
        <v>434</v>
      </c>
      <c r="B358" s="587" t="s">
        <v>435</v>
      </c>
      <c r="C358" s="590" t="s">
        <v>443</v>
      </c>
      <c r="D358" s="613" t="s">
        <v>444</v>
      </c>
      <c r="E358" s="590" t="s">
        <v>574</v>
      </c>
      <c r="F358" s="613" t="s">
        <v>575</v>
      </c>
      <c r="G358" s="590" t="s">
        <v>1282</v>
      </c>
      <c r="H358" s="590" t="s">
        <v>1283</v>
      </c>
      <c r="I358" s="614">
        <v>4221.4049072265625</v>
      </c>
      <c r="J358" s="614">
        <v>2</v>
      </c>
      <c r="K358" s="615">
        <v>8442.809814453125</v>
      </c>
    </row>
    <row r="359" spans="1:11" ht="14.4" customHeight="1" x14ac:dyDescent="0.3">
      <c r="A359" s="586" t="s">
        <v>434</v>
      </c>
      <c r="B359" s="587" t="s">
        <v>435</v>
      </c>
      <c r="C359" s="590" t="s">
        <v>443</v>
      </c>
      <c r="D359" s="613" t="s">
        <v>444</v>
      </c>
      <c r="E359" s="590" t="s">
        <v>574</v>
      </c>
      <c r="F359" s="613" t="s">
        <v>575</v>
      </c>
      <c r="G359" s="590" t="s">
        <v>1284</v>
      </c>
      <c r="H359" s="590" t="s">
        <v>1285</v>
      </c>
      <c r="I359" s="614">
        <v>215.72499847412109</v>
      </c>
      <c r="J359" s="614">
        <v>4</v>
      </c>
      <c r="K359" s="615">
        <v>862.89999389648437</v>
      </c>
    </row>
    <row r="360" spans="1:11" ht="14.4" customHeight="1" x14ac:dyDescent="0.3">
      <c r="A360" s="586" t="s">
        <v>434</v>
      </c>
      <c r="B360" s="587" t="s">
        <v>435</v>
      </c>
      <c r="C360" s="590" t="s">
        <v>443</v>
      </c>
      <c r="D360" s="613" t="s">
        <v>444</v>
      </c>
      <c r="E360" s="590" t="s">
        <v>574</v>
      </c>
      <c r="F360" s="613" t="s">
        <v>575</v>
      </c>
      <c r="G360" s="590" t="s">
        <v>1286</v>
      </c>
      <c r="H360" s="590" t="s">
        <v>1287</v>
      </c>
      <c r="I360" s="614">
        <v>274.66840820312501</v>
      </c>
      <c r="J360" s="614">
        <v>18</v>
      </c>
      <c r="K360" s="615">
        <v>4944.0200805664062</v>
      </c>
    </row>
    <row r="361" spans="1:11" ht="14.4" customHeight="1" x14ac:dyDescent="0.3">
      <c r="A361" s="586" t="s">
        <v>434</v>
      </c>
      <c r="B361" s="587" t="s">
        <v>435</v>
      </c>
      <c r="C361" s="590" t="s">
        <v>443</v>
      </c>
      <c r="D361" s="613" t="s">
        <v>444</v>
      </c>
      <c r="E361" s="590" t="s">
        <v>574</v>
      </c>
      <c r="F361" s="613" t="s">
        <v>575</v>
      </c>
      <c r="G361" s="590" t="s">
        <v>1288</v>
      </c>
      <c r="H361" s="590" t="s">
        <v>1289</v>
      </c>
      <c r="I361" s="614">
        <v>262.57000732421875</v>
      </c>
      <c r="J361" s="614">
        <v>1</v>
      </c>
      <c r="K361" s="615">
        <v>262.57000732421875</v>
      </c>
    </row>
    <row r="362" spans="1:11" ht="14.4" customHeight="1" x14ac:dyDescent="0.3">
      <c r="A362" s="586" t="s">
        <v>434</v>
      </c>
      <c r="B362" s="587" t="s">
        <v>435</v>
      </c>
      <c r="C362" s="590" t="s">
        <v>443</v>
      </c>
      <c r="D362" s="613" t="s">
        <v>444</v>
      </c>
      <c r="E362" s="590" t="s">
        <v>574</v>
      </c>
      <c r="F362" s="613" t="s">
        <v>575</v>
      </c>
      <c r="G362" s="590" t="s">
        <v>1290</v>
      </c>
      <c r="H362" s="590" t="s">
        <v>1291</v>
      </c>
      <c r="I362" s="614">
        <v>12.959800022404368</v>
      </c>
      <c r="J362" s="614">
        <v>2480</v>
      </c>
      <c r="K362" s="615">
        <v>32138.550262451172</v>
      </c>
    </row>
    <row r="363" spans="1:11" ht="14.4" customHeight="1" x14ac:dyDescent="0.3">
      <c r="A363" s="586" t="s">
        <v>434</v>
      </c>
      <c r="B363" s="587" t="s">
        <v>435</v>
      </c>
      <c r="C363" s="590" t="s">
        <v>443</v>
      </c>
      <c r="D363" s="613" t="s">
        <v>444</v>
      </c>
      <c r="E363" s="590" t="s">
        <v>574</v>
      </c>
      <c r="F363" s="613" t="s">
        <v>575</v>
      </c>
      <c r="G363" s="590" t="s">
        <v>1292</v>
      </c>
      <c r="H363" s="590" t="s">
        <v>1293</v>
      </c>
      <c r="I363" s="614">
        <v>12.959795137731041</v>
      </c>
      <c r="J363" s="614">
        <v>2480</v>
      </c>
      <c r="K363" s="615">
        <v>32138.540313720703</v>
      </c>
    </row>
    <row r="364" spans="1:11" ht="14.4" customHeight="1" x14ac:dyDescent="0.3">
      <c r="A364" s="586" t="s">
        <v>434</v>
      </c>
      <c r="B364" s="587" t="s">
        <v>435</v>
      </c>
      <c r="C364" s="590" t="s">
        <v>443</v>
      </c>
      <c r="D364" s="613" t="s">
        <v>444</v>
      </c>
      <c r="E364" s="590" t="s">
        <v>574</v>
      </c>
      <c r="F364" s="613" t="s">
        <v>575</v>
      </c>
      <c r="G364" s="590" t="s">
        <v>1294</v>
      </c>
      <c r="H364" s="590" t="s">
        <v>1295</v>
      </c>
      <c r="I364" s="614">
        <v>2749.8229370117187</v>
      </c>
      <c r="J364" s="614">
        <v>15</v>
      </c>
      <c r="K364" s="615">
        <v>40929.7294921875</v>
      </c>
    </row>
    <row r="365" spans="1:11" ht="14.4" customHeight="1" x14ac:dyDescent="0.3">
      <c r="A365" s="586" t="s">
        <v>434</v>
      </c>
      <c r="B365" s="587" t="s">
        <v>435</v>
      </c>
      <c r="C365" s="590" t="s">
        <v>443</v>
      </c>
      <c r="D365" s="613" t="s">
        <v>444</v>
      </c>
      <c r="E365" s="590" t="s">
        <v>574</v>
      </c>
      <c r="F365" s="613" t="s">
        <v>575</v>
      </c>
      <c r="G365" s="590" t="s">
        <v>1296</v>
      </c>
      <c r="H365" s="590" t="s">
        <v>1297</v>
      </c>
      <c r="I365" s="614">
        <v>274.67001342773437</v>
      </c>
      <c r="J365" s="614">
        <v>3</v>
      </c>
      <c r="K365" s="615">
        <v>824.010009765625</v>
      </c>
    </row>
    <row r="366" spans="1:11" ht="14.4" customHeight="1" x14ac:dyDescent="0.3">
      <c r="A366" s="586" t="s">
        <v>434</v>
      </c>
      <c r="B366" s="587" t="s">
        <v>435</v>
      </c>
      <c r="C366" s="590" t="s">
        <v>443</v>
      </c>
      <c r="D366" s="613" t="s">
        <v>444</v>
      </c>
      <c r="E366" s="590" t="s">
        <v>574</v>
      </c>
      <c r="F366" s="613" t="s">
        <v>575</v>
      </c>
      <c r="G366" s="590" t="s">
        <v>1298</v>
      </c>
      <c r="H366" s="590" t="s">
        <v>1299</v>
      </c>
      <c r="I366" s="614">
        <v>4594.4857313368057</v>
      </c>
      <c r="J366" s="614">
        <v>17</v>
      </c>
      <c r="K366" s="615">
        <v>78106.2529296875</v>
      </c>
    </row>
    <row r="367" spans="1:11" ht="14.4" customHeight="1" x14ac:dyDescent="0.3">
      <c r="A367" s="586" t="s">
        <v>434</v>
      </c>
      <c r="B367" s="587" t="s">
        <v>435</v>
      </c>
      <c r="C367" s="590" t="s">
        <v>443</v>
      </c>
      <c r="D367" s="613" t="s">
        <v>444</v>
      </c>
      <c r="E367" s="590" t="s">
        <v>574</v>
      </c>
      <c r="F367" s="613" t="s">
        <v>575</v>
      </c>
      <c r="G367" s="590" t="s">
        <v>1300</v>
      </c>
      <c r="H367" s="590" t="s">
        <v>1301</v>
      </c>
      <c r="I367" s="614">
        <v>15.550000190734863</v>
      </c>
      <c r="J367" s="614">
        <v>200</v>
      </c>
      <c r="K367" s="615">
        <v>3109.7901000976562</v>
      </c>
    </row>
    <row r="368" spans="1:11" ht="14.4" customHeight="1" x14ac:dyDescent="0.3">
      <c r="A368" s="586" t="s">
        <v>434</v>
      </c>
      <c r="B368" s="587" t="s">
        <v>435</v>
      </c>
      <c r="C368" s="590" t="s">
        <v>443</v>
      </c>
      <c r="D368" s="613" t="s">
        <v>444</v>
      </c>
      <c r="E368" s="590" t="s">
        <v>574</v>
      </c>
      <c r="F368" s="613" t="s">
        <v>575</v>
      </c>
      <c r="G368" s="590" t="s">
        <v>1302</v>
      </c>
      <c r="H368" s="590" t="s">
        <v>1303</v>
      </c>
      <c r="I368" s="614">
        <v>4250.85009765625</v>
      </c>
      <c r="J368" s="614">
        <v>1</v>
      </c>
      <c r="K368" s="615">
        <v>4250.85009765625</v>
      </c>
    </row>
    <row r="369" spans="1:11" ht="14.4" customHeight="1" x14ac:dyDescent="0.3">
      <c r="A369" s="586" t="s">
        <v>434</v>
      </c>
      <c r="B369" s="587" t="s">
        <v>435</v>
      </c>
      <c r="C369" s="590" t="s">
        <v>443</v>
      </c>
      <c r="D369" s="613" t="s">
        <v>444</v>
      </c>
      <c r="E369" s="590" t="s">
        <v>574</v>
      </c>
      <c r="F369" s="613" t="s">
        <v>575</v>
      </c>
      <c r="G369" s="590" t="s">
        <v>1304</v>
      </c>
      <c r="H369" s="590" t="s">
        <v>1305</v>
      </c>
      <c r="I369" s="614">
        <v>1833.1650390625</v>
      </c>
      <c r="J369" s="614">
        <v>2</v>
      </c>
      <c r="K369" s="615">
        <v>3666.330078125</v>
      </c>
    </row>
    <row r="370" spans="1:11" ht="14.4" customHeight="1" x14ac:dyDescent="0.3">
      <c r="A370" s="586" t="s">
        <v>434</v>
      </c>
      <c r="B370" s="587" t="s">
        <v>435</v>
      </c>
      <c r="C370" s="590" t="s">
        <v>443</v>
      </c>
      <c r="D370" s="613" t="s">
        <v>444</v>
      </c>
      <c r="E370" s="590" t="s">
        <v>574</v>
      </c>
      <c r="F370" s="613" t="s">
        <v>575</v>
      </c>
      <c r="G370" s="590" t="s">
        <v>1306</v>
      </c>
      <c r="H370" s="590" t="s">
        <v>1307</v>
      </c>
      <c r="I370" s="614">
        <v>11380.0498046875</v>
      </c>
      <c r="J370" s="614">
        <v>1</v>
      </c>
      <c r="K370" s="615">
        <v>11380.0498046875</v>
      </c>
    </row>
    <row r="371" spans="1:11" ht="14.4" customHeight="1" x14ac:dyDescent="0.3">
      <c r="A371" s="586" t="s">
        <v>434</v>
      </c>
      <c r="B371" s="587" t="s">
        <v>435</v>
      </c>
      <c r="C371" s="590" t="s">
        <v>443</v>
      </c>
      <c r="D371" s="613" t="s">
        <v>444</v>
      </c>
      <c r="E371" s="590" t="s">
        <v>574</v>
      </c>
      <c r="F371" s="613" t="s">
        <v>575</v>
      </c>
      <c r="G371" s="590" t="s">
        <v>1308</v>
      </c>
      <c r="H371" s="590" t="s">
        <v>1309</v>
      </c>
      <c r="I371" s="614">
        <v>17545.008928571428</v>
      </c>
      <c r="J371" s="614">
        <v>22</v>
      </c>
      <c r="K371" s="615">
        <v>385990.25</v>
      </c>
    </row>
    <row r="372" spans="1:11" ht="14.4" customHeight="1" x14ac:dyDescent="0.3">
      <c r="A372" s="586" t="s">
        <v>434</v>
      </c>
      <c r="B372" s="587" t="s">
        <v>435</v>
      </c>
      <c r="C372" s="590" t="s">
        <v>443</v>
      </c>
      <c r="D372" s="613" t="s">
        <v>444</v>
      </c>
      <c r="E372" s="590" t="s">
        <v>574</v>
      </c>
      <c r="F372" s="613" t="s">
        <v>575</v>
      </c>
      <c r="G372" s="590" t="s">
        <v>1310</v>
      </c>
      <c r="H372" s="590" t="s">
        <v>1311</v>
      </c>
      <c r="I372" s="614">
        <v>147.96000003814697</v>
      </c>
      <c r="J372" s="614">
        <v>14</v>
      </c>
      <c r="K372" s="615">
        <v>2108.849983215332</v>
      </c>
    </row>
    <row r="373" spans="1:11" ht="14.4" customHeight="1" x14ac:dyDescent="0.3">
      <c r="A373" s="586" t="s">
        <v>434</v>
      </c>
      <c r="B373" s="587" t="s">
        <v>435</v>
      </c>
      <c r="C373" s="590" t="s">
        <v>443</v>
      </c>
      <c r="D373" s="613" t="s">
        <v>444</v>
      </c>
      <c r="E373" s="590" t="s">
        <v>574</v>
      </c>
      <c r="F373" s="613" t="s">
        <v>575</v>
      </c>
      <c r="G373" s="590" t="s">
        <v>1312</v>
      </c>
      <c r="H373" s="590" t="s">
        <v>1313</v>
      </c>
      <c r="I373" s="614">
        <v>1419</v>
      </c>
      <c r="J373" s="614">
        <v>1</v>
      </c>
      <c r="K373" s="615">
        <v>1419</v>
      </c>
    </row>
    <row r="374" spans="1:11" ht="14.4" customHeight="1" x14ac:dyDescent="0.3">
      <c r="A374" s="586" t="s">
        <v>434</v>
      </c>
      <c r="B374" s="587" t="s">
        <v>435</v>
      </c>
      <c r="C374" s="590" t="s">
        <v>443</v>
      </c>
      <c r="D374" s="613" t="s">
        <v>444</v>
      </c>
      <c r="E374" s="590" t="s">
        <v>574</v>
      </c>
      <c r="F374" s="613" t="s">
        <v>575</v>
      </c>
      <c r="G374" s="590" t="s">
        <v>1314</v>
      </c>
      <c r="H374" s="590" t="s">
        <v>1315</v>
      </c>
      <c r="I374" s="614">
        <v>20.746121936374241</v>
      </c>
      <c r="J374" s="614">
        <v>960</v>
      </c>
      <c r="K374" s="615">
        <v>19915.730041503906</v>
      </c>
    </row>
    <row r="375" spans="1:11" ht="14.4" customHeight="1" x14ac:dyDescent="0.3">
      <c r="A375" s="586" t="s">
        <v>434</v>
      </c>
      <c r="B375" s="587" t="s">
        <v>435</v>
      </c>
      <c r="C375" s="590" t="s">
        <v>443</v>
      </c>
      <c r="D375" s="613" t="s">
        <v>444</v>
      </c>
      <c r="E375" s="590" t="s">
        <v>574</v>
      </c>
      <c r="F375" s="613" t="s">
        <v>575</v>
      </c>
      <c r="G375" s="590" t="s">
        <v>1316</v>
      </c>
      <c r="H375" s="590" t="s">
        <v>1317</v>
      </c>
      <c r="I375" s="614">
        <v>2178</v>
      </c>
      <c r="J375" s="614">
        <v>2</v>
      </c>
      <c r="K375" s="615">
        <v>4356</v>
      </c>
    </row>
    <row r="376" spans="1:11" ht="14.4" customHeight="1" x14ac:dyDescent="0.3">
      <c r="A376" s="586" t="s">
        <v>434</v>
      </c>
      <c r="B376" s="587" t="s">
        <v>435</v>
      </c>
      <c r="C376" s="590" t="s">
        <v>443</v>
      </c>
      <c r="D376" s="613" t="s">
        <v>444</v>
      </c>
      <c r="E376" s="590" t="s">
        <v>574</v>
      </c>
      <c r="F376" s="613" t="s">
        <v>575</v>
      </c>
      <c r="G376" s="590" t="s">
        <v>1318</v>
      </c>
      <c r="H376" s="590" t="s">
        <v>1319</v>
      </c>
      <c r="I376" s="614">
        <v>1694</v>
      </c>
      <c r="J376" s="614">
        <v>1</v>
      </c>
      <c r="K376" s="615">
        <v>1694</v>
      </c>
    </row>
    <row r="377" spans="1:11" ht="14.4" customHeight="1" x14ac:dyDescent="0.3">
      <c r="A377" s="586" t="s">
        <v>434</v>
      </c>
      <c r="B377" s="587" t="s">
        <v>435</v>
      </c>
      <c r="C377" s="590" t="s">
        <v>443</v>
      </c>
      <c r="D377" s="613" t="s">
        <v>444</v>
      </c>
      <c r="E377" s="590" t="s">
        <v>1320</v>
      </c>
      <c r="F377" s="613" t="s">
        <v>1321</v>
      </c>
      <c r="G377" s="590" t="s">
        <v>1322</v>
      </c>
      <c r="H377" s="590" t="s">
        <v>1323</v>
      </c>
      <c r="I377" s="614">
        <v>2.0157142707279752</v>
      </c>
      <c r="J377" s="614">
        <v>9216</v>
      </c>
      <c r="K377" s="615">
        <v>18614.64013671875</v>
      </c>
    </row>
    <row r="378" spans="1:11" ht="14.4" customHeight="1" x14ac:dyDescent="0.3">
      <c r="A378" s="586" t="s">
        <v>434</v>
      </c>
      <c r="B378" s="587" t="s">
        <v>435</v>
      </c>
      <c r="C378" s="590" t="s">
        <v>443</v>
      </c>
      <c r="D378" s="613" t="s">
        <v>444</v>
      </c>
      <c r="E378" s="590" t="s">
        <v>1320</v>
      </c>
      <c r="F378" s="613" t="s">
        <v>1321</v>
      </c>
      <c r="G378" s="590" t="s">
        <v>1324</v>
      </c>
      <c r="H378" s="590" t="s">
        <v>1325</v>
      </c>
      <c r="I378" s="614">
        <v>2.0299999713897705</v>
      </c>
      <c r="J378" s="614">
        <v>17408</v>
      </c>
      <c r="K378" s="615">
        <v>35380.3994140625</v>
      </c>
    </row>
    <row r="379" spans="1:11" ht="14.4" customHeight="1" x14ac:dyDescent="0.3">
      <c r="A379" s="586" t="s">
        <v>434</v>
      </c>
      <c r="B379" s="587" t="s">
        <v>435</v>
      </c>
      <c r="C379" s="590" t="s">
        <v>443</v>
      </c>
      <c r="D379" s="613" t="s">
        <v>444</v>
      </c>
      <c r="E379" s="590" t="s">
        <v>1320</v>
      </c>
      <c r="F379" s="613" t="s">
        <v>1321</v>
      </c>
      <c r="G379" s="590" t="s">
        <v>1326</v>
      </c>
      <c r="H379" s="590" t="s">
        <v>1327</v>
      </c>
      <c r="I379" s="614">
        <v>81.680000305175781</v>
      </c>
      <c r="J379" s="614">
        <v>2</v>
      </c>
      <c r="K379" s="615">
        <v>163.35000610351562</v>
      </c>
    </row>
    <row r="380" spans="1:11" ht="14.4" customHeight="1" x14ac:dyDescent="0.3">
      <c r="A380" s="586" t="s">
        <v>434</v>
      </c>
      <c r="B380" s="587" t="s">
        <v>435</v>
      </c>
      <c r="C380" s="590" t="s">
        <v>443</v>
      </c>
      <c r="D380" s="613" t="s">
        <v>444</v>
      </c>
      <c r="E380" s="590" t="s">
        <v>1320</v>
      </c>
      <c r="F380" s="613" t="s">
        <v>1321</v>
      </c>
      <c r="G380" s="590" t="s">
        <v>1328</v>
      </c>
      <c r="H380" s="590" t="s">
        <v>1329</v>
      </c>
      <c r="I380" s="614">
        <v>50.580001831054688</v>
      </c>
      <c r="J380" s="614">
        <v>1</v>
      </c>
      <c r="K380" s="615">
        <v>50.580001831054688</v>
      </c>
    </row>
    <row r="381" spans="1:11" ht="14.4" customHeight="1" x14ac:dyDescent="0.3">
      <c r="A381" s="586" t="s">
        <v>434</v>
      </c>
      <c r="B381" s="587" t="s">
        <v>435</v>
      </c>
      <c r="C381" s="590" t="s">
        <v>443</v>
      </c>
      <c r="D381" s="613" t="s">
        <v>444</v>
      </c>
      <c r="E381" s="590" t="s">
        <v>1320</v>
      </c>
      <c r="F381" s="613" t="s">
        <v>1321</v>
      </c>
      <c r="G381" s="590" t="s">
        <v>1330</v>
      </c>
      <c r="H381" s="590" t="s">
        <v>1331</v>
      </c>
      <c r="I381" s="614">
        <v>65.459999084472656</v>
      </c>
      <c r="J381" s="614">
        <v>2</v>
      </c>
      <c r="K381" s="615">
        <v>130.91999816894531</v>
      </c>
    </row>
    <row r="382" spans="1:11" ht="14.4" customHeight="1" x14ac:dyDescent="0.3">
      <c r="A382" s="586" t="s">
        <v>434</v>
      </c>
      <c r="B382" s="587" t="s">
        <v>435</v>
      </c>
      <c r="C382" s="590" t="s">
        <v>443</v>
      </c>
      <c r="D382" s="613" t="s">
        <v>444</v>
      </c>
      <c r="E382" s="590" t="s">
        <v>1320</v>
      </c>
      <c r="F382" s="613" t="s">
        <v>1321</v>
      </c>
      <c r="G382" s="590" t="s">
        <v>1332</v>
      </c>
      <c r="H382" s="590" t="s">
        <v>1333</v>
      </c>
      <c r="I382" s="614">
        <v>10.105000019073486</v>
      </c>
      <c r="J382" s="614">
        <v>250</v>
      </c>
      <c r="K382" s="615">
        <v>2492.989990234375</v>
      </c>
    </row>
    <row r="383" spans="1:11" ht="14.4" customHeight="1" x14ac:dyDescent="0.3">
      <c r="A383" s="586" t="s">
        <v>434</v>
      </c>
      <c r="B383" s="587" t="s">
        <v>435</v>
      </c>
      <c r="C383" s="590" t="s">
        <v>443</v>
      </c>
      <c r="D383" s="613" t="s">
        <v>444</v>
      </c>
      <c r="E383" s="590" t="s">
        <v>1320</v>
      </c>
      <c r="F383" s="613" t="s">
        <v>1321</v>
      </c>
      <c r="G383" s="590" t="s">
        <v>1334</v>
      </c>
      <c r="H383" s="590" t="s">
        <v>1335</v>
      </c>
      <c r="I383" s="614">
        <v>9.9499999284744263</v>
      </c>
      <c r="J383" s="614">
        <v>800</v>
      </c>
      <c r="K383" s="615">
        <v>7960.010009765625</v>
      </c>
    </row>
    <row r="384" spans="1:11" ht="14.4" customHeight="1" x14ac:dyDescent="0.3">
      <c r="A384" s="586" t="s">
        <v>434</v>
      </c>
      <c r="B384" s="587" t="s">
        <v>435</v>
      </c>
      <c r="C384" s="590" t="s">
        <v>443</v>
      </c>
      <c r="D384" s="613" t="s">
        <v>444</v>
      </c>
      <c r="E384" s="590" t="s">
        <v>1320</v>
      </c>
      <c r="F384" s="613" t="s">
        <v>1321</v>
      </c>
      <c r="G384" s="590" t="s">
        <v>1336</v>
      </c>
      <c r="H384" s="590" t="s">
        <v>1337</v>
      </c>
      <c r="I384" s="614">
        <v>190.7550048828125</v>
      </c>
      <c r="J384" s="614">
        <v>2</v>
      </c>
      <c r="K384" s="615">
        <v>381.510009765625</v>
      </c>
    </row>
    <row r="385" spans="1:11" ht="14.4" customHeight="1" x14ac:dyDescent="0.3">
      <c r="A385" s="586" t="s">
        <v>434</v>
      </c>
      <c r="B385" s="587" t="s">
        <v>435</v>
      </c>
      <c r="C385" s="590" t="s">
        <v>443</v>
      </c>
      <c r="D385" s="613" t="s">
        <v>444</v>
      </c>
      <c r="E385" s="590" t="s">
        <v>1320</v>
      </c>
      <c r="F385" s="613" t="s">
        <v>1321</v>
      </c>
      <c r="G385" s="590" t="s">
        <v>1338</v>
      </c>
      <c r="H385" s="590" t="s">
        <v>1339</v>
      </c>
      <c r="I385" s="614">
        <v>0.33500000834465027</v>
      </c>
      <c r="J385" s="614">
        <v>2000</v>
      </c>
      <c r="K385" s="615">
        <v>661.6400146484375</v>
      </c>
    </row>
    <row r="386" spans="1:11" ht="14.4" customHeight="1" x14ac:dyDescent="0.3">
      <c r="A386" s="586" t="s">
        <v>434</v>
      </c>
      <c r="B386" s="587" t="s">
        <v>435</v>
      </c>
      <c r="C386" s="590" t="s">
        <v>443</v>
      </c>
      <c r="D386" s="613" t="s">
        <v>444</v>
      </c>
      <c r="E386" s="590" t="s">
        <v>1320</v>
      </c>
      <c r="F386" s="613" t="s">
        <v>1321</v>
      </c>
      <c r="G386" s="590" t="s">
        <v>1340</v>
      </c>
      <c r="H386" s="590" t="s">
        <v>1341</v>
      </c>
      <c r="I386" s="614">
        <v>0.25</v>
      </c>
      <c r="J386" s="614">
        <v>20000</v>
      </c>
      <c r="K386" s="615">
        <v>4965.8399124145508</v>
      </c>
    </row>
    <row r="387" spans="1:11" ht="14.4" customHeight="1" x14ac:dyDescent="0.3">
      <c r="A387" s="586" t="s">
        <v>434</v>
      </c>
      <c r="B387" s="587" t="s">
        <v>435</v>
      </c>
      <c r="C387" s="590" t="s">
        <v>443</v>
      </c>
      <c r="D387" s="613" t="s">
        <v>444</v>
      </c>
      <c r="E387" s="590" t="s">
        <v>1320</v>
      </c>
      <c r="F387" s="613" t="s">
        <v>1321</v>
      </c>
      <c r="G387" s="590" t="s">
        <v>1342</v>
      </c>
      <c r="H387" s="590" t="s">
        <v>1343</v>
      </c>
      <c r="I387" s="614">
        <v>1.096666653951009</v>
      </c>
      <c r="J387" s="614">
        <v>4000</v>
      </c>
      <c r="K387" s="615">
        <v>4273.4000244140625</v>
      </c>
    </row>
    <row r="388" spans="1:11" ht="14.4" customHeight="1" x14ac:dyDescent="0.3">
      <c r="A388" s="586" t="s">
        <v>434</v>
      </c>
      <c r="B388" s="587" t="s">
        <v>435</v>
      </c>
      <c r="C388" s="590" t="s">
        <v>443</v>
      </c>
      <c r="D388" s="613" t="s">
        <v>444</v>
      </c>
      <c r="E388" s="590" t="s">
        <v>1320</v>
      </c>
      <c r="F388" s="613" t="s">
        <v>1321</v>
      </c>
      <c r="G388" s="590" t="s">
        <v>1344</v>
      </c>
      <c r="H388" s="590" t="s">
        <v>1345</v>
      </c>
      <c r="I388" s="614">
        <v>112.29000091552734</v>
      </c>
      <c r="J388" s="614">
        <v>6</v>
      </c>
      <c r="K388" s="615">
        <v>673.719970703125</v>
      </c>
    </row>
    <row r="389" spans="1:11" ht="14.4" customHeight="1" x14ac:dyDescent="0.3">
      <c r="A389" s="586" t="s">
        <v>434</v>
      </c>
      <c r="B389" s="587" t="s">
        <v>435</v>
      </c>
      <c r="C389" s="590" t="s">
        <v>443</v>
      </c>
      <c r="D389" s="613" t="s">
        <v>444</v>
      </c>
      <c r="E389" s="590" t="s">
        <v>1320</v>
      </c>
      <c r="F389" s="613" t="s">
        <v>1321</v>
      </c>
      <c r="G389" s="590" t="s">
        <v>1346</v>
      </c>
      <c r="H389" s="590" t="s">
        <v>1347</v>
      </c>
      <c r="I389" s="614">
        <v>0.14000000059604645</v>
      </c>
      <c r="J389" s="614">
        <v>10000</v>
      </c>
      <c r="K389" s="615">
        <v>1367.300048828125</v>
      </c>
    </row>
    <row r="390" spans="1:11" ht="14.4" customHeight="1" x14ac:dyDescent="0.3">
      <c r="A390" s="586" t="s">
        <v>434</v>
      </c>
      <c r="B390" s="587" t="s">
        <v>435</v>
      </c>
      <c r="C390" s="590" t="s">
        <v>443</v>
      </c>
      <c r="D390" s="613" t="s">
        <v>444</v>
      </c>
      <c r="E390" s="590" t="s">
        <v>1320</v>
      </c>
      <c r="F390" s="613" t="s">
        <v>1321</v>
      </c>
      <c r="G390" s="590" t="s">
        <v>1348</v>
      </c>
      <c r="H390" s="590" t="s">
        <v>1349</v>
      </c>
      <c r="I390" s="614">
        <v>1.5299999713897705</v>
      </c>
      <c r="J390" s="614">
        <v>750</v>
      </c>
      <c r="K390" s="615">
        <v>1149.5</v>
      </c>
    </row>
    <row r="391" spans="1:11" ht="14.4" customHeight="1" x14ac:dyDescent="0.3">
      <c r="A391" s="586" t="s">
        <v>434</v>
      </c>
      <c r="B391" s="587" t="s">
        <v>435</v>
      </c>
      <c r="C391" s="590" t="s">
        <v>443</v>
      </c>
      <c r="D391" s="613" t="s">
        <v>444</v>
      </c>
      <c r="E391" s="590" t="s">
        <v>1320</v>
      </c>
      <c r="F391" s="613" t="s">
        <v>1321</v>
      </c>
      <c r="G391" s="590" t="s">
        <v>1350</v>
      </c>
      <c r="H391" s="590" t="s">
        <v>1351</v>
      </c>
      <c r="I391" s="614">
        <v>0.49857142141887117</v>
      </c>
      <c r="J391" s="614">
        <v>2500</v>
      </c>
      <c r="K391" s="615">
        <v>1232.660005569458</v>
      </c>
    </row>
    <row r="392" spans="1:11" ht="14.4" customHeight="1" x14ac:dyDescent="0.3">
      <c r="A392" s="586" t="s">
        <v>434</v>
      </c>
      <c r="B392" s="587" t="s">
        <v>435</v>
      </c>
      <c r="C392" s="590" t="s">
        <v>443</v>
      </c>
      <c r="D392" s="613" t="s">
        <v>444</v>
      </c>
      <c r="E392" s="590" t="s">
        <v>1320</v>
      </c>
      <c r="F392" s="613" t="s">
        <v>1321</v>
      </c>
      <c r="G392" s="590" t="s">
        <v>1352</v>
      </c>
      <c r="H392" s="590" t="s">
        <v>1353</v>
      </c>
      <c r="I392" s="614">
        <v>108.90000152587891</v>
      </c>
      <c r="J392" s="614">
        <v>5</v>
      </c>
      <c r="K392" s="615">
        <v>544.5</v>
      </c>
    </row>
    <row r="393" spans="1:11" ht="14.4" customHeight="1" x14ac:dyDescent="0.3">
      <c r="A393" s="586" t="s">
        <v>434</v>
      </c>
      <c r="B393" s="587" t="s">
        <v>435</v>
      </c>
      <c r="C393" s="590" t="s">
        <v>443</v>
      </c>
      <c r="D393" s="613" t="s">
        <v>444</v>
      </c>
      <c r="E393" s="590" t="s">
        <v>1320</v>
      </c>
      <c r="F393" s="613" t="s">
        <v>1321</v>
      </c>
      <c r="G393" s="590" t="s">
        <v>1354</v>
      </c>
      <c r="H393" s="590" t="s">
        <v>1355</v>
      </c>
      <c r="I393" s="614">
        <v>21.399999618530273</v>
      </c>
      <c r="J393" s="614">
        <v>2880</v>
      </c>
      <c r="K393" s="615">
        <v>61622.8818359375</v>
      </c>
    </row>
    <row r="394" spans="1:11" ht="14.4" customHeight="1" x14ac:dyDescent="0.3">
      <c r="A394" s="586" t="s">
        <v>434</v>
      </c>
      <c r="B394" s="587" t="s">
        <v>435</v>
      </c>
      <c r="C394" s="590" t="s">
        <v>443</v>
      </c>
      <c r="D394" s="613" t="s">
        <v>444</v>
      </c>
      <c r="E394" s="590" t="s">
        <v>1320</v>
      </c>
      <c r="F394" s="613" t="s">
        <v>1321</v>
      </c>
      <c r="G394" s="590" t="s">
        <v>1354</v>
      </c>
      <c r="H394" s="590" t="s">
        <v>1356</v>
      </c>
      <c r="I394" s="614">
        <v>21.399999618530273</v>
      </c>
      <c r="J394" s="614">
        <v>240</v>
      </c>
      <c r="K394" s="615">
        <v>5135.240234375</v>
      </c>
    </row>
    <row r="395" spans="1:11" ht="14.4" customHeight="1" x14ac:dyDescent="0.3">
      <c r="A395" s="586" t="s">
        <v>434</v>
      </c>
      <c r="B395" s="587" t="s">
        <v>435</v>
      </c>
      <c r="C395" s="590" t="s">
        <v>443</v>
      </c>
      <c r="D395" s="613" t="s">
        <v>444</v>
      </c>
      <c r="E395" s="590" t="s">
        <v>1320</v>
      </c>
      <c r="F395" s="613" t="s">
        <v>1321</v>
      </c>
      <c r="G395" s="590" t="s">
        <v>1357</v>
      </c>
      <c r="H395" s="590" t="s">
        <v>1358</v>
      </c>
      <c r="I395" s="614">
        <v>22.25</v>
      </c>
      <c r="J395" s="614">
        <v>240</v>
      </c>
      <c r="K395" s="615">
        <v>5340.93994140625</v>
      </c>
    </row>
    <row r="396" spans="1:11" ht="14.4" customHeight="1" x14ac:dyDescent="0.3">
      <c r="A396" s="586" t="s">
        <v>434</v>
      </c>
      <c r="B396" s="587" t="s">
        <v>435</v>
      </c>
      <c r="C396" s="590" t="s">
        <v>443</v>
      </c>
      <c r="D396" s="613" t="s">
        <v>444</v>
      </c>
      <c r="E396" s="590" t="s">
        <v>1320</v>
      </c>
      <c r="F396" s="613" t="s">
        <v>1321</v>
      </c>
      <c r="G396" s="590" t="s">
        <v>1359</v>
      </c>
      <c r="H396" s="590" t="s">
        <v>1360</v>
      </c>
      <c r="I396" s="614">
        <v>10.930000305175781</v>
      </c>
      <c r="J396" s="614">
        <v>3360</v>
      </c>
      <c r="K396" s="615">
        <v>36725.92041015625</v>
      </c>
    </row>
    <row r="397" spans="1:11" ht="14.4" customHeight="1" x14ac:dyDescent="0.3">
      <c r="A397" s="586" t="s">
        <v>434</v>
      </c>
      <c r="B397" s="587" t="s">
        <v>435</v>
      </c>
      <c r="C397" s="590" t="s">
        <v>443</v>
      </c>
      <c r="D397" s="613" t="s">
        <v>444</v>
      </c>
      <c r="E397" s="590" t="s">
        <v>1320</v>
      </c>
      <c r="F397" s="613" t="s">
        <v>1321</v>
      </c>
      <c r="G397" s="590" t="s">
        <v>1359</v>
      </c>
      <c r="H397" s="590" t="s">
        <v>1361</v>
      </c>
      <c r="I397" s="614">
        <v>10.930000305175781</v>
      </c>
      <c r="J397" s="614">
        <v>240</v>
      </c>
      <c r="K397" s="615">
        <v>2623.280029296875</v>
      </c>
    </row>
    <row r="398" spans="1:11" ht="14.4" customHeight="1" x14ac:dyDescent="0.3">
      <c r="A398" s="586" t="s">
        <v>434</v>
      </c>
      <c r="B398" s="587" t="s">
        <v>435</v>
      </c>
      <c r="C398" s="590" t="s">
        <v>443</v>
      </c>
      <c r="D398" s="613" t="s">
        <v>444</v>
      </c>
      <c r="E398" s="590" t="s">
        <v>1320</v>
      </c>
      <c r="F398" s="613" t="s">
        <v>1321</v>
      </c>
      <c r="G398" s="590" t="s">
        <v>1362</v>
      </c>
      <c r="H398" s="590" t="s">
        <v>1363</v>
      </c>
      <c r="I398" s="614">
        <v>4.2966665426890058</v>
      </c>
      <c r="J398" s="614">
        <v>7680</v>
      </c>
      <c r="K398" s="615">
        <v>32734.740234375</v>
      </c>
    </row>
    <row r="399" spans="1:11" ht="14.4" customHeight="1" x14ac:dyDescent="0.3">
      <c r="A399" s="586" t="s">
        <v>434</v>
      </c>
      <c r="B399" s="587" t="s">
        <v>435</v>
      </c>
      <c r="C399" s="590" t="s">
        <v>443</v>
      </c>
      <c r="D399" s="613" t="s">
        <v>444</v>
      </c>
      <c r="E399" s="590" t="s">
        <v>1320</v>
      </c>
      <c r="F399" s="613" t="s">
        <v>1321</v>
      </c>
      <c r="G399" s="590" t="s">
        <v>1364</v>
      </c>
      <c r="H399" s="590" t="s">
        <v>1365</v>
      </c>
      <c r="I399" s="614">
        <v>0.35666666428248089</v>
      </c>
      <c r="J399" s="614">
        <v>13000</v>
      </c>
      <c r="K399" s="615">
        <v>4368.1099853515625</v>
      </c>
    </row>
    <row r="400" spans="1:11" ht="14.4" customHeight="1" x14ac:dyDescent="0.3">
      <c r="A400" s="586" t="s">
        <v>434</v>
      </c>
      <c r="B400" s="587" t="s">
        <v>435</v>
      </c>
      <c r="C400" s="590" t="s">
        <v>443</v>
      </c>
      <c r="D400" s="613" t="s">
        <v>444</v>
      </c>
      <c r="E400" s="590" t="s">
        <v>1320</v>
      </c>
      <c r="F400" s="613" t="s">
        <v>1321</v>
      </c>
      <c r="G400" s="590" t="s">
        <v>1364</v>
      </c>
      <c r="H400" s="590" t="s">
        <v>1366</v>
      </c>
      <c r="I400" s="614">
        <v>0.47333332896232605</v>
      </c>
      <c r="J400" s="614">
        <v>34000</v>
      </c>
      <c r="K400" s="615">
        <v>16070.2099609375</v>
      </c>
    </row>
    <row r="401" spans="1:11" ht="14.4" customHeight="1" x14ac:dyDescent="0.3">
      <c r="A401" s="586" t="s">
        <v>434</v>
      </c>
      <c r="B401" s="587" t="s">
        <v>435</v>
      </c>
      <c r="C401" s="590" t="s">
        <v>443</v>
      </c>
      <c r="D401" s="613" t="s">
        <v>444</v>
      </c>
      <c r="E401" s="590" t="s">
        <v>1320</v>
      </c>
      <c r="F401" s="613" t="s">
        <v>1321</v>
      </c>
      <c r="G401" s="590" t="s">
        <v>1367</v>
      </c>
      <c r="H401" s="590" t="s">
        <v>1368</v>
      </c>
      <c r="I401" s="614">
        <v>2.3599998950958252</v>
      </c>
      <c r="J401" s="614">
        <v>8064</v>
      </c>
      <c r="K401" s="615">
        <v>19006.679931640625</v>
      </c>
    </row>
    <row r="402" spans="1:11" ht="14.4" customHeight="1" x14ac:dyDescent="0.3">
      <c r="A402" s="586" t="s">
        <v>434</v>
      </c>
      <c r="B402" s="587" t="s">
        <v>435</v>
      </c>
      <c r="C402" s="590" t="s">
        <v>443</v>
      </c>
      <c r="D402" s="613" t="s">
        <v>444</v>
      </c>
      <c r="E402" s="590" t="s">
        <v>1320</v>
      </c>
      <c r="F402" s="613" t="s">
        <v>1321</v>
      </c>
      <c r="G402" s="590" t="s">
        <v>1369</v>
      </c>
      <c r="H402" s="590" t="s">
        <v>1370</v>
      </c>
      <c r="I402" s="614">
        <v>1.5499999523162842</v>
      </c>
      <c r="J402" s="614">
        <v>9600</v>
      </c>
      <c r="K402" s="615">
        <v>14919.300537109375</v>
      </c>
    </row>
    <row r="403" spans="1:11" ht="14.4" customHeight="1" x14ac:dyDescent="0.3">
      <c r="A403" s="586" t="s">
        <v>434</v>
      </c>
      <c r="B403" s="587" t="s">
        <v>435</v>
      </c>
      <c r="C403" s="590" t="s">
        <v>443</v>
      </c>
      <c r="D403" s="613" t="s">
        <v>444</v>
      </c>
      <c r="E403" s="590" t="s">
        <v>1320</v>
      </c>
      <c r="F403" s="613" t="s">
        <v>1321</v>
      </c>
      <c r="G403" s="590" t="s">
        <v>1371</v>
      </c>
      <c r="H403" s="590" t="s">
        <v>1372</v>
      </c>
      <c r="I403" s="614">
        <v>0.1581818163394928</v>
      </c>
      <c r="J403" s="614">
        <v>90500</v>
      </c>
      <c r="K403" s="615">
        <v>14118.390121459961</v>
      </c>
    </row>
    <row r="404" spans="1:11" ht="14.4" customHeight="1" x14ac:dyDescent="0.3">
      <c r="A404" s="586" t="s">
        <v>434</v>
      </c>
      <c r="B404" s="587" t="s">
        <v>435</v>
      </c>
      <c r="C404" s="590" t="s">
        <v>443</v>
      </c>
      <c r="D404" s="613" t="s">
        <v>444</v>
      </c>
      <c r="E404" s="590" t="s">
        <v>1320</v>
      </c>
      <c r="F404" s="613" t="s">
        <v>1321</v>
      </c>
      <c r="G404" s="590" t="s">
        <v>1373</v>
      </c>
      <c r="H404" s="590" t="s">
        <v>1374</v>
      </c>
      <c r="I404" s="614">
        <v>2.5428571360451833</v>
      </c>
      <c r="J404" s="614">
        <v>37632</v>
      </c>
      <c r="K404" s="615">
        <v>95348.64013671875</v>
      </c>
    </row>
    <row r="405" spans="1:11" ht="14.4" customHeight="1" x14ac:dyDescent="0.3">
      <c r="A405" s="586" t="s">
        <v>434</v>
      </c>
      <c r="B405" s="587" t="s">
        <v>435</v>
      </c>
      <c r="C405" s="590" t="s">
        <v>443</v>
      </c>
      <c r="D405" s="613" t="s">
        <v>444</v>
      </c>
      <c r="E405" s="590" t="s">
        <v>1320</v>
      </c>
      <c r="F405" s="613" t="s">
        <v>1321</v>
      </c>
      <c r="G405" s="590" t="s">
        <v>1375</v>
      </c>
      <c r="H405" s="590" t="s">
        <v>1376</v>
      </c>
      <c r="I405" s="614">
        <v>3.0899999141693115</v>
      </c>
      <c r="J405" s="614">
        <v>15000</v>
      </c>
      <c r="K405" s="615">
        <v>46282.5</v>
      </c>
    </row>
    <row r="406" spans="1:11" ht="14.4" customHeight="1" x14ac:dyDescent="0.3">
      <c r="A406" s="586" t="s">
        <v>434</v>
      </c>
      <c r="B406" s="587" t="s">
        <v>435</v>
      </c>
      <c r="C406" s="590" t="s">
        <v>443</v>
      </c>
      <c r="D406" s="613" t="s">
        <v>444</v>
      </c>
      <c r="E406" s="590" t="s">
        <v>1320</v>
      </c>
      <c r="F406" s="613" t="s">
        <v>1321</v>
      </c>
      <c r="G406" s="590" t="s">
        <v>1377</v>
      </c>
      <c r="H406" s="590" t="s">
        <v>1378</v>
      </c>
      <c r="I406" s="614">
        <v>1.324999988079071</v>
      </c>
      <c r="J406" s="614">
        <v>10000</v>
      </c>
      <c r="K406" s="615">
        <v>13242.239990234375</v>
      </c>
    </row>
    <row r="407" spans="1:11" ht="14.4" customHeight="1" x14ac:dyDescent="0.3">
      <c r="A407" s="586" t="s">
        <v>434</v>
      </c>
      <c r="B407" s="587" t="s">
        <v>435</v>
      </c>
      <c r="C407" s="590" t="s">
        <v>443</v>
      </c>
      <c r="D407" s="613" t="s">
        <v>444</v>
      </c>
      <c r="E407" s="590" t="s">
        <v>1379</v>
      </c>
      <c r="F407" s="613" t="s">
        <v>1380</v>
      </c>
      <c r="G407" s="590" t="s">
        <v>1381</v>
      </c>
      <c r="H407" s="590" t="s">
        <v>1382</v>
      </c>
      <c r="I407" s="614">
        <v>0.63999998569488525</v>
      </c>
      <c r="J407" s="614">
        <v>500</v>
      </c>
      <c r="K407" s="615">
        <v>320</v>
      </c>
    </row>
    <row r="408" spans="1:11" ht="14.4" customHeight="1" x14ac:dyDescent="0.3">
      <c r="A408" s="586" t="s">
        <v>434</v>
      </c>
      <c r="B408" s="587" t="s">
        <v>435</v>
      </c>
      <c r="C408" s="590" t="s">
        <v>443</v>
      </c>
      <c r="D408" s="613" t="s">
        <v>444</v>
      </c>
      <c r="E408" s="590" t="s">
        <v>1379</v>
      </c>
      <c r="F408" s="613" t="s">
        <v>1380</v>
      </c>
      <c r="G408" s="590" t="s">
        <v>1383</v>
      </c>
      <c r="H408" s="590" t="s">
        <v>1384</v>
      </c>
      <c r="I408" s="614">
        <v>0.30000001192092896</v>
      </c>
      <c r="J408" s="614">
        <v>100</v>
      </c>
      <c r="K408" s="615">
        <v>30</v>
      </c>
    </row>
    <row r="409" spans="1:11" ht="14.4" customHeight="1" x14ac:dyDescent="0.3">
      <c r="A409" s="586" t="s">
        <v>434</v>
      </c>
      <c r="B409" s="587" t="s">
        <v>435</v>
      </c>
      <c r="C409" s="590" t="s">
        <v>443</v>
      </c>
      <c r="D409" s="613" t="s">
        <v>444</v>
      </c>
      <c r="E409" s="590" t="s">
        <v>1379</v>
      </c>
      <c r="F409" s="613" t="s">
        <v>1380</v>
      </c>
      <c r="G409" s="590" t="s">
        <v>1385</v>
      </c>
      <c r="H409" s="590" t="s">
        <v>1386</v>
      </c>
      <c r="I409" s="614">
        <v>2.7400000095367432</v>
      </c>
      <c r="J409" s="614">
        <v>25</v>
      </c>
      <c r="K409" s="615">
        <v>68.400001525878906</v>
      </c>
    </row>
    <row r="410" spans="1:11" ht="14.4" customHeight="1" x14ac:dyDescent="0.3">
      <c r="A410" s="586" t="s">
        <v>434</v>
      </c>
      <c r="B410" s="587" t="s">
        <v>435</v>
      </c>
      <c r="C410" s="590" t="s">
        <v>443</v>
      </c>
      <c r="D410" s="613" t="s">
        <v>444</v>
      </c>
      <c r="E410" s="590" t="s">
        <v>1379</v>
      </c>
      <c r="F410" s="613" t="s">
        <v>1380</v>
      </c>
      <c r="G410" s="590" t="s">
        <v>1387</v>
      </c>
      <c r="H410" s="590" t="s">
        <v>1388</v>
      </c>
      <c r="I410" s="614">
        <v>13.020000457763672</v>
      </c>
      <c r="J410" s="614">
        <v>1</v>
      </c>
      <c r="K410" s="615">
        <v>13.020000457763672</v>
      </c>
    </row>
    <row r="411" spans="1:11" ht="14.4" customHeight="1" x14ac:dyDescent="0.3">
      <c r="A411" s="586" t="s">
        <v>434</v>
      </c>
      <c r="B411" s="587" t="s">
        <v>435</v>
      </c>
      <c r="C411" s="590" t="s">
        <v>443</v>
      </c>
      <c r="D411" s="613" t="s">
        <v>444</v>
      </c>
      <c r="E411" s="590" t="s">
        <v>1379</v>
      </c>
      <c r="F411" s="613" t="s">
        <v>1380</v>
      </c>
      <c r="G411" s="590" t="s">
        <v>1389</v>
      </c>
      <c r="H411" s="590" t="s">
        <v>1390</v>
      </c>
      <c r="I411" s="614">
        <v>0.37999999523162842</v>
      </c>
      <c r="J411" s="614">
        <v>60</v>
      </c>
      <c r="K411" s="615">
        <v>22.800000190734863</v>
      </c>
    </row>
    <row r="412" spans="1:11" ht="14.4" customHeight="1" x14ac:dyDescent="0.3">
      <c r="A412" s="586" t="s">
        <v>434</v>
      </c>
      <c r="B412" s="587" t="s">
        <v>435</v>
      </c>
      <c r="C412" s="590" t="s">
        <v>443</v>
      </c>
      <c r="D412" s="613" t="s">
        <v>444</v>
      </c>
      <c r="E412" s="590" t="s">
        <v>1379</v>
      </c>
      <c r="F412" s="613" t="s">
        <v>1380</v>
      </c>
      <c r="G412" s="590" t="s">
        <v>1391</v>
      </c>
      <c r="H412" s="590" t="s">
        <v>1392</v>
      </c>
      <c r="I412" s="614">
        <v>2.7366666793823242</v>
      </c>
      <c r="J412" s="614">
        <v>42</v>
      </c>
      <c r="K412" s="615">
        <v>114.82999849319458</v>
      </c>
    </row>
    <row r="413" spans="1:11" ht="14.4" customHeight="1" x14ac:dyDescent="0.3">
      <c r="A413" s="586" t="s">
        <v>434</v>
      </c>
      <c r="B413" s="587" t="s">
        <v>435</v>
      </c>
      <c r="C413" s="590" t="s">
        <v>443</v>
      </c>
      <c r="D413" s="613" t="s">
        <v>444</v>
      </c>
      <c r="E413" s="590" t="s">
        <v>1379</v>
      </c>
      <c r="F413" s="613" t="s">
        <v>1380</v>
      </c>
      <c r="G413" s="590" t="s">
        <v>1393</v>
      </c>
      <c r="H413" s="590" t="s">
        <v>1394</v>
      </c>
      <c r="I413" s="614">
        <v>27.873333613077801</v>
      </c>
      <c r="J413" s="614">
        <v>24</v>
      </c>
      <c r="K413" s="615">
        <v>668.94000244140625</v>
      </c>
    </row>
    <row r="414" spans="1:11" ht="14.4" customHeight="1" x14ac:dyDescent="0.3">
      <c r="A414" s="586" t="s">
        <v>434</v>
      </c>
      <c r="B414" s="587" t="s">
        <v>435</v>
      </c>
      <c r="C414" s="590" t="s">
        <v>443</v>
      </c>
      <c r="D414" s="613" t="s">
        <v>444</v>
      </c>
      <c r="E414" s="590" t="s">
        <v>1379</v>
      </c>
      <c r="F414" s="613" t="s">
        <v>1380</v>
      </c>
      <c r="G414" s="590" t="s">
        <v>1395</v>
      </c>
      <c r="H414" s="590" t="s">
        <v>1396</v>
      </c>
      <c r="I414" s="614">
        <v>29.329999923706055</v>
      </c>
      <c r="J414" s="614">
        <v>12</v>
      </c>
      <c r="K414" s="615">
        <v>351.95999145507812</v>
      </c>
    </row>
    <row r="415" spans="1:11" ht="14.4" customHeight="1" x14ac:dyDescent="0.3">
      <c r="A415" s="586" t="s">
        <v>434</v>
      </c>
      <c r="B415" s="587" t="s">
        <v>435</v>
      </c>
      <c r="C415" s="590" t="s">
        <v>443</v>
      </c>
      <c r="D415" s="613" t="s">
        <v>444</v>
      </c>
      <c r="E415" s="590" t="s">
        <v>1379</v>
      </c>
      <c r="F415" s="613" t="s">
        <v>1380</v>
      </c>
      <c r="G415" s="590" t="s">
        <v>1397</v>
      </c>
      <c r="H415" s="590" t="s">
        <v>1398</v>
      </c>
      <c r="I415" s="614">
        <v>28.735713958740234</v>
      </c>
      <c r="J415" s="614">
        <v>430</v>
      </c>
      <c r="K415" s="615">
        <v>12356.169931411743</v>
      </c>
    </row>
    <row r="416" spans="1:11" ht="14.4" customHeight="1" x14ac:dyDescent="0.3">
      <c r="A416" s="586" t="s">
        <v>434</v>
      </c>
      <c r="B416" s="587" t="s">
        <v>435</v>
      </c>
      <c r="C416" s="590" t="s">
        <v>443</v>
      </c>
      <c r="D416" s="613" t="s">
        <v>444</v>
      </c>
      <c r="E416" s="590" t="s">
        <v>1399</v>
      </c>
      <c r="F416" s="613" t="s">
        <v>1400</v>
      </c>
      <c r="G416" s="590" t="s">
        <v>1401</v>
      </c>
      <c r="H416" s="590" t="s">
        <v>1402</v>
      </c>
      <c r="I416" s="614">
        <v>124.62999725341797</v>
      </c>
      <c r="J416" s="614">
        <v>3</v>
      </c>
      <c r="K416" s="615">
        <v>373.8900146484375</v>
      </c>
    </row>
    <row r="417" spans="1:11" ht="14.4" customHeight="1" x14ac:dyDescent="0.3">
      <c r="A417" s="586" t="s">
        <v>434</v>
      </c>
      <c r="B417" s="587" t="s">
        <v>435</v>
      </c>
      <c r="C417" s="590" t="s">
        <v>443</v>
      </c>
      <c r="D417" s="613" t="s">
        <v>444</v>
      </c>
      <c r="E417" s="590" t="s">
        <v>1399</v>
      </c>
      <c r="F417" s="613" t="s">
        <v>1400</v>
      </c>
      <c r="G417" s="590" t="s">
        <v>1403</v>
      </c>
      <c r="H417" s="590" t="s">
        <v>1404</v>
      </c>
      <c r="I417" s="614">
        <v>1.0199999809265137</v>
      </c>
      <c r="J417" s="614">
        <v>30000</v>
      </c>
      <c r="K417" s="615">
        <v>30492.00048828125</v>
      </c>
    </row>
    <row r="418" spans="1:11" ht="14.4" customHeight="1" x14ac:dyDescent="0.3">
      <c r="A418" s="586" t="s">
        <v>434</v>
      </c>
      <c r="B418" s="587" t="s">
        <v>435</v>
      </c>
      <c r="C418" s="590" t="s">
        <v>443</v>
      </c>
      <c r="D418" s="613" t="s">
        <v>444</v>
      </c>
      <c r="E418" s="590" t="s">
        <v>1399</v>
      </c>
      <c r="F418" s="613" t="s">
        <v>1400</v>
      </c>
      <c r="G418" s="590" t="s">
        <v>1405</v>
      </c>
      <c r="H418" s="590" t="s">
        <v>1406</v>
      </c>
      <c r="I418" s="614">
        <v>0.25</v>
      </c>
      <c r="J418" s="614">
        <v>100</v>
      </c>
      <c r="K418" s="615">
        <v>25</v>
      </c>
    </row>
    <row r="419" spans="1:11" ht="14.4" customHeight="1" x14ac:dyDescent="0.3">
      <c r="A419" s="586" t="s">
        <v>434</v>
      </c>
      <c r="B419" s="587" t="s">
        <v>435</v>
      </c>
      <c r="C419" s="590" t="s">
        <v>443</v>
      </c>
      <c r="D419" s="613" t="s">
        <v>444</v>
      </c>
      <c r="E419" s="590" t="s">
        <v>1399</v>
      </c>
      <c r="F419" s="613" t="s">
        <v>1400</v>
      </c>
      <c r="G419" s="590" t="s">
        <v>1407</v>
      </c>
      <c r="H419" s="590" t="s">
        <v>1408</v>
      </c>
      <c r="I419" s="614">
        <v>1.7400000095367432</v>
      </c>
      <c r="J419" s="614">
        <v>500</v>
      </c>
      <c r="K419" s="615">
        <v>868.91999816894531</v>
      </c>
    </row>
    <row r="420" spans="1:11" ht="14.4" customHeight="1" x14ac:dyDescent="0.3">
      <c r="A420" s="586" t="s">
        <v>434</v>
      </c>
      <c r="B420" s="587" t="s">
        <v>435</v>
      </c>
      <c r="C420" s="590" t="s">
        <v>443</v>
      </c>
      <c r="D420" s="613" t="s">
        <v>444</v>
      </c>
      <c r="E420" s="590" t="s">
        <v>1399</v>
      </c>
      <c r="F420" s="613" t="s">
        <v>1400</v>
      </c>
      <c r="G420" s="590" t="s">
        <v>1409</v>
      </c>
      <c r="H420" s="590" t="s">
        <v>1410</v>
      </c>
      <c r="I420" s="614">
        <v>11.732856750488281</v>
      </c>
      <c r="J420" s="614">
        <v>43</v>
      </c>
      <c r="K420" s="615">
        <v>504.54000473022461</v>
      </c>
    </row>
    <row r="421" spans="1:11" ht="14.4" customHeight="1" x14ac:dyDescent="0.3">
      <c r="A421" s="586" t="s">
        <v>434</v>
      </c>
      <c r="B421" s="587" t="s">
        <v>435</v>
      </c>
      <c r="C421" s="590" t="s">
        <v>443</v>
      </c>
      <c r="D421" s="613" t="s">
        <v>444</v>
      </c>
      <c r="E421" s="590" t="s">
        <v>1399</v>
      </c>
      <c r="F421" s="613" t="s">
        <v>1400</v>
      </c>
      <c r="G421" s="590" t="s">
        <v>1411</v>
      </c>
      <c r="H421" s="590" t="s">
        <v>1412</v>
      </c>
      <c r="I421" s="614">
        <v>13.310000419616699</v>
      </c>
      <c r="J421" s="614">
        <v>43</v>
      </c>
      <c r="K421" s="615">
        <v>572.33000946044922</v>
      </c>
    </row>
    <row r="422" spans="1:11" ht="14.4" customHeight="1" x14ac:dyDescent="0.3">
      <c r="A422" s="586" t="s">
        <v>434</v>
      </c>
      <c r="B422" s="587" t="s">
        <v>435</v>
      </c>
      <c r="C422" s="590" t="s">
        <v>443</v>
      </c>
      <c r="D422" s="613" t="s">
        <v>444</v>
      </c>
      <c r="E422" s="590" t="s">
        <v>1399</v>
      </c>
      <c r="F422" s="613" t="s">
        <v>1400</v>
      </c>
      <c r="G422" s="590" t="s">
        <v>1413</v>
      </c>
      <c r="H422" s="590" t="s">
        <v>1414</v>
      </c>
      <c r="I422" s="614">
        <v>117.12999725341797</v>
      </c>
      <c r="J422" s="614">
        <v>25</v>
      </c>
      <c r="K422" s="615">
        <v>2928.199951171875</v>
      </c>
    </row>
    <row r="423" spans="1:11" ht="14.4" customHeight="1" x14ac:dyDescent="0.3">
      <c r="A423" s="586" t="s">
        <v>434</v>
      </c>
      <c r="B423" s="587" t="s">
        <v>435</v>
      </c>
      <c r="C423" s="590" t="s">
        <v>443</v>
      </c>
      <c r="D423" s="613" t="s">
        <v>444</v>
      </c>
      <c r="E423" s="590" t="s">
        <v>1399</v>
      </c>
      <c r="F423" s="613" t="s">
        <v>1400</v>
      </c>
      <c r="G423" s="590" t="s">
        <v>1415</v>
      </c>
      <c r="H423" s="590" t="s">
        <v>1416</v>
      </c>
      <c r="I423" s="614">
        <v>758.19000244140625</v>
      </c>
      <c r="J423" s="614">
        <v>3</v>
      </c>
      <c r="K423" s="615">
        <v>2274.5700073242187</v>
      </c>
    </row>
    <row r="424" spans="1:11" ht="14.4" customHeight="1" x14ac:dyDescent="0.3">
      <c r="A424" s="586" t="s">
        <v>434</v>
      </c>
      <c r="B424" s="587" t="s">
        <v>435</v>
      </c>
      <c r="C424" s="590" t="s">
        <v>443</v>
      </c>
      <c r="D424" s="613" t="s">
        <v>444</v>
      </c>
      <c r="E424" s="590" t="s">
        <v>1399</v>
      </c>
      <c r="F424" s="613" t="s">
        <v>1400</v>
      </c>
      <c r="G424" s="590" t="s">
        <v>1417</v>
      </c>
      <c r="H424" s="590" t="s">
        <v>1418</v>
      </c>
      <c r="I424" s="614">
        <v>0.5899999737739563</v>
      </c>
      <c r="J424" s="614">
        <v>22500</v>
      </c>
      <c r="K424" s="615">
        <v>13334.600463867188</v>
      </c>
    </row>
    <row r="425" spans="1:11" ht="14.4" customHeight="1" x14ac:dyDescent="0.3">
      <c r="A425" s="586" t="s">
        <v>434</v>
      </c>
      <c r="B425" s="587" t="s">
        <v>435</v>
      </c>
      <c r="C425" s="590" t="s">
        <v>443</v>
      </c>
      <c r="D425" s="613" t="s">
        <v>444</v>
      </c>
      <c r="E425" s="590" t="s">
        <v>1399</v>
      </c>
      <c r="F425" s="613" t="s">
        <v>1400</v>
      </c>
      <c r="G425" s="590" t="s">
        <v>1419</v>
      </c>
      <c r="H425" s="590" t="s">
        <v>1420</v>
      </c>
      <c r="I425" s="614">
        <v>1.2100000381469727</v>
      </c>
      <c r="J425" s="614">
        <v>4000</v>
      </c>
      <c r="K425" s="615">
        <v>4840</v>
      </c>
    </row>
    <row r="426" spans="1:11" ht="14.4" customHeight="1" x14ac:dyDescent="0.3">
      <c r="A426" s="586" t="s">
        <v>434</v>
      </c>
      <c r="B426" s="587" t="s">
        <v>435</v>
      </c>
      <c r="C426" s="590" t="s">
        <v>443</v>
      </c>
      <c r="D426" s="613" t="s">
        <v>444</v>
      </c>
      <c r="E426" s="590" t="s">
        <v>1399</v>
      </c>
      <c r="F426" s="613" t="s">
        <v>1400</v>
      </c>
      <c r="G426" s="590" t="s">
        <v>1421</v>
      </c>
      <c r="H426" s="590" t="s">
        <v>1422</v>
      </c>
      <c r="I426" s="614">
        <v>1.75</v>
      </c>
      <c r="J426" s="614">
        <v>1700</v>
      </c>
      <c r="K426" s="615">
        <v>2982.699951171875</v>
      </c>
    </row>
    <row r="427" spans="1:11" ht="14.4" customHeight="1" x14ac:dyDescent="0.3">
      <c r="A427" s="586" t="s">
        <v>434</v>
      </c>
      <c r="B427" s="587" t="s">
        <v>435</v>
      </c>
      <c r="C427" s="590" t="s">
        <v>443</v>
      </c>
      <c r="D427" s="613" t="s">
        <v>444</v>
      </c>
      <c r="E427" s="590" t="s">
        <v>1399</v>
      </c>
      <c r="F427" s="613" t="s">
        <v>1400</v>
      </c>
      <c r="G427" s="590" t="s">
        <v>1423</v>
      </c>
      <c r="H427" s="590" t="s">
        <v>1424</v>
      </c>
      <c r="I427" s="614">
        <v>3.869999885559082</v>
      </c>
      <c r="J427" s="614">
        <v>1920</v>
      </c>
      <c r="K427" s="615">
        <v>7434.240234375</v>
      </c>
    </row>
    <row r="428" spans="1:11" ht="14.4" customHeight="1" x14ac:dyDescent="0.3">
      <c r="A428" s="586" t="s">
        <v>434</v>
      </c>
      <c r="B428" s="587" t="s">
        <v>435</v>
      </c>
      <c r="C428" s="590" t="s">
        <v>443</v>
      </c>
      <c r="D428" s="613" t="s">
        <v>444</v>
      </c>
      <c r="E428" s="590" t="s">
        <v>1399</v>
      </c>
      <c r="F428" s="613" t="s">
        <v>1400</v>
      </c>
      <c r="G428" s="590" t="s">
        <v>1423</v>
      </c>
      <c r="H428" s="590" t="s">
        <v>1425</v>
      </c>
      <c r="I428" s="614">
        <v>3.869999885559082</v>
      </c>
      <c r="J428" s="614">
        <v>5040</v>
      </c>
      <c r="K428" s="615">
        <v>19514.880126953125</v>
      </c>
    </row>
    <row r="429" spans="1:11" ht="14.4" customHeight="1" x14ac:dyDescent="0.3">
      <c r="A429" s="586" t="s">
        <v>434</v>
      </c>
      <c r="B429" s="587" t="s">
        <v>435</v>
      </c>
      <c r="C429" s="590" t="s">
        <v>443</v>
      </c>
      <c r="D429" s="613" t="s">
        <v>444</v>
      </c>
      <c r="E429" s="590" t="s">
        <v>1399</v>
      </c>
      <c r="F429" s="613" t="s">
        <v>1400</v>
      </c>
      <c r="G429" s="590" t="s">
        <v>1426</v>
      </c>
      <c r="H429" s="590" t="s">
        <v>1427</v>
      </c>
      <c r="I429" s="614">
        <v>151.25</v>
      </c>
      <c r="J429" s="614">
        <v>9</v>
      </c>
      <c r="K429" s="615">
        <v>1361.25</v>
      </c>
    </row>
    <row r="430" spans="1:11" ht="14.4" customHeight="1" x14ac:dyDescent="0.3">
      <c r="A430" s="586" t="s">
        <v>434</v>
      </c>
      <c r="B430" s="587" t="s">
        <v>435</v>
      </c>
      <c r="C430" s="590" t="s">
        <v>443</v>
      </c>
      <c r="D430" s="613" t="s">
        <v>444</v>
      </c>
      <c r="E430" s="590" t="s">
        <v>1399</v>
      </c>
      <c r="F430" s="613" t="s">
        <v>1400</v>
      </c>
      <c r="G430" s="590" t="s">
        <v>1428</v>
      </c>
      <c r="H430" s="590" t="s">
        <v>1429</v>
      </c>
      <c r="I430" s="614">
        <v>59.409999847412109</v>
      </c>
      <c r="J430" s="614">
        <v>5</v>
      </c>
      <c r="K430" s="615">
        <v>297.05999755859375</v>
      </c>
    </row>
    <row r="431" spans="1:11" ht="14.4" customHeight="1" x14ac:dyDescent="0.3">
      <c r="A431" s="586" t="s">
        <v>434</v>
      </c>
      <c r="B431" s="587" t="s">
        <v>435</v>
      </c>
      <c r="C431" s="590" t="s">
        <v>443</v>
      </c>
      <c r="D431" s="613" t="s">
        <v>444</v>
      </c>
      <c r="E431" s="590" t="s">
        <v>1399</v>
      </c>
      <c r="F431" s="613" t="s">
        <v>1400</v>
      </c>
      <c r="G431" s="590" t="s">
        <v>1430</v>
      </c>
      <c r="H431" s="590" t="s">
        <v>1431</v>
      </c>
      <c r="I431" s="614">
        <v>1.0800000429153442</v>
      </c>
      <c r="J431" s="614">
        <v>300</v>
      </c>
      <c r="K431" s="615">
        <v>324</v>
      </c>
    </row>
    <row r="432" spans="1:11" ht="14.4" customHeight="1" x14ac:dyDescent="0.3">
      <c r="A432" s="586" t="s">
        <v>434</v>
      </c>
      <c r="B432" s="587" t="s">
        <v>435</v>
      </c>
      <c r="C432" s="590" t="s">
        <v>443</v>
      </c>
      <c r="D432" s="613" t="s">
        <v>444</v>
      </c>
      <c r="E432" s="590" t="s">
        <v>1399</v>
      </c>
      <c r="F432" s="613" t="s">
        <v>1400</v>
      </c>
      <c r="G432" s="590" t="s">
        <v>1432</v>
      </c>
      <c r="H432" s="590" t="s">
        <v>1433</v>
      </c>
      <c r="I432" s="614">
        <v>0.47454544901847839</v>
      </c>
      <c r="J432" s="614">
        <v>1900</v>
      </c>
      <c r="K432" s="615">
        <v>902</v>
      </c>
    </row>
    <row r="433" spans="1:11" ht="14.4" customHeight="1" x14ac:dyDescent="0.3">
      <c r="A433" s="586" t="s">
        <v>434</v>
      </c>
      <c r="B433" s="587" t="s">
        <v>435</v>
      </c>
      <c r="C433" s="590" t="s">
        <v>443</v>
      </c>
      <c r="D433" s="613" t="s">
        <v>444</v>
      </c>
      <c r="E433" s="590" t="s">
        <v>1399</v>
      </c>
      <c r="F433" s="613" t="s">
        <v>1400</v>
      </c>
      <c r="G433" s="590" t="s">
        <v>1434</v>
      </c>
      <c r="H433" s="590" t="s">
        <v>1435</v>
      </c>
      <c r="I433" s="614">
        <v>0.67000001668930054</v>
      </c>
      <c r="J433" s="614">
        <v>500</v>
      </c>
      <c r="K433" s="615">
        <v>335</v>
      </c>
    </row>
    <row r="434" spans="1:11" ht="14.4" customHeight="1" x14ac:dyDescent="0.3">
      <c r="A434" s="586" t="s">
        <v>434</v>
      </c>
      <c r="B434" s="587" t="s">
        <v>435</v>
      </c>
      <c r="C434" s="590" t="s">
        <v>443</v>
      </c>
      <c r="D434" s="613" t="s">
        <v>444</v>
      </c>
      <c r="E434" s="590" t="s">
        <v>1399</v>
      </c>
      <c r="F434" s="613" t="s">
        <v>1400</v>
      </c>
      <c r="G434" s="590" t="s">
        <v>1436</v>
      </c>
      <c r="H434" s="590" t="s">
        <v>1437</v>
      </c>
      <c r="I434" s="614">
        <v>25.409999847412109</v>
      </c>
      <c r="J434" s="614">
        <v>2</v>
      </c>
      <c r="K434" s="615">
        <v>50.819999694824219</v>
      </c>
    </row>
    <row r="435" spans="1:11" ht="14.4" customHeight="1" x14ac:dyDescent="0.3">
      <c r="A435" s="586" t="s">
        <v>434</v>
      </c>
      <c r="B435" s="587" t="s">
        <v>435</v>
      </c>
      <c r="C435" s="590" t="s">
        <v>443</v>
      </c>
      <c r="D435" s="613" t="s">
        <v>444</v>
      </c>
      <c r="E435" s="590" t="s">
        <v>1399</v>
      </c>
      <c r="F435" s="613" t="s">
        <v>1400</v>
      </c>
      <c r="G435" s="590" t="s">
        <v>1438</v>
      </c>
      <c r="H435" s="590" t="s">
        <v>1439</v>
      </c>
      <c r="I435" s="614">
        <v>93.169998168945313</v>
      </c>
      <c r="J435" s="614">
        <v>2</v>
      </c>
      <c r="K435" s="615">
        <v>186.33999633789063</v>
      </c>
    </row>
    <row r="436" spans="1:11" ht="14.4" customHeight="1" x14ac:dyDescent="0.3">
      <c r="A436" s="586" t="s">
        <v>434</v>
      </c>
      <c r="B436" s="587" t="s">
        <v>435</v>
      </c>
      <c r="C436" s="590" t="s">
        <v>443</v>
      </c>
      <c r="D436" s="613" t="s">
        <v>444</v>
      </c>
      <c r="E436" s="590" t="s">
        <v>1399</v>
      </c>
      <c r="F436" s="613" t="s">
        <v>1400</v>
      </c>
      <c r="G436" s="590" t="s">
        <v>1440</v>
      </c>
      <c r="H436" s="590" t="s">
        <v>1441</v>
      </c>
      <c r="I436" s="614">
        <v>202.60000610351562</v>
      </c>
      <c r="J436" s="614">
        <v>5</v>
      </c>
      <c r="K436" s="615">
        <v>1013</v>
      </c>
    </row>
    <row r="437" spans="1:11" ht="14.4" customHeight="1" x14ac:dyDescent="0.3">
      <c r="A437" s="586" t="s">
        <v>434</v>
      </c>
      <c r="B437" s="587" t="s">
        <v>435</v>
      </c>
      <c r="C437" s="590" t="s">
        <v>443</v>
      </c>
      <c r="D437" s="613" t="s">
        <v>444</v>
      </c>
      <c r="E437" s="590" t="s">
        <v>1399</v>
      </c>
      <c r="F437" s="613" t="s">
        <v>1400</v>
      </c>
      <c r="G437" s="590" t="s">
        <v>1442</v>
      </c>
      <c r="H437" s="590" t="s">
        <v>1443</v>
      </c>
      <c r="I437" s="614">
        <v>0.61000001430511475</v>
      </c>
      <c r="J437" s="614">
        <v>1000</v>
      </c>
      <c r="K437" s="615">
        <v>607.17999267578125</v>
      </c>
    </row>
    <row r="438" spans="1:11" ht="14.4" customHeight="1" x14ac:dyDescent="0.3">
      <c r="A438" s="586" t="s">
        <v>434</v>
      </c>
      <c r="B438" s="587" t="s">
        <v>435</v>
      </c>
      <c r="C438" s="590" t="s">
        <v>443</v>
      </c>
      <c r="D438" s="613" t="s">
        <v>444</v>
      </c>
      <c r="E438" s="590" t="s">
        <v>1444</v>
      </c>
      <c r="F438" s="613" t="s">
        <v>1445</v>
      </c>
      <c r="G438" s="590" t="s">
        <v>1446</v>
      </c>
      <c r="H438" s="590" t="s">
        <v>1447</v>
      </c>
      <c r="I438" s="614">
        <v>0.30200001001358034</v>
      </c>
      <c r="J438" s="614">
        <v>1200</v>
      </c>
      <c r="K438" s="615">
        <v>363</v>
      </c>
    </row>
    <row r="439" spans="1:11" ht="14.4" customHeight="1" x14ac:dyDescent="0.3">
      <c r="A439" s="586" t="s">
        <v>434</v>
      </c>
      <c r="B439" s="587" t="s">
        <v>435</v>
      </c>
      <c r="C439" s="590" t="s">
        <v>443</v>
      </c>
      <c r="D439" s="613" t="s">
        <v>444</v>
      </c>
      <c r="E439" s="590" t="s">
        <v>1444</v>
      </c>
      <c r="F439" s="613" t="s">
        <v>1445</v>
      </c>
      <c r="G439" s="590" t="s">
        <v>1448</v>
      </c>
      <c r="H439" s="590" t="s">
        <v>1449</v>
      </c>
      <c r="I439" s="614">
        <v>0.62999999523162842</v>
      </c>
      <c r="J439" s="614">
        <v>100</v>
      </c>
      <c r="K439" s="615">
        <v>62.520000457763672</v>
      </c>
    </row>
    <row r="440" spans="1:11" ht="14.4" customHeight="1" x14ac:dyDescent="0.3">
      <c r="A440" s="586" t="s">
        <v>434</v>
      </c>
      <c r="B440" s="587" t="s">
        <v>435</v>
      </c>
      <c r="C440" s="590" t="s">
        <v>443</v>
      </c>
      <c r="D440" s="613" t="s">
        <v>444</v>
      </c>
      <c r="E440" s="590" t="s">
        <v>1444</v>
      </c>
      <c r="F440" s="613" t="s">
        <v>1445</v>
      </c>
      <c r="G440" s="590" t="s">
        <v>1450</v>
      </c>
      <c r="H440" s="590" t="s">
        <v>1451</v>
      </c>
      <c r="I440" s="614">
        <v>0.5441666841506958</v>
      </c>
      <c r="J440" s="614">
        <v>1900</v>
      </c>
      <c r="K440" s="615">
        <v>1035</v>
      </c>
    </row>
    <row r="441" spans="1:11" ht="14.4" customHeight="1" x14ac:dyDescent="0.3">
      <c r="A441" s="586" t="s">
        <v>434</v>
      </c>
      <c r="B441" s="587" t="s">
        <v>435</v>
      </c>
      <c r="C441" s="590" t="s">
        <v>443</v>
      </c>
      <c r="D441" s="613" t="s">
        <v>444</v>
      </c>
      <c r="E441" s="590" t="s">
        <v>1452</v>
      </c>
      <c r="F441" s="613" t="s">
        <v>1453</v>
      </c>
      <c r="G441" s="590" t="s">
        <v>1454</v>
      </c>
      <c r="H441" s="590" t="s">
        <v>1455</v>
      </c>
      <c r="I441" s="614">
        <v>0.62999999523162842</v>
      </c>
      <c r="J441" s="614">
        <v>200</v>
      </c>
      <c r="K441" s="615">
        <v>126</v>
      </c>
    </row>
    <row r="442" spans="1:11" ht="14.4" customHeight="1" x14ac:dyDescent="0.3">
      <c r="A442" s="586" t="s">
        <v>434</v>
      </c>
      <c r="B442" s="587" t="s">
        <v>435</v>
      </c>
      <c r="C442" s="590" t="s">
        <v>443</v>
      </c>
      <c r="D442" s="613" t="s">
        <v>444</v>
      </c>
      <c r="E442" s="590" t="s">
        <v>1452</v>
      </c>
      <c r="F442" s="613" t="s">
        <v>1453</v>
      </c>
      <c r="G442" s="590" t="s">
        <v>1456</v>
      </c>
      <c r="H442" s="590" t="s">
        <v>1457</v>
      </c>
      <c r="I442" s="614">
        <v>0.62999999523162842</v>
      </c>
      <c r="J442" s="614">
        <v>6800</v>
      </c>
      <c r="K442" s="615">
        <v>4284</v>
      </c>
    </row>
    <row r="443" spans="1:11" ht="14.4" customHeight="1" x14ac:dyDescent="0.3">
      <c r="A443" s="586" t="s">
        <v>434</v>
      </c>
      <c r="B443" s="587" t="s">
        <v>435</v>
      </c>
      <c r="C443" s="590" t="s">
        <v>443</v>
      </c>
      <c r="D443" s="613" t="s">
        <v>444</v>
      </c>
      <c r="E443" s="590" t="s">
        <v>1452</v>
      </c>
      <c r="F443" s="613" t="s">
        <v>1453</v>
      </c>
      <c r="G443" s="590" t="s">
        <v>1458</v>
      </c>
      <c r="H443" s="590" t="s">
        <v>1459</v>
      </c>
      <c r="I443" s="614">
        <v>0.62999999523162842</v>
      </c>
      <c r="J443" s="614">
        <v>8000</v>
      </c>
      <c r="K443" s="615">
        <v>5040</v>
      </c>
    </row>
    <row r="444" spans="1:11" ht="14.4" customHeight="1" x14ac:dyDescent="0.3">
      <c r="A444" s="586" t="s">
        <v>434</v>
      </c>
      <c r="B444" s="587" t="s">
        <v>435</v>
      </c>
      <c r="C444" s="590" t="s">
        <v>443</v>
      </c>
      <c r="D444" s="613" t="s">
        <v>444</v>
      </c>
      <c r="E444" s="590" t="s">
        <v>1452</v>
      </c>
      <c r="F444" s="613" t="s">
        <v>1453</v>
      </c>
      <c r="G444" s="590" t="s">
        <v>1460</v>
      </c>
      <c r="H444" s="590" t="s">
        <v>1461</v>
      </c>
      <c r="I444" s="614">
        <v>20.309999465942383</v>
      </c>
      <c r="J444" s="614">
        <v>10</v>
      </c>
      <c r="K444" s="615">
        <v>203.10000610351562</v>
      </c>
    </row>
    <row r="445" spans="1:11" ht="14.4" customHeight="1" x14ac:dyDescent="0.3">
      <c r="A445" s="586" t="s">
        <v>434</v>
      </c>
      <c r="B445" s="587" t="s">
        <v>435</v>
      </c>
      <c r="C445" s="590" t="s">
        <v>443</v>
      </c>
      <c r="D445" s="613" t="s">
        <v>444</v>
      </c>
      <c r="E445" s="590" t="s">
        <v>1452</v>
      </c>
      <c r="F445" s="613" t="s">
        <v>1453</v>
      </c>
      <c r="G445" s="590" t="s">
        <v>1462</v>
      </c>
      <c r="H445" s="590" t="s">
        <v>1463</v>
      </c>
      <c r="I445" s="614">
        <v>15.5</v>
      </c>
      <c r="J445" s="614">
        <v>5</v>
      </c>
      <c r="K445" s="615">
        <v>77.5</v>
      </c>
    </row>
    <row r="446" spans="1:11" ht="14.4" customHeight="1" x14ac:dyDescent="0.3">
      <c r="A446" s="586" t="s">
        <v>434</v>
      </c>
      <c r="B446" s="587" t="s">
        <v>435</v>
      </c>
      <c r="C446" s="590" t="s">
        <v>443</v>
      </c>
      <c r="D446" s="613" t="s">
        <v>444</v>
      </c>
      <c r="E446" s="590" t="s">
        <v>1452</v>
      </c>
      <c r="F446" s="613" t="s">
        <v>1453</v>
      </c>
      <c r="G446" s="590" t="s">
        <v>1464</v>
      </c>
      <c r="H446" s="590" t="s">
        <v>1465</v>
      </c>
      <c r="I446" s="614">
        <v>18.170000076293945</v>
      </c>
      <c r="J446" s="614">
        <v>10</v>
      </c>
      <c r="K446" s="615">
        <v>181.69999694824219</v>
      </c>
    </row>
    <row r="447" spans="1:11" ht="14.4" customHeight="1" x14ac:dyDescent="0.3">
      <c r="A447" s="586" t="s">
        <v>434</v>
      </c>
      <c r="B447" s="587" t="s">
        <v>435</v>
      </c>
      <c r="C447" s="590" t="s">
        <v>443</v>
      </c>
      <c r="D447" s="613" t="s">
        <v>444</v>
      </c>
      <c r="E447" s="590" t="s">
        <v>1452</v>
      </c>
      <c r="F447" s="613" t="s">
        <v>1453</v>
      </c>
      <c r="G447" s="590" t="s">
        <v>1454</v>
      </c>
      <c r="H447" s="590" t="s">
        <v>1466</v>
      </c>
      <c r="I447" s="614">
        <v>0.625</v>
      </c>
      <c r="J447" s="614">
        <v>600</v>
      </c>
      <c r="K447" s="615">
        <v>376</v>
      </c>
    </row>
    <row r="448" spans="1:11" ht="14.4" customHeight="1" x14ac:dyDescent="0.3">
      <c r="A448" s="586" t="s">
        <v>434</v>
      </c>
      <c r="B448" s="587" t="s">
        <v>435</v>
      </c>
      <c r="C448" s="590" t="s">
        <v>443</v>
      </c>
      <c r="D448" s="613" t="s">
        <v>444</v>
      </c>
      <c r="E448" s="590" t="s">
        <v>1452</v>
      </c>
      <c r="F448" s="613" t="s">
        <v>1453</v>
      </c>
      <c r="G448" s="590" t="s">
        <v>1456</v>
      </c>
      <c r="H448" s="590" t="s">
        <v>1467</v>
      </c>
      <c r="I448" s="614">
        <v>0.62999999523162842</v>
      </c>
      <c r="J448" s="614">
        <v>10200</v>
      </c>
      <c r="K448" s="615">
        <v>6426</v>
      </c>
    </row>
    <row r="449" spans="1:11" ht="14.4" customHeight="1" x14ac:dyDescent="0.3">
      <c r="A449" s="586" t="s">
        <v>434</v>
      </c>
      <c r="B449" s="587" t="s">
        <v>435</v>
      </c>
      <c r="C449" s="590" t="s">
        <v>443</v>
      </c>
      <c r="D449" s="613" t="s">
        <v>444</v>
      </c>
      <c r="E449" s="590" t="s">
        <v>1452</v>
      </c>
      <c r="F449" s="613" t="s">
        <v>1453</v>
      </c>
      <c r="G449" s="590" t="s">
        <v>1458</v>
      </c>
      <c r="H449" s="590" t="s">
        <v>1468</v>
      </c>
      <c r="I449" s="614">
        <v>0.62874999642372131</v>
      </c>
      <c r="J449" s="614">
        <v>13600</v>
      </c>
      <c r="K449" s="615">
        <v>8552</v>
      </c>
    </row>
    <row r="450" spans="1:11" ht="14.4" customHeight="1" thickBot="1" x14ac:dyDescent="0.35">
      <c r="A450" s="594" t="s">
        <v>434</v>
      </c>
      <c r="B450" s="595" t="s">
        <v>435</v>
      </c>
      <c r="C450" s="598" t="s">
        <v>443</v>
      </c>
      <c r="D450" s="616" t="s">
        <v>444</v>
      </c>
      <c r="E450" s="598" t="s">
        <v>1452</v>
      </c>
      <c r="F450" s="616" t="s">
        <v>1453</v>
      </c>
      <c r="G450" s="598" t="s">
        <v>1456</v>
      </c>
      <c r="H450" s="598" t="s">
        <v>1469</v>
      </c>
      <c r="I450" s="606">
        <v>0.62999999523162842</v>
      </c>
      <c r="J450" s="606">
        <v>2000</v>
      </c>
      <c r="K450" s="607">
        <v>1260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77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31" customWidth="1"/>
    <col min="18" max="18" width="7.33203125" style="276" customWidth="1"/>
    <col min="19" max="19" width="8" style="231" customWidth="1"/>
    <col min="21" max="21" width="11.21875" bestFit="1" customWidth="1"/>
  </cols>
  <sheetData>
    <row r="1" spans="1:19" ht="18.600000000000001" thickBot="1" x14ac:dyDescent="0.4">
      <c r="A1" s="399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" thickBot="1" x14ac:dyDescent="0.35">
      <c r="A2" s="232" t="s">
        <v>270</v>
      </c>
      <c r="B2" s="233"/>
    </row>
    <row r="3" spans="1:19" x14ac:dyDescent="0.3">
      <c r="A3" s="413" t="s">
        <v>191</v>
      </c>
      <c r="B3" s="414"/>
      <c r="C3" s="415" t="s">
        <v>180</v>
      </c>
      <c r="D3" s="416"/>
      <c r="E3" s="416"/>
      <c r="F3" s="417"/>
      <c r="G3" s="418" t="s">
        <v>181</v>
      </c>
      <c r="H3" s="419"/>
      <c r="I3" s="419"/>
      <c r="J3" s="420"/>
      <c r="K3" s="421" t="s">
        <v>190</v>
      </c>
      <c r="L3" s="422"/>
      <c r="M3" s="422"/>
      <c r="N3" s="422"/>
      <c r="O3" s="423"/>
      <c r="P3" s="419" t="s">
        <v>245</v>
      </c>
      <c r="Q3" s="419"/>
      <c r="R3" s="419"/>
      <c r="S3" s="420"/>
    </row>
    <row r="4" spans="1:19" ht="15" thickBot="1" x14ac:dyDescent="0.35">
      <c r="A4" s="432">
        <v>2018</v>
      </c>
      <c r="B4" s="433"/>
      <c r="C4" s="434" t="s">
        <v>244</v>
      </c>
      <c r="D4" s="436" t="s">
        <v>106</v>
      </c>
      <c r="E4" s="436" t="s">
        <v>74</v>
      </c>
      <c r="F4" s="411" t="s">
        <v>67</v>
      </c>
      <c r="G4" s="426" t="s">
        <v>182</v>
      </c>
      <c r="H4" s="428" t="s">
        <v>186</v>
      </c>
      <c r="I4" s="428" t="s">
        <v>243</v>
      </c>
      <c r="J4" s="430" t="s">
        <v>183</v>
      </c>
      <c r="K4" s="408" t="s">
        <v>242</v>
      </c>
      <c r="L4" s="409"/>
      <c r="M4" s="409"/>
      <c r="N4" s="410"/>
      <c r="O4" s="411" t="s">
        <v>241</v>
      </c>
      <c r="P4" s="400" t="s">
        <v>240</v>
      </c>
      <c r="Q4" s="400" t="s">
        <v>193</v>
      </c>
      <c r="R4" s="402" t="s">
        <v>74</v>
      </c>
      <c r="S4" s="404" t="s">
        <v>192</v>
      </c>
    </row>
    <row r="5" spans="1:19" s="311" customFormat="1" ht="19.2" customHeight="1" x14ac:dyDescent="0.3">
      <c r="A5" s="406" t="s">
        <v>239</v>
      </c>
      <c r="B5" s="407"/>
      <c r="C5" s="435"/>
      <c r="D5" s="437"/>
      <c r="E5" s="437"/>
      <c r="F5" s="412"/>
      <c r="G5" s="427"/>
      <c r="H5" s="429"/>
      <c r="I5" s="429"/>
      <c r="J5" s="431"/>
      <c r="K5" s="314" t="s">
        <v>184</v>
      </c>
      <c r="L5" s="313" t="s">
        <v>185</v>
      </c>
      <c r="M5" s="313" t="s">
        <v>238</v>
      </c>
      <c r="N5" s="312" t="s">
        <v>3</v>
      </c>
      <c r="O5" s="412"/>
      <c r="P5" s="401"/>
      <c r="Q5" s="401"/>
      <c r="R5" s="403"/>
      <c r="S5" s="405"/>
    </row>
    <row r="6" spans="1:19" ht="15" thickBot="1" x14ac:dyDescent="0.35">
      <c r="A6" s="424" t="s">
        <v>179</v>
      </c>
      <c r="B6" s="425"/>
      <c r="C6" s="310">
        <f ca="1">SUM(Tabulka[01 uv_sk])/2</f>
        <v>36.352183333333329</v>
      </c>
      <c r="D6" s="308"/>
      <c r="E6" s="308"/>
      <c r="F6" s="307"/>
      <c r="G6" s="309">
        <f ca="1">SUM(Tabulka[05 h_vram])/2</f>
        <v>65609.2</v>
      </c>
      <c r="H6" s="308">
        <f ca="1">SUM(Tabulka[06 h_naduv])/2</f>
        <v>2318</v>
      </c>
      <c r="I6" s="308">
        <f ca="1">SUM(Tabulka[07 h_nadzk])/2</f>
        <v>373.53999999999996</v>
      </c>
      <c r="J6" s="307">
        <f ca="1">SUM(Tabulka[08 h_oon])/2</f>
        <v>0</v>
      </c>
      <c r="K6" s="309">
        <f ca="1">SUM(Tabulka[09 m_kl])/2</f>
        <v>0</v>
      </c>
      <c r="L6" s="308">
        <f ca="1">SUM(Tabulka[10 m_gr])/2</f>
        <v>260000</v>
      </c>
      <c r="M6" s="308">
        <f ca="1">SUM(Tabulka[11 m_jo])/2</f>
        <v>1285398</v>
      </c>
      <c r="N6" s="308">
        <f ca="1">SUM(Tabulka[12 m_oc])/2</f>
        <v>1545398</v>
      </c>
      <c r="O6" s="307">
        <f ca="1">SUM(Tabulka[13 m_sk])/2</f>
        <v>19157808</v>
      </c>
      <c r="P6" s="306">
        <f ca="1">SUM(Tabulka[14_vzsk])/2</f>
        <v>60813</v>
      </c>
      <c r="Q6" s="306">
        <f ca="1">SUM(Tabulka[15_vzpl])/2</f>
        <v>26518.127315870628</v>
      </c>
      <c r="R6" s="305">
        <f ca="1">IF(Q6=0,0,P6/Q6)</f>
        <v>2.2932614839511878</v>
      </c>
      <c r="S6" s="304">
        <f ca="1">Q6-P6</f>
        <v>-34294.872684129368</v>
      </c>
    </row>
    <row r="7" spans="1:19" hidden="1" x14ac:dyDescent="0.3">
      <c r="A7" s="303" t="s">
        <v>237</v>
      </c>
      <c r="B7" s="302" t="s">
        <v>236</v>
      </c>
      <c r="C7" s="301" t="s">
        <v>235</v>
      </c>
      <c r="D7" s="300" t="s">
        <v>234</v>
      </c>
      <c r="E7" s="299" t="s">
        <v>233</v>
      </c>
      <c r="F7" s="298" t="s">
        <v>232</v>
      </c>
      <c r="G7" s="297" t="s">
        <v>231</v>
      </c>
      <c r="H7" s="295" t="s">
        <v>230</v>
      </c>
      <c r="I7" s="295" t="s">
        <v>229</v>
      </c>
      <c r="J7" s="294" t="s">
        <v>228</v>
      </c>
      <c r="K7" s="296" t="s">
        <v>227</v>
      </c>
      <c r="L7" s="295" t="s">
        <v>226</v>
      </c>
      <c r="M7" s="295" t="s">
        <v>225</v>
      </c>
      <c r="N7" s="294" t="s">
        <v>224</v>
      </c>
      <c r="O7" s="293" t="s">
        <v>223</v>
      </c>
      <c r="P7" s="292" t="s">
        <v>222</v>
      </c>
      <c r="Q7" s="291" t="s">
        <v>221</v>
      </c>
      <c r="R7" s="290" t="s">
        <v>220</v>
      </c>
      <c r="S7" s="289" t="s">
        <v>219</v>
      </c>
    </row>
    <row r="8" spans="1:19" x14ac:dyDescent="0.3">
      <c r="A8" s="286" t="s">
        <v>218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4.0499999999999989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7369.2000000000007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373.53999999999996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89000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518094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607094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4595290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11986.900285475456</v>
      </c>
      <c r="R8" s="288">
        <f ca="1">IF(Tabulka[[#This Row],[15_vzpl]]=0,"",Tabulka[[#This Row],[14_vzsk]]/Tabulka[[#This Row],[15_vzpl]])</f>
        <v>2.2190891194974949</v>
      </c>
      <c r="S8" s="287">
        <f ca="1">IF(Tabulka[[#This Row],[15_vzpl]]-Tabulka[[#This Row],[14_vzsk]]=0,"",Tabulka[[#This Row],[15_vzpl]]-Tabulka[[#This Row],[14_vzsk]])</f>
        <v>-14613.099714524544</v>
      </c>
    </row>
    <row r="9" spans="1:19" x14ac:dyDescent="0.3">
      <c r="A9" s="286">
        <v>99</v>
      </c>
      <c r="B9" s="285" t="s">
        <v>1487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0.19999999999999998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366.40000000000003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105.94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6769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6769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197886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11986.900285475456</v>
      </c>
      <c r="R9" s="288">
        <f ca="1">IF(Tabulka[[#This Row],[15_vzpl]]=0,"",Tabulka[[#This Row],[14_vzsk]]/Tabulka[[#This Row],[15_vzpl]])</f>
        <v>2.2190891194974949</v>
      </c>
      <c r="S9" s="287">
        <f ca="1">IF(Tabulka[[#This Row],[15_vzpl]]-Tabulka[[#This Row],[14_vzsk]]=0,"",Tabulka[[#This Row],[15_vzpl]]-Tabulka[[#This Row],[14_vzsk]])</f>
        <v>-14613.099714524544</v>
      </c>
    </row>
    <row r="10" spans="1:19" x14ac:dyDescent="0.3">
      <c r="A10" s="286">
        <v>101</v>
      </c>
      <c r="B10" s="285" t="s">
        <v>1488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3.850000000000001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7002.7999999999993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267.60000000000002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89000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511325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600325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4397404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3">
      <c r="A11" s="286" t="s">
        <v>1471</v>
      </c>
      <c r="B11" s="285"/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6.6355166666666667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12020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171000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169321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340321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3850635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21734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8031.2270303951727</v>
      </c>
      <c r="R11" s="288">
        <f ca="1">IF(Tabulka[[#This Row],[15_vzpl]]=0,"",Tabulka[[#This Row],[14_vzsk]]/Tabulka[[#This Row],[15_vzpl]])</f>
        <v>2.7061867280983325</v>
      </c>
      <c r="S11" s="287">
        <f ca="1">IF(Tabulka[[#This Row],[15_vzpl]]-Tabulka[[#This Row],[14_vzsk]]=0,"",Tabulka[[#This Row],[15_vzpl]]-Tabulka[[#This Row],[14_vzsk]])</f>
        <v>-13702.772969604826</v>
      </c>
    </row>
    <row r="12" spans="1:19" x14ac:dyDescent="0.3">
      <c r="A12" s="286">
        <v>526</v>
      </c>
      <c r="B12" s="285" t="s">
        <v>1489</v>
      </c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6.6355166666666667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12020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645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171000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169321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340321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3850635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21734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8031.2270303951727</v>
      </c>
      <c r="R12" s="288">
        <f ca="1">IF(Tabulka[[#This Row],[15_vzpl]]=0,"",Tabulka[[#This Row],[14_vzsk]]/Tabulka[[#This Row],[15_vzpl]])</f>
        <v>2.7061867280983325</v>
      </c>
      <c r="S12" s="287">
        <f ca="1">IF(Tabulka[[#This Row],[15_vzpl]]-Tabulka[[#This Row],[14_vzsk]]=0,"",Tabulka[[#This Row],[15_vzpl]]-Tabulka[[#This Row],[14_vzsk]])</f>
        <v>-13702.772969604826</v>
      </c>
    </row>
    <row r="13" spans="1:19" x14ac:dyDescent="0.3">
      <c r="A13" s="286" t="s">
        <v>1472</v>
      </c>
      <c r="B13" s="285"/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24.666666666666668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44356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1593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583020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583020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10410605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12479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6500.0000000000009</v>
      </c>
      <c r="R13" s="288">
        <f ca="1">IF(Tabulka[[#This Row],[15_vzpl]]=0,"",Tabulka[[#This Row],[14_vzsk]]/Tabulka[[#This Row],[15_vzpl]])</f>
        <v>1.9198461538461535</v>
      </c>
      <c r="S13" s="287">
        <f ca="1">IF(Tabulka[[#This Row],[15_vzpl]]-Tabulka[[#This Row],[14_vzsk]]=0,"",Tabulka[[#This Row],[15_vzpl]]-Tabulka[[#This Row],[14_vzsk]])</f>
        <v>-5978.9999999999991</v>
      </c>
    </row>
    <row r="14" spans="1:19" x14ac:dyDescent="0.3">
      <c r="A14" s="286">
        <v>303</v>
      </c>
      <c r="B14" s="285" t="s">
        <v>1490</v>
      </c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12479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6500.0000000000009</v>
      </c>
      <c r="R14" s="288">
        <f ca="1">IF(Tabulka[[#This Row],[15_vzpl]]=0,"",Tabulka[[#This Row],[14_vzsk]]/Tabulka[[#This Row],[15_vzpl]])</f>
        <v>1.9198461538461535</v>
      </c>
      <c r="S14" s="287">
        <f ca="1">IF(Tabulka[[#This Row],[15_vzpl]]-Tabulka[[#This Row],[14_vzsk]]=0,"",Tabulka[[#This Row],[15_vzpl]]-Tabulka[[#This Row],[14_vzsk]])</f>
        <v>-5978.9999999999991</v>
      </c>
    </row>
    <row r="15" spans="1:19" x14ac:dyDescent="0.3">
      <c r="A15" s="286">
        <v>409</v>
      </c>
      <c r="B15" s="285" t="s">
        <v>1491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22.083333333333332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39836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1593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546229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546229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9726596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88" t="str">
        <f ca="1">IF(Tabulka[[#This Row],[15_vzpl]]=0,"",Tabulka[[#This Row],[14_vzsk]]/Tabulka[[#This Row],[15_vzpl]])</f>
        <v/>
      </c>
      <c r="S15" s="287" t="str">
        <f ca="1">IF(Tabulka[[#This Row],[15_vzpl]]-Tabulka[[#This Row],[14_vzsk]]=0,"",Tabulka[[#This Row],[15_vzpl]]-Tabulka[[#This Row],[14_vzsk]])</f>
        <v/>
      </c>
    </row>
    <row r="16" spans="1:19" x14ac:dyDescent="0.3">
      <c r="A16" s="286">
        <v>642</v>
      </c>
      <c r="B16" s="285" t="s">
        <v>1492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2.5833333333333335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4520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36791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36791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684009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3">
      <c r="A17" s="286" t="s">
        <v>1473</v>
      </c>
      <c r="B17" s="285"/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14963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14963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301278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3">
      <c r="A18" s="286">
        <v>30</v>
      </c>
      <c r="B18" s="285" t="s">
        <v>1493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1864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14963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14963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301278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247</v>
      </c>
    </row>
    <row r="20" spans="1:19" x14ac:dyDescent="0.3">
      <c r="A20" s="113" t="s">
        <v>160</v>
      </c>
    </row>
    <row r="21" spans="1:19" x14ac:dyDescent="0.3">
      <c r="A21" s="114" t="s">
        <v>217</v>
      </c>
    </row>
    <row r="22" spans="1:19" x14ac:dyDescent="0.3">
      <c r="A22" s="278" t="s">
        <v>216</v>
      </c>
    </row>
    <row r="23" spans="1:19" x14ac:dyDescent="0.3">
      <c r="A23" s="235" t="s">
        <v>189</v>
      </c>
    </row>
    <row r="24" spans="1:19" x14ac:dyDescent="0.3">
      <c r="A24" s="237" t="s">
        <v>194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4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1486</v>
      </c>
    </row>
    <row r="2" spans="1:19" x14ac:dyDescent="0.3">
      <c r="A2" s="232" t="s">
        <v>270</v>
      </c>
    </row>
    <row r="3" spans="1:19" x14ac:dyDescent="0.3">
      <c r="A3" s="324" t="s">
        <v>166</v>
      </c>
      <c r="B3" s="323">
        <v>2018</v>
      </c>
      <c r="C3" t="s">
        <v>246</v>
      </c>
      <c r="D3" t="s">
        <v>237</v>
      </c>
      <c r="E3" t="s">
        <v>235</v>
      </c>
      <c r="F3" t="s">
        <v>234</v>
      </c>
      <c r="G3" t="s">
        <v>233</v>
      </c>
      <c r="H3" t="s">
        <v>232</v>
      </c>
      <c r="I3" t="s">
        <v>231</v>
      </c>
      <c r="J3" t="s">
        <v>230</v>
      </c>
      <c r="K3" t="s">
        <v>229</v>
      </c>
      <c r="L3" t="s">
        <v>228</v>
      </c>
      <c r="M3" t="s">
        <v>227</v>
      </c>
      <c r="N3" t="s">
        <v>226</v>
      </c>
      <c r="O3" t="s">
        <v>225</v>
      </c>
      <c r="P3" t="s">
        <v>224</v>
      </c>
      <c r="Q3" t="s">
        <v>223</v>
      </c>
      <c r="R3" t="s">
        <v>222</v>
      </c>
      <c r="S3" t="s">
        <v>221</v>
      </c>
    </row>
    <row r="4" spans="1:19" x14ac:dyDescent="0.3">
      <c r="A4" s="322" t="s">
        <v>167</v>
      </c>
      <c r="B4" s="321">
        <v>1</v>
      </c>
      <c r="C4" s="316">
        <v>1</v>
      </c>
      <c r="D4" s="316" t="s">
        <v>218</v>
      </c>
      <c r="E4" s="315">
        <v>4.05</v>
      </c>
      <c r="F4" s="315"/>
      <c r="G4" s="315"/>
      <c r="H4" s="315"/>
      <c r="I4" s="315">
        <v>721.19999999999993</v>
      </c>
      <c r="J4" s="315"/>
      <c r="K4" s="315">
        <v>27</v>
      </c>
      <c r="L4" s="315"/>
      <c r="M4" s="315"/>
      <c r="N4" s="315"/>
      <c r="O4" s="315">
        <v>12500</v>
      </c>
      <c r="P4" s="315">
        <v>12500</v>
      </c>
      <c r="Q4" s="315">
        <v>346182</v>
      </c>
      <c r="R4" s="315">
        <v>6500</v>
      </c>
      <c r="S4" s="315">
        <v>998.90835712295473</v>
      </c>
    </row>
    <row r="5" spans="1:19" x14ac:dyDescent="0.3">
      <c r="A5" s="320" t="s">
        <v>168</v>
      </c>
      <c r="B5" s="319">
        <v>2</v>
      </c>
      <c r="C5">
        <v>1</v>
      </c>
      <c r="D5">
        <v>99</v>
      </c>
      <c r="E5">
        <v>0.2</v>
      </c>
      <c r="I5">
        <v>36.799999999999997</v>
      </c>
      <c r="Q5">
        <v>8530</v>
      </c>
      <c r="R5">
        <v>6500</v>
      </c>
      <c r="S5">
        <v>998.90835712295473</v>
      </c>
    </row>
    <row r="6" spans="1:19" x14ac:dyDescent="0.3">
      <c r="A6" s="322" t="s">
        <v>169</v>
      </c>
      <c r="B6" s="321">
        <v>3</v>
      </c>
      <c r="C6">
        <v>1</v>
      </c>
      <c r="D6">
        <v>101</v>
      </c>
      <c r="E6">
        <v>3.85</v>
      </c>
      <c r="I6">
        <v>684.4</v>
      </c>
      <c r="K6">
        <v>27</v>
      </c>
      <c r="O6">
        <v>12500</v>
      </c>
      <c r="P6">
        <v>12500</v>
      </c>
      <c r="Q6">
        <v>337652</v>
      </c>
    </row>
    <row r="7" spans="1:19" x14ac:dyDescent="0.3">
      <c r="A7" s="320" t="s">
        <v>170</v>
      </c>
      <c r="B7" s="319">
        <v>4</v>
      </c>
      <c r="C7">
        <v>1</v>
      </c>
      <c r="D7" t="s">
        <v>1471</v>
      </c>
      <c r="E7">
        <v>6</v>
      </c>
      <c r="I7">
        <v>1056</v>
      </c>
      <c r="J7">
        <v>49</v>
      </c>
      <c r="Q7">
        <v>280127</v>
      </c>
      <c r="S7">
        <v>669.26891919959769</v>
      </c>
    </row>
    <row r="8" spans="1:19" x14ac:dyDescent="0.3">
      <c r="A8" s="322" t="s">
        <v>171</v>
      </c>
      <c r="B8" s="321">
        <v>5</v>
      </c>
      <c r="C8">
        <v>1</v>
      </c>
      <c r="D8">
        <v>526</v>
      </c>
      <c r="E8">
        <v>6</v>
      </c>
      <c r="I8">
        <v>1056</v>
      </c>
      <c r="J8">
        <v>49</v>
      </c>
      <c r="Q8">
        <v>280127</v>
      </c>
      <c r="S8">
        <v>669.26891919959769</v>
      </c>
    </row>
    <row r="9" spans="1:19" x14ac:dyDescent="0.3">
      <c r="A9" s="320" t="s">
        <v>172</v>
      </c>
      <c r="B9" s="319">
        <v>6</v>
      </c>
      <c r="C9">
        <v>1</v>
      </c>
      <c r="D9" t="s">
        <v>1472</v>
      </c>
      <c r="E9">
        <v>25</v>
      </c>
      <c r="I9">
        <v>4432</v>
      </c>
      <c r="J9">
        <v>104</v>
      </c>
      <c r="O9">
        <v>10750</v>
      </c>
      <c r="P9">
        <v>10750</v>
      </c>
      <c r="Q9">
        <v>827604</v>
      </c>
      <c r="S9">
        <v>541.66666666666663</v>
      </c>
    </row>
    <row r="10" spans="1:19" x14ac:dyDescent="0.3">
      <c r="A10" s="322" t="s">
        <v>173</v>
      </c>
      <c r="B10" s="321">
        <v>7</v>
      </c>
      <c r="C10">
        <v>1</v>
      </c>
      <c r="D10">
        <v>303</v>
      </c>
      <c r="S10">
        <v>541.66666666666663</v>
      </c>
    </row>
    <row r="11" spans="1:19" x14ac:dyDescent="0.3">
      <c r="A11" s="320" t="s">
        <v>174</v>
      </c>
      <c r="B11" s="319">
        <v>8</v>
      </c>
      <c r="C11">
        <v>1</v>
      </c>
      <c r="D11">
        <v>409</v>
      </c>
      <c r="E11">
        <v>22</v>
      </c>
      <c r="I11">
        <v>3920</v>
      </c>
      <c r="J11">
        <v>104</v>
      </c>
      <c r="O11">
        <v>10750</v>
      </c>
      <c r="P11">
        <v>10750</v>
      </c>
      <c r="Q11">
        <v>761501</v>
      </c>
    </row>
    <row r="12" spans="1:19" x14ac:dyDescent="0.3">
      <c r="A12" s="322" t="s">
        <v>175</v>
      </c>
      <c r="B12" s="321">
        <v>9</v>
      </c>
      <c r="C12">
        <v>1</v>
      </c>
      <c r="D12">
        <v>642</v>
      </c>
      <c r="E12">
        <v>3</v>
      </c>
      <c r="I12">
        <v>512</v>
      </c>
      <c r="Q12">
        <v>66103</v>
      </c>
    </row>
    <row r="13" spans="1:19" x14ac:dyDescent="0.3">
      <c r="A13" s="320" t="s">
        <v>176</v>
      </c>
      <c r="B13" s="319">
        <v>10</v>
      </c>
      <c r="C13">
        <v>1</v>
      </c>
      <c r="D13" t="s">
        <v>1473</v>
      </c>
      <c r="E13">
        <v>1</v>
      </c>
      <c r="I13">
        <v>184</v>
      </c>
      <c r="Q13">
        <v>23180</v>
      </c>
    </row>
    <row r="14" spans="1:19" x14ac:dyDescent="0.3">
      <c r="A14" s="322" t="s">
        <v>177</v>
      </c>
      <c r="B14" s="321">
        <v>11</v>
      </c>
      <c r="C14">
        <v>1</v>
      </c>
      <c r="D14">
        <v>30</v>
      </c>
      <c r="E14">
        <v>1</v>
      </c>
      <c r="I14">
        <v>184</v>
      </c>
      <c r="Q14">
        <v>23180</v>
      </c>
    </row>
    <row r="15" spans="1:19" x14ac:dyDescent="0.3">
      <c r="A15" s="320" t="s">
        <v>178</v>
      </c>
      <c r="B15" s="319">
        <v>12</v>
      </c>
      <c r="C15" t="s">
        <v>1474</v>
      </c>
      <c r="E15">
        <v>36.049999999999997</v>
      </c>
      <c r="I15">
        <v>6393.2</v>
      </c>
      <c r="J15">
        <v>153</v>
      </c>
      <c r="K15">
        <v>27</v>
      </c>
      <c r="O15">
        <v>23250</v>
      </c>
      <c r="P15">
        <v>23250</v>
      </c>
      <c r="Q15">
        <v>1477093</v>
      </c>
      <c r="R15">
        <v>6500</v>
      </c>
      <c r="S15">
        <v>2209.8439429892192</v>
      </c>
    </row>
    <row r="16" spans="1:19" x14ac:dyDescent="0.3">
      <c r="A16" s="318" t="s">
        <v>166</v>
      </c>
      <c r="B16" s="317">
        <v>2018</v>
      </c>
      <c r="C16">
        <v>2</v>
      </c>
      <c r="D16" t="s">
        <v>218</v>
      </c>
      <c r="E16">
        <v>4.05</v>
      </c>
      <c r="I16">
        <v>614</v>
      </c>
      <c r="J16">
        <v>8</v>
      </c>
      <c r="K16">
        <v>24.8</v>
      </c>
      <c r="Q16">
        <v>357602</v>
      </c>
      <c r="S16">
        <v>998.90835712295473</v>
      </c>
    </row>
    <row r="17" spans="3:19" x14ac:dyDescent="0.3">
      <c r="C17">
        <v>2</v>
      </c>
      <c r="D17">
        <v>99</v>
      </c>
      <c r="E17">
        <v>0.2</v>
      </c>
      <c r="I17">
        <v>32</v>
      </c>
      <c r="K17">
        <v>11</v>
      </c>
      <c r="Q17">
        <v>20972</v>
      </c>
      <c r="S17">
        <v>998.90835712295473</v>
      </c>
    </row>
    <row r="18" spans="3:19" x14ac:dyDescent="0.3">
      <c r="C18">
        <v>2</v>
      </c>
      <c r="D18">
        <v>101</v>
      </c>
      <c r="E18">
        <v>3.85</v>
      </c>
      <c r="I18">
        <v>582</v>
      </c>
      <c r="J18">
        <v>8</v>
      </c>
      <c r="K18">
        <v>13.8</v>
      </c>
      <c r="Q18">
        <v>336630</v>
      </c>
    </row>
    <row r="19" spans="3:19" x14ac:dyDescent="0.3">
      <c r="C19">
        <v>2</v>
      </c>
      <c r="D19" t="s">
        <v>1471</v>
      </c>
      <c r="E19">
        <v>6</v>
      </c>
      <c r="I19">
        <v>848</v>
      </c>
      <c r="J19">
        <v>44</v>
      </c>
      <c r="O19">
        <v>6730</v>
      </c>
      <c r="P19">
        <v>6730</v>
      </c>
      <c r="Q19">
        <v>259948</v>
      </c>
      <c r="S19">
        <v>669.26891919959769</v>
      </c>
    </row>
    <row r="20" spans="3:19" x14ac:dyDescent="0.3">
      <c r="C20">
        <v>2</v>
      </c>
      <c r="D20">
        <v>526</v>
      </c>
      <c r="E20">
        <v>6</v>
      </c>
      <c r="I20">
        <v>848</v>
      </c>
      <c r="J20">
        <v>44</v>
      </c>
      <c r="O20">
        <v>6730</v>
      </c>
      <c r="P20">
        <v>6730</v>
      </c>
      <c r="Q20">
        <v>259948</v>
      </c>
      <c r="S20">
        <v>669.26891919959769</v>
      </c>
    </row>
    <row r="21" spans="3:19" x14ac:dyDescent="0.3">
      <c r="C21">
        <v>2</v>
      </c>
      <c r="D21" t="s">
        <v>1472</v>
      </c>
      <c r="E21">
        <v>25</v>
      </c>
      <c r="I21">
        <v>3744</v>
      </c>
      <c r="J21">
        <v>117</v>
      </c>
      <c r="O21">
        <v>1000</v>
      </c>
      <c r="P21">
        <v>1000</v>
      </c>
      <c r="Q21">
        <v>824019</v>
      </c>
      <c r="S21">
        <v>541.66666666666663</v>
      </c>
    </row>
    <row r="22" spans="3:19" x14ac:dyDescent="0.3">
      <c r="C22">
        <v>2</v>
      </c>
      <c r="D22">
        <v>303</v>
      </c>
      <c r="S22">
        <v>541.66666666666663</v>
      </c>
    </row>
    <row r="23" spans="3:19" x14ac:dyDescent="0.3">
      <c r="C23">
        <v>2</v>
      </c>
      <c r="D23">
        <v>409</v>
      </c>
      <c r="E23">
        <v>22</v>
      </c>
      <c r="I23">
        <v>3328</v>
      </c>
      <c r="J23">
        <v>117</v>
      </c>
      <c r="O23">
        <v>1000</v>
      </c>
      <c r="P23">
        <v>1000</v>
      </c>
      <c r="Q23">
        <v>761925</v>
      </c>
    </row>
    <row r="24" spans="3:19" x14ac:dyDescent="0.3">
      <c r="C24">
        <v>2</v>
      </c>
      <c r="D24">
        <v>642</v>
      </c>
      <c r="E24">
        <v>3</v>
      </c>
      <c r="I24">
        <v>416</v>
      </c>
      <c r="Q24">
        <v>62094</v>
      </c>
    </row>
    <row r="25" spans="3:19" x14ac:dyDescent="0.3">
      <c r="C25">
        <v>2</v>
      </c>
      <c r="D25" t="s">
        <v>1473</v>
      </c>
      <c r="E25">
        <v>1</v>
      </c>
      <c r="I25">
        <v>136</v>
      </c>
      <c r="Q25">
        <v>26513</v>
      </c>
    </row>
    <row r="26" spans="3:19" x14ac:dyDescent="0.3">
      <c r="C26">
        <v>2</v>
      </c>
      <c r="D26">
        <v>30</v>
      </c>
      <c r="E26">
        <v>1</v>
      </c>
      <c r="I26">
        <v>136</v>
      </c>
      <c r="Q26">
        <v>26513</v>
      </c>
    </row>
    <row r="27" spans="3:19" x14ac:dyDescent="0.3">
      <c r="C27" t="s">
        <v>1475</v>
      </c>
      <c r="E27">
        <v>36.049999999999997</v>
      </c>
      <c r="I27">
        <v>5342</v>
      </c>
      <c r="J27">
        <v>169</v>
      </c>
      <c r="K27">
        <v>24.8</v>
      </c>
      <c r="O27">
        <v>7730</v>
      </c>
      <c r="P27">
        <v>7730</v>
      </c>
      <c r="Q27">
        <v>1468082</v>
      </c>
      <c r="S27">
        <v>2209.8439429892192</v>
      </c>
    </row>
    <row r="28" spans="3:19" x14ac:dyDescent="0.3">
      <c r="C28">
        <v>3</v>
      </c>
      <c r="D28" t="s">
        <v>218</v>
      </c>
      <c r="E28">
        <v>4.05</v>
      </c>
      <c r="I28">
        <v>657.6</v>
      </c>
      <c r="J28">
        <v>8</v>
      </c>
      <c r="K28">
        <v>46.8</v>
      </c>
      <c r="Q28">
        <v>346191</v>
      </c>
      <c r="S28">
        <v>998.90835712295473</v>
      </c>
    </row>
    <row r="29" spans="3:19" x14ac:dyDescent="0.3">
      <c r="C29">
        <v>3</v>
      </c>
      <c r="D29">
        <v>99</v>
      </c>
      <c r="E29">
        <v>0.2</v>
      </c>
      <c r="I29">
        <v>32</v>
      </c>
      <c r="K29">
        <v>8</v>
      </c>
      <c r="Q29">
        <v>11798</v>
      </c>
      <c r="S29">
        <v>998.90835712295473</v>
      </c>
    </row>
    <row r="30" spans="3:19" x14ac:dyDescent="0.3">
      <c r="C30">
        <v>3</v>
      </c>
      <c r="D30">
        <v>101</v>
      </c>
      <c r="E30">
        <v>3.85</v>
      </c>
      <c r="I30">
        <v>625.6</v>
      </c>
      <c r="J30">
        <v>8</v>
      </c>
      <c r="K30">
        <v>38.799999999999997</v>
      </c>
      <c r="Q30">
        <v>334393</v>
      </c>
    </row>
    <row r="31" spans="3:19" x14ac:dyDescent="0.3">
      <c r="C31">
        <v>3</v>
      </c>
      <c r="D31" t="s">
        <v>1471</v>
      </c>
      <c r="E31">
        <v>6</v>
      </c>
      <c r="I31">
        <v>780</v>
      </c>
      <c r="J31">
        <v>34</v>
      </c>
      <c r="Q31">
        <v>269595</v>
      </c>
      <c r="R31">
        <v>14500</v>
      </c>
      <c r="S31">
        <v>669.26891919959769</v>
      </c>
    </row>
    <row r="32" spans="3:19" x14ac:dyDescent="0.3">
      <c r="C32">
        <v>3</v>
      </c>
      <c r="D32">
        <v>526</v>
      </c>
      <c r="E32">
        <v>6</v>
      </c>
      <c r="I32">
        <v>780</v>
      </c>
      <c r="J32">
        <v>34</v>
      </c>
      <c r="Q32">
        <v>269595</v>
      </c>
      <c r="R32">
        <v>14500</v>
      </c>
      <c r="S32">
        <v>669.26891919959769</v>
      </c>
    </row>
    <row r="33" spans="3:19" x14ac:dyDescent="0.3">
      <c r="C33">
        <v>3</v>
      </c>
      <c r="D33" t="s">
        <v>1472</v>
      </c>
      <c r="E33">
        <v>25</v>
      </c>
      <c r="I33">
        <v>3760</v>
      </c>
      <c r="J33">
        <v>161</v>
      </c>
      <c r="O33">
        <v>25000</v>
      </c>
      <c r="P33">
        <v>25000</v>
      </c>
      <c r="Q33">
        <v>851998</v>
      </c>
      <c r="S33">
        <v>541.66666666666663</v>
      </c>
    </row>
    <row r="34" spans="3:19" x14ac:dyDescent="0.3">
      <c r="C34">
        <v>3</v>
      </c>
      <c r="D34">
        <v>303</v>
      </c>
      <c r="S34">
        <v>541.66666666666663</v>
      </c>
    </row>
    <row r="35" spans="3:19" x14ac:dyDescent="0.3">
      <c r="C35">
        <v>3</v>
      </c>
      <c r="D35">
        <v>409</v>
      </c>
      <c r="E35">
        <v>22</v>
      </c>
      <c r="I35">
        <v>3336</v>
      </c>
      <c r="J35">
        <v>161</v>
      </c>
      <c r="O35">
        <v>25000</v>
      </c>
      <c r="P35">
        <v>25000</v>
      </c>
      <c r="Q35">
        <v>794997</v>
      </c>
    </row>
    <row r="36" spans="3:19" x14ac:dyDescent="0.3">
      <c r="C36">
        <v>3</v>
      </c>
      <c r="D36">
        <v>642</v>
      </c>
      <c r="E36">
        <v>3</v>
      </c>
      <c r="I36">
        <v>424</v>
      </c>
      <c r="Q36">
        <v>57001</v>
      </c>
    </row>
    <row r="37" spans="3:19" x14ac:dyDescent="0.3">
      <c r="C37">
        <v>3</v>
      </c>
      <c r="D37" t="s">
        <v>1473</v>
      </c>
      <c r="E37">
        <v>1</v>
      </c>
      <c r="I37">
        <v>120</v>
      </c>
      <c r="Q37">
        <v>30492</v>
      </c>
    </row>
    <row r="38" spans="3:19" x14ac:dyDescent="0.3">
      <c r="C38">
        <v>3</v>
      </c>
      <c r="D38">
        <v>30</v>
      </c>
      <c r="E38">
        <v>1</v>
      </c>
      <c r="I38">
        <v>120</v>
      </c>
      <c r="Q38">
        <v>30492</v>
      </c>
    </row>
    <row r="39" spans="3:19" x14ac:dyDescent="0.3">
      <c r="C39" t="s">
        <v>1476</v>
      </c>
      <c r="E39">
        <v>36.049999999999997</v>
      </c>
      <c r="I39">
        <v>5317.6</v>
      </c>
      <c r="J39">
        <v>203</v>
      </c>
      <c r="K39">
        <v>46.8</v>
      </c>
      <c r="O39">
        <v>25000</v>
      </c>
      <c r="P39">
        <v>25000</v>
      </c>
      <c r="Q39">
        <v>1498276</v>
      </c>
      <c r="R39">
        <v>14500</v>
      </c>
      <c r="S39">
        <v>2209.8439429892192</v>
      </c>
    </row>
    <row r="40" spans="3:19" x14ac:dyDescent="0.3">
      <c r="C40">
        <v>4</v>
      </c>
      <c r="D40" t="s">
        <v>218</v>
      </c>
      <c r="E40">
        <v>4.05</v>
      </c>
      <c r="I40">
        <v>626.80000000000007</v>
      </c>
      <c r="J40">
        <v>8</v>
      </c>
      <c r="K40">
        <v>22</v>
      </c>
      <c r="Q40">
        <v>338066</v>
      </c>
      <c r="S40">
        <v>998.90835712295473</v>
      </c>
    </row>
    <row r="41" spans="3:19" x14ac:dyDescent="0.3">
      <c r="C41">
        <v>4</v>
      </c>
      <c r="D41">
        <v>99</v>
      </c>
      <c r="E41">
        <v>0.2</v>
      </c>
      <c r="I41">
        <v>33.6</v>
      </c>
      <c r="K41">
        <v>11</v>
      </c>
      <c r="Q41">
        <v>15613</v>
      </c>
      <c r="S41">
        <v>998.90835712295473</v>
      </c>
    </row>
    <row r="42" spans="3:19" x14ac:dyDescent="0.3">
      <c r="C42">
        <v>4</v>
      </c>
      <c r="D42">
        <v>101</v>
      </c>
      <c r="E42">
        <v>3.85</v>
      </c>
      <c r="I42">
        <v>593.20000000000005</v>
      </c>
      <c r="J42">
        <v>8</v>
      </c>
      <c r="K42">
        <v>11</v>
      </c>
      <c r="Q42">
        <v>322453</v>
      </c>
    </row>
    <row r="43" spans="3:19" x14ac:dyDescent="0.3">
      <c r="C43">
        <v>4</v>
      </c>
      <c r="D43" t="s">
        <v>1471</v>
      </c>
      <c r="E43">
        <v>6</v>
      </c>
      <c r="I43">
        <v>972</v>
      </c>
      <c r="J43">
        <v>62</v>
      </c>
      <c r="Q43">
        <v>282505</v>
      </c>
      <c r="R43">
        <v>850</v>
      </c>
      <c r="S43">
        <v>669.26891919959769</v>
      </c>
    </row>
    <row r="44" spans="3:19" x14ac:dyDescent="0.3">
      <c r="C44">
        <v>4</v>
      </c>
      <c r="D44">
        <v>526</v>
      </c>
      <c r="E44">
        <v>6</v>
      </c>
      <c r="I44">
        <v>972</v>
      </c>
      <c r="J44">
        <v>62</v>
      </c>
      <c r="Q44">
        <v>282505</v>
      </c>
      <c r="R44">
        <v>850</v>
      </c>
      <c r="S44">
        <v>669.26891919959769</v>
      </c>
    </row>
    <row r="45" spans="3:19" x14ac:dyDescent="0.3">
      <c r="C45">
        <v>4</v>
      </c>
      <c r="D45" t="s">
        <v>1472</v>
      </c>
      <c r="E45">
        <v>25</v>
      </c>
      <c r="I45">
        <v>3840</v>
      </c>
      <c r="J45">
        <v>137.5</v>
      </c>
      <c r="O45">
        <v>15750</v>
      </c>
      <c r="P45">
        <v>15750</v>
      </c>
      <c r="Q45">
        <v>827086</v>
      </c>
      <c r="R45">
        <v>900</v>
      </c>
      <c r="S45">
        <v>541.66666666666663</v>
      </c>
    </row>
    <row r="46" spans="3:19" x14ac:dyDescent="0.3">
      <c r="C46">
        <v>4</v>
      </c>
      <c r="D46">
        <v>303</v>
      </c>
      <c r="R46">
        <v>900</v>
      </c>
      <c r="S46">
        <v>541.66666666666663</v>
      </c>
    </row>
    <row r="47" spans="3:19" x14ac:dyDescent="0.3">
      <c r="C47">
        <v>4</v>
      </c>
      <c r="D47">
        <v>409</v>
      </c>
      <c r="E47">
        <v>22</v>
      </c>
      <c r="I47">
        <v>3400</v>
      </c>
      <c r="J47">
        <v>137.5</v>
      </c>
      <c r="O47">
        <v>15750</v>
      </c>
      <c r="P47">
        <v>15750</v>
      </c>
      <c r="Q47">
        <v>761472</v>
      </c>
    </row>
    <row r="48" spans="3:19" x14ac:dyDescent="0.3">
      <c r="C48">
        <v>4</v>
      </c>
      <c r="D48">
        <v>642</v>
      </c>
      <c r="E48">
        <v>3</v>
      </c>
      <c r="I48">
        <v>440</v>
      </c>
      <c r="Q48">
        <v>65614</v>
      </c>
    </row>
    <row r="49" spans="3:19" x14ac:dyDescent="0.3">
      <c r="C49">
        <v>4</v>
      </c>
      <c r="D49" t="s">
        <v>1473</v>
      </c>
      <c r="E49">
        <v>1</v>
      </c>
      <c r="I49">
        <v>152</v>
      </c>
      <c r="Q49">
        <v>23211</v>
      </c>
    </row>
    <row r="50" spans="3:19" x14ac:dyDescent="0.3">
      <c r="C50">
        <v>4</v>
      </c>
      <c r="D50">
        <v>30</v>
      </c>
      <c r="E50">
        <v>1</v>
      </c>
      <c r="I50">
        <v>152</v>
      </c>
      <c r="Q50">
        <v>23211</v>
      </c>
    </row>
    <row r="51" spans="3:19" x14ac:dyDescent="0.3">
      <c r="C51" t="s">
        <v>1477</v>
      </c>
      <c r="E51">
        <v>36.049999999999997</v>
      </c>
      <c r="I51">
        <v>5590.8</v>
      </c>
      <c r="J51">
        <v>207.5</v>
      </c>
      <c r="K51">
        <v>22</v>
      </c>
      <c r="O51">
        <v>15750</v>
      </c>
      <c r="P51">
        <v>15750</v>
      </c>
      <c r="Q51">
        <v>1470868</v>
      </c>
      <c r="R51">
        <v>1750</v>
      </c>
      <c r="S51">
        <v>2209.8439429892192</v>
      </c>
    </row>
    <row r="52" spans="3:19" x14ac:dyDescent="0.3">
      <c r="C52">
        <v>5</v>
      </c>
      <c r="D52" t="s">
        <v>218</v>
      </c>
      <c r="E52">
        <v>4.05</v>
      </c>
      <c r="I52">
        <v>632.79999999999995</v>
      </c>
      <c r="J52">
        <v>8</v>
      </c>
      <c r="K52">
        <v>19.399999999999999</v>
      </c>
      <c r="Q52">
        <v>330760</v>
      </c>
      <c r="S52">
        <v>998.90835712295473</v>
      </c>
    </row>
    <row r="53" spans="3:19" x14ac:dyDescent="0.3">
      <c r="C53">
        <v>5</v>
      </c>
      <c r="D53">
        <v>99</v>
      </c>
      <c r="E53">
        <v>0.2</v>
      </c>
      <c r="I53">
        <v>36.799999999999997</v>
      </c>
      <c r="K53">
        <v>3.4</v>
      </c>
      <c r="Q53">
        <v>13602</v>
      </c>
      <c r="S53">
        <v>998.90835712295473</v>
      </c>
    </row>
    <row r="54" spans="3:19" x14ac:dyDescent="0.3">
      <c r="C54">
        <v>5</v>
      </c>
      <c r="D54">
        <v>101</v>
      </c>
      <c r="E54">
        <v>3.85</v>
      </c>
      <c r="I54">
        <v>596</v>
      </c>
      <c r="J54">
        <v>8</v>
      </c>
      <c r="K54">
        <v>16</v>
      </c>
      <c r="Q54">
        <v>317158</v>
      </c>
    </row>
    <row r="55" spans="3:19" x14ac:dyDescent="0.3">
      <c r="C55">
        <v>5</v>
      </c>
      <c r="D55" t="s">
        <v>1471</v>
      </c>
      <c r="E55">
        <v>7</v>
      </c>
      <c r="I55">
        <v>1028</v>
      </c>
      <c r="J55">
        <v>59</v>
      </c>
      <c r="Q55">
        <v>304286</v>
      </c>
      <c r="S55">
        <v>669.26891919959769</v>
      </c>
    </row>
    <row r="56" spans="3:19" x14ac:dyDescent="0.3">
      <c r="C56">
        <v>5</v>
      </c>
      <c r="D56">
        <v>526</v>
      </c>
      <c r="E56">
        <v>7</v>
      </c>
      <c r="I56">
        <v>1028</v>
      </c>
      <c r="J56">
        <v>59</v>
      </c>
      <c r="Q56">
        <v>304286</v>
      </c>
      <c r="S56">
        <v>669.26891919959769</v>
      </c>
    </row>
    <row r="57" spans="3:19" x14ac:dyDescent="0.3">
      <c r="C57">
        <v>5</v>
      </c>
      <c r="D57" t="s">
        <v>1472</v>
      </c>
      <c r="E57">
        <v>25</v>
      </c>
      <c r="I57">
        <v>4172</v>
      </c>
      <c r="J57">
        <v>92</v>
      </c>
      <c r="O57">
        <v>1500</v>
      </c>
      <c r="P57">
        <v>1500</v>
      </c>
      <c r="Q57">
        <v>805141</v>
      </c>
      <c r="R57">
        <v>7329</v>
      </c>
      <c r="S57">
        <v>541.66666666666663</v>
      </c>
    </row>
    <row r="58" spans="3:19" x14ac:dyDescent="0.3">
      <c r="C58">
        <v>5</v>
      </c>
      <c r="D58">
        <v>303</v>
      </c>
      <c r="R58">
        <v>7329</v>
      </c>
      <c r="S58">
        <v>541.66666666666663</v>
      </c>
    </row>
    <row r="59" spans="3:19" x14ac:dyDescent="0.3">
      <c r="C59">
        <v>5</v>
      </c>
      <c r="D59">
        <v>409</v>
      </c>
      <c r="E59">
        <v>22</v>
      </c>
      <c r="I59">
        <v>3668</v>
      </c>
      <c r="J59">
        <v>92</v>
      </c>
      <c r="O59">
        <v>1500</v>
      </c>
      <c r="P59">
        <v>1500</v>
      </c>
      <c r="Q59">
        <v>739052</v>
      </c>
    </row>
    <row r="60" spans="3:19" x14ac:dyDescent="0.3">
      <c r="C60">
        <v>5</v>
      </c>
      <c r="D60">
        <v>642</v>
      </c>
      <c r="E60">
        <v>3</v>
      </c>
      <c r="I60">
        <v>504</v>
      </c>
      <c r="Q60">
        <v>66089</v>
      </c>
    </row>
    <row r="61" spans="3:19" x14ac:dyDescent="0.3">
      <c r="C61">
        <v>5</v>
      </c>
      <c r="D61" t="s">
        <v>1473</v>
      </c>
      <c r="E61">
        <v>1</v>
      </c>
      <c r="I61">
        <v>184</v>
      </c>
      <c r="Q61">
        <v>23180</v>
      </c>
    </row>
    <row r="62" spans="3:19" x14ac:dyDescent="0.3">
      <c r="C62">
        <v>5</v>
      </c>
      <c r="D62">
        <v>30</v>
      </c>
      <c r="E62">
        <v>1</v>
      </c>
      <c r="I62">
        <v>184</v>
      </c>
      <c r="Q62">
        <v>23180</v>
      </c>
    </row>
    <row r="63" spans="3:19" x14ac:dyDescent="0.3">
      <c r="C63" t="s">
        <v>1478</v>
      </c>
      <c r="E63">
        <v>37.049999999999997</v>
      </c>
      <c r="I63">
        <v>6016.8</v>
      </c>
      <c r="J63">
        <v>159</v>
      </c>
      <c r="K63">
        <v>19.399999999999999</v>
      </c>
      <c r="O63">
        <v>1500</v>
      </c>
      <c r="P63">
        <v>1500</v>
      </c>
      <c r="Q63">
        <v>1463367</v>
      </c>
      <c r="R63">
        <v>7329</v>
      </c>
      <c r="S63">
        <v>2209.8439429892192</v>
      </c>
    </row>
    <row r="64" spans="3:19" x14ac:dyDescent="0.3">
      <c r="C64">
        <v>6</v>
      </c>
      <c r="D64" t="s">
        <v>218</v>
      </c>
      <c r="E64">
        <v>4.05</v>
      </c>
      <c r="I64">
        <v>608</v>
      </c>
      <c r="J64">
        <v>8</v>
      </c>
      <c r="K64">
        <v>44</v>
      </c>
      <c r="Q64">
        <v>349644</v>
      </c>
      <c r="R64">
        <v>1000</v>
      </c>
      <c r="S64">
        <v>998.90835712295473</v>
      </c>
    </row>
    <row r="65" spans="3:19" x14ac:dyDescent="0.3">
      <c r="C65">
        <v>6</v>
      </c>
      <c r="D65">
        <v>99</v>
      </c>
      <c r="E65">
        <v>0.2</v>
      </c>
      <c r="I65">
        <v>32</v>
      </c>
      <c r="K65">
        <v>14</v>
      </c>
      <c r="Q65">
        <v>18651</v>
      </c>
      <c r="R65">
        <v>1000</v>
      </c>
      <c r="S65">
        <v>998.90835712295473</v>
      </c>
    </row>
    <row r="66" spans="3:19" x14ac:dyDescent="0.3">
      <c r="C66">
        <v>6</v>
      </c>
      <c r="D66">
        <v>101</v>
      </c>
      <c r="E66">
        <v>3.85</v>
      </c>
      <c r="I66">
        <v>576</v>
      </c>
      <c r="J66">
        <v>8</v>
      </c>
      <c r="K66">
        <v>30</v>
      </c>
      <c r="Q66">
        <v>330993</v>
      </c>
    </row>
    <row r="67" spans="3:19" x14ac:dyDescent="0.3">
      <c r="C67">
        <v>6</v>
      </c>
      <c r="D67" t="s">
        <v>1471</v>
      </c>
      <c r="E67">
        <v>6.8171999999999997</v>
      </c>
      <c r="I67">
        <v>1112</v>
      </c>
      <c r="J67">
        <v>42</v>
      </c>
      <c r="Q67">
        <v>287856</v>
      </c>
      <c r="S67">
        <v>669.26891919959769</v>
      </c>
    </row>
    <row r="68" spans="3:19" x14ac:dyDescent="0.3">
      <c r="C68">
        <v>6</v>
      </c>
      <c r="D68">
        <v>526</v>
      </c>
      <c r="E68">
        <v>6.8171999999999997</v>
      </c>
      <c r="I68">
        <v>1112</v>
      </c>
      <c r="J68">
        <v>42</v>
      </c>
      <c r="Q68">
        <v>287856</v>
      </c>
      <c r="S68">
        <v>669.26891919959769</v>
      </c>
    </row>
    <row r="69" spans="3:19" x14ac:dyDescent="0.3">
      <c r="C69">
        <v>6</v>
      </c>
      <c r="D69" t="s">
        <v>1472</v>
      </c>
      <c r="E69">
        <v>25</v>
      </c>
      <c r="I69">
        <v>3764</v>
      </c>
      <c r="J69">
        <v>158.5</v>
      </c>
      <c r="Q69">
        <v>842835</v>
      </c>
      <c r="S69">
        <v>541.66666666666663</v>
      </c>
    </row>
    <row r="70" spans="3:19" x14ac:dyDescent="0.3">
      <c r="C70">
        <v>6</v>
      </c>
      <c r="D70">
        <v>303</v>
      </c>
      <c r="S70">
        <v>541.66666666666663</v>
      </c>
    </row>
    <row r="71" spans="3:19" x14ac:dyDescent="0.3">
      <c r="C71">
        <v>6</v>
      </c>
      <c r="D71">
        <v>409</v>
      </c>
      <c r="E71">
        <v>22</v>
      </c>
      <c r="I71">
        <v>3308</v>
      </c>
      <c r="J71">
        <v>158.5</v>
      </c>
      <c r="Q71">
        <v>777300</v>
      </c>
    </row>
    <row r="72" spans="3:19" x14ac:dyDescent="0.3">
      <c r="C72">
        <v>6</v>
      </c>
      <c r="D72">
        <v>642</v>
      </c>
      <c r="E72">
        <v>3</v>
      </c>
      <c r="I72">
        <v>456</v>
      </c>
      <c r="Q72">
        <v>65535</v>
      </c>
    </row>
    <row r="73" spans="3:19" x14ac:dyDescent="0.3">
      <c r="C73">
        <v>6</v>
      </c>
      <c r="D73" t="s">
        <v>1473</v>
      </c>
      <c r="E73">
        <v>1</v>
      </c>
      <c r="I73">
        <v>144</v>
      </c>
      <c r="Q73">
        <v>23227</v>
      </c>
    </row>
    <row r="74" spans="3:19" x14ac:dyDescent="0.3">
      <c r="C74">
        <v>6</v>
      </c>
      <c r="D74">
        <v>30</v>
      </c>
      <c r="E74">
        <v>1</v>
      </c>
      <c r="I74">
        <v>144</v>
      </c>
      <c r="Q74">
        <v>23227</v>
      </c>
    </row>
    <row r="75" spans="3:19" x14ac:dyDescent="0.3">
      <c r="C75" t="s">
        <v>1479</v>
      </c>
      <c r="E75">
        <v>36.867199999999997</v>
      </c>
      <c r="I75">
        <v>5628</v>
      </c>
      <c r="J75">
        <v>208.5</v>
      </c>
      <c r="K75">
        <v>44</v>
      </c>
      <c r="Q75">
        <v>1503562</v>
      </c>
      <c r="R75">
        <v>1000</v>
      </c>
      <c r="S75">
        <v>2209.8439429892192</v>
      </c>
    </row>
    <row r="76" spans="3:19" x14ac:dyDescent="0.3">
      <c r="C76">
        <v>7</v>
      </c>
      <c r="D76" t="s">
        <v>218</v>
      </c>
      <c r="E76">
        <v>4.05</v>
      </c>
      <c r="I76">
        <v>440</v>
      </c>
      <c r="K76">
        <v>42.8</v>
      </c>
      <c r="O76">
        <v>207543</v>
      </c>
      <c r="P76">
        <v>207543</v>
      </c>
      <c r="Q76">
        <v>531501</v>
      </c>
      <c r="R76">
        <v>6600</v>
      </c>
      <c r="S76">
        <v>998.90835712295473</v>
      </c>
    </row>
    <row r="77" spans="3:19" x14ac:dyDescent="0.3">
      <c r="C77">
        <v>7</v>
      </c>
      <c r="D77">
        <v>99</v>
      </c>
      <c r="E77">
        <v>0.2</v>
      </c>
      <c r="I77">
        <v>32</v>
      </c>
      <c r="K77">
        <v>7.8</v>
      </c>
      <c r="O77">
        <v>3384</v>
      </c>
      <c r="P77">
        <v>3384</v>
      </c>
      <c r="Q77">
        <v>24966</v>
      </c>
      <c r="R77">
        <v>6600</v>
      </c>
      <c r="S77">
        <v>998.90835712295473</v>
      </c>
    </row>
    <row r="78" spans="3:19" x14ac:dyDescent="0.3">
      <c r="C78">
        <v>7</v>
      </c>
      <c r="D78">
        <v>101</v>
      </c>
      <c r="E78">
        <v>3.85</v>
      </c>
      <c r="I78">
        <v>408</v>
      </c>
      <c r="K78">
        <v>35</v>
      </c>
      <c r="O78">
        <v>204159</v>
      </c>
      <c r="P78">
        <v>204159</v>
      </c>
      <c r="Q78">
        <v>506535</v>
      </c>
    </row>
    <row r="79" spans="3:19" x14ac:dyDescent="0.3">
      <c r="C79">
        <v>7</v>
      </c>
      <c r="D79" t="s">
        <v>1471</v>
      </c>
      <c r="E79">
        <v>6.8090000000000002</v>
      </c>
      <c r="I79">
        <v>880</v>
      </c>
      <c r="J79">
        <v>55</v>
      </c>
      <c r="O79">
        <v>77872</v>
      </c>
      <c r="P79">
        <v>77872</v>
      </c>
      <c r="Q79">
        <v>377463</v>
      </c>
      <c r="S79">
        <v>669.26891919959769</v>
      </c>
    </row>
    <row r="80" spans="3:19" x14ac:dyDescent="0.3">
      <c r="C80">
        <v>7</v>
      </c>
      <c r="D80">
        <v>526</v>
      </c>
      <c r="E80">
        <v>6.8090000000000002</v>
      </c>
      <c r="I80">
        <v>880</v>
      </c>
      <c r="J80">
        <v>55</v>
      </c>
      <c r="O80">
        <v>77872</v>
      </c>
      <c r="P80">
        <v>77872</v>
      </c>
      <c r="Q80">
        <v>377463</v>
      </c>
      <c r="S80">
        <v>669.26891919959769</v>
      </c>
    </row>
    <row r="81" spans="3:19" x14ac:dyDescent="0.3">
      <c r="C81">
        <v>7</v>
      </c>
      <c r="D81" t="s">
        <v>1472</v>
      </c>
      <c r="E81">
        <v>24</v>
      </c>
      <c r="I81">
        <v>3172</v>
      </c>
      <c r="J81">
        <v>122</v>
      </c>
      <c r="O81">
        <v>269061</v>
      </c>
      <c r="P81">
        <v>269061</v>
      </c>
      <c r="Q81">
        <v>1077589</v>
      </c>
      <c r="S81">
        <v>541.66666666666663</v>
      </c>
    </row>
    <row r="82" spans="3:19" x14ac:dyDescent="0.3">
      <c r="C82">
        <v>7</v>
      </c>
      <c r="D82">
        <v>303</v>
      </c>
      <c r="S82">
        <v>541.66666666666663</v>
      </c>
    </row>
    <row r="83" spans="3:19" x14ac:dyDescent="0.3">
      <c r="C83">
        <v>7</v>
      </c>
      <c r="D83">
        <v>409</v>
      </c>
      <c r="E83">
        <v>22</v>
      </c>
      <c r="I83">
        <v>2812</v>
      </c>
      <c r="J83">
        <v>122</v>
      </c>
      <c r="O83">
        <v>248147</v>
      </c>
      <c r="P83">
        <v>248147</v>
      </c>
      <c r="Q83">
        <v>1007754</v>
      </c>
    </row>
    <row r="84" spans="3:19" x14ac:dyDescent="0.3">
      <c r="C84">
        <v>7</v>
      </c>
      <c r="D84">
        <v>642</v>
      </c>
      <c r="E84">
        <v>2</v>
      </c>
      <c r="I84">
        <v>360</v>
      </c>
      <c r="O84">
        <v>20914</v>
      </c>
      <c r="P84">
        <v>20914</v>
      </c>
      <c r="Q84">
        <v>69835</v>
      </c>
    </row>
    <row r="85" spans="3:19" x14ac:dyDescent="0.3">
      <c r="C85">
        <v>7</v>
      </c>
      <c r="D85" t="s">
        <v>1473</v>
      </c>
      <c r="E85">
        <v>1</v>
      </c>
      <c r="I85">
        <v>176</v>
      </c>
      <c r="O85">
        <v>7481</v>
      </c>
      <c r="P85">
        <v>7481</v>
      </c>
      <c r="Q85">
        <v>30661</v>
      </c>
    </row>
    <row r="86" spans="3:19" x14ac:dyDescent="0.3">
      <c r="C86">
        <v>7</v>
      </c>
      <c r="D86">
        <v>30</v>
      </c>
      <c r="E86">
        <v>1</v>
      </c>
      <c r="I86">
        <v>176</v>
      </c>
      <c r="O86">
        <v>7481</v>
      </c>
      <c r="P86">
        <v>7481</v>
      </c>
      <c r="Q86">
        <v>30661</v>
      </c>
    </row>
    <row r="87" spans="3:19" x14ac:dyDescent="0.3">
      <c r="C87" t="s">
        <v>1480</v>
      </c>
      <c r="E87">
        <v>35.859000000000002</v>
      </c>
      <c r="I87">
        <v>4668</v>
      </c>
      <c r="J87">
        <v>177</v>
      </c>
      <c r="K87">
        <v>42.8</v>
      </c>
      <c r="O87">
        <v>561957</v>
      </c>
      <c r="P87">
        <v>561957</v>
      </c>
      <c r="Q87">
        <v>2017214</v>
      </c>
      <c r="R87">
        <v>6600</v>
      </c>
      <c r="S87">
        <v>2209.8439429892192</v>
      </c>
    </row>
    <row r="88" spans="3:19" x14ac:dyDescent="0.3">
      <c r="C88">
        <v>8</v>
      </c>
      <c r="D88" t="s">
        <v>218</v>
      </c>
      <c r="E88">
        <v>4.05</v>
      </c>
      <c r="I88">
        <v>430.8</v>
      </c>
      <c r="J88">
        <v>8</v>
      </c>
      <c r="K88">
        <v>19.34</v>
      </c>
      <c r="Q88">
        <v>315754</v>
      </c>
      <c r="R88">
        <v>3000</v>
      </c>
      <c r="S88">
        <v>998.90835712295473</v>
      </c>
    </row>
    <row r="89" spans="3:19" x14ac:dyDescent="0.3">
      <c r="C89">
        <v>8</v>
      </c>
      <c r="D89">
        <v>99</v>
      </c>
      <c r="E89">
        <v>0.2</v>
      </c>
      <c r="I89">
        <v>19.2</v>
      </c>
      <c r="K89">
        <v>11.34</v>
      </c>
      <c r="Q89">
        <v>18210</v>
      </c>
      <c r="R89">
        <v>3000</v>
      </c>
      <c r="S89">
        <v>998.90835712295473</v>
      </c>
    </row>
    <row r="90" spans="3:19" x14ac:dyDescent="0.3">
      <c r="C90">
        <v>8</v>
      </c>
      <c r="D90">
        <v>101</v>
      </c>
      <c r="E90">
        <v>3.85</v>
      </c>
      <c r="I90">
        <v>411.6</v>
      </c>
      <c r="J90">
        <v>8</v>
      </c>
      <c r="K90">
        <v>8</v>
      </c>
      <c r="Q90">
        <v>297544</v>
      </c>
    </row>
    <row r="91" spans="3:19" x14ac:dyDescent="0.3">
      <c r="C91">
        <v>8</v>
      </c>
      <c r="D91" t="s">
        <v>1471</v>
      </c>
      <c r="E91">
        <v>7</v>
      </c>
      <c r="I91">
        <v>952</v>
      </c>
      <c r="J91">
        <v>58</v>
      </c>
      <c r="Q91">
        <v>306942</v>
      </c>
      <c r="S91">
        <v>669.26891919959769</v>
      </c>
    </row>
    <row r="92" spans="3:19" x14ac:dyDescent="0.3">
      <c r="C92">
        <v>8</v>
      </c>
      <c r="D92">
        <v>526</v>
      </c>
      <c r="E92">
        <v>7</v>
      </c>
      <c r="I92">
        <v>952</v>
      </c>
      <c r="J92">
        <v>58</v>
      </c>
      <c r="Q92">
        <v>306942</v>
      </c>
      <c r="S92">
        <v>669.26891919959769</v>
      </c>
    </row>
    <row r="93" spans="3:19" x14ac:dyDescent="0.3">
      <c r="C93">
        <v>8</v>
      </c>
      <c r="D93" t="s">
        <v>1472</v>
      </c>
      <c r="E93">
        <v>24</v>
      </c>
      <c r="I93">
        <v>3048</v>
      </c>
      <c r="J93">
        <v>115.5</v>
      </c>
      <c r="O93">
        <v>750</v>
      </c>
      <c r="P93">
        <v>750</v>
      </c>
      <c r="Q93">
        <v>833064</v>
      </c>
      <c r="S93">
        <v>541.66666666666663</v>
      </c>
    </row>
    <row r="94" spans="3:19" x14ac:dyDescent="0.3">
      <c r="C94">
        <v>8</v>
      </c>
      <c r="D94">
        <v>303</v>
      </c>
      <c r="S94">
        <v>541.66666666666663</v>
      </c>
    </row>
    <row r="95" spans="3:19" x14ac:dyDescent="0.3">
      <c r="C95">
        <v>8</v>
      </c>
      <c r="D95">
        <v>409</v>
      </c>
      <c r="E95">
        <v>22</v>
      </c>
      <c r="I95">
        <v>2736</v>
      </c>
      <c r="J95">
        <v>115.5</v>
      </c>
      <c r="O95">
        <v>750</v>
      </c>
      <c r="P95">
        <v>750</v>
      </c>
      <c r="Q95">
        <v>788674</v>
      </c>
    </row>
    <row r="96" spans="3:19" x14ac:dyDescent="0.3">
      <c r="C96">
        <v>8</v>
      </c>
      <c r="D96">
        <v>642</v>
      </c>
      <c r="E96">
        <v>2</v>
      </c>
      <c r="I96">
        <v>312</v>
      </c>
      <c r="Q96">
        <v>44390</v>
      </c>
    </row>
    <row r="97" spans="3:19" x14ac:dyDescent="0.3">
      <c r="C97">
        <v>8</v>
      </c>
      <c r="D97" t="s">
        <v>1473</v>
      </c>
      <c r="E97">
        <v>1</v>
      </c>
      <c r="I97">
        <v>104</v>
      </c>
      <c r="Q97">
        <v>23772</v>
      </c>
    </row>
    <row r="98" spans="3:19" x14ac:dyDescent="0.3">
      <c r="C98">
        <v>8</v>
      </c>
      <c r="D98">
        <v>30</v>
      </c>
      <c r="E98">
        <v>1</v>
      </c>
      <c r="I98">
        <v>104</v>
      </c>
      <c r="Q98">
        <v>23772</v>
      </c>
    </row>
    <row r="99" spans="3:19" x14ac:dyDescent="0.3">
      <c r="C99" t="s">
        <v>1481</v>
      </c>
      <c r="E99">
        <v>36.049999999999997</v>
      </c>
      <c r="I99">
        <v>4534.8</v>
      </c>
      <c r="J99">
        <v>181.5</v>
      </c>
      <c r="K99">
        <v>19.34</v>
      </c>
      <c r="O99">
        <v>750</v>
      </c>
      <c r="P99">
        <v>750</v>
      </c>
      <c r="Q99">
        <v>1479532</v>
      </c>
      <c r="R99">
        <v>3000</v>
      </c>
      <c r="S99">
        <v>2209.8439429892192</v>
      </c>
    </row>
    <row r="100" spans="3:19" x14ac:dyDescent="0.3">
      <c r="C100">
        <v>9</v>
      </c>
      <c r="D100" t="s">
        <v>218</v>
      </c>
      <c r="E100">
        <v>4.05</v>
      </c>
      <c r="I100">
        <v>603.6</v>
      </c>
      <c r="J100">
        <v>8</v>
      </c>
      <c r="K100">
        <v>35</v>
      </c>
      <c r="Q100">
        <v>318348</v>
      </c>
      <c r="S100">
        <v>998.90835712295473</v>
      </c>
    </row>
    <row r="101" spans="3:19" x14ac:dyDescent="0.3">
      <c r="C101">
        <v>9</v>
      </c>
      <c r="D101">
        <v>99</v>
      </c>
      <c r="E101">
        <v>0.2</v>
      </c>
      <c r="I101">
        <v>27.2</v>
      </c>
      <c r="K101">
        <v>14</v>
      </c>
      <c r="Q101">
        <v>17239</v>
      </c>
      <c r="S101">
        <v>998.90835712295473</v>
      </c>
    </row>
    <row r="102" spans="3:19" x14ac:dyDescent="0.3">
      <c r="C102">
        <v>9</v>
      </c>
      <c r="D102">
        <v>101</v>
      </c>
      <c r="E102">
        <v>3.85</v>
      </c>
      <c r="I102">
        <v>576.4</v>
      </c>
      <c r="J102">
        <v>8</v>
      </c>
      <c r="K102">
        <v>21</v>
      </c>
      <c r="Q102">
        <v>301109</v>
      </c>
    </row>
    <row r="103" spans="3:19" x14ac:dyDescent="0.3">
      <c r="C103">
        <v>9</v>
      </c>
      <c r="D103" t="s">
        <v>1471</v>
      </c>
      <c r="E103">
        <v>7</v>
      </c>
      <c r="I103">
        <v>1048</v>
      </c>
      <c r="J103">
        <v>59</v>
      </c>
      <c r="Q103">
        <v>298638</v>
      </c>
      <c r="R103">
        <v>5284</v>
      </c>
      <c r="S103">
        <v>669.26891919959769</v>
      </c>
    </row>
    <row r="104" spans="3:19" x14ac:dyDescent="0.3">
      <c r="C104">
        <v>9</v>
      </c>
      <c r="D104">
        <v>526</v>
      </c>
      <c r="E104">
        <v>7</v>
      </c>
      <c r="I104">
        <v>1048</v>
      </c>
      <c r="J104">
        <v>59</v>
      </c>
      <c r="Q104">
        <v>298638</v>
      </c>
      <c r="R104">
        <v>5284</v>
      </c>
      <c r="S104">
        <v>669.26891919959769</v>
      </c>
    </row>
    <row r="105" spans="3:19" x14ac:dyDescent="0.3">
      <c r="C105">
        <v>9</v>
      </c>
      <c r="D105" t="s">
        <v>1472</v>
      </c>
      <c r="E105">
        <v>24</v>
      </c>
      <c r="I105">
        <v>3248</v>
      </c>
      <c r="J105">
        <v>166</v>
      </c>
      <c r="O105">
        <v>1500</v>
      </c>
      <c r="P105">
        <v>1500</v>
      </c>
      <c r="Q105">
        <v>821222</v>
      </c>
      <c r="S105">
        <v>541.66666666666663</v>
      </c>
    </row>
    <row r="106" spans="3:19" x14ac:dyDescent="0.3">
      <c r="C106">
        <v>9</v>
      </c>
      <c r="D106">
        <v>303</v>
      </c>
      <c r="S106">
        <v>541.66666666666663</v>
      </c>
    </row>
    <row r="107" spans="3:19" x14ac:dyDescent="0.3">
      <c r="C107">
        <v>9</v>
      </c>
      <c r="D107">
        <v>409</v>
      </c>
      <c r="E107">
        <v>22</v>
      </c>
      <c r="I107">
        <v>3080</v>
      </c>
      <c r="J107">
        <v>166</v>
      </c>
      <c r="O107">
        <v>1500</v>
      </c>
      <c r="P107">
        <v>1500</v>
      </c>
      <c r="Q107">
        <v>778865</v>
      </c>
    </row>
    <row r="108" spans="3:19" x14ac:dyDescent="0.3">
      <c r="C108">
        <v>9</v>
      </c>
      <c r="D108">
        <v>642</v>
      </c>
      <c r="E108">
        <v>2</v>
      </c>
      <c r="I108">
        <v>168</v>
      </c>
      <c r="Q108">
        <v>42357</v>
      </c>
    </row>
    <row r="109" spans="3:19" x14ac:dyDescent="0.3">
      <c r="C109">
        <v>9</v>
      </c>
      <c r="D109" t="s">
        <v>1473</v>
      </c>
      <c r="E109">
        <v>1</v>
      </c>
      <c r="I109">
        <v>160</v>
      </c>
      <c r="Q109">
        <v>23180</v>
      </c>
    </row>
    <row r="110" spans="3:19" x14ac:dyDescent="0.3">
      <c r="C110">
        <v>9</v>
      </c>
      <c r="D110">
        <v>30</v>
      </c>
      <c r="E110">
        <v>1</v>
      </c>
      <c r="I110">
        <v>160</v>
      </c>
      <c r="Q110">
        <v>23180</v>
      </c>
    </row>
    <row r="111" spans="3:19" x14ac:dyDescent="0.3">
      <c r="C111" t="s">
        <v>1482</v>
      </c>
      <c r="E111">
        <v>36.049999999999997</v>
      </c>
      <c r="I111">
        <v>5059.6000000000004</v>
      </c>
      <c r="J111">
        <v>233</v>
      </c>
      <c r="K111">
        <v>35</v>
      </c>
      <c r="O111">
        <v>1500</v>
      </c>
      <c r="P111">
        <v>1500</v>
      </c>
      <c r="Q111">
        <v>1461388</v>
      </c>
      <c r="R111">
        <v>5284</v>
      </c>
      <c r="S111">
        <v>2209.8439429892192</v>
      </c>
    </row>
    <row r="112" spans="3:19" x14ac:dyDescent="0.3">
      <c r="C112">
        <v>10</v>
      </c>
      <c r="D112" t="s">
        <v>218</v>
      </c>
      <c r="E112">
        <v>4.05</v>
      </c>
      <c r="I112">
        <v>706</v>
      </c>
      <c r="J112">
        <v>8</v>
      </c>
      <c r="K112">
        <v>21</v>
      </c>
      <c r="Q112">
        <v>305000</v>
      </c>
      <c r="R112">
        <v>3000</v>
      </c>
      <c r="S112">
        <v>998.90835712295473</v>
      </c>
    </row>
    <row r="113" spans="3:19" x14ac:dyDescent="0.3">
      <c r="C113">
        <v>10</v>
      </c>
      <c r="D113">
        <v>99</v>
      </c>
      <c r="E113">
        <v>0.2</v>
      </c>
      <c r="I113">
        <v>33.6</v>
      </c>
      <c r="Q113">
        <v>11210</v>
      </c>
      <c r="R113">
        <v>3000</v>
      </c>
      <c r="S113">
        <v>998.90835712295473</v>
      </c>
    </row>
    <row r="114" spans="3:19" x14ac:dyDescent="0.3">
      <c r="C114">
        <v>10</v>
      </c>
      <c r="D114">
        <v>101</v>
      </c>
      <c r="E114">
        <v>3.85</v>
      </c>
      <c r="I114">
        <v>672.4</v>
      </c>
      <c r="J114">
        <v>8</v>
      </c>
      <c r="K114">
        <v>21</v>
      </c>
      <c r="Q114">
        <v>293790</v>
      </c>
    </row>
    <row r="115" spans="3:19" x14ac:dyDescent="0.3">
      <c r="C115">
        <v>10</v>
      </c>
      <c r="D115" t="s">
        <v>1471</v>
      </c>
      <c r="E115">
        <v>7</v>
      </c>
      <c r="I115">
        <v>1232</v>
      </c>
      <c r="J115">
        <v>61</v>
      </c>
      <c r="Q115">
        <v>291941</v>
      </c>
      <c r="S115">
        <v>669.26891919959769</v>
      </c>
    </row>
    <row r="116" spans="3:19" x14ac:dyDescent="0.3">
      <c r="C116">
        <v>10</v>
      </c>
      <c r="D116">
        <v>526</v>
      </c>
      <c r="E116">
        <v>7</v>
      </c>
      <c r="I116">
        <v>1232</v>
      </c>
      <c r="J116">
        <v>61</v>
      </c>
      <c r="Q116">
        <v>291941</v>
      </c>
      <c r="S116">
        <v>669.26891919959769</v>
      </c>
    </row>
    <row r="117" spans="3:19" x14ac:dyDescent="0.3">
      <c r="C117">
        <v>10</v>
      </c>
      <c r="D117" t="s">
        <v>1472</v>
      </c>
      <c r="E117">
        <v>25</v>
      </c>
      <c r="I117">
        <v>3900</v>
      </c>
      <c r="J117">
        <v>113</v>
      </c>
      <c r="Q117">
        <v>781231</v>
      </c>
      <c r="S117">
        <v>541.66666666666663</v>
      </c>
    </row>
    <row r="118" spans="3:19" x14ac:dyDescent="0.3">
      <c r="C118">
        <v>10</v>
      </c>
      <c r="D118">
        <v>303</v>
      </c>
      <c r="S118">
        <v>541.66666666666663</v>
      </c>
    </row>
    <row r="119" spans="3:19" x14ac:dyDescent="0.3">
      <c r="C119">
        <v>10</v>
      </c>
      <c r="D119">
        <v>409</v>
      </c>
      <c r="E119">
        <v>23</v>
      </c>
      <c r="I119">
        <v>3548</v>
      </c>
      <c r="J119">
        <v>113</v>
      </c>
      <c r="Q119">
        <v>737044</v>
      </c>
    </row>
    <row r="120" spans="3:19" x14ac:dyDescent="0.3">
      <c r="C120">
        <v>10</v>
      </c>
      <c r="D120">
        <v>642</v>
      </c>
      <c r="E120">
        <v>2</v>
      </c>
      <c r="I120">
        <v>352</v>
      </c>
      <c r="Q120">
        <v>44187</v>
      </c>
    </row>
    <row r="121" spans="3:19" x14ac:dyDescent="0.3">
      <c r="C121">
        <v>10</v>
      </c>
      <c r="D121" t="s">
        <v>1473</v>
      </c>
      <c r="E121">
        <v>1</v>
      </c>
      <c r="I121">
        <v>184</v>
      </c>
      <c r="Q121">
        <v>23180</v>
      </c>
    </row>
    <row r="122" spans="3:19" x14ac:dyDescent="0.3">
      <c r="C122">
        <v>10</v>
      </c>
      <c r="D122">
        <v>30</v>
      </c>
      <c r="E122">
        <v>1</v>
      </c>
      <c r="I122">
        <v>184</v>
      </c>
      <c r="Q122">
        <v>23180</v>
      </c>
    </row>
    <row r="123" spans="3:19" x14ac:dyDescent="0.3">
      <c r="C123" t="s">
        <v>1483</v>
      </c>
      <c r="E123">
        <v>37.049999999999997</v>
      </c>
      <c r="I123">
        <v>6022</v>
      </c>
      <c r="J123">
        <v>182</v>
      </c>
      <c r="K123">
        <v>21</v>
      </c>
      <c r="Q123">
        <v>1401352</v>
      </c>
      <c r="R123">
        <v>3000</v>
      </c>
      <c r="S123">
        <v>2209.8439429892192</v>
      </c>
    </row>
    <row r="124" spans="3:19" x14ac:dyDescent="0.3">
      <c r="C124">
        <v>11</v>
      </c>
      <c r="D124" t="s">
        <v>218</v>
      </c>
      <c r="E124">
        <v>4.05</v>
      </c>
      <c r="I124">
        <v>696.80000000000007</v>
      </c>
      <c r="J124">
        <v>8</v>
      </c>
      <c r="K124">
        <v>27</v>
      </c>
      <c r="N124">
        <v>89000</v>
      </c>
      <c r="O124">
        <v>48352</v>
      </c>
      <c r="P124">
        <v>137352</v>
      </c>
      <c r="Q124">
        <v>470866</v>
      </c>
      <c r="R124">
        <v>6500</v>
      </c>
      <c r="S124">
        <v>998.90835712295473</v>
      </c>
    </row>
    <row r="125" spans="3:19" x14ac:dyDescent="0.3">
      <c r="C125">
        <v>11</v>
      </c>
      <c r="D125">
        <v>99</v>
      </c>
      <c r="E125">
        <v>0.2</v>
      </c>
      <c r="I125">
        <v>33.6</v>
      </c>
      <c r="O125">
        <v>3385</v>
      </c>
      <c r="P125">
        <v>3385</v>
      </c>
      <c r="Q125">
        <v>12016</v>
      </c>
      <c r="R125">
        <v>6500</v>
      </c>
      <c r="S125">
        <v>998.90835712295473</v>
      </c>
    </row>
    <row r="126" spans="3:19" x14ac:dyDescent="0.3">
      <c r="C126">
        <v>11</v>
      </c>
      <c r="D126">
        <v>101</v>
      </c>
      <c r="E126">
        <v>3.85</v>
      </c>
      <c r="I126">
        <v>663.2</v>
      </c>
      <c r="J126">
        <v>8</v>
      </c>
      <c r="K126">
        <v>27</v>
      </c>
      <c r="N126">
        <v>89000</v>
      </c>
      <c r="O126">
        <v>44967</v>
      </c>
      <c r="P126">
        <v>133967</v>
      </c>
      <c r="Q126">
        <v>458850</v>
      </c>
    </row>
    <row r="127" spans="3:19" x14ac:dyDescent="0.3">
      <c r="C127">
        <v>11</v>
      </c>
      <c r="D127" t="s">
        <v>1471</v>
      </c>
      <c r="E127">
        <v>7</v>
      </c>
      <c r="I127">
        <v>1136</v>
      </c>
      <c r="J127">
        <v>54</v>
      </c>
      <c r="N127">
        <v>171000</v>
      </c>
      <c r="O127">
        <v>84719</v>
      </c>
      <c r="P127">
        <v>255719</v>
      </c>
      <c r="Q127">
        <v>551994</v>
      </c>
      <c r="R127">
        <v>550</v>
      </c>
      <c r="S127">
        <v>669.26891919959769</v>
      </c>
    </row>
    <row r="128" spans="3:19" x14ac:dyDescent="0.3">
      <c r="C128">
        <v>11</v>
      </c>
      <c r="D128">
        <v>526</v>
      </c>
      <c r="E128">
        <v>7</v>
      </c>
      <c r="I128">
        <v>1136</v>
      </c>
      <c r="J128">
        <v>54</v>
      </c>
      <c r="N128">
        <v>171000</v>
      </c>
      <c r="O128">
        <v>84719</v>
      </c>
      <c r="P128">
        <v>255719</v>
      </c>
      <c r="Q128">
        <v>551994</v>
      </c>
      <c r="R128">
        <v>550</v>
      </c>
      <c r="S128">
        <v>669.26891919959769</v>
      </c>
    </row>
    <row r="129" spans="3:19" x14ac:dyDescent="0.3">
      <c r="C129">
        <v>11</v>
      </c>
      <c r="D129" t="s">
        <v>1472</v>
      </c>
      <c r="E129">
        <v>24</v>
      </c>
      <c r="I129">
        <v>3780</v>
      </c>
      <c r="J129">
        <v>126</v>
      </c>
      <c r="O129">
        <v>256209</v>
      </c>
      <c r="P129">
        <v>256209</v>
      </c>
      <c r="Q129">
        <v>1064282</v>
      </c>
      <c r="R129">
        <v>2500</v>
      </c>
      <c r="S129">
        <v>541.66666666666663</v>
      </c>
    </row>
    <row r="130" spans="3:19" x14ac:dyDescent="0.3">
      <c r="C130">
        <v>11</v>
      </c>
      <c r="D130">
        <v>303</v>
      </c>
      <c r="R130">
        <v>2500</v>
      </c>
      <c r="S130">
        <v>541.66666666666663</v>
      </c>
    </row>
    <row r="131" spans="3:19" x14ac:dyDescent="0.3">
      <c r="C131">
        <v>11</v>
      </c>
      <c r="D131">
        <v>409</v>
      </c>
      <c r="E131">
        <v>22</v>
      </c>
      <c r="I131">
        <v>3476</v>
      </c>
      <c r="J131">
        <v>126</v>
      </c>
      <c r="O131">
        <v>240332</v>
      </c>
      <c r="P131">
        <v>240332</v>
      </c>
      <c r="Q131">
        <v>1008227</v>
      </c>
    </row>
    <row r="132" spans="3:19" x14ac:dyDescent="0.3">
      <c r="C132">
        <v>11</v>
      </c>
      <c r="D132">
        <v>642</v>
      </c>
      <c r="E132">
        <v>2</v>
      </c>
      <c r="I132">
        <v>304</v>
      </c>
      <c r="O132">
        <v>15877</v>
      </c>
      <c r="P132">
        <v>15877</v>
      </c>
      <c r="Q132">
        <v>56055</v>
      </c>
    </row>
    <row r="133" spans="3:19" x14ac:dyDescent="0.3">
      <c r="C133">
        <v>11</v>
      </c>
      <c r="D133" t="s">
        <v>1473</v>
      </c>
      <c r="E133">
        <v>1</v>
      </c>
      <c r="I133">
        <v>152</v>
      </c>
      <c r="O133">
        <v>7482</v>
      </c>
      <c r="P133">
        <v>7482</v>
      </c>
      <c r="Q133">
        <v>27502</v>
      </c>
    </row>
    <row r="134" spans="3:19" x14ac:dyDescent="0.3">
      <c r="C134">
        <v>11</v>
      </c>
      <c r="D134">
        <v>30</v>
      </c>
      <c r="E134">
        <v>1</v>
      </c>
      <c r="I134">
        <v>152</v>
      </c>
      <c r="O134">
        <v>7482</v>
      </c>
      <c r="P134">
        <v>7482</v>
      </c>
      <c r="Q134">
        <v>27502</v>
      </c>
    </row>
    <row r="135" spans="3:19" x14ac:dyDescent="0.3">
      <c r="C135" t="s">
        <v>1484</v>
      </c>
      <c r="E135">
        <v>36.049999999999997</v>
      </c>
      <c r="I135">
        <v>5764.8</v>
      </c>
      <c r="J135">
        <v>188</v>
      </c>
      <c r="K135">
        <v>27</v>
      </c>
      <c r="N135">
        <v>260000</v>
      </c>
      <c r="O135">
        <v>396762</v>
      </c>
      <c r="P135">
        <v>656762</v>
      </c>
      <c r="Q135">
        <v>2114644</v>
      </c>
      <c r="R135">
        <v>9550</v>
      </c>
      <c r="S135">
        <v>2209.8439429892192</v>
      </c>
    </row>
    <row r="136" spans="3:19" x14ac:dyDescent="0.3">
      <c r="C136">
        <v>12</v>
      </c>
      <c r="D136" t="s">
        <v>218</v>
      </c>
      <c r="E136">
        <v>4.05</v>
      </c>
      <c r="I136">
        <v>631.6</v>
      </c>
      <c r="J136">
        <v>8</v>
      </c>
      <c r="K136">
        <v>44.4</v>
      </c>
      <c r="O136">
        <v>249699</v>
      </c>
      <c r="P136">
        <v>249699</v>
      </c>
      <c r="Q136">
        <v>585376</v>
      </c>
      <c r="S136">
        <v>998.90835712295473</v>
      </c>
    </row>
    <row r="137" spans="3:19" x14ac:dyDescent="0.3">
      <c r="C137">
        <v>12</v>
      </c>
      <c r="D137">
        <v>99</v>
      </c>
      <c r="E137">
        <v>0.2</v>
      </c>
      <c r="I137">
        <v>17.600000000000001</v>
      </c>
      <c r="K137">
        <v>25.4</v>
      </c>
      <c r="Q137">
        <v>25079</v>
      </c>
      <c r="S137">
        <v>998.90835712295473</v>
      </c>
    </row>
    <row r="138" spans="3:19" x14ac:dyDescent="0.3">
      <c r="C138">
        <v>12</v>
      </c>
      <c r="D138">
        <v>101</v>
      </c>
      <c r="E138">
        <v>3.85</v>
      </c>
      <c r="I138">
        <v>614</v>
      </c>
      <c r="J138">
        <v>8</v>
      </c>
      <c r="K138">
        <v>19</v>
      </c>
      <c r="O138">
        <v>249699</v>
      </c>
      <c r="P138">
        <v>249699</v>
      </c>
      <c r="Q138">
        <v>560297</v>
      </c>
    </row>
    <row r="139" spans="3:19" x14ac:dyDescent="0.3">
      <c r="C139">
        <v>12</v>
      </c>
      <c r="D139" t="s">
        <v>1471</v>
      </c>
      <c r="E139">
        <v>7</v>
      </c>
      <c r="I139">
        <v>976</v>
      </c>
      <c r="J139">
        <v>68</v>
      </c>
      <c r="Q139">
        <v>339340</v>
      </c>
      <c r="R139">
        <v>550</v>
      </c>
      <c r="S139">
        <v>669.26891919959769</v>
      </c>
    </row>
    <row r="140" spans="3:19" x14ac:dyDescent="0.3">
      <c r="C140">
        <v>12</v>
      </c>
      <c r="D140">
        <v>526</v>
      </c>
      <c r="E140">
        <v>7</v>
      </c>
      <c r="I140">
        <v>976</v>
      </c>
      <c r="J140">
        <v>68</v>
      </c>
      <c r="Q140">
        <v>339340</v>
      </c>
      <c r="R140">
        <v>550</v>
      </c>
      <c r="S140">
        <v>669.26891919959769</v>
      </c>
    </row>
    <row r="141" spans="3:19" x14ac:dyDescent="0.3">
      <c r="C141">
        <v>12</v>
      </c>
      <c r="D141" t="s">
        <v>1472</v>
      </c>
      <c r="E141">
        <v>25</v>
      </c>
      <c r="I141">
        <v>3496</v>
      </c>
      <c r="J141">
        <v>180.5</v>
      </c>
      <c r="O141">
        <v>1500</v>
      </c>
      <c r="P141">
        <v>1500</v>
      </c>
      <c r="Q141">
        <v>854534</v>
      </c>
      <c r="R141">
        <v>1750</v>
      </c>
      <c r="S141">
        <v>541.66666666666663</v>
      </c>
    </row>
    <row r="142" spans="3:19" x14ac:dyDescent="0.3">
      <c r="C142">
        <v>12</v>
      </c>
      <c r="D142">
        <v>303</v>
      </c>
      <c r="R142">
        <v>1750</v>
      </c>
      <c r="S142">
        <v>541.66666666666663</v>
      </c>
    </row>
    <row r="143" spans="3:19" x14ac:dyDescent="0.3">
      <c r="C143">
        <v>12</v>
      </c>
      <c r="D143">
        <v>409</v>
      </c>
      <c r="E143">
        <v>22</v>
      </c>
      <c r="I143">
        <v>3224</v>
      </c>
      <c r="J143">
        <v>180.5</v>
      </c>
      <c r="O143">
        <v>1500</v>
      </c>
      <c r="P143">
        <v>1500</v>
      </c>
      <c r="Q143">
        <v>809785</v>
      </c>
    </row>
    <row r="144" spans="3:19" x14ac:dyDescent="0.3">
      <c r="C144">
        <v>12</v>
      </c>
      <c r="D144">
        <v>642</v>
      </c>
      <c r="E144">
        <v>3</v>
      </c>
      <c r="I144">
        <v>272</v>
      </c>
      <c r="Q144">
        <v>44749</v>
      </c>
    </row>
    <row r="145" spans="3:19" x14ac:dyDescent="0.3">
      <c r="C145">
        <v>12</v>
      </c>
      <c r="D145" t="s">
        <v>1473</v>
      </c>
      <c r="E145">
        <v>1</v>
      </c>
      <c r="I145">
        <v>168</v>
      </c>
      <c r="Q145">
        <v>23180</v>
      </c>
    </row>
    <row r="146" spans="3:19" x14ac:dyDescent="0.3">
      <c r="C146">
        <v>12</v>
      </c>
      <c r="D146">
        <v>30</v>
      </c>
      <c r="E146">
        <v>1</v>
      </c>
      <c r="I146">
        <v>168</v>
      </c>
      <c r="Q146">
        <v>23180</v>
      </c>
    </row>
    <row r="147" spans="3:19" x14ac:dyDescent="0.3">
      <c r="C147" t="s">
        <v>1485</v>
      </c>
      <c r="E147">
        <v>37.049999999999997</v>
      </c>
      <c r="I147">
        <v>5271.6</v>
      </c>
      <c r="J147">
        <v>256.5</v>
      </c>
      <c r="K147">
        <v>44.4</v>
      </c>
      <c r="O147">
        <v>251199</v>
      </c>
      <c r="P147">
        <v>251199</v>
      </c>
      <c r="Q147">
        <v>1802430</v>
      </c>
      <c r="R147">
        <v>2300</v>
      </c>
      <c r="S147">
        <v>2209.8439429892192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29" customWidth="1" collapsed="1"/>
    <col min="2" max="2" width="7.77734375" style="106" hidden="1" customWidth="1" outlineLevel="1"/>
    <col min="3" max="4" width="5.44140625" style="129" hidden="1" customWidth="1"/>
    <col min="5" max="5" width="7.77734375" style="106" customWidth="1"/>
    <col min="6" max="6" width="7.77734375" style="106" hidden="1" customWidth="1"/>
    <col min="7" max="7" width="5.44140625" style="129" hidden="1" customWidth="1"/>
    <col min="8" max="8" width="7.77734375" style="106" customWidth="1" collapsed="1"/>
    <col min="9" max="9" width="7.77734375" style="210" hidden="1" customWidth="1" outlineLevel="1"/>
    <col min="10" max="10" width="7.77734375" style="210" customWidth="1" collapsed="1"/>
    <col min="11" max="12" width="7.77734375" style="106" hidden="1" customWidth="1"/>
    <col min="13" max="13" width="5.44140625" style="129" hidden="1" customWidth="1"/>
    <col min="14" max="14" width="7.77734375" style="106" customWidth="1"/>
    <col min="15" max="15" width="7.77734375" style="106" hidden="1" customWidth="1"/>
    <col min="16" max="16" width="5.44140625" style="129" hidden="1" customWidth="1"/>
    <col min="17" max="17" width="7.77734375" style="106" customWidth="1" collapsed="1"/>
    <col min="18" max="18" width="7.77734375" style="210" hidden="1" customWidth="1" outlineLevel="1"/>
    <col min="19" max="19" width="7.77734375" style="210" customWidth="1" collapsed="1"/>
    <col min="20" max="21" width="7.77734375" style="106" hidden="1" customWidth="1"/>
    <col min="22" max="22" width="5" style="129" hidden="1" customWidth="1"/>
    <col min="23" max="23" width="7.77734375" style="106" customWidth="1"/>
    <col min="24" max="24" width="7.77734375" style="106" hidden="1" customWidth="1"/>
    <col min="25" max="25" width="5" style="129" hidden="1" customWidth="1"/>
    <col min="26" max="26" width="7.77734375" style="106" customWidth="1" collapsed="1"/>
    <col min="27" max="27" width="7.77734375" style="210" hidden="1" customWidth="1" outlineLevel="1"/>
    <col min="28" max="28" width="7.77734375" style="210" customWidth="1" collapsed="1"/>
    <col min="29" max="16384" width="8.88671875" style="129"/>
  </cols>
  <sheetData>
    <row r="1" spans="1:28" ht="18.600000000000001" customHeight="1" thickBot="1" x14ac:dyDescent="0.4">
      <c r="A1" s="438" t="s">
        <v>1496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" customHeight="1" thickBot="1" x14ac:dyDescent="0.35">
      <c r="A3" s="220" t="s">
        <v>127</v>
      </c>
      <c r="B3" s="221">
        <f>SUBTOTAL(9,B6:B1048576)/4</f>
        <v>42405859</v>
      </c>
      <c r="C3" s="222">
        <f t="shared" ref="C3:Z3" si="0">SUBTOTAL(9,C6:C1048576)</f>
        <v>4</v>
      </c>
      <c r="D3" s="222"/>
      <c r="E3" s="222">
        <f>SUBTOTAL(9,E6:E1048576)/4</f>
        <v>37193784</v>
      </c>
      <c r="F3" s="222"/>
      <c r="G3" s="222">
        <f t="shared" si="0"/>
        <v>4</v>
      </c>
      <c r="H3" s="222">
        <f>SUBTOTAL(9,H6:H1048576)/4</f>
        <v>49942073</v>
      </c>
      <c r="I3" s="225">
        <f>IF(B3&lt;&gt;0,H3/B3,"")</f>
        <v>1.1777163386785774</v>
      </c>
      <c r="J3" s="223">
        <f>IF(E3&lt;&gt;0,H3/E3,"")</f>
        <v>1.3427532138165883</v>
      </c>
      <c r="K3" s="224">
        <f t="shared" si="0"/>
        <v>0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 t="str">
        <f>IF(K3&lt;&gt;0,Q3/K3,"")</f>
        <v/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" customHeight="1" x14ac:dyDescent="0.3">
      <c r="A4" s="439" t="s">
        <v>210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" customHeight="1" thickBot="1" x14ac:dyDescent="0.35">
      <c r="A5" s="617"/>
      <c r="B5" s="618">
        <v>2015</v>
      </c>
      <c r="C5" s="619"/>
      <c r="D5" s="619"/>
      <c r="E5" s="619">
        <v>2017</v>
      </c>
      <c r="F5" s="619"/>
      <c r="G5" s="619"/>
      <c r="H5" s="619">
        <v>2018</v>
      </c>
      <c r="I5" s="620" t="s">
        <v>211</v>
      </c>
      <c r="J5" s="621" t="s">
        <v>2</v>
      </c>
      <c r="K5" s="618">
        <v>2015</v>
      </c>
      <c r="L5" s="619"/>
      <c r="M5" s="619"/>
      <c r="N5" s="619">
        <v>2017</v>
      </c>
      <c r="O5" s="619"/>
      <c r="P5" s="619"/>
      <c r="Q5" s="619">
        <v>2018</v>
      </c>
      <c r="R5" s="620" t="s">
        <v>211</v>
      </c>
      <c r="S5" s="621" t="s">
        <v>2</v>
      </c>
      <c r="T5" s="618">
        <v>2015</v>
      </c>
      <c r="U5" s="619"/>
      <c r="V5" s="619"/>
      <c r="W5" s="619">
        <v>2017</v>
      </c>
      <c r="X5" s="619"/>
      <c r="Y5" s="619"/>
      <c r="Z5" s="619">
        <v>2018</v>
      </c>
      <c r="AA5" s="620" t="s">
        <v>211</v>
      </c>
      <c r="AB5" s="621" t="s">
        <v>2</v>
      </c>
    </row>
    <row r="6" spans="1:28" ht="14.4" customHeight="1" x14ac:dyDescent="0.3">
      <c r="A6" s="622" t="s">
        <v>1494</v>
      </c>
      <c r="B6" s="623">
        <v>42405859</v>
      </c>
      <c r="C6" s="624">
        <v>1</v>
      </c>
      <c r="D6" s="624">
        <v>1.1401329587761224</v>
      </c>
      <c r="E6" s="623">
        <v>37193784</v>
      </c>
      <c r="F6" s="624">
        <v>0.8770906869260684</v>
      </c>
      <c r="G6" s="624">
        <v>1</v>
      </c>
      <c r="H6" s="623">
        <v>49942073</v>
      </c>
      <c r="I6" s="624">
        <v>1.1777163386785774</v>
      </c>
      <c r="J6" s="624">
        <v>1.3427532138165883</v>
      </c>
      <c r="K6" s="623"/>
      <c r="L6" s="624"/>
      <c r="M6" s="624"/>
      <c r="N6" s="623"/>
      <c r="O6" s="624"/>
      <c r="P6" s="624"/>
      <c r="Q6" s="623"/>
      <c r="R6" s="624"/>
      <c r="S6" s="624"/>
      <c r="T6" s="623"/>
      <c r="U6" s="624"/>
      <c r="V6" s="624"/>
      <c r="W6" s="623"/>
      <c r="X6" s="624"/>
      <c r="Y6" s="624"/>
      <c r="Z6" s="623"/>
      <c r="AA6" s="624"/>
      <c r="AB6" s="625"/>
    </row>
    <row r="7" spans="1:28" ht="14.4" customHeight="1" thickBot="1" x14ac:dyDescent="0.35">
      <c r="A7" s="629" t="s">
        <v>1495</v>
      </c>
      <c r="B7" s="626">
        <v>42405859</v>
      </c>
      <c r="C7" s="627">
        <v>1</v>
      </c>
      <c r="D7" s="627">
        <v>1.1401329587761224</v>
      </c>
      <c r="E7" s="626">
        <v>37193784</v>
      </c>
      <c r="F7" s="627">
        <v>0.8770906869260684</v>
      </c>
      <c r="G7" s="627">
        <v>1</v>
      </c>
      <c r="H7" s="626">
        <v>49942073</v>
      </c>
      <c r="I7" s="627">
        <v>1.1777163386785774</v>
      </c>
      <c r="J7" s="627">
        <v>1.3427532138165883</v>
      </c>
      <c r="K7" s="626"/>
      <c r="L7" s="627"/>
      <c r="M7" s="627"/>
      <c r="N7" s="626"/>
      <c r="O7" s="627"/>
      <c r="P7" s="627"/>
      <c r="Q7" s="626"/>
      <c r="R7" s="627"/>
      <c r="S7" s="627"/>
      <c r="T7" s="626"/>
      <c r="U7" s="627"/>
      <c r="V7" s="627"/>
      <c r="W7" s="626"/>
      <c r="X7" s="627"/>
      <c r="Y7" s="627"/>
      <c r="Z7" s="626"/>
      <c r="AA7" s="627"/>
      <c r="AB7" s="628"/>
    </row>
    <row r="8" spans="1:28" ht="14.4" customHeight="1" thickBot="1" x14ac:dyDescent="0.35"/>
    <row r="9" spans="1:28" ht="14.4" customHeight="1" x14ac:dyDescent="0.3">
      <c r="A9" s="622" t="s">
        <v>443</v>
      </c>
      <c r="B9" s="623">
        <v>42405859</v>
      </c>
      <c r="C9" s="624">
        <v>1</v>
      </c>
      <c r="D9" s="624">
        <v>1.1401329587761224</v>
      </c>
      <c r="E9" s="623">
        <v>37193784</v>
      </c>
      <c r="F9" s="624">
        <v>0.8770906869260684</v>
      </c>
      <c r="G9" s="624">
        <v>1</v>
      </c>
      <c r="H9" s="623">
        <v>49942073</v>
      </c>
      <c r="I9" s="624">
        <v>1.1777163386785774</v>
      </c>
      <c r="J9" s="625">
        <v>1.3427532138165883</v>
      </c>
    </row>
    <row r="10" spans="1:28" ht="14.4" customHeight="1" thickBot="1" x14ac:dyDescent="0.35">
      <c r="A10" s="629" t="s">
        <v>1497</v>
      </c>
      <c r="B10" s="626">
        <v>42405859</v>
      </c>
      <c r="C10" s="627">
        <v>1</v>
      </c>
      <c r="D10" s="627">
        <v>1.1401329587761224</v>
      </c>
      <c r="E10" s="626">
        <v>37193784</v>
      </c>
      <c r="F10" s="627">
        <v>0.8770906869260684</v>
      </c>
      <c r="G10" s="627">
        <v>1</v>
      </c>
      <c r="H10" s="626">
        <v>49942073</v>
      </c>
      <c r="I10" s="627">
        <v>1.1777163386785774</v>
      </c>
      <c r="J10" s="628">
        <v>1.3427532138165883</v>
      </c>
    </row>
    <row r="11" spans="1:28" ht="14.4" customHeight="1" x14ac:dyDescent="0.3">
      <c r="A11" s="564" t="s">
        <v>247</v>
      </c>
    </row>
    <row r="12" spans="1:28" ht="14.4" customHeight="1" x14ac:dyDescent="0.3">
      <c r="A12" s="565" t="s">
        <v>544</v>
      </c>
    </row>
    <row r="13" spans="1:28" ht="14.4" customHeight="1" x14ac:dyDescent="0.3">
      <c r="A13" s="564" t="s">
        <v>1498</v>
      </c>
    </row>
    <row r="14" spans="1:28" ht="14.4" customHeight="1" x14ac:dyDescent="0.3">
      <c r="A14" s="564" t="s">
        <v>1499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29" bestFit="1" customWidth="1"/>
    <col min="2" max="2" width="7.77734375" style="207" hidden="1" customWidth="1" outlineLevel="1"/>
    <col min="3" max="3" width="7.77734375" style="207" customWidth="1" collapsed="1"/>
    <col min="4" max="4" width="7.77734375" style="207" customWidth="1"/>
    <col min="5" max="5" width="7.77734375" style="106" hidden="1" customWidth="1" outlineLevel="1"/>
    <col min="6" max="6" width="7.77734375" style="106" customWidth="1" collapsed="1"/>
    <col min="7" max="7" width="7.77734375" style="106" customWidth="1"/>
    <col min="8" max="16384" width="8.88671875" style="129"/>
  </cols>
  <sheetData>
    <row r="1" spans="1:7" ht="18.600000000000001" customHeight="1" thickBot="1" x14ac:dyDescent="0.4">
      <c r="A1" s="438" t="s">
        <v>1500</v>
      </c>
      <c r="B1" s="329"/>
      <c r="C1" s="329"/>
      <c r="D1" s="329"/>
      <c r="E1" s="329"/>
      <c r="F1" s="329"/>
      <c r="G1" s="329"/>
    </row>
    <row r="2" spans="1:7" ht="14.4" customHeight="1" thickBot="1" x14ac:dyDescent="0.35">
      <c r="A2" s="232" t="s">
        <v>270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73" t="s">
        <v>127</v>
      </c>
      <c r="B3" s="259">
        <f t="shared" ref="B3:G3" si="0">SUBTOTAL(9,B6:B1048576)</f>
        <v>180141</v>
      </c>
      <c r="C3" s="260">
        <f t="shared" si="0"/>
        <v>171832</v>
      </c>
      <c r="D3" s="272">
        <f t="shared" si="0"/>
        <v>200816</v>
      </c>
      <c r="E3" s="224">
        <f t="shared" si="0"/>
        <v>42405859</v>
      </c>
      <c r="F3" s="222">
        <f t="shared" si="0"/>
        <v>37193784</v>
      </c>
      <c r="G3" s="261">
        <f t="shared" si="0"/>
        <v>49942073</v>
      </c>
    </row>
    <row r="4" spans="1:7" ht="14.4" customHeight="1" x14ac:dyDescent="0.3">
      <c r="A4" s="439" t="s">
        <v>135</v>
      </c>
      <c r="B4" s="444" t="s">
        <v>208</v>
      </c>
      <c r="C4" s="442"/>
      <c r="D4" s="445"/>
      <c r="E4" s="444" t="s">
        <v>98</v>
      </c>
      <c r="F4" s="442"/>
      <c r="G4" s="445"/>
    </row>
    <row r="5" spans="1:7" ht="14.4" customHeight="1" thickBot="1" x14ac:dyDescent="0.35">
      <c r="A5" s="617"/>
      <c r="B5" s="618">
        <v>2015</v>
      </c>
      <c r="C5" s="619">
        <v>2017</v>
      </c>
      <c r="D5" s="630">
        <v>2018</v>
      </c>
      <c r="E5" s="618">
        <v>2015</v>
      </c>
      <c r="F5" s="619">
        <v>2017</v>
      </c>
      <c r="G5" s="630">
        <v>2018</v>
      </c>
    </row>
    <row r="6" spans="1:7" ht="14.4" customHeight="1" thickBot="1" x14ac:dyDescent="0.35">
      <c r="A6" s="633" t="s">
        <v>1497</v>
      </c>
      <c r="B6" s="529">
        <v>180141</v>
      </c>
      <c r="C6" s="529">
        <v>171832</v>
      </c>
      <c r="D6" s="529">
        <v>200816</v>
      </c>
      <c r="E6" s="631">
        <v>42405859</v>
      </c>
      <c r="F6" s="631">
        <v>37193784</v>
      </c>
      <c r="G6" s="632">
        <v>49942073</v>
      </c>
    </row>
    <row r="7" spans="1:7" ht="14.4" customHeight="1" x14ac:dyDescent="0.3">
      <c r="A7" s="564" t="s">
        <v>247</v>
      </c>
    </row>
    <row r="8" spans="1:7" ht="14.4" customHeight="1" x14ac:dyDescent="0.3">
      <c r="A8" s="565" t="s">
        <v>544</v>
      </c>
    </row>
    <row r="9" spans="1:7" ht="14.4" customHeight="1" x14ac:dyDescent="0.3">
      <c r="A9" s="564" t="s">
        <v>1498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6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.109375" style="129" bestFit="1" customWidth="1"/>
    <col min="5" max="5" width="8" style="129" customWidth="1"/>
    <col min="6" max="6" width="50.88671875" style="129" bestFit="1" customWidth="1" collapsed="1"/>
    <col min="7" max="8" width="11.109375" style="207" hidden="1" customWidth="1" outlineLevel="1"/>
    <col min="9" max="10" width="9.33203125" style="129" hidden="1" customWidth="1"/>
    <col min="11" max="12" width="11.109375" style="207" customWidth="1"/>
    <col min="13" max="14" width="9.33203125" style="129" hidden="1" customWidth="1"/>
    <col min="15" max="16" width="11.109375" style="207" customWidth="1"/>
    <col min="17" max="17" width="11.109375" style="210" customWidth="1"/>
    <col min="18" max="18" width="11.109375" style="207" customWidth="1"/>
    <col min="19" max="16384" width="8.88671875" style="129"/>
  </cols>
  <sheetData>
    <row r="1" spans="1:18" ht="18.600000000000001" customHeight="1" thickBot="1" x14ac:dyDescent="0.4">
      <c r="A1" s="329" t="s">
        <v>1668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" customHeight="1" thickBot="1" x14ac:dyDescent="0.35">
      <c r="A2" s="232" t="s">
        <v>270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" customHeight="1" thickBot="1" x14ac:dyDescent="0.35">
      <c r="F3" s="87" t="s">
        <v>127</v>
      </c>
      <c r="G3" s="102">
        <f t="shared" ref="G3:P3" si="0">SUBTOTAL(9,G6:G1048576)</f>
        <v>180141</v>
      </c>
      <c r="H3" s="103">
        <f t="shared" si="0"/>
        <v>42405859</v>
      </c>
      <c r="I3" s="74"/>
      <c r="J3" s="74"/>
      <c r="K3" s="103">
        <f t="shared" si="0"/>
        <v>171832</v>
      </c>
      <c r="L3" s="103">
        <f t="shared" si="0"/>
        <v>37193784</v>
      </c>
      <c r="M3" s="74"/>
      <c r="N3" s="74"/>
      <c r="O3" s="103">
        <f t="shared" si="0"/>
        <v>200816</v>
      </c>
      <c r="P3" s="103">
        <f t="shared" si="0"/>
        <v>49942073</v>
      </c>
      <c r="Q3" s="75">
        <f>IF(L3=0,0,P3/L3)</f>
        <v>1.3427532138165883</v>
      </c>
      <c r="R3" s="104">
        <f>IF(O3=0,0,P3/O3)</f>
        <v>248.69568659867738</v>
      </c>
    </row>
    <row r="4" spans="1:18" ht="14.4" customHeight="1" x14ac:dyDescent="0.3">
      <c r="A4" s="446" t="s">
        <v>212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2017</v>
      </c>
      <c r="L4" s="451"/>
      <c r="M4" s="101"/>
      <c r="N4" s="101"/>
      <c r="O4" s="450">
        <v>2018</v>
      </c>
      <c r="P4" s="451"/>
      <c r="Q4" s="452" t="s">
        <v>2</v>
      </c>
      <c r="R4" s="447" t="s">
        <v>97</v>
      </c>
    </row>
    <row r="5" spans="1:18" ht="14.4" customHeight="1" thickBot="1" x14ac:dyDescent="0.35">
      <c r="A5" s="634"/>
      <c r="B5" s="634"/>
      <c r="C5" s="635"/>
      <c r="D5" s="636"/>
      <c r="E5" s="637"/>
      <c r="F5" s="638"/>
      <c r="G5" s="639" t="s">
        <v>71</v>
      </c>
      <c r="H5" s="640" t="s">
        <v>14</v>
      </c>
      <c r="I5" s="641"/>
      <c r="J5" s="641"/>
      <c r="K5" s="639" t="s">
        <v>71</v>
      </c>
      <c r="L5" s="640" t="s">
        <v>14</v>
      </c>
      <c r="M5" s="641"/>
      <c r="N5" s="641"/>
      <c r="O5" s="639" t="s">
        <v>71</v>
      </c>
      <c r="P5" s="640" t="s">
        <v>14</v>
      </c>
      <c r="Q5" s="642"/>
      <c r="R5" s="643"/>
    </row>
    <row r="6" spans="1:18" ht="14.4" customHeight="1" x14ac:dyDescent="0.3">
      <c r="A6" s="579" t="s">
        <v>1501</v>
      </c>
      <c r="B6" s="580" t="s">
        <v>1502</v>
      </c>
      <c r="C6" s="580" t="s">
        <v>443</v>
      </c>
      <c r="D6" s="580" t="s">
        <v>1503</v>
      </c>
      <c r="E6" s="580" t="s">
        <v>1504</v>
      </c>
      <c r="F6" s="580" t="s">
        <v>1505</v>
      </c>
      <c r="G6" s="116">
        <v>741</v>
      </c>
      <c r="H6" s="116">
        <v>128193</v>
      </c>
      <c r="I6" s="580">
        <v>1.0192572214580469</v>
      </c>
      <c r="J6" s="580">
        <v>173</v>
      </c>
      <c r="K6" s="116">
        <v>727</v>
      </c>
      <c r="L6" s="116">
        <v>125771</v>
      </c>
      <c r="M6" s="580">
        <v>1</v>
      </c>
      <c r="N6" s="580">
        <v>173</v>
      </c>
      <c r="O6" s="116">
        <v>766</v>
      </c>
      <c r="P6" s="116">
        <v>133284</v>
      </c>
      <c r="Q6" s="585">
        <v>1.0597355511206876</v>
      </c>
      <c r="R6" s="605">
        <v>174</v>
      </c>
    </row>
    <row r="7" spans="1:18" ht="14.4" customHeight="1" x14ac:dyDescent="0.3">
      <c r="A7" s="586" t="s">
        <v>1501</v>
      </c>
      <c r="B7" s="587" t="s">
        <v>1502</v>
      </c>
      <c r="C7" s="587" t="s">
        <v>443</v>
      </c>
      <c r="D7" s="587" t="s">
        <v>1503</v>
      </c>
      <c r="E7" s="587" t="s">
        <v>1506</v>
      </c>
      <c r="F7" s="587" t="s">
        <v>1507</v>
      </c>
      <c r="G7" s="614">
        <v>6741</v>
      </c>
      <c r="H7" s="614">
        <v>849366</v>
      </c>
      <c r="I7" s="587">
        <v>0.69830801104972373</v>
      </c>
      <c r="J7" s="587">
        <v>126</v>
      </c>
      <c r="K7" s="614">
        <v>6335</v>
      </c>
      <c r="L7" s="614">
        <v>1216320</v>
      </c>
      <c r="M7" s="587">
        <v>1</v>
      </c>
      <c r="N7" s="587">
        <v>192</v>
      </c>
      <c r="O7" s="614">
        <v>6524</v>
      </c>
      <c r="P7" s="614">
        <v>1259132</v>
      </c>
      <c r="Q7" s="592">
        <v>1.0351979742173112</v>
      </c>
      <c r="R7" s="615">
        <v>193</v>
      </c>
    </row>
    <row r="8" spans="1:18" ht="14.4" customHeight="1" x14ac:dyDescent="0.3">
      <c r="A8" s="586" t="s">
        <v>1501</v>
      </c>
      <c r="B8" s="587" t="s">
        <v>1502</v>
      </c>
      <c r="C8" s="587" t="s">
        <v>443</v>
      </c>
      <c r="D8" s="587" t="s">
        <v>1503</v>
      </c>
      <c r="E8" s="587" t="s">
        <v>1508</v>
      </c>
      <c r="F8" s="587" t="s">
        <v>1509</v>
      </c>
      <c r="G8" s="614">
        <v>6103</v>
      </c>
      <c r="H8" s="614">
        <v>402798</v>
      </c>
      <c r="I8" s="587">
        <v>0.94541093189627656</v>
      </c>
      <c r="J8" s="587">
        <v>66</v>
      </c>
      <c r="K8" s="614">
        <v>5606</v>
      </c>
      <c r="L8" s="614">
        <v>426056</v>
      </c>
      <c r="M8" s="587">
        <v>1</v>
      </c>
      <c r="N8" s="587">
        <v>76</v>
      </c>
      <c r="O8" s="614">
        <v>6395</v>
      </c>
      <c r="P8" s="614">
        <v>486020</v>
      </c>
      <c r="Q8" s="592">
        <v>1.1407420620763469</v>
      </c>
      <c r="R8" s="615">
        <v>76</v>
      </c>
    </row>
    <row r="9" spans="1:18" ht="14.4" customHeight="1" x14ac:dyDescent="0.3">
      <c r="A9" s="586" t="s">
        <v>1501</v>
      </c>
      <c r="B9" s="587" t="s">
        <v>1502</v>
      </c>
      <c r="C9" s="587" t="s">
        <v>443</v>
      </c>
      <c r="D9" s="587" t="s">
        <v>1503</v>
      </c>
      <c r="E9" s="587" t="s">
        <v>1510</v>
      </c>
      <c r="F9" s="587" t="s">
        <v>1511</v>
      </c>
      <c r="G9" s="614">
        <v>21</v>
      </c>
      <c r="H9" s="614">
        <v>3906</v>
      </c>
      <c r="I9" s="587">
        <v>0.73063973063973064</v>
      </c>
      <c r="J9" s="587">
        <v>186</v>
      </c>
      <c r="K9" s="614">
        <v>18</v>
      </c>
      <c r="L9" s="614">
        <v>5346</v>
      </c>
      <c r="M9" s="587">
        <v>1</v>
      </c>
      <c r="N9" s="587">
        <v>297</v>
      </c>
      <c r="O9" s="614">
        <v>23</v>
      </c>
      <c r="P9" s="614">
        <v>6822</v>
      </c>
      <c r="Q9" s="592">
        <v>1.2760942760942762</v>
      </c>
      <c r="R9" s="615">
        <v>296.60869565217394</v>
      </c>
    </row>
    <row r="10" spans="1:18" ht="14.4" customHeight="1" x14ac:dyDescent="0.3">
      <c r="A10" s="586" t="s">
        <v>1501</v>
      </c>
      <c r="B10" s="587" t="s">
        <v>1502</v>
      </c>
      <c r="C10" s="587" t="s">
        <v>443</v>
      </c>
      <c r="D10" s="587" t="s">
        <v>1503</v>
      </c>
      <c r="E10" s="587" t="s">
        <v>1510</v>
      </c>
      <c r="F10" s="587" t="s">
        <v>1512</v>
      </c>
      <c r="G10" s="614">
        <v>23</v>
      </c>
      <c r="H10" s="614">
        <v>4278</v>
      </c>
      <c r="I10" s="587">
        <v>0.43648607284970919</v>
      </c>
      <c r="J10" s="587">
        <v>186</v>
      </c>
      <c r="K10" s="614">
        <v>33</v>
      </c>
      <c r="L10" s="614">
        <v>9801</v>
      </c>
      <c r="M10" s="587">
        <v>1</v>
      </c>
      <c r="N10" s="587">
        <v>297</v>
      </c>
      <c r="O10" s="614">
        <v>22</v>
      </c>
      <c r="P10" s="614">
        <v>6533</v>
      </c>
      <c r="Q10" s="592">
        <v>0.666564636261606</v>
      </c>
      <c r="R10" s="615">
        <v>296.95454545454544</v>
      </c>
    </row>
    <row r="11" spans="1:18" ht="14.4" customHeight="1" x14ac:dyDescent="0.3">
      <c r="A11" s="586" t="s">
        <v>1501</v>
      </c>
      <c r="B11" s="587" t="s">
        <v>1502</v>
      </c>
      <c r="C11" s="587" t="s">
        <v>443</v>
      </c>
      <c r="D11" s="587" t="s">
        <v>1503</v>
      </c>
      <c r="E11" s="587" t="s">
        <v>1513</v>
      </c>
      <c r="F11" s="587" t="s">
        <v>1514</v>
      </c>
      <c r="G11" s="614">
        <v>2634</v>
      </c>
      <c r="H11" s="614">
        <v>597918</v>
      </c>
      <c r="I11" s="587">
        <v>0.83834069903086861</v>
      </c>
      <c r="J11" s="587">
        <v>227</v>
      </c>
      <c r="K11" s="614">
        <v>2786</v>
      </c>
      <c r="L11" s="614">
        <v>713216</v>
      </c>
      <c r="M11" s="587">
        <v>1</v>
      </c>
      <c r="N11" s="587">
        <v>256</v>
      </c>
      <c r="O11" s="614">
        <v>2899</v>
      </c>
      <c r="P11" s="614">
        <v>742144</v>
      </c>
      <c r="Q11" s="592">
        <v>1.0405599425699927</v>
      </c>
      <c r="R11" s="615">
        <v>256</v>
      </c>
    </row>
    <row r="12" spans="1:18" ht="14.4" customHeight="1" x14ac:dyDescent="0.3">
      <c r="A12" s="586" t="s">
        <v>1501</v>
      </c>
      <c r="B12" s="587" t="s">
        <v>1502</v>
      </c>
      <c r="C12" s="587" t="s">
        <v>443</v>
      </c>
      <c r="D12" s="587" t="s">
        <v>1503</v>
      </c>
      <c r="E12" s="587" t="s">
        <v>1513</v>
      </c>
      <c r="F12" s="587" t="s">
        <v>1515</v>
      </c>
      <c r="G12" s="614">
        <v>162</v>
      </c>
      <c r="H12" s="614">
        <v>36774</v>
      </c>
      <c r="I12" s="587">
        <v>1.0116087147887325</v>
      </c>
      <c r="J12" s="587">
        <v>227</v>
      </c>
      <c r="K12" s="614">
        <v>142</v>
      </c>
      <c r="L12" s="614">
        <v>36352</v>
      </c>
      <c r="M12" s="587">
        <v>1</v>
      </c>
      <c r="N12" s="587">
        <v>256</v>
      </c>
      <c r="O12" s="614">
        <v>165</v>
      </c>
      <c r="P12" s="614">
        <v>42240</v>
      </c>
      <c r="Q12" s="592">
        <v>1.1619718309859155</v>
      </c>
      <c r="R12" s="615">
        <v>256</v>
      </c>
    </row>
    <row r="13" spans="1:18" ht="14.4" customHeight="1" x14ac:dyDescent="0.3">
      <c r="A13" s="586" t="s">
        <v>1501</v>
      </c>
      <c r="B13" s="587" t="s">
        <v>1502</v>
      </c>
      <c r="C13" s="587" t="s">
        <v>443</v>
      </c>
      <c r="D13" s="587" t="s">
        <v>1503</v>
      </c>
      <c r="E13" s="587" t="s">
        <v>1516</v>
      </c>
      <c r="F13" s="587" t="s">
        <v>1517</v>
      </c>
      <c r="G13" s="614">
        <v>192</v>
      </c>
      <c r="H13" s="614">
        <v>16512</v>
      </c>
      <c r="I13" s="587">
        <v>3.7063973063973066</v>
      </c>
      <c r="J13" s="587">
        <v>86</v>
      </c>
      <c r="K13" s="614">
        <v>45</v>
      </c>
      <c r="L13" s="614">
        <v>4455</v>
      </c>
      <c r="M13" s="587">
        <v>1</v>
      </c>
      <c r="N13" s="587">
        <v>99</v>
      </c>
      <c r="O13" s="614">
        <v>73</v>
      </c>
      <c r="P13" s="614">
        <v>7300</v>
      </c>
      <c r="Q13" s="592">
        <v>1.638608305274972</v>
      </c>
      <c r="R13" s="615">
        <v>100</v>
      </c>
    </row>
    <row r="14" spans="1:18" ht="14.4" customHeight="1" x14ac:dyDescent="0.3">
      <c r="A14" s="586" t="s">
        <v>1501</v>
      </c>
      <c r="B14" s="587" t="s">
        <v>1502</v>
      </c>
      <c r="C14" s="587" t="s">
        <v>443</v>
      </c>
      <c r="D14" s="587" t="s">
        <v>1503</v>
      </c>
      <c r="E14" s="587" t="s">
        <v>1516</v>
      </c>
      <c r="F14" s="587" t="s">
        <v>1518</v>
      </c>
      <c r="G14" s="614">
        <v>77</v>
      </c>
      <c r="H14" s="614">
        <v>6622</v>
      </c>
      <c r="I14" s="587">
        <v>1.1944444444444444</v>
      </c>
      <c r="J14" s="587">
        <v>86</v>
      </c>
      <c r="K14" s="614">
        <v>56</v>
      </c>
      <c r="L14" s="614">
        <v>5544</v>
      </c>
      <c r="M14" s="587">
        <v>1</v>
      </c>
      <c r="N14" s="587">
        <v>99</v>
      </c>
      <c r="O14" s="614">
        <v>81</v>
      </c>
      <c r="P14" s="614">
        <v>8100</v>
      </c>
      <c r="Q14" s="592">
        <v>1.4610389610389611</v>
      </c>
      <c r="R14" s="615">
        <v>100</v>
      </c>
    </row>
    <row r="15" spans="1:18" ht="14.4" customHeight="1" x14ac:dyDescent="0.3">
      <c r="A15" s="586" t="s">
        <v>1501</v>
      </c>
      <c r="B15" s="587" t="s">
        <v>1502</v>
      </c>
      <c r="C15" s="587" t="s">
        <v>443</v>
      </c>
      <c r="D15" s="587" t="s">
        <v>1503</v>
      </c>
      <c r="E15" s="587" t="s">
        <v>1519</v>
      </c>
      <c r="F15" s="587" t="s">
        <v>1520</v>
      </c>
      <c r="G15" s="614">
        <v>43</v>
      </c>
      <c r="H15" s="614">
        <v>12642</v>
      </c>
      <c r="I15" s="587">
        <v>0.60199999999999998</v>
      </c>
      <c r="J15" s="587">
        <v>294</v>
      </c>
      <c r="K15" s="614">
        <v>60</v>
      </c>
      <c r="L15" s="614">
        <v>21000</v>
      </c>
      <c r="M15" s="587">
        <v>1</v>
      </c>
      <c r="N15" s="587">
        <v>350</v>
      </c>
      <c r="O15" s="614">
        <v>47</v>
      </c>
      <c r="P15" s="614">
        <v>16497</v>
      </c>
      <c r="Q15" s="592">
        <v>0.78557142857142859</v>
      </c>
      <c r="R15" s="615">
        <v>351</v>
      </c>
    </row>
    <row r="16" spans="1:18" ht="14.4" customHeight="1" x14ac:dyDescent="0.3">
      <c r="A16" s="586" t="s">
        <v>1501</v>
      </c>
      <c r="B16" s="587" t="s">
        <v>1502</v>
      </c>
      <c r="C16" s="587" t="s">
        <v>443</v>
      </c>
      <c r="D16" s="587" t="s">
        <v>1503</v>
      </c>
      <c r="E16" s="587" t="s">
        <v>1519</v>
      </c>
      <c r="F16" s="587" t="s">
        <v>1521</v>
      </c>
      <c r="G16" s="614">
        <v>109</v>
      </c>
      <c r="H16" s="614">
        <v>32046</v>
      </c>
      <c r="I16" s="587">
        <v>0.84777777777777774</v>
      </c>
      <c r="J16" s="587">
        <v>294</v>
      </c>
      <c r="K16" s="614">
        <v>108</v>
      </c>
      <c r="L16" s="614">
        <v>37800</v>
      </c>
      <c r="M16" s="587">
        <v>1</v>
      </c>
      <c r="N16" s="587">
        <v>350</v>
      </c>
      <c r="O16" s="614">
        <v>87</v>
      </c>
      <c r="P16" s="614">
        <v>30537</v>
      </c>
      <c r="Q16" s="592">
        <v>0.80785714285714283</v>
      </c>
      <c r="R16" s="615">
        <v>351</v>
      </c>
    </row>
    <row r="17" spans="1:18" ht="14.4" customHeight="1" x14ac:dyDescent="0.3">
      <c r="A17" s="586" t="s">
        <v>1501</v>
      </c>
      <c r="B17" s="587" t="s">
        <v>1502</v>
      </c>
      <c r="C17" s="587" t="s">
        <v>443</v>
      </c>
      <c r="D17" s="587" t="s">
        <v>1503</v>
      </c>
      <c r="E17" s="587" t="s">
        <v>1522</v>
      </c>
      <c r="F17" s="587" t="s">
        <v>1523</v>
      </c>
      <c r="G17" s="614">
        <v>3047</v>
      </c>
      <c r="H17" s="614">
        <v>3574131</v>
      </c>
      <c r="I17" s="587">
        <v>1.091247744460762</v>
      </c>
      <c r="J17" s="587">
        <v>1173</v>
      </c>
      <c r="K17" s="614">
        <v>3061</v>
      </c>
      <c r="L17" s="614">
        <v>3275270</v>
      </c>
      <c r="M17" s="587">
        <v>1</v>
      </c>
      <c r="N17" s="587">
        <v>1070</v>
      </c>
      <c r="O17" s="614">
        <v>8250</v>
      </c>
      <c r="P17" s="614">
        <v>8827500</v>
      </c>
      <c r="Q17" s="592">
        <v>2.6951976478275075</v>
      </c>
      <c r="R17" s="615">
        <v>1070</v>
      </c>
    </row>
    <row r="18" spans="1:18" ht="14.4" customHeight="1" x14ac:dyDescent="0.3">
      <c r="A18" s="586" t="s">
        <v>1501</v>
      </c>
      <c r="B18" s="587" t="s">
        <v>1502</v>
      </c>
      <c r="C18" s="587" t="s">
        <v>443</v>
      </c>
      <c r="D18" s="587" t="s">
        <v>1503</v>
      </c>
      <c r="E18" s="587" t="s">
        <v>1524</v>
      </c>
      <c r="F18" s="587" t="s">
        <v>1525</v>
      </c>
      <c r="G18" s="614">
        <v>17972</v>
      </c>
      <c r="H18" s="614">
        <v>736852</v>
      </c>
      <c r="I18" s="587">
        <v>1.1769670638596939</v>
      </c>
      <c r="J18" s="587">
        <v>41</v>
      </c>
      <c r="K18" s="614">
        <v>13610</v>
      </c>
      <c r="L18" s="614">
        <v>626060</v>
      </c>
      <c r="M18" s="587">
        <v>1</v>
      </c>
      <c r="N18" s="587">
        <v>46</v>
      </c>
      <c r="O18" s="614">
        <v>17219</v>
      </c>
      <c r="P18" s="614">
        <v>792074</v>
      </c>
      <c r="Q18" s="592">
        <v>1.2651726671565027</v>
      </c>
      <c r="R18" s="615">
        <v>46</v>
      </c>
    </row>
    <row r="19" spans="1:18" ht="14.4" customHeight="1" x14ac:dyDescent="0.3">
      <c r="A19" s="586" t="s">
        <v>1501</v>
      </c>
      <c r="B19" s="587" t="s">
        <v>1502</v>
      </c>
      <c r="C19" s="587" t="s">
        <v>443</v>
      </c>
      <c r="D19" s="587" t="s">
        <v>1503</v>
      </c>
      <c r="E19" s="587" t="s">
        <v>1524</v>
      </c>
      <c r="F19" s="587" t="s">
        <v>1526</v>
      </c>
      <c r="G19" s="614">
        <v>615</v>
      </c>
      <c r="H19" s="614">
        <v>25215</v>
      </c>
      <c r="I19" s="587">
        <v>1.2867421922841396</v>
      </c>
      <c r="J19" s="587">
        <v>41</v>
      </c>
      <c r="K19" s="614">
        <v>426</v>
      </c>
      <c r="L19" s="614">
        <v>19596</v>
      </c>
      <c r="M19" s="587">
        <v>1</v>
      </c>
      <c r="N19" s="587">
        <v>46</v>
      </c>
      <c r="O19" s="614">
        <v>465</v>
      </c>
      <c r="P19" s="614">
        <v>21390</v>
      </c>
      <c r="Q19" s="592">
        <v>1.091549295774648</v>
      </c>
      <c r="R19" s="615">
        <v>46</v>
      </c>
    </row>
    <row r="20" spans="1:18" ht="14.4" customHeight="1" x14ac:dyDescent="0.3">
      <c r="A20" s="586" t="s">
        <v>1501</v>
      </c>
      <c r="B20" s="587" t="s">
        <v>1502</v>
      </c>
      <c r="C20" s="587" t="s">
        <v>443</v>
      </c>
      <c r="D20" s="587" t="s">
        <v>1503</v>
      </c>
      <c r="E20" s="587" t="s">
        <v>1527</v>
      </c>
      <c r="F20" s="587" t="s">
        <v>1528</v>
      </c>
      <c r="G20" s="614">
        <v>2625</v>
      </c>
      <c r="H20" s="614">
        <v>1008000</v>
      </c>
      <c r="I20" s="587">
        <v>0.46635080036068161</v>
      </c>
      <c r="J20" s="587">
        <v>384</v>
      </c>
      <c r="K20" s="614">
        <v>6229</v>
      </c>
      <c r="L20" s="614">
        <v>2161463</v>
      </c>
      <c r="M20" s="587">
        <v>1</v>
      </c>
      <c r="N20" s="587">
        <v>347</v>
      </c>
      <c r="O20" s="614">
        <v>7670</v>
      </c>
      <c r="P20" s="614">
        <v>2661490</v>
      </c>
      <c r="Q20" s="592">
        <v>1.2313372933055065</v>
      </c>
      <c r="R20" s="615">
        <v>347</v>
      </c>
    </row>
    <row r="21" spans="1:18" ht="14.4" customHeight="1" x14ac:dyDescent="0.3">
      <c r="A21" s="586" t="s">
        <v>1501</v>
      </c>
      <c r="B21" s="587" t="s">
        <v>1502</v>
      </c>
      <c r="C21" s="587" t="s">
        <v>443</v>
      </c>
      <c r="D21" s="587" t="s">
        <v>1503</v>
      </c>
      <c r="E21" s="587" t="s">
        <v>1529</v>
      </c>
      <c r="F21" s="587" t="s">
        <v>1530</v>
      </c>
      <c r="G21" s="614">
        <v>569</v>
      </c>
      <c r="H21" s="614">
        <v>21053</v>
      </c>
      <c r="I21" s="587">
        <v>1.8849494135553766</v>
      </c>
      <c r="J21" s="587">
        <v>37</v>
      </c>
      <c r="K21" s="614">
        <v>219</v>
      </c>
      <c r="L21" s="614">
        <v>11169</v>
      </c>
      <c r="M21" s="587">
        <v>1</v>
      </c>
      <c r="N21" s="587">
        <v>51</v>
      </c>
      <c r="O21" s="614">
        <v>137</v>
      </c>
      <c r="P21" s="614">
        <v>6987</v>
      </c>
      <c r="Q21" s="592">
        <v>0.62557077625570778</v>
      </c>
      <c r="R21" s="615">
        <v>51</v>
      </c>
    </row>
    <row r="22" spans="1:18" ht="14.4" customHeight="1" x14ac:dyDescent="0.3">
      <c r="A22" s="586" t="s">
        <v>1501</v>
      </c>
      <c r="B22" s="587" t="s">
        <v>1502</v>
      </c>
      <c r="C22" s="587" t="s">
        <v>443</v>
      </c>
      <c r="D22" s="587" t="s">
        <v>1503</v>
      </c>
      <c r="E22" s="587" t="s">
        <v>1529</v>
      </c>
      <c r="F22" s="587" t="s">
        <v>1531</v>
      </c>
      <c r="G22" s="614">
        <v>4164</v>
      </c>
      <c r="H22" s="614">
        <v>154068</v>
      </c>
      <c r="I22" s="587">
        <v>1.7960411275092676</v>
      </c>
      <c r="J22" s="587">
        <v>37</v>
      </c>
      <c r="K22" s="614">
        <v>1682</v>
      </c>
      <c r="L22" s="614">
        <v>85782</v>
      </c>
      <c r="M22" s="587">
        <v>1</v>
      </c>
      <c r="N22" s="587">
        <v>51</v>
      </c>
      <c r="O22" s="614">
        <v>1910</v>
      </c>
      <c r="P22" s="614">
        <v>97410</v>
      </c>
      <c r="Q22" s="592">
        <v>1.1355529131985731</v>
      </c>
      <c r="R22" s="615">
        <v>51</v>
      </c>
    </row>
    <row r="23" spans="1:18" ht="14.4" customHeight="1" x14ac:dyDescent="0.3">
      <c r="A23" s="586" t="s">
        <v>1501</v>
      </c>
      <c r="B23" s="587" t="s">
        <v>1502</v>
      </c>
      <c r="C23" s="587" t="s">
        <v>443</v>
      </c>
      <c r="D23" s="587" t="s">
        <v>1503</v>
      </c>
      <c r="E23" s="587" t="s">
        <v>1532</v>
      </c>
      <c r="F23" s="587" t="s">
        <v>1533</v>
      </c>
      <c r="G23" s="614">
        <v>986</v>
      </c>
      <c r="H23" s="614">
        <v>87754</v>
      </c>
      <c r="I23" s="587">
        <v>1.051903528960491</v>
      </c>
      <c r="J23" s="587">
        <v>89</v>
      </c>
      <c r="K23" s="614">
        <v>948</v>
      </c>
      <c r="L23" s="614">
        <v>83424</v>
      </c>
      <c r="M23" s="587">
        <v>1</v>
      </c>
      <c r="N23" s="587">
        <v>88</v>
      </c>
      <c r="O23" s="614">
        <v>1047</v>
      </c>
      <c r="P23" s="614">
        <v>92136</v>
      </c>
      <c r="Q23" s="592">
        <v>1.1044303797468353</v>
      </c>
      <c r="R23" s="615">
        <v>88</v>
      </c>
    </row>
    <row r="24" spans="1:18" ht="14.4" customHeight="1" x14ac:dyDescent="0.3">
      <c r="A24" s="586" t="s">
        <v>1501</v>
      </c>
      <c r="B24" s="587" t="s">
        <v>1502</v>
      </c>
      <c r="C24" s="587" t="s">
        <v>443</v>
      </c>
      <c r="D24" s="587" t="s">
        <v>1503</v>
      </c>
      <c r="E24" s="587" t="s">
        <v>1534</v>
      </c>
      <c r="F24" s="587" t="s">
        <v>1535</v>
      </c>
      <c r="G24" s="614">
        <v>7411</v>
      </c>
      <c r="H24" s="614">
        <v>3305306</v>
      </c>
      <c r="I24" s="587">
        <v>0.39115686269404848</v>
      </c>
      <c r="J24" s="587">
        <v>446</v>
      </c>
      <c r="K24" s="614">
        <v>22414</v>
      </c>
      <c r="L24" s="614">
        <v>8450078</v>
      </c>
      <c r="M24" s="587">
        <v>1</v>
      </c>
      <c r="N24" s="587">
        <v>377</v>
      </c>
      <c r="O24" s="614">
        <v>26531</v>
      </c>
      <c r="P24" s="614">
        <v>10002187</v>
      </c>
      <c r="Q24" s="592">
        <v>1.1836798429552957</v>
      </c>
      <c r="R24" s="615">
        <v>377</v>
      </c>
    </row>
    <row r="25" spans="1:18" ht="14.4" customHeight="1" x14ac:dyDescent="0.3">
      <c r="A25" s="586" t="s">
        <v>1501</v>
      </c>
      <c r="B25" s="587" t="s">
        <v>1502</v>
      </c>
      <c r="C25" s="587" t="s">
        <v>443</v>
      </c>
      <c r="D25" s="587" t="s">
        <v>1503</v>
      </c>
      <c r="E25" s="587" t="s">
        <v>1536</v>
      </c>
      <c r="F25" s="587" t="s">
        <v>1537</v>
      </c>
      <c r="G25" s="614">
        <v>932</v>
      </c>
      <c r="H25" s="614">
        <v>39144</v>
      </c>
      <c r="I25" s="587">
        <v>1.4391176470588236</v>
      </c>
      <c r="J25" s="587">
        <v>42</v>
      </c>
      <c r="K25" s="614">
        <v>800</v>
      </c>
      <c r="L25" s="614">
        <v>27200</v>
      </c>
      <c r="M25" s="587">
        <v>1</v>
      </c>
      <c r="N25" s="587">
        <v>34</v>
      </c>
      <c r="O25" s="614">
        <v>863</v>
      </c>
      <c r="P25" s="614">
        <v>29342</v>
      </c>
      <c r="Q25" s="592">
        <v>1.0787500000000001</v>
      </c>
      <c r="R25" s="615">
        <v>34</v>
      </c>
    </row>
    <row r="26" spans="1:18" ht="14.4" customHeight="1" x14ac:dyDescent="0.3">
      <c r="A26" s="586" t="s">
        <v>1501</v>
      </c>
      <c r="B26" s="587" t="s">
        <v>1502</v>
      </c>
      <c r="C26" s="587" t="s">
        <v>443</v>
      </c>
      <c r="D26" s="587" t="s">
        <v>1503</v>
      </c>
      <c r="E26" s="587" t="s">
        <v>1538</v>
      </c>
      <c r="F26" s="587" t="s">
        <v>1539</v>
      </c>
      <c r="G26" s="614">
        <v>2274</v>
      </c>
      <c r="H26" s="614">
        <v>1118808</v>
      </c>
      <c r="I26" s="587">
        <v>3.4107504328951541</v>
      </c>
      <c r="J26" s="587">
        <v>492</v>
      </c>
      <c r="K26" s="614">
        <v>626</v>
      </c>
      <c r="L26" s="614">
        <v>328024</v>
      </c>
      <c r="M26" s="587">
        <v>1</v>
      </c>
      <c r="N26" s="587">
        <v>524</v>
      </c>
      <c r="O26" s="614">
        <v>567</v>
      </c>
      <c r="P26" s="614">
        <v>297108</v>
      </c>
      <c r="Q26" s="592">
        <v>0.90575079872204478</v>
      </c>
      <c r="R26" s="615">
        <v>524</v>
      </c>
    </row>
    <row r="27" spans="1:18" ht="14.4" customHeight="1" x14ac:dyDescent="0.3">
      <c r="A27" s="586" t="s">
        <v>1501</v>
      </c>
      <c r="B27" s="587" t="s">
        <v>1502</v>
      </c>
      <c r="C27" s="587" t="s">
        <v>443</v>
      </c>
      <c r="D27" s="587" t="s">
        <v>1503</v>
      </c>
      <c r="E27" s="587" t="s">
        <v>1540</v>
      </c>
      <c r="F27" s="587" t="s">
        <v>1541</v>
      </c>
      <c r="G27" s="614">
        <v>1029</v>
      </c>
      <c r="H27" s="614">
        <v>31899</v>
      </c>
      <c r="I27" s="587">
        <v>0.76978208933613268</v>
      </c>
      <c r="J27" s="587">
        <v>31</v>
      </c>
      <c r="K27" s="614">
        <v>727</v>
      </c>
      <c r="L27" s="614">
        <v>41439</v>
      </c>
      <c r="M27" s="587">
        <v>1</v>
      </c>
      <c r="N27" s="587">
        <v>57</v>
      </c>
      <c r="O27" s="614">
        <v>502</v>
      </c>
      <c r="P27" s="614">
        <v>28774</v>
      </c>
      <c r="Q27" s="592">
        <v>0.69437003788701468</v>
      </c>
      <c r="R27" s="615">
        <v>57.318725099601593</v>
      </c>
    </row>
    <row r="28" spans="1:18" ht="14.4" customHeight="1" x14ac:dyDescent="0.3">
      <c r="A28" s="586" t="s">
        <v>1501</v>
      </c>
      <c r="B28" s="587" t="s">
        <v>1502</v>
      </c>
      <c r="C28" s="587" t="s">
        <v>443</v>
      </c>
      <c r="D28" s="587" t="s">
        <v>1503</v>
      </c>
      <c r="E28" s="587" t="s">
        <v>1542</v>
      </c>
      <c r="F28" s="587" t="s">
        <v>1543</v>
      </c>
      <c r="G28" s="614">
        <v>37</v>
      </c>
      <c r="H28" s="614">
        <v>7696</v>
      </c>
      <c r="I28" s="587">
        <v>0.60275689223057649</v>
      </c>
      <c r="J28" s="587">
        <v>208</v>
      </c>
      <c r="K28" s="614">
        <v>57</v>
      </c>
      <c r="L28" s="614">
        <v>12768</v>
      </c>
      <c r="M28" s="587">
        <v>1</v>
      </c>
      <c r="N28" s="587">
        <v>224</v>
      </c>
      <c r="O28" s="614">
        <v>28</v>
      </c>
      <c r="P28" s="614">
        <v>6300</v>
      </c>
      <c r="Q28" s="592">
        <v>0.49342105263157893</v>
      </c>
      <c r="R28" s="615">
        <v>225</v>
      </c>
    </row>
    <row r="29" spans="1:18" ht="14.4" customHeight="1" x14ac:dyDescent="0.3">
      <c r="A29" s="586" t="s">
        <v>1501</v>
      </c>
      <c r="B29" s="587" t="s">
        <v>1502</v>
      </c>
      <c r="C29" s="587" t="s">
        <v>443</v>
      </c>
      <c r="D29" s="587" t="s">
        <v>1503</v>
      </c>
      <c r="E29" s="587" t="s">
        <v>1542</v>
      </c>
      <c r="F29" s="587" t="s">
        <v>1544</v>
      </c>
      <c r="G29" s="614">
        <v>960</v>
      </c>
      <c r="H29" s="614">
        <v>199680</v>
      </c>
      <c r="I29" s="587">
        <v>0.96266584387534715</v>
      </c>
      <c r="J29" s="587">
        <v>208</v>
      </c>
      <c r="K29" s="614">
        <v>926</v>
      </c>
      <c r="L29" s="614">
        <v>207424</v>
      </c>
      <c r="M29" s="587">
        <v>1</v>
      </c>
      <c r="N29" s="587">
        <v>224</v>
      </c>
      <c r="O29" s="614">
        <v>1065</v>
      </c>
      <c r="P29" s="614">
        <v>239625</v>
      </c>
      <c r="Q29" s="592">
        <v>1.1552424020364085</v>
      </c>
      <c r="R29" s="615">
        <v>225</v>
      </c>
    </row>
    <row r="30" spans="1:18" ht="14.4" customHeight="1" x14ac:dyDescent="0.3">
      <c r="A30" s="586" t="s">
        <v>1501</v>
      </c>
      <c r="B30" s="587" t="s">
        <v>1502</v>
      </c>
      <c r="C30" s="587" t="s">
        <v>443</v>
      </c>
      <c r="D30" s="587" t="s">
        <v>1503</v>
      </c>
      <c r="E30" s="587" t="s">
        <v>1545</v>
      </c>
      <c r="F30" s="587" t="s">
        <v>1546</v>
      </c>
      <c r="G30" s="614">
        <v>1001</v>
      </c>
      <c r="H30" s="614">
        <v>384384</v>
      </c>
      <c r="I30" s="587">
        <v>0.69788012810736622</v>
      </c>
      <c r="J30" s="587">
        <v>384</v>
      </c>
      <c r="K30" s="614">
        <v>996</v>
      </c>
      <c r="L30" s="614">
        <v>550788</v>
      </c>
      <c r="M30" s="587">
        <v>1</v>
      </c>
      <c r="N30" s="587">
        <v>553</v>
      </c>
      <c r="O30" s="614">
        <v>1091</v>
      </c>
      <c r="P30" s="614">
        <v>604414</v>
      </c>
      <c r="Q30" s="592">
        <v>1.0973623245241364</v>
      </c>
      <c r="R30" s="615">
        <v>554</v>
      </c>
    </row>
    <row r="31" spans="1:18" ht="14.4" customHeight="1" x14ac:dyDescent="0.3">
      <c r="A31" s="586" t="s">
        <v>1501</v>
      </c>
      <c r="B31" s="587" t="s">
        <v>1502</v>
      </c>
      <c r="C31" s="587" t="s">
        <v>443</v>
      </c>
      <c r="D31" s="587" t="s">
        <v>1503</v>
      </c>
      <c r="E31" s="587" t="s">
        <v>1547</v>
      </c>
      <c r="F31" s="587" t="s">
        <v>1548</v>
      </c>
      <c r="G31" s="614">
        <v>1838</v>
      </c>
      <c r="H31" s="614">
        <v>433768</v>
      </c>
      <c r="I31" s="587">
        <v>1.3054291561333815</v>
      </c>
      <c r="J31" s="587">
        <v>236</v>
      </c>
      <c r="K31" s="614">
        <v>1560</v>
      </c>
      <c r="L31" s="614">
        <v>332280</v>
      </c>
      <c r="M31" s="587">
        <v>1</v>
      </c>
      <c r="N31" s="587">
        <v>213</v>
      </c>
      <c r="O31" s="614">
        <v>1694</v>
      </c>
      <c r="P31" s="614">
        <v>362516</v>
      </c>
      <c r="Q31" s="592">
        <v>1.0909955459251235</v>
      </c>
      <c r="R31" s="615">
        <v>214</v>
      </c>
    </row>
    <row r="32" spans="1:18" ht="14.4" customHeight="1" x14ac:dyDescent="0.3">
      <c r="A32" s="586" t="s">
        <v>1501</v>
      </c>
      <c r="B32" s="587" t="s">
        <v>1502</v>
      </c>
      <c r="C32" s="587" t="s">
        <v>443</v>
      </c>
      <c r="D32" s="587" t="s">
        <v>1503</v>
      </c>
      <c r="E32" s="587" t="s">
        <v>1549</v>
      </c>
      <c r="F32" s="587" t="s">
        <v>1550</v>
      </c>
      <c r="G32" s="614">
        <v>119</v>
      </c>
      <c r="H32" s="614">
        <v>16303</v>
      </c>
      <c r="I32" s="587">
        <v>1.0416586799565524</v>
      </c>
      <c r="J32" s="587">
        <v>137</v>
      </c>
      <c r="K32" s="614">
        <v>111</v>
      </c>
      <c r="L32" s="614">
        <v>15651</v>
      </c>
      <c r="M32" s="587">
        <v>1</v>
      </c>
      <c r="N32" s="587">
        <v>141</v>
      </c>
      <c r="O32" s="614">
        <v>150</v>
      </c>
      <c r="P32" s="614">
        <v>21300</v>
      </c>
      <c r="Q32" s="592">
        <v>1.360935403488595</v>
      </c>
      <c r="R32" s="615">
        <v>142</v>
      </c>
    </row>
    <row r="33" spans="1:18" ht="14.4" customHeight="1" x14ac:dyDescent="0.3">
      <c r="A33" s="586" t="s">
        <v>1501</v>
      </c>
      <c r="B33" s="587" t="s">
        <v>1502</v>
      </c>
      <c r="C33" s="587" t="s">
        <v>443</v>
      </c>
      <c r="D33" s="587" t="s">
        <v>1503</v>
      </c>
      <c r="E33" s="587" t="s">
        <v>1549</v>
      </c>
      <c r="F33" s="587" t="s">
        <v>1551</v>
      </c>
      <c r="G33" s="614">
        <v>561</v>
      </c>
      <c r="H33" s="614">
        <v>76857</v>
      </c>
      <c r="I33" s="587">
        <v>1.1011820330969266</v>
      </c>
      <c r="J33" s="587">
        <v>137</v>
      </c>
      <c r="K33" s="614">
        <v>495</v>
      </c>
      <c r="L33" s="614">
        <v>69795</v>
      </c>
      <c r="M33" s="587">
        <v>1</v>
      </c>
      <c r="N33" s="587">
        <v>141</v>
      </c>
      <c r="O33" s="614">
        <v>349</v>
      </c>
      <c r="P33" s="614">
        <v>49558</v>
      </c>
      <c r="Q33" s="592">
        <v>0.71005086324235256</v>
      </c>
      <c r="R33" s="615">
        <v>142</v>
      </c>
    </row>
    <row r="34" spans="1:18" ht="14.4" customHeight="1" x14ac:dyDescent="0.3">
      <c r="A34" s="586" t="s">
        <v>1501</v>
      </c>
      <c r="B34" s="587" t="s">
        <v>1502</v>
      </c>
      <c r="C34" s="587" t="s">
        <v>443</v>
      </c>
      <c r="D34" s="587" t="s">
        <v>1503</v>
      </c>
      <c r="E34" s="587" t="s">
        <v>1552</v>
      </c>
      <c r="F34" s="587" t="s">
        <v>1553</v>
      </c>
      <c r="G34" s="614">
        <v>47</v>
      </c>
      <c r="H34" s="614">
        <v>9635</v>
      </c>
      <c r="I34" s="587">
        <v>43.795454545454547</v>
      </c>
      <c r="J34" s="587">
        <v>205</v>
      </c>
      <c r="K34" s="614">
        <v>1</v>
      </c>
      <c r="L34" s="614">
        <v>220</v>
      </c>
      <c r="M34" s="587">
        <v>1</v>
      </c>
      <c r="N34" s="587">
        <v>220</v>
      </c>
      <c r="O34" s="614">
        <v>32</v>
      </c>
      <c r="P34" s="614">
        <v>7072</v>
      </c>
      <c r="Q34" s="592">
        <v>32.145454545454548</v>
      </c>
      <c r="R34" s="615">
        <v>221</v>
      </c>
    </row>
    <row r="35" spans="1:18" ht="14.4" customHeight="1" x14ac:dyDescent="0.3">
      <c r="A35" s="586" t="s">
        <v>1501</v>
      </c>
      <c r="B35" s="587" t="s">
        <v>1502</v>
      </c>
      <c r="C35" s="587" t="s">
        <v>443</v>
      </c>
      <c r="D35" s="587" t="s">
        <v>1503</v>
      </c>
      <c r="E35" s="587" t="s">
        <v>1554</v>
      </c>
      <c r="F35" s="587" t="s">
        <v>1555</v>
      </c>
      <c r="G35" s="614">
        <v>87</v>
      </c>
      <c r="H35" s="614">
        <v>109272</v>
      </c>
      <c r="I35" s="587">
        <v>0.95452401334754278</v>
      </c>
      <c r="J35" s="587">
        <v>1256</v>
      </c>
      <c r="K35" s="614">
        <v>91</v>
      </c>
      <c r="L35" s="614">
        <v>114478</v>
      </c>
      <c r="M35" s="587">
        <v>1</v>
      </c>
      <c r="N35" s="587">
        <v>1258</v>
      </c>
      <c r="O35" s="614">
        <v>99</v>
      </c>
      <c r="P35" s="614">
        <v>124839</v>
      </c>
      <c r="Q35" s="592">
        <v>1.090506472859414</v>
      </c>
      <c r="R35" s="615">
        <v>1261</v>
      </c>
    </row>
    <row r="36" spans="1:18" ht="14.4" customHeight="1" x14ac:dyDescent="0.3">
      <c r="A36" s="586" t="s">
        <v>1501</v>
      </c>
      <c r="B36" s="587" t="s">
        <v>1502</v>
      </c>
      <c r="C36" s="587" t="s">
        <v>443</v>
      </c>
      <c r="D36" s="587" t="s">
        <v>1503</v>
      </c>
      <c r="E36" s="587" t="s">
        <v>1556</v>
      </c>
      <c r="F36" s="587" t="s">
        <v>1557</v>
      </c>
      <c r="G36" s="614">
        <v>24279</v>
      </c>
      <c r="H36" s="614">
        <v>412743</v>
      </c>
      <c r="I36" s="587">
        <v>1.0573095849845404</v>
      </c>
      <c r="J36" s="587">
        <v>17</v>
      </c>
      <c r="K36" s="614">
        <v>22963</v>
      </c>
      <c r="L36" s="614">
        <v>390371</v>
      </c>
      <c r="M36" s="587">
        <v>1</v>
      </c>
      <c r="N36" s="587">
        <v>17</v>
      </c>
      <c r="O36" s="614">
        <v>22526</v>
      </c>
      <c r="P36" s="614">
        <v>382942</v>
      </c>
      <c r="Q36" s="592">
        <v>0.98096938553324919</v>
      </c>
      <c r="R36" s="615">
        <v>17</v>
      </c>
    </row>
    <row r="37" spans="1:18" ht="14.4" customHeight="1" x14ac:dyDescent="0.3">
      <c r="A37" s="586" t="s">
        <v>1501</v>
      </c>
      <c r="B37" s="587" t="s">
        <v>1502</v>
      </c>
      <c r="C37" s="587" t="s">
        <v>443</v>
      </c>
      <c r="D37" s="587" t="s">
        <v>1503</v>
      </c>
      <c r="E37" s="587" t="s">
        <v>1556</v>
      </c>
      <c r="F37" s="587" t="s">
        <v>1558</v>
      </c>
      <c r="G37" s="614">
        <v>657</v>
      </c>
      <c r="H37" s="614">
        <v>11169</v>
      </c>
      <c r="I37" s="587">
        <v>1.2372881355932204</v>
      </c>
      <c r="J37" s="587">
        <v>17</v>
      </c>
      <c r="K37" s="614">
        <v>531</v>
      </c>
      <c r="L37" s="614">
        <v>9027</v>
      </c>
      <c r="M37" s="587">
        <v>1</v>
      </c>
      <c r="N37" s="587">
        <v>17</v>
      </c>
      <c r="O37" s="614">
        <v>450</v>
      </c>
      <c r="P37" s="614">
        <v>7650</v>
      </c>
      <c r="Q37" s="592">
        <v>0.84745762711864403</v>
      </c>
      <c r="R37" s="615">
        <v>17</v>
      </c>
    </row>
    <row r="38" spans="1:18" ht="14.4" customHeight="1" x14ac:dyDescent="0.3">
      <c r="A38" s="586" t="s">
        <v>1501</v>
      </c>
      <c r="B38" s="587" t="s">
        <v>1502</v>
      </c>
      <c r="C38" s="587" t="s">
        <v>443</v>
      </c>
      <c r="D38" s="587" t="s">
        <v>1503</v>
      </c>
      <c r="E38" s="587" t="s">
        <v>1559</v>
      </c>
      <c r="F38" s="587" t="s">
        <v>1560</v>
      </c>
      <c r="G38" s="614">
        <v>110</v>
      </c>
      <c r="H38" s="614">
        <v>15290</v>
      </c>
      <c r="I38" s="587">
        <v>1.3886113886113887</v>
      </c>
      <c r="J38" s="587">
        <v>139</v>
      </c>
      <c r="K38" s="614">
        <v>77</v>
      </c>
      <c r="L38" s="614">
        <v>11011</v>
      </c>
      <c r="M38" s="587">
        <v>1</v>
      </c>
      <c r="N38" s="587">
        <v>143</v>
      </c>
      <c r="O38" s="614">
        <v>52</v>
      </c>
      <c r="P38" s="614">
        <v>7436</v>
      </c>
      <c r="Q38" s="592">
        <v>0.67532467532467533</v>
      </c>
      <c r="R38" s="615">
        <v>143</v>
      </c>
    </row>
    <row r="39" spans="1:18" ht="14.4" customHeight="1" x14ac:dyDescent="0.3">
      <c r="A39" s="586" t="s">
        <v>1501</v>
      </c>
      <c r="B39" s="587" t="s">
        <v>1502</v>
      </c>
      <c r="C39" s="587" t="s">
        <v>443</v>
      </c>
      <c r="D39" s="587" t="s">
        <v>1503</v>
      </c>
      <c r="E39" s="587" t="s">
        <v>1559</v>
      </c>
      <c r="F39" s="587" t="s">
        <v>1561</v>
      </c>
      <c r="G39" s="614">
        <v>860</v>
      </c>
      <c r="H39" s="614">
        <v>119540</v>
      </c>
      <c r="I39" s="587">
        <v>1.0169635717080971</v>
      </c>
      <c r="J39" s="587">
        <v>139</v>
      </c>
      <c r="K39" s="614">
        <v>822</v>
      </c>
      <c r="L39" s="614">
        <v>117546</v>
      </c>
      <c r="M39" s="587">
        <v>1</v>
      </c>
      <c r="N39" s="587">
        <v>143</v>
      </c>
      <c r="O39" s="614">
        <v>824</v>
      </c>
      <c r="P39" s="614">
        <v>117832</v>
      </c>
      <c r="Q39" s="592">
        <v>1.002433090024331</v>
      </c>
      <c r="R39" s="615">
        <v>143</v>
      </c>
    </row>
    <row r="40" spans="1:18" ht="14.4" customHeight="1" x14ac:dyDescent="0.3">
      <c r="A40" s="586" t="s">
        <v>1501</v>
      </c>
      <c r="B40" s="587" t="s">
        <v>1502</v>
      </c>
      <c r="C40" s="587" t="s">
        <v>443</v>
      </c>
      <c r="D40" s="587" t="s">
        <v>1503</v>
      </c>
      <c r="E40" s="587" t="s">
        <v>1562</v>
      </c>
      <c r="F40" s="587" t="s">
        <v>1563</v>
      </c>
      <c r="G40" s="614">
        <v>435</v>
      </c>
      <c r="H40" s="614">
        <v>44805</v>
      </c>
      <c r="I40" s="587">
        <v>1.6373104330348986</v>
      </c>
      <c r="J40" s="587">
        <v>103</v>
      </c>
      <c r="K40" s="614">
        <v>421</v>
      </c>
      <c r="L40" s="614">
        <v>27365</v>
      </c>
      <c r="M40" s="587">
        <v>1</v>
      </c>
      <c r="N40" s="587">
        <v>65</v>
      </c>
      <c r="O40" s="614">
        <v>386</v>
      </c>
      <c r="P40" s="614">
        <v>25090</v>
      </c>
      <c r="Q40" s="592">
        <v>0.91686460807600945</v>
      </c>
      <c r="R40" s="615">
        <v>65</v>
      </c>
    </row>
    <row r="41" spans="1:18" ht="14.4" customHeight="1" x14ac:dyDescent="0.3">
      <c r="A41" s="586" t="s">
        <v>1501</v>
      </c>
      <c r="B41" s="587" t="s">
        <v>1502</v>
      </c>
      <c r="C41" s="587" t="s">
        <v>443</v>
      </c>
      <c r="D41" s="587" t="s">
        <v>1503</v>
      </c>
      <c r="E41" s="587" t="s">
        <v>1562</v>
      </c>
      <c r="F41" s="587" t="s">
        <v>1564</v>
      </c>
      <c r="G41" s="614">
        <v>83</v>
      </c>
      <c r="H41" s="614">
        <v>8549</v>
      </c>
      <c r="I41" s="587">
        <v>1.7080919080919081</v>
      </c>
      <c r="J41" s="587">
        <v>103</v>
      </c>
      <c r="K41" s="614">
        <v>77</v>
      </c>
      <c r="L41" s="614">
        <v>5005</v>
      </c>
      <c r="M41" s="587">
        <v>1</v>
      </c>
      <c r="N41" s="587">
        <v>65</v>
      </c>
      <c r="O41" s="614">
        <v>70</v>
      </c>
      <c r="P41" s="614">
        <v>4550</v>
      </c>
      <c r="Q41" s="592">
        <v>0.90909090909090906</v>
      </c>
      <c r="R41" s="615">
        <v>65</v>
      </c>
    </row>
    <row r="42" spans="1:18" ht="14.4" customHeight="1" x14ac:dyDescent="0.3">
      <c r="A42" s="586" t="s">
        <v>1501</v>
      </c>
      <c r="B42" s="587" t="s">
        <v>1502</v>
      </c>
      <c r="C42" s="587" t="s">
        <v>443</v>
      </c>
      <c r="D42" s="587" t="s">
        <v>1503</v>
      </c>
      <c r="E42" s="587" t="s">
        <v>1565</v>
      </c>
      <c r="F42" s="587" t="s">
        <v>1566</v>
      </c>
      <c r="G42" s="614"/>
      <c r="H42" s="614"/>
      <c r="I42" s="587"/>
      <c r="J42" s="587"/>
      <c r="K42" s="614">
        <v>3</v>
      </c>
      <c r="L42" s="614">
        <v>372</v>
      </c>
      <c r="M42" s="587">
        <v>1</v>
      </c>
      <c r="N42" s="587">
        <v>124</v>
      </c>
      <c r="O42" s="614"/>
      <c r="P42" s="614"/>
      <c r="Q42" s="592"/>
      <c r="R42" s="615"/>
    </row>
    <row r="43" spans="1:18" ht="14.4" customHeight="1" x14ac:dyDescent="0.3">
      <c r="A43" s="586" t="s">
        <v>1501</v>
      </c>
      <c r="B43" s="587" t="s">
        <v>1502</v>
      </c>
      <c r="C43" s="587" t="s">
        <v>443</v>
      </c>
      <c r="D43" s="587" t="s">
        <v>1503</v>
      </c>
      <c r="E43" s="587" t="s">
        <v>1565</v>
      </c>
      <c r="F43" s="587" t="s">
        <v>1567</v>
      </c>
      <c r="G43" s="614">
        <v>2</v>
      </c>
      <c r="H43" s="614">
        <v>236</v>
      </c>
      <c r="I43" s="587"/>
      <c r="J43" s="587">
        <v>118</v>
      </c>
      <c r="K43" s="614"/>
      <c r="L43" s="614"/>
      <c r="M43" s="587"/>
      <c r="N43" s="587"/>
      <c r="O43" s="614"/>
      <c r="P43" s="614"/>
      <c r="Q43" s="592"/>
      <c r="R43" s="615"/>
    </row>
    <row r="44" spans="1:18" ht="14.4" customHeight="1" x14ac:dyDescent="0.3">
      <c r="A44" s="586" t="s">
        <v>1501</v>
      </c>
      <c r="B44" s="587" t="s">
        <v>1502</v>
      </c>
      <c r="C44" s="587" t="s">
        <v>443</v>
      </c>
      <c r="D44" s="587" t="s">
        <v>1503</v>
      </c>
      <c r="E44" s="587" t="s">
        <v>1568</v>
      </c>
      <c r="F44" s="587" t="s">
        <v>1569</v>
      </c>
      <c r="G44" s="614">
        <v>3882</v>
      </c>
      <c r="H44" s="614">
        <v>155280</v>
      </c>
      <c r="I44" s="587">
        <v>0.82767884269944403</v>
      </c>
      <c r="J44" s="587">
        <v>40</v>
      </c>
      <c r="K44" s="614">
        <v>4363</v>
      </c>
      <c r="L44" s="614">
        <v>187609</v>
      </c>
      <c r="M44" s="587">
        <v>1</v>
      </c>
      <c r="N44" s="587">
        <v>43</v>
      </c>
      <c r="O44" s="614">
        <v>5105</v>
      </c>
      <c r="P44" s="614">
        <v>219515</v>
      </c>
      <c r="Q44" s="592">
        <v>1.1700664680265873</v>
      </c>
      <c r="R44" s="615">
        <v>43</v>
      </c>
    </row>
    <row r="45" spans="1:18" ht="14.4" customHeight="1" x14ac:dyDescent="0.3">
      <c r="A45" s="586" t="s">
        <v>1501</v>
      </c>
      <c r="B45" s="587" t="s">
        <v>1502</v>
      </c>
      <c r="C45" s="587" t="s">
        <v>443</v>
      </c>
      <c r="D45" s="587" t="s">
        <v>1503</v>
      </c>
      <c r="E45" s="587" t="s">
        <v>1568</v>
      </c>
      <c r="F45" s="587" t="s">
        <v>1570</v>
      </c>
      <c r="G45" s="614">
        <v>350</v>
      </c>
      <c r="H45" s="614">
        <v>14000</v>
      </c>
      <c r="I45" s="587">
        <v>0.70168404170008014</v>
      </c>
      <c r="J45" s="587">
        <v>40</v>
      </c>
      <c r="K45" s="614">
        <v>464</v>
      </c>
      <c r="L45" s="614">
        <v>19952</v>
      </c>
      <c r="M45" s="587">
        <v>1</v>
      </c>
      <c r="N45" s="587">
        <v>43</v>
      </c>
      <c r="O45" s="614">
        <v>403</v>
      </c>
      <c r="P45" s="614">
        <v>17329</v>
      </c>
      <c r="Q45" s="592">
        <v>0.86853448275862066</v>
      </c>
      <c r="R45" s="615">
        <v>43</v>
      </c>
    </row>
    <row r="46" spans="1:18" ht="14.4" customHeight="1" x14ac:dyDescent="0.3">
      <c r="A46" s="586" t="s">
        <v>1501</v>
      </c>
      <c r="B46" s="587" t="s">
        <v>1502</v>
      </c>
      <c r="C46" s="587" t="s">
        <v>443</v>
      </c>
      <c r="D46" s="587" t="s">
        <v>1503</v>
      </c>
      <c r="E46" s="587" t="s">
        <v>1571</v>
      </c>
      <c r="F46" s="587" t="s">
        <v>1572</v>
      </c>
      <c r="G46" s="614">
        <v>10698</v>
      </c>
      <c r="H46" s="614">
        <v>1251666</v>
      </c>
      <c r="I46" s="587">
        <v>0.69796954880845108</v>
      </c>
      <c r="J46" s="587">
        <v>117</v>
      </c>
      <c r="K46" s="614">
        <v>13186</v>
      </c>
      <c r="L46" s="614">
        <v>1793296</v>
      </c>
      <c r="M46" s="587">
        <v>1</v>
      </c>
      <c r="N46" s="587">
        <v>136</v>
      </c>
      <c r="O46" s="614">
        <v>13702</v>
      </c>
      <c r="P46" s="614">
        <v>1872710</v>
      </c>
      <c r="Q46" s="592">
        <v>1.044283821521935</v>
      </c>
      <c r="R46" s="615">
        <v>136.67420814479638</v>
      </c>
    </row>
    <row r="47" spans="1:18" ht="14.4" customHeight="1" x14ac:dyDescent="0.3">
      <c r="A47" s="586" t="s">
        <v>1501</v>
      </c>
      <c r="B47" s="587" t="s">
        <v>1502</v>
      </c>
      <c r="C47" s="587" t="s">
        <v>443</v>
      </c>
      <c r="D47" s="587" t="s">
        <v>1503</v>
      </c>
      <c r="E47" s="587" t="s">
        <v>1571</v>
      </c>
      <c r="F47" s="587" t="s">
        <v>1573</v>
      </c>
      <c r="G47" s="614">
        <v>518</v>
      </c>
      <c r="H47" s="614">
        <v>60606</v>
      </c>
      <c r="I47" s="587">
        <v>0.88069634968611954</v>
      </c>
      <c r="J47" s="587">
        <v>117</v>
      </c>
      <c r="K47" s="614">
        <v>506</v>
      </c>
      <c r="L47" s="614">
        <v>68816</v>
      </c>
      <c r="M47" s="587">
        <v>1</v>
      </c>
      <c r="N47" s="587">
        <v>136</v>
      </c>
      <c r="O47" s="614">
        <v>1164</v>
      </c>
      <c r="P47" s="614">
        <v>158695</v>
      </c>
      <c r="Q47" s="592">
        <v>2.3060770750988144</v>
      </c>
      <c r="R47" s="615">
        <v>136.33591065292097</v>
      </c>
    </row>
    <row r="48" spans="1:18" ht="14.4" customHeight="1" x14ac:dyDescent="0.3">
      <c r="A48" s="586" t="s">
        <v>1501</v>
      </c>
      <c r="B48" s="587" t="s">
        <v>1502</v>
      </c>
      <c r="C48" s="587" t="s">
        <v>443</v>
      </c>
      <c r="D48" s="587" t="s">
        <v>1503</v>
      </c>
      <c r="E48" s="587" t="s">
        <v>1574</v>
      </c>
      <c r="F48" s="587" t="s">
        <v>1575</v>
      </c>
      <c r="G48" s="614">
        <v>797</v>
      </c>
      <c r="H48" s="614">
        <v>72527</v>
      </c>
      <c r="I48" s="587">
        <v>0.90260475651189132</v>
      </c>
      <c r="J48" s="587">
        <v>91</v>
      </c>
      <c r="K48" s="614">
        <v>883</v>
      </c>
      <c r="L48" s="614">
        <v>80353</v>
      </c>
      <c r="M48" s="587">
        <v>1</v>
      </c>
      <c r="N48" s="587">
        <v>91</v>
      </c>
      <c r="O48" s="614">
        <v>923</v>
      </c>
      <c r="P48" s="614">
        <v>83993</v>
      </c>
      <c r="Q48" s="592">
        <v>1.045300113250283</v>
      </c>
      <c r="R48" s="615">
        <v>91</v>
      </c>
    </row>
    <row r="49" spans="1:18" ht="14.4" customHeight="1" x14ac:dyDescent="0.3">
      <c r="A49" s="586" t="s">
        <v>1501</v>
      </c>
      <c r="B49" s="587" t="s">
        <v>1502</v>
      </c>
      <c r="C49" s="587" t="s">
        <v>443</v>
      </c>
      <c r="D49" s="587" t="s">
        <v>1503</v>
      </c>
      <c r="E49" s="587" t="s">
        <v>1576</v>
      </c>
      <c r="F49" s="587" t="s">
        <v>1577</v>
      </c>
      <c r="G49" s="614">
        <v>73</v>
      </c>
      <c r="H49" s="614">
        <v>7227</v>
      </c>
      <c r="I49" s="587">
        <v>0.6133933118316075</v>
      </c>
      <c r="J49" s="587">
        <v>99</v>
      </c>
      <c r="K49" s="614">
        <v>86</v>
      </c>
      <c r="L49" s="614">
        <v>11782</v>
      </c>
      <c r="M49" s="587">
        <v>1</v>
      </c>
      <c r="N49" s="587">
        <v>137</v>
      </c>
      <c r="O49" s="614">
        <v>59</v>
      </c>
      <c r="P49" s="614">
        <v>8173</v>
      </c>
      <c r="Q49" s="592">
        <v>0.69368528263452722</v>
      </c>
      <c r="R49" s="615">
        <v>138.52542372881356</v>
      </c>
    </row>
    <row r="50" spans="1:18" ht="14.4" customHeight="1" x14ac:dyDescent="0.3">
      <c r="A50" s="586" t="s">
        <v>1501</v>
      </c>
      <c r="B50" s="587" t="s">
        <v>1502</v>
      </c>
      <c r="C50" s="587" t="s">
        <v>443</v>
      </c>
      <c r="D50" s="587" t="s">
        <v>1503</v>
      </c>
      <c r="E50" s="587" t="s">
        <v>1576</v>
      </c>
      <c r="F50" s="587" t="s">
        <v>1578</v>
      </c>
      <c r="G50" s="614">
        <v>3030</v>
      </c>
      <c r="H50" s="614">
        <v>299970</v>
      </c>
      <c r="I50" s="587">
        <v>0.81822198946024682</v>
      </c>
      <c r="J50" s="587">
        <v>99</v>
      </c>
      <c r="K50" s="614">
        <v>2676</v>
      </c>
      <c r="L50" s="614">
        <v>366612</v>
      </c>
      <c r="M50" s="587">
        <v>1</v>
      </c>
      <c r="N50" s="587">
        <v>137</v>
      </c>
      <c r="O50" s="614">
        <v>2632</v>
      </c>
      <c r="P50" s="614">
        <v>364091</v>
      </c>
      <c r="Q50" s="592">
        <v>0.99312352023392581</v>
      </c>
      <c r="R50" s="615">
        <v>138.33244680851064</v>
      </c>
    </row>
    <row r="51" spans="1:18" ht="14.4" customHeight="1" x14ac:dyDescent="0.3">
      <c r="A51" s="586" t="s">
        <v>1501</v>
      </c>
      <c r="B51" s="587" t="s">
        <v>1502</v>
      </c>
      <c r="C51" s="587" t="s">
        <v>443</v>
      </c>
      <c r="D51" s="587" t="s">
        <v>1503</v>
      </c>
      <c r="E51" s="587" t="s">
        <v>1579</v>
      </c>
      <c r="F51" s="587" t="s">
        <v>1580</v>
      </c>
      <c r="G51" s="614">
        <v>1204</v>
      </c>
      <c r="H51" s="614">
        <v>25284</v>
      </c>
      <c r="I51" s="587">
        <v>0.4373183893731839</v>
      </c>
      <c r="J51" s="587">
        <v>21</v>
      </c>
      <c r="K51" s="614">
        <v>876</v>
      </c>
      <c r="L51" s="614">
        <v>57816</v>
      </c>
      <c r="M51" s="587">
        <v>1</v>
      </c>
      <c r="N51" s="587">
        <v>66</v>
      </c>
      <c r="O51" s="614">
        <v>1179</v>
      </c>
      <c r="P51" s="614">
        <v>78180</v>
      </c>
      <c r="Q51" s="592">
        <v>1.3522208385222083</v>
      </c>
      <c r="R51" s="615">
        <v>66.310432569974552</v>
      </c>
    </row>
    <row r="52" spans="1:18" ht="14.4" customHeight="1" x14ac:dyDescent="0.3">
      <c r="A52" s="586" t="s">
        <v>1501</v>
      </c>
      <c r="B52" s="587" t="s">
        <v>1502</v>
      </c>
      <c r="C52" s="587" t="s">
        <v>443</v>
      </c>
      <c r="D52" s="587" t="s">
        <v>1503</v>
      </c>
      <c r="E52" s="587" t="s">
        <v>1579</v>
      </c>
      <c r="F52" s="587" t="s">
        <v>1581</v>
      </c>
      <c r="G52" s="614">
        <v>204</v>
      </c>
      <c r="H52" s="614">
        <v>4284</v>
      </c>
      <c r="I52" s="587">
        <v>0.21564482029598309</v>
      </c>
      <c r="J52" s="587">
        <v>21</v>
      </c>
      <c r="K52" s="614">
        <v>301</v>
      </c>
      <c r="L52" s="614">
        <v>19866</v>
      </c>
      <c r="M52" s="587">
        <v>1</v>
      </c>
      <c r="N52" s="587">
        <v>66</v>
      </c>
      <c r="O52" s="614">
        <v>443</v>
      </c>
      <c r="P52" s="614">
        <v>29421</v>
      </c>
      <c r="Q52" s="592">
        <v>1.4809725158562368</v>
      </c>
      <c r="R52" s="615">
        <v>66.413092550790068</v>
      </c>
    </row>
    <row r="53" spans="1:18" ht="14.4" customHeight="1" x14ac:dyDescent="0.3">
      <c r="A53" s="586" t="s">
        <v>1501</v>
      </c>
      <c r="B53" s="587" t="s">
        <v>1502</v>
      </c>
      <c r="C53" s="587" t="s">
        <v>443</v>
      </c>
      <c r="D53" s="587" t="s">
        <v>1503</v>
      </c>
      <c r="E53" s="587" t="s">
        <v>1582</v>
      </c>
      <c r="F53" s="587" t="s">
        <v>1583</v>
      </c>
      <c r="G53" s="614">
        <v>33213</v>
      </c>
      <c r="H53" s="614">
        <v>16207944</v>
      </c>
      <c r="I53" s="587">
        <v>3.5836147229410504</v>
      </c>
      <c r="J53" s="587">
        <v>488</v>
      </c>
      <c r="K53" s="614">
        <v>13789</v>
      </c>
      <c r="L53" s="614">
        <v>4522792</v>
      </c>
      <c r="M53" s="587">
        <v>1</v>
      </c>
      <c r="N53" s="587">
        <v>328</v>
      </c>
      <c r="O53" s="614">
        <v>14215</v>
      </c>
      <c r="P53" s="614">
        <v>4662520</v>
      </c>
      <c r="Q53" s="592">
        <v>1.030894191021829</v>
      </c>
      <c r="R53" s="615">
        <v>328</v>
      </c>
    </row>
    <row r="54" spans="1:18" ht="14.4" customHeight="1" x14ac:dyDescent="0.3">
      <c r="A54" s="586" t="s">
        <v>1501</v>
      </c>
      <c r="B54" s="587" t="s">
        <v>1502</v>
      </c>
      <c r="C54" s="587" t="s">
        <v>443</v>
      </c>
      <c r="D54" s="587" t="s">
        <v>1503</v>
      </c>
      <c r="E54" s="587" t="s">
        <v>1584</v>
      </c>
      <c r="F54" s="587" t="s">
        <v>1585</v>
      </c>
      <c r="G54" s="614">
        <v>7580</v>
      </c>
      <c r="H54" s="614">
        <v>2455920</v>
      </c>
      <c r="I54" s="587">
        <v>1.9130082567378097</v>
      </c>
      <c r="J54" s="587">
        <v>324</v>
      </c>
      <c r="K54" s="614">
        <v>4585</v>
      </c>
      <c r="L54" s="614">
        <v>1283800</v>
      </c>
      <c r="M54" s="587">
        <v>1</v>
      </c>
      <c r="N54" s="587">
        <v>280</v>
      </c>
      <c r="O54" s="614">
        <v>261</v>
      </c>
      <c r="P54" s="614">
        <v>73341</v>
      </c>
      <c r="Q54" s="592">
        <v>5.7128057329802147E-2</v>
      </c>
      <c r="R54" s="615">
        <v>281</v>
      </c>
    </row>
    <row r="55" spans="1:18" ht="14.4" customHeight="1" x14ac:dyDescent="0.3">
      <c r="A55" s="586" t="s">
        <v>1501</v>
      </c>
      <c r="B55" s="587" t="s">
        <v>1502</v>
      </c>
      <c r="C55" s="587" t="s">
        <v>443</v>
      </c>
      <c r="D55" s="587" t="s">
        <v>1503</v>
      </c>
      <c r="E55" s="587" t="s">
        <v>1584</v>
      </c>
      <c r="F55" s="587" t="s">
        <v>1586</v>
      </c>
      <c r="G55" s="614">
        <v>429</v>
      </c>
      <c r="H55" s="614">
        <v>138996</v>
      </c>
      <c r="I55" s="587">
        <v>3.4473214285714286</v>
      </c>
      <c r="J55" s="587">
        <v>324</v>
      </c>
      <c r="K55" s="614">
        <v>144</v>
      </c>
      <c r="L55" s="614">
        <v>40320</v>
      </c>
      <c r="M55" s="587">
        <v>1</v>
      </c>
      <c r="N55" s="587">
        <v>280</v>
      </c>
      <c r="O55" s="614">
        <v>137</v>
      </c>
      <c r="P55" s="614">
        <v>38497</v>
      </c>
      <c r="Q55" s="592">
        <v>0.95478670634920637</v>
      </c>
      <c r="R55" s="615">
        <v>281</v>
      </c>
    </row>
    <row r="56" spans="1:18" ht="14.4" customHeight="1" x14ac:dyDescent="0.3">
      <c r="A56" s="586" t="s">
        <v>1501</v>
      </c>
      <c r="B56" s="587" t="s">
        <v>1502</v>
      </c>
      <c r="C56" s="587" t="s">
        <v>443</v>
      </c>
      <c r="D56" s="587" t="s">
        <v>1503</v>
      </c>
      <c r="E56" s="587" t="s">
        <v>1587</v>
      </c>
      <c r="F56" s="587" t="s">
        <v>1588</v>
      </c>
      <c r="G56" s="614">
        <v>2163</v>
      </c>
      <c r="H56" s="614">
        <v>510468</v>
      </c>
      <c r="I56" s="587">
        <v>0.99681312243702402</v>
      </c>
      <c r="J56" s="587">
        <v>236</v>
      </c>
      <c r="K56" s="614">
        <v>2276</v>
      </c>
      <c r="L56" s="614">
        <v>512100</v>
      </c>
      <c r="M56" s="587">
        <v>1</v>
      </c>
      <c r="N56" s="587">
        <v>225</v>
      </c>
      <c r="O56" s="614">
        <v>2563</v>
      </c>
      <c r="P56" s="614">
        <v>577494</v>
      </c>
      <c r="Q56" s="592">
        <v>1.1276977152899825</v>
      </c>
      <c r="R56" s="615">
        <v>225.31954740538433</v>
      </c>
    </row>
    <row r="57" spans="1:18" ht="14.4" customHeight="1" x14ac:dyDescent="0.3">
      <c r="A57" s="586" t="s">
        <v>1501</v>
      </c>
      <c r="B57" s="587" t="s">
        <v>1502</v>
      </c>
      <c r="C57" s="587" t="s">
        <v>443</v>
      </c>
      <c r="D57" s="587" t="s">
        <v>1503</v>
      </c>
      <c r="E57" s="587" t="s">
        <v>1587</v>
      </c>
      <c r="F57" s="587" t="s">
        <v>1589</v>
      </c>
      <c r="G57" s="614">
        <v>143</v>
      </c>
      <c r="H57" s="614">
        <v>33748</v>
      </c>
      <c r="I57" s="587">
        <v>1.102875816993464</v>
      </c>
      <c r="J57" s="587">
        <v>236</v>
      </c>
      <c r="K57" s="614">
        <v>136</v>
      </c>
      <c r="L57" s="614">
        <v>30600</v>
      </c>
      <c r="M57" s="587">
        <v>1</v>
      </c>
      <c r="N57" s="587">
        <v>225</v>
      </c>
      <c r="O57" s="614">
        <v>106</v>
      </c>
      <c r="P57" s="614">
        <v>23907</v>
      </c>
      <c r="Q57" s="592">
        <v>0.78127450980392155</v>
      </c>
      <c r="R57" s="615">
        <v>225.53773584905662</v>
      </c>
    </row>
    <row r="58" spans="1:18" ht="14.4" customHeight="1" x14ac:dyDescent="0.3">
      <c r="A58" s="586" t="s">
        <v>1501</v>
      </c>
      <c r="B58" s="587" t="s">
        <v>1502</v>
      </c>
      <c r="C58" s="587" t="s">
        <v>443</v>
      </c>
      <c r="D58" s="587" t="s">
        <v>1503</v>
      </c>
      <c r="E58" s="587" t="s">
        <v>1590</v>
      </c>
      <c r="F58" s="587" t="s">
        <v>1591</v>
      </c>
      <c r="G58" s="614">
        <v>5700</v>
      </c>
      <c r="H58" s="614">
        <v>387600</v>
      </c>
      <c r="I58" s="587">
        <v>0.96839959225280325</v>
      </c>
      <c r="J58" s="587">
        <v>68</v>
      </c>
      <c r="K58" s="614">
        <v>5559</v>
      </c>
      <c r="L58" s="614">
        <v>400248</v>
      </c>
      <c r="M58" s="587">
        <v>1</v>
      </c>
      <c r="N58" s="587">
        <v>72</v>
      </c>
      <c r="O58" s="614">
        <v>5801</v>
      </c>
      <c r="P58" s="614">
        <v>415679</v>
      </c>
      <c r="Q58" s="592">
        <v>1.0385535967700026</v>
      </c>
      <c r="R58" s="615">
        <v>71.65643854507843</v>
      </c>
    </row>
    <row r="59" spans="1:18" ht="14.4" customHeight="1" x14ac:dyDescent="0.3">
      <c r="A59" s="586" t="s">
        <v>1501</v>
      </c>
      <c r="B59" s="587" t="s">
        <v>1502</v>
      </c>
      <c r="C59" s="587" t="s">
        <v>443</v>
      </c>
      <c r="D59" s="587" t="s">
        <v>1503</v>
      </c>
      <c r="E59" s="587" t="s">
        <v>1590</v>
      </c>
      <c r="F59" s="587" t="s">
        <v>1592</v>
      </c>
      <c r="G59" s="614">
        <v>184</v>
      </c>
      <c r="H59" s="614">
        <v>12512</v>
      </c>
      <c r="I59" s="587">
        <v>0.94444444444444442</v>
      </c>
      <c r="J59" s="587">
        <v>68</v>
      </c>
      <c r="K59" s="614">
        <v>184</v>
      </c>
      <c r="L59" s="614">
        <v>13248</v>
      </c>
      <c r="M59" s="587">
        <v>1</v>
      </c>
      <c r="N59" s="587">
        <v>72</v>
      </c>
      <c r="O59" s="614">
        <v>174</v>
      </c>
      <c r="P59" s="614">
        <v>12425</v>
      </c>
      <c r="Q59" s="592">
        <v>0.93787741545893721</v>
      </c>
      <c r="R59" s="615">
        <v>71.408045977011497</v>
      </c>
    </row>
    <row r="60" spans="1:18" ht="14.4" customHeight="1" x14ac:dyDescent="0.3">
      <c r="A60" s="586" t="s">
        <v>1501</v>
      </c>
      <c r="B60" s="587" t="s">
        <v>1502</v>
      </c>
      <c r="C60" s="587" t="s">
        <v>443</v>
      </c>
      <c r="D60" s="587" t="s">
        <v>1503</v>
      </c>
      <c r="E60" s="587" t="s">
        <v>1593</v>
      </c>
      <c r="F60" s="587" t="s">
        <v>1594</v>
      </c>
      <c r="G60" s="614">
        <v>3433</v>
      </c>
      <c r="H60" s="614">
        <v>140753</v>
      </c>
      <c r="I60" s="587">
        <v>0.84840539351307687</v>
      </c>
      <c r="J60" s="587">
        <v>41</v>
      </c>
      <c r="K60" s="614">
        <v>3253</v>
      </c>
      <c r="L60" s="614">
        <v>165903</v>
      </c>
      <c r="M60" s="587">
        <v>1</v>
      </c>
      <c r="N60" s="587">
        <v>51</v>
      </c>
      <c r="O60" s="614">
        <v>3387</v>
      </c>
      <c r="P60" s="614">
        <v>172737</v>
      </c>
      <c r="Q60" s="592">
        <v>1.0411927451583154</v>
      </c>
      <c r="R60" s="615">
        <v>51</v>
      </c>
    </row>
    <row r="61" spans="1:18" ht="14.4" customHeight="1" x14ac:dyDescent="0.3">
      <c r="A61" s="586" t="s">
        <v>1501</v>
      </c>
      <c r="B61" s="587" t="s">
        <v>1502</v>
      </c>
      <c r="C61" s="587" t="s">
        <v>443</v>
      </c>
      <c r="D61" s="587" t="s">
        <v>1503</v>
      </c>
      <c r="E61" s="587" t="s">
        <v>1593</v>
      </c>
      <c r="F61" s="587" t="s">
        <v>1595</v>
      </c>
      <c r="G61" s="614">
        <v>290</v>
      </c>
      <c r="H61" s="614">
        <v>11890</v>
      </c>
      <c r="I61" s="587">
        <v>0.85398261868850101</v>
      </c>
      <c r="J61" s="587">
        <v>41</v>
      </c>
      <c r="K61" s="614">
        <v>273</v>
      </c>
      <c r="L61" s="614">
        <v>13923</v>
      </c>
      <c r="M61" s="587">
        <v>1</v>
      </c>
      <c r="N61" s="587">
        <v>51</v>
      </c>
      <c r="O61" s="614">
        <v>267</v>
      </c>
      <c r="P61" s="614">
        <v>13617</v>
      </c>
      <c r="Q61" s="592">
        <v>0.97802197802197799</v>
      </c>
      <c r="R61" s="615">
        <v>51</v>
      </c>
    </row>
    <row r="62" spans="1:18" ht="14.4" customHeight="1" x14ac:dyDescent="0.3">
      <c r="A62" s="586" t="s">
        <v>1501</v>
      </c>
      <c r="B62" s="587" t="s">
        <v>1502</v>
      </c>
      <c r="C62" s="587" t="s">
        <v>443</v>
      </c>
      <c r="D62" s="587" t="s">
        <v>1503</v>
      </c>
      <c r="E62" s="587" t="s">
        <v>1596</v>
      </c>
      <c r="F62" s="587" t="s">
        <v>1597</v>
      </c>
      <c r="G62" s="614">
        <v>4512</v>
      </c>
      <c r="H62" s="614">
        <v>333888</v>
      </c>
      <c r="I62" s="587">
        <v>0.61920551908312005</v>
      </c>
      <c r="J62" s="587">
        <v>74</v>
      </c>
      <c r="K62" s="614">
        <v>4180</v>
      </c>
      <c r="L62" s="614">
        <v>539220</v>
      </c>
      <c r="M62" s="587">
        <v>1</v>
      </c>
      <c r="N62" s="587">
        <v>129</v>
      </c>
      <c r="O62" s="614">
        <v>3782</v>
      </c>
      <c r="P62" s="614">
        <v>491660</v>
      </c>
      <c r="Q62" s="592">
        <v>0.9117985237936278</v>
      </c>
      <c r="R62" s="615">
        <v>130</v>
      </c>
    </row>
    <row r="63" spans="1:18" ht="14.4" customHeight="1" x14ac:dyDescent="0.3">
      <c r="A63" s="586" t="s">
        <v>1501</v>
      </c>
      <c r="B63" s="587" t="s">
        <v>1502</v>
      </c>
      <c r="C63" s="587" t="s">
        <v>443</v>
      </c>
      <c r="D63" s="587" t="s">
        <v>1503</v>
      </c>
      <c r="E63" s="587" t="s">
        <v>1598</v>
      </c>
      <c r="F63" s="587" t="s">
        <v>1599</v>
      </c>
      <c r="G63" s="614">
        <v>723</v>
      </c>
      <c r="H63" s="614">
        <v>53502</v>
      </c>
      <c r="I63" s="587">
        <v>1.7263164687661332</v>
      </c>
      <c r="J63" s="587">
        <v>74</v>
      </c>
      <c r="K63" s="614">
        <v>596</v>
      </c>
      <c r="L63" s="614">
        <v>30992</v>
      </c>
      <c r="M63" s="587">
        <v>1</v>
      </c>
      <c r="N63" s="587">
        <v>52</v>
      </c>
      <c r="O63" s="614">
        <v>673</v>
      </c>
      <c r="P63" s="614">
        <v>35210</v>
      </c>
      <c r="Q63" s="592">
        <v>1.1360996386164171</v>
      </c>
      <c r="R63" s="615">
        <v>52.317979197622584</v>
      </c>
    </row>
    <row r="64" spans="1:18" ht="14.4" customHeight="1" x14ac:dyDescent="0.3">
      <c r="A64" s="586" t="s">
        <v>1501</v>
      </c>
      <c r="B64" s="587" t="s">
        <v>1502</v>
      </c>
      <c r="C64" s="587" t="s">
        <v>443</v>
      </c>
      <c r="D64" s="587" t="s">
        <v>1503</v>
      </c>
      <c r="E64" s="587" t="s">
        <v>1598</v>
      </c>
      <c r="F64" s="587" t="s">
        <v>1600</v>
      </c>
      <c r="G64" s="614">
        <v>38</v>
      </c>
      <c r="H64" s="614">
        <v>2812</v>
      </c>
      <c r="I64" s="587">
        <v>1.0603318250377074</v>
      </c>
      <c r="J64" s="587">
        <v>74</v>
      </c>
      <c r="K64" s="614">
        <v>51</v>
      </c>
      <c r="L64" s="614">
        <v>2652</v>
      </c>
      <c r="M64" s="587">
        <v>1</v>
      </c>
      <c r="N64" s="587">
        <v>52</v>
      </c>
      <c r="O64" s="614">
        <v>42</v>
      </c>
      <c r="P64" s="614">
        <v>2203</v>
      </c>
      <c r="Q64" s="592">
        <v>0.83069381598793368</v>
      </c>
      <c r="R64" s="615">
        <v>52.452380952380949</v>
      </c>
    </row>
    <row r="65" spans="1:18" ht="14.4" customHeight="1" x14ac:dyDescent="0.3">
      <c r="A65" s="586" t="s">
        <v>1501</v>
      </c>
      <c r="B65" s="587" t="s">
        <v>1502</v>
      </c>
      <c r="C65" s="587" t="s">
        <v>443</v>
      </c>
      <c r="D65" s="587" t="s">
        <v>1503</v>
      </c>
      <c r="E65" s="587" t="s">
        <v>1601</v>
      </c>
      <c r="F65" s="587" t="s">
        <v>1602</v>
      </c>
      <c r="G65" s="614">
        <v>4080</v>
      </c>
      <c r="H65" s="614">
        <v>1162800</v>
      </c>
      <c r="I65" s="587">
        <v>1.0776245551601424</v>
      </c>
      <c r="J65" s="587">
        <v>285</v>
      </c>
      <c r="K65" s="614">
        <v>2248</v>
      </c>
      <c r="L65" s="614">
        <v>1079040</v>
      </c>
      <c r="M65" s="587">
        <v>1</v>
      </c>
      <c r="N65" s="587">
        <v>480</v>
      </c>
      <c r="O65" s="614">
        <v>1936</v>
      </c>
      <c r="P65" s="614">
        <v>929280</v>
      </c>
      <c r="Q65" s="592">
        <v>0.86120996441281139</v>
      </c>
      <c r="R65" s="615">
        <v>480</v>
      </c>
    </row>
    <row r="66" spans="1:18" ht="14.4" customHeight="1" x14ac:dyDescent="0.3">
      <c r="A66" s="586" t="s">
        <v>1501</v>
      </c>
      <c r="B66" s="587" t="s">
        <v>1502</v>
      </c>
      <c r="C66" s="587" t="s">
        <v>443</v>
      </c>
      <c r="D66" s="587" t="s">
        <v>1503</v>
      </c>
      <c r="E66" s="587" t="s">
        <v>1603</v>
      </c>
      <c r="F66" s="587" t="s">
        <v>1604</v>
      </c>
      <c r="G66" s="614">
        <v>68</v>
      </c>
      <c r="H66" s="614">
        <v>15164</v>
      </c>
      <c r="I66" s="587">
        <v>0.66596398770311815</v>
      </c>
      <c r="J66" s="587">
        <v>223</v>
      </c>
      <c r="K66" s="614">
        <v>110</v>
      </c>
      <c r="L66" s="614">
        <v>22770</v>
      </c>
      <c r="M66" s="587">
        <v>1</v>
      </c>
      <c r="N66" s="587">
        <v>207</v>
      </c>
      <c r="O66" s="614">
        <v>93</v>
      </c>
      <c r="P66" s="614">
        <v>19251</v>
      </c>
      <c r="Q66" s="592">
        <v>0.84545454545454546</v>
      </c>
      <c r="R66" s="615">
        <v>207</v>
      </c>
    </row>
    <row r="67" spans="1:18" ht="14.4" customHeight="1" x14ac:dyDescent="0.3">
      <c r="A67" s="586" t="s">
        <v>1501</v>
      </c>
      <c r="B67" s="587" t="s">
        <v>1502</v>
      </c>
      <c r="C67" s="587" t="s">
        <v>443</v>
      </c>
      <c r="D67" s="587" t="s">
        <v>1503</v>
      </c>
      <c r="E67" s="587" t="s">
        <v>1603</v>
      </c>
      <c r="F67" s="587" t="s">
        <v>1605</v>
      </c>
      <c r="G67" s="614">
        <v>67</v>
      </c>
      <c r="H67" s="614">
        <v>14941</v>
      </c>
      <c r="I67" s="587">
        <v>1.1277928743961352</v>
      </c>
      <c r="J67" s="587">
        <v>223</v>
      </c>
      <c r="K67" s="614">
        <v>64</v>
      </c>
      <c r="L67" s="614">
        <v>13248</v>
      </c>
      <c r="M67" s="587">
        <v>1</v>
      </c>
      <c r="N67" s="587">
        <v>207</v>
      </c>
      <c r="O67" s="614">
        <v>67</v>
      </c>
      <c r="P67" s="614">
        <v>13869</v>
      </c>
      <c r="Q67" s="592">
        <v>1.046875</v>
      </c>
      <c r="R67" s="615">
        <v>207</v>
      </c>
    </row>
    <row r="68" spans="1:18" ht="14.4" customHeight="1" x14ac:dyDescent="0.3">
      <c r="A68" s="586" t="s">
        <v>1501</v>
      </c>
      <c r="B68" s="587" t="s">
        <v>1502</v>
      </c>
      <c r="C68" s="587" t="s">
        <v>443</v>
      </c>
      <c r="D68" s="587" t="s">
        <v>1503</v>
      </c>
      <c r="E68" s="587" t="s">
        <v>1606</v>
      </c>
      <c r="F68" s="587" t="s">
        <v>1607</v>
      </c>
      <c r="G68" s="614">
        <v>704</v>
      </c>
      <c r="H68" s="614">
        <v>537152</v>
      </c>
      <c r="I68" s="587">
        <v>1.2823315118397085</v>
      </c>
      <c r="J68" s="587">
        <v>763</v>
      </c>
      <c r="K68" s="614">
        <v>549</v>
      </c>
      <c r="L68" s="614">
        <v>418887</v>
      </c>
      <c r="M68" s="587">
        <v>1</v>
      </c>
      <c r="N68" s="587">
        <v>763</v>
      </c>
      <c r="O68" s="614">
        <v>492</v>
      </c>
      <c r="P68" s="614">
        <v>375396</v>
      </c>
      <c r="Q68" s="592">
        <v>0.89617486338797814</v>
      </c>
      <c r="R68" s="615">
        <v>763</v>
      </c>
    </row>
    <row r="69" spans="1:18" ht="14.4" customHeight="1" x14ac:dyDescent="0.3">
      <c r="A69" s="586" t="s">
        <v>1501</v>
      </c>
      <c r="B69" s="587" t="s">
        <v>1502</v>
      </c>
      <c r="C69" s="587" t="s">
        <v>443</v>
      </c>
      <c r="D69" s="587" t="s">
        <v>1503</v>
      </c>
      <c r="E69" s="587" t="s">
        <v>1606</v>
      </c>
      <c r="F69" s="587" t="s">
        <v>1608</v>
      </c>
      <c r="G69" s="614">
        <v>43</v>
      </c>
      <c r="H69" s="614">
        <v>32809</v>
      </c>
      <c r="I69" s="587">
        <v>0.7678571428571429</v>
      </c>
      <c r="J69" s="587">
        <v>763</v>
      </c>
      <c r="K69" s="614">
        <v>56</v>
      </c>
      <c r="L69" s="614">
        <v>42728</v>
      </c>
      <c r="M69" s="587">
        <v>1</v>
      </c>
      <c r="N69" s="587">
        <v>763</v>
      </c>
      <c r="O69" s="614">
        <v>54</v>
      </c>
      <c r="P69" s="614">
        <v>41202</v>
      </c>
      <c r="Q69" s="592">
        <v>0.9642857142857143</v>
      </c>
      <c r="R69" s="615">
        <v>763</v>
      </c>
    </row>
    <row r="70" spans="1:18" ht="14.4" customHeight="1" x14ac:dyDescent="0.3">
      <c r="A70" s="586" t="s">
        <v>1501</v>
      </c>
      <c r="B70" s="587" t="s">
        <v>1502</v>
      </c>
      <c r="C70" s="587" t="s">
        <v>443</v>
      </c>
      <c r="D70" s="587" t="s">
        <v>1503</v>
      </c>
      <c r="E70" s="587" t="s">
        <v>1609</v>
      </c>
      <c r="F70" s="587" t="s">
        <v>1610</v>
      </c>
      <c r="G70" s="614">
        <v>1136</v>
      </c>
      <c r="H70" s="614">
        <v>2399232</v>
      </c>
      <c r="I70" s="587">
        <v>9.6089199320752297</v>
      </c>
      <c r="J70" s="587">
        <v>2112</v>
      </c>
      <c r="K70" s="614">
        <v>118</v>
      </c>
      <c r="L70" s="614">
        <v>249688</v>
      </c>
      <c r="M70" s="587">
        <v>1</v>
      </c>
      <c r="N70" s="587">
        <v>2116</v>
      </c>
      <c r="O70" s="614"/>
      <c r="P70" s="614"/>
      <c r="Q70" s="592"/>
      <c r="R70" s="615"/>
    </row>
    <row r="71" spans="1:18" ht="14.4" customHeight="1" x14ac:dyDescent="0.3">
      <c r="A71" s="586" t="s">
        <v>1501</v>
      </c>
      <c r="B71" s="587" t="s">
        <v>1502</v>
      </c>
      <c r="C71" s="587" t="s">
        <v>443</v>
      </c>
      <c r="D71" s="587" t="s">
        <v>1503</v>
      </c>
      <c r="E71" s="587" t="s">
        <v>1611</v>
      </c>
      <c r="F71" s="587" t="s">
        <v>1612</v>
      </c>
      <c r="G71" s="614">
        <v>244</v>
      </c>
      <c r="H71" s="614">
        <v>149816</v>
      </c>
      <c r="I71" s="587">
        <v>1.1076804779226925</v>
      </c>
      <c r="J71" s="587">
        <v>614</v>
      </c>
      <c r="K71" s="614">
        <v>221</v>
      </c>
      <c r="L71" s="614">
        <v>135252</v>
      </c>
      <c r="M71" s="587">
        <v>1</v>
      </c>
      <c r="N71" s="587">
        <v>612</v>
      </c>
      <c r="O71" s="614">
        <v>273</v>
      </c>
      <c r="P71" s="614">
        <v>167076</v>
      </c>
      <c r="Q71" s="592">
        <v>1.2352941176470589</v>
      </c>
      <c r="R71" s="615">
        <v>612</v>
      </c>
    </row>
    <row r="72" spans="1:18" ht="14.4" customHeight="1" x14ac:dyDescent="0.3">
      <c r="A72" s="586" t="s">
        <v>1501</v>
      </c>
      <c r="B72" s="587" t="s">
        <v>1502</v>
      </c>
      <c r="C72" s="587" t="s">
        <v>443</v>
      </c>
      <c r="D72" s="587" t="s">
        <v>1503</v>
      </c>
      <c r="E72" s="587" t="s">
        <v>1611</v>
      </c>
      <c r="F72" s="587" t="s">
        <v>1613</v>
      </c>
      <c r="G72" s="614">
        <v>75</v>
      </c>
      <c r="H72" s="614">
        <v>46050</v>
      </c>
      <c r="I72" s="587">
        <v>0.82686920922215035</v>
      </c>
      <c r="J72" s="587">
        <v>614</v>
      </c>
      <c r="K72" s="614">
        <v>91</v>
      </c>
      <c r="L72" s="614">
        <v>55692</v>
      </c>
      <c r="M72" s="587">
        <v>1</v>
      </c>
      <c r="N72" s="587">
        <v>612</v>
      </c>
      <c r="O72" s="614">
        <v>51</v>
      </c>
      <c r="P72" s="614">
        <v>31212</v>
      </c>
      <c r="Q72" s="592">
        <v>0.56043956043956045</v>
      </c>
      <c r="R72" s="615">
        <v>612</v>
      </c>
    </row>
    <row r="73" spans="1:18" ht="14.4" customHeight="1" x14ac:dyDescent="0.3">
      <c r="A73" s="586" t="s">
        <v>1501</v>
      </c>
      <c r="B73" s="587" t="s">
        <v>1502</v>
      </c>
      <c r="C73" s="587" t="s">
        <v>443</v>
      </c>
      <c r="D73" s="587" t="s">
        <v>1503</v>
      </c>
      <c r="E73" s="587" t="s">
        <v>1614</v>
      </c>
      <c r="F73" s="587" t="s">
        <v>1615</v>
      </c>
      <c r="G73" s="614">
        <v>12</v>
      </c>
      <c r="H73" s="614">
        <v>11556</v>
      </c>
      <c r="I73" s="587">
        <v>3.5018181818181819</v>
      </c>
      <c r="J73" s="587">
        <v>963</v>
      </c>
      <c r="K73" s="614">
        <v>4</v>
      </c>
      <c r="L73" s="614">
        <v>3300</v>
      </c>
      <c r="M73" s="587">
        <v>1</v>
      </c>
      <c r="N73" s="587">
        <v>825</v>
      </c>
      <c r="O73" s="614">
        <v>8</v>
      </c>
      <c r="P73" s="614">
        <v>6600</v>
      </c>
      <c r="Q73" s="592">
        <v>2</v>
      </c>
      <c r="R73" s="615">
        <v>825</v>
      </c>
    </row>
    <row r="74" spans="1:18" ht="14.4" customHeight="1" x14ac:dyDescent="0.3">
      <c r="A74" s="586" t="s">
        <v>1501</v>
      </c>
      <c r="B74" s="587" t="s">
        <v>1502</v>
      </c>
      <c r="C74" s="587" t="s">
        <v>443</v>
      </c>
      <c r="D74" s="587" t="s">
        <v>1503</v>
      </c>
      <c r="E74" s="587" t="s">
        <v>1614</v>
      </c>
      <c r="F74" s="587" t="s">
        <v>1616</v>
      </c>
      <c r="G74" s="614">
        <v>47</v>
      </c>
      <c r="H74" s="614">
        <v>45261</v>
      </c>
      <c r="I74" s="587"/>
      <c r="J74" s="587">
        <v>963</v>
      </c>
      <c r="K74" s="614"/>
      <c r="L74" s="614"/>
      <c r="M74" s="587"/>
      <c r="N74" s="587"/>
      <c r="O74" s="614">
        <v>6</v>
      </c>
      <c r="P74" s="614">
        <v>4950</v>
      </c>
      <c r="Q74" s="592"/>
      <c r="R74" s="615">
        <v>825</v>
      </c>
    </row>
    <row r="75" spans="1:18" ht="14.4" customHeight="1" x14ac:dyDescent="0.3">
      <c r="A75" s="586" t="s">
        <v>1501</v>
      </c>
      <c r="B75" s="587" t="s">
        <v>1502</v>
      </c>
      <c r="C75" s="587" t="s">
        <v>443</v>
      </c>
      <c r="D75" s="587" t="s">
        <v>1503</v>
      </c>
      <c r="E75" s="587" t="s">
        <v>1617</v>
      </c>
      <c r="F75" s="587" t="s">
        <v>1618</v>
      </c>
      <c r="G75" s="614">
        <v>10</v>
      </c>
      <c r="H75" s="614">
        <v>5120</v>
      </c>
      <c r="I75" s="587">
        <v>5.9396751740139209</v>
      </c>
      <c r="J75" s="587">
        <v>512</v>
      </c>
      <c r="K75" s="614">
        <v>2</v>
      </c>
      <c r="L75" s="614">
        <v>862</v>
      </c>
      <c r="M75" s="587">
        <v>1</v>
      </c>
      <c r="N75" s="587">
        <v>431</v>
      </c>
      <c r="O75" s="614">
        <v>4</v>
      </c>
      <c r="P75" s="614">
        <v>1724</v>
      </c>
      <c r="Q75" s="592">
        <v>2</v>
      </c>
      <c r="R75" s="615">
        <v>431</v>
      </c>
    </row>
    <row r="76" spans="1:18" ht="14.4" customHeight="1" x14ac:dyDescent="0.3">
      <c r="A76" s="586" t="s">
        <v>1501</v>
      </c>
      <c r="B76" s="587" t="s">
        <v>1502</v>
      </c>
      <c r="C76" s="587" t="s">
        <v>443</v>
      </c>
      <c r="D76" s="587" t="s">
        <v>1503</v>
      </c>
      <c r="E76" s="587" t="s">
        <v>1617</v>
      </c>
      <c r="F76" s="587" t="s">
        <v>1619</v>
      </c>
      <c r="G76" s="614">
        <v>1</v>
      </c>
      <c r="H76" s="614">
        <v>512</v>
      </c>
      <c r="I76" s="587">
        <v>0.39597834493426143</v>
      </c>
      <c r="J76" s="587">
        <v>512</v>
      </c>
      <c r="K76" s="614">
        <v>3</v>
      </c>
      <c r="L76" s="614">
        <v>1293</v>
      </c>
      <c r="M76" s="587">
        <v>1</v>
      </c>
      <c r="N76" s="587">
        <v>431</v>
      </c>
      <c r="O76" s="614">
        <v>5</v>
      </c>
      <c r="P76" s="614">
        <v>2155</v>
      </c>
      <c r="Q76" s="592">
        <v>1.6666666666666667</v>
      </c>
      <c r="R76" s="615">
        <v>431</v>
      </c>
    </row>
    <row r="77" spans="1:18" ht="14.4" customHeight="1" x14ac:dyDescent="0.3">
      <c r="A77" s="586" t="s">
        <v>1501</v>
      </c>
      <c r="B77" s="587" t="s">
        <v>1502</v>
      </c>
      <c r="C77" s="587" t="s">
        <v>443</v>
      </c>
      <c r="D77" s="587" t="s">
        <v>1503</v>
      </c>
      <c r="E77" s="587" t="s">
        <v>1620</v>
      </c>
      <c r="F77" s="587" t="s">
        <v>1621</v>
      </c>
      <c r="G77" s="614">
        <v>276</v>
      </c>
      <c r="H77" s="614">
        <v>485760</v>
      </c>
      <c r="I77" s="587">
        <v>1.2245793155605975</v>
      </c>
      <c r="J77" s="587">
        <v>1760</v>
      </c>
      <c r="K77" s="614">
        <v>225</v>
      </c>
      <c r="L77" s="614">
        <v>396675</v>
      </c>
      <c r="M77" s="587">
        <v>1</v>
      </c>
      <c r="N77" s="587">
        <v>1763</v>
      </c>
      <c r="O77" s="614">
        <v>243</v>
      </c>
      <c r="P77" s="614">
        <v>429624</v>
      </c>
      <c r="Q77" s="592">
        <v>1.0830629608621667</v>
      </c>
      <c r="R77" s="615">
        <v>1768</v>
      </c>
    </row>
    <row r="78" spans="1:18" ht="14.4" customHeight="1" x14ac:dyDescent="0.3">
      <c r="A78" s="586" t="s">
        <v>1501</v>
      </c>
      <c r="B78" s="587" t="s">
        <v>1502</v>
      </c>
      <c r="C78" s="587" t="s">
        <v>443</v>
      </c>
      <c r="D78" s="587" t="s">
        <v>1503</v>
      </c>
      <c r="E78" s="587" t="s">
        <v>1622</v>
      </c>
      <c r="F78" s="587"/>
      <c r="G78" s="614">
        <v>848</v>
      </c>
      <c r="H78" s="614">
        <v>417216</v>
      </c>
      <c r="I78" s="587"/>
      <c r="J78" s="587">
        <v>492</v>
      </c>
      <c r="K78" s="614"/>
      <c r="L78" s="614"/>
      <c r="M78" s="587"/>
      <c r="N78" s="587"/>
      <c r="O78" s="614"/>
      <c r="P78" s="614"/>
      <c r="Q78" s="592"/>
      <c r="R78" s="615"/>
    </row>
    <row r="79" spans="1:18" ht="14.4" customHeight="1" x14ac:dyDescent="0.3">
      <c r="A79" s="586" t="s">
        <v>1501</v>
      </c>
      <c r="B79" s="587" t="s">
        <v>1502</v>
      </c>
      <c r="C79" s="587" t="s">
        <v>443</v>
      </c>
      <c r="D79" s="587" t="s">
        <v>1503</v>
      </c>
      <c r="E79" s="587" t="s">
        <v>1622</v>
      </c>
      <c r="F79" s="587" t="s">
        <v>1623</v>
      </c>
      <c r="G79" s="614">
        <v>226</v>
      </c>
      <c r="H79" s="614">
        <v>111192</v>
      </c>
      <c r="I79" s="587"/>
      <c r="J79" s="587">
        <v>492</v>
      </c>
      <c r="K79" s="614">
        <v>0</v>
      </c>
      <c r="L79" s="614">
        <v>0</v>
      </c>
      <c r="M79" s="587"/>
      <c r="N79" s="587"/>
      <c r="O79" s="614"/>
      <c r="P79" s="614"/>
      <c r="Q79" s="592"/>
      <c r="R79" s="615"/>
    </row>
    <row r="80" spans="1:18" ht="14.4" customHeight="1" x14ac:dyDescent="0.3">
      <c r="A80" s="586" t="s">
        <v>1501</v>
      </c>
      <c r="B80" s="587" t="s">
        <v>1502</v>
      </c>
      <c r="C80" s="587" t="s">
        <v>443</v>
      </c>
      <c r="D80" s="587" t="s">
        <v>1503</v>
      </c>
      <c r="E80" s="587" t="s">
        <v>1624</v>
      </c>
      <c r="F80" s="587" t="s">
        <v>1625</v>
      </c>
      <c r="G80" s="614">
        <v>115</v>
      </c>
      <c r="H80" s="614">
        <v>11385</v>
      </c>
      <c r="I80" s="587">
        <v>0.8471612471166009</v>
      </c>
      <c r="J80" s="587">
        <v>99</v>
      </c>
      <c r="K80" s="614">
        <v>89</v>
      </c>
      <c r="L80" s="614">
        <v>13439</v>
      </c>
      <c r="M80" s="587">
        <v>1</v>
      </c>
      <c r="N80" s="587">
        <v>151</v>
      </c>
      <c r="O80" s="614">
        <v>99</v>
      </c>
      <c r="P80" s="614">
        <v>15048</v>
      </c>
      <c r="Q80" s="592">
        <v>1.1197261701019421</v>
      </c>
      <c r="R80" s="615">
        <v>152</v>
      </c>
    </row>
    <row r="81" spans="1:18" ht="14.4" customHeight="1" x14ac:dyDescent="0.3">
      <c r="A81" s="586" t="s">
        <v>1501</v>
      </c>
      <c r="B81" s="587" t="s">
        <v>1502</v>
      </c>
      <c r="C81" s="587" t="s">
        <v>443</v>
      </c>
      <c r="D81" s="587" t="s">
        <v>1503</v>
      </c>
      <c r="E81" s="587" t="s">
        <v>1624</v>
      </c>
      <c r="F81" s="587" t="s">
        <v>1626</v>
      </c>
      <c r="G81" s="614">
        <v>781</v>
      </c>
      <c r="H81" s="614">
        <v>77319</v>
      </c>
      <c r="I81" s="587">
        <v>0.81666085744161732</v>
      </c>
      <c r="J81" s="587">
        <v>99</v>
      </c>
      <c r="K81" s="614">
        <v>627</v>
      </c>
      <c r="L81" s="614">
        <v>94677</v>
      </c>
      <c r="M81" s="587">
        <v>1</v>
      </c>
      <c r="N81" s="587">
        <v>151</v>
      </c>
      <c r="O81" s="614">
        <v>675</v>
      </c>
      <c r="P81" s="614">
        <v>102600</v>
      </c>
      <c r="Q81" s="592">
        <v>1.0836845273931366</v>
      </c>
      <c r="R81" s="615">
        <v>152</v>
      </c>
    </row>
    <row r="82" spans="1:18" ht="14.4" customHeight="1" x14ac:dyDescent="0.3">
      <c r="A82" s="586" t="s">
        <v>1501</v>
      </c>
      <c r="B82" s="587" t="s">
        <v>1502</v>
      </c>
      <c r="C82" s="587" t="s">
        <v>443</v>
      </c>
      <c r="D82" s="587" t="s">
        <v>1503</v>
      </c>
      <c r="E82" s="587" t="s">
        <v>1627</v>
      </c>
      <c r="F82" s="587" t="s">
        <v>1628</v>
      </c>
      <c r="G82" s="614">
        <v>19</v>
      </c>
      <c r="H82" s="614">
        <v>4731</v>
      </c>
      <c r="I82" s="587">
        <v>2.4939377965208225</v>
      </c>
      <c r="J82" s="587">
        <v>249</v>
      </c>
      <c r="K82" s="614">
        <v>7</v>
      </c>
      <c r="L82" s="614">
        <v>1897</v>
      </c>
      <c r="M82" s="587">
        <v>1</v>
      </c>
      <c r="N82" s="587">
        <v>271</v>
      </c>
      <c r="O82" s="614">
        <v>8</v>
      </c>
      <c r="P82" s="614">
        <v>2179</v>
      </c>
      <c r="Q82" s="592">
        <v>1.1486557722720083</v>
      </c>
      <c r="R82" s="615">
        <v>272.375</v>
      </c>
    </row>
    <row r="83" spans="1:18" ht="14.4" customHeight="1" x14ac:dyDescent="0.3">
      <c r="A83" s="586" t="s">
        <v>1501</v>
      </c>
      <c r="B83" s="587" t="s">
        <v>1502</v>
      </c>
      <c r="C83" s="587" t="s">
        <v>443</v>
      </c>
      <c r="D83" s="587" t="s">
        <v>1503</v>
      </c>
      <c r="E83" s="587" t="s">
        <v>1627</v>
      </c>
      <c r="F83" s="587" t="s">
        <v>1629</v>
      </c>
      <c r="G83" s="614">
        <v>1819</v>
      </c>
      <c r="H83" s="614">
        <v>452931</v>
      </c>
      <c r="I83" s="587">
        <v>1.0761958166909422</v>
      </c>
      <c r="J83" s="587">
        <v>249</v>
      </c>
      <c r="K83" s="614">
        <v>1553</v>
      </c>
      <c r="L83" s="614">
        <v>420863</v>
      </c>
      <c r="M83" s="587">
        <v>1</v>
      </c>
      <c r="N83" s="587">
        <v>271</v>
      </c>
      <c r="O83" s="614">
        <v>1686</v>
      </c>
      <c r="P83" s="614">
        <v>459146</v>
      </c>
      <c r="Q83" s="592">
        <v>1.090963092502786</v>
      </c>
      <c r="R83" s="615">
        <v>272.32858837485173</v>
      </c>
    </row>
    <row r="84" spans="1:18" ht="14.4" customHeight="1" x14ac:dyDescent="0.3">
      <c r="A84" s="586" t="s">
        <v>1501</v>
      </c>
      <c r="B84" s="587" t="s">
        <v>1502</v>
      </c>
      <c r="C84" s="587" t="s">
        <v>443</v>
      </c>
      <c r="D84" s="587" t="s">
        <v>1503</v>
      </c>
      <c r="E84" s="587" t="s">
        <v>1630</v>
      </c>
      <c r="F84" s="587" t="s">
        <v>1631</v>
      </c>
      <c r="G84" s="614">
        <v>508</v>
      </c>
      <c r="H84" s="614">
        <v>78232</v>
      </c>
      <c r="I84" s="587">
        <v>0.93624863868643715</v>
      </c>
      <c r="J84" s="587">
        <v>154</v>
      </c>
      <c r="K84" s="614">
        <v>483</v>
      </c>
      <c r="L84" s="614">
        <v>83559</v>
      </c>
      <c r="M84" s="587">
        <v>1</v>
      </c>
      <c r="N84" s="587">
        <v>173</v>
      </c>
      <c r="O84" s="614">
        <v>420</v>
      </c>
      <c r="P84" s="614">
        <v>73080</v>
      </c>
      <c r="Q84" s="592">
        <v>0.87459160593113849</v>
      </c>
      <c r="R84" s="615">
        <v>174</v>
      </c>
    </row>
    <row r="85" spans="1:18" ht="14.4" customHeight="1" x14ac:dyDescent="0.3">
      <c r="A85" s="586" t="s">
        <v>1501</v>
      </c>
      <c r="B85" s="587" t="s">
        <v>1502</v>
      </c>
      <c r="C85" s="587" t="s">
        <v>443</v>
      </c>
      <c r="D85" s="587" t="s">
        <v>1503</v>
      </c>
      <c r="E85" s="587" t="s">
        <v>1630</v>
      </c>
      <c r="F85" s="587" t="s">
        <v>1632</v>
      </c>
      <c r="G85" s="614">
        <v>39</v>
      </c>
      <c r="H85" s="614">
        <v>6006</v>
      </c>
      <c r="I85" s="587">
        <v>1.653179190751445</v>
      </c>
      <c r="J85" s="587">
        <v>154</v>
      </c>
      <c r="K85" s="614">
        <v>21</v>
      </c>
      <c r="L85" s="614">
        <v>3633</v>
      </c>
      <c r="M85" s="587">
        <v>1</v>
      </c>
      <c r="N85" s="587">
        <v>173</v>
      </c>
      <c r="O85" s="614">
        <v>40</v>
      </c>
      <c r="P85" s="614">
        <v>6960</v>
      </c>
      <c r="Q85" s="592">
        <v>1.9157720891824939</v>
      </c>
      <c r="R85" s="615">
        <v>174</v>
      </c>
    </row>
    <row r="86" spans="1:18" ht="14.4" customHeight="1" x14ac:dyDescent="0.3">
      <c r="A86" s="586" t="s">
        <v>1501</v>
      </c>
      <c r="B86" s="587" t="s">
        <v>1502</v>
      </c>
      <c r="C86" s="587" t="s">
        <v>443</v>
      </c>
      <c r="D86" s="587" t="s">
        <v>1503</v>
      </c>
      <c r="E86" s="587" t="s">
        <v>1633</v>
      </c>
      <c r="F86" s="587" t="s">
        <v>1634</v>
      </c>
      <c r="G86" s="614">
        <v>205</v>
      </c>
      <c r="H86" s="614">
        <v>109060</v>
      </c>
      <c r="I86" s="587">
        <v>0.17659250623401018</v>
      </c>
      <c r="J86" s="587">
        <v>532</v>
      </c>
      <c r="K86" s="614">
        <v>1410</v>
      </c>
      <c r="L86" s="614">
        <v>617580</v>
      </c>
      <c r="M86" s="587">
        <v>1</v>
      </c>
      <c r="N86" s="587">
        <v>438</v>
      </c>
      <c r="O86" s="614">
        <v>1711</v>
      </c>
      <c r="P86" s="614">
        <v>750043</v>
      </c>
      <c r="Q86" s="592">
        <v>1.2144871919427442</v>
      </c>
      <c r="R86" s="615">
        <v>438.36528345996493</v>
      </c>
    </row>
    <row r="87" spans="1:18" ht="14.4" customHeight="1" x14ac:dyDescent="0.3">
      <c r="A87" s="586" t="s">
        <v>1501</v>
      </c>
      <c r="B87" s="587" t="s">
        <v>1502</v>
      </c>
      <c r="C87" s="587" t="s">
        <v>443</v>
      </c>
      <c r="D87" s="587" t="s">
        <v>1503</v>
      </c>
      <c r="E87" s="587" t="s">
        <v>1635</v>
      </c>
      <c r="F87" s="587" t="s">
        <v>1636</v>
      </c>
      <c r="G87" s="614">
        <v>29</v>
      </c>
      <c r="H87" s="614">
        <v>783</v>
      </c>
      <c r="I87" s="587">
        <v>0.66638297872340424</v>
      </c>
      <c r="J87" s="587">
        <v>27</v>
      </c>
      <c r="K87" s="614">
        <v>25</v>
      </c>
      <c r="L87" s="614">
        <v>1175</v>
      </c>
      <c r="M87" s="587">
        <v>1</v>
      </c>
      <c r="N87" s="587">
        <v>47</v>
      </c>
      <c r="O87" s="614">
        <v>22</v>
      </c>
      <c r="P87" s="614">
        <v>1034</v>
      </c>
      <c r="Q87" s="592">
        <v>0.88</v>
      </c>
      <c r="R87" s="615">
        <v>47</v>
      </c>
    </row>
    <row r="88" spans="1:18" ht="14.4" customHeight="1" x14ac:dyDescent="0.3">
      <c r="A88" s="586" t="s">
        <v>1501</v>
      </c>
      <c r="B88" s="587" t="s">
        <v>1502</v>
      </c>
      <c r="C88" s="587" t="s">
        <v>443</v>
      </c>
      <c r="D88" s="587" t="s">
        <v>1503</v>
      </c>
      <c r="E88" s="587" t="s">
        <v>1635</v>
      </c>
      <c r="F88" s="587" t="s">
        <v>1637</v>
      </c>
      <c r="G88" s="614">
        <v>32</v>
      </c>
      <c r="H88" s="614">
        <v>864</v>
      </c>
      <c r="I88" s="587">
        <v>1.1489361702127661</v>
      </c>
      <c r="J88" s="587">
        <v>27</v>
      </c>
      <c r="K88" s="614">
        <v>16</v>
      </c>
      <c r="L88" s="614">
        <v>752</v>
      </c>
      <c r="M88" s="587">
        <v>1</v>
      </c>
      <c r="N88" s="587">
        <v>47</v>
      </c>
      <c r="O88" s="614">
        <v>19</v>
      </c>
      <c r="P88" s="614">
        <v>893</v>
      </c>
      <c r="Q88" s="592">
        <v>1.1875</v>
      </c>
      <c r="R88" s="615">
        <v>47</v>
      </c>
    </row>
    <row r="89" spans="1:18" ht="14.4" customHeight="1" x14ac:dyDescent="0.3">
      <c r="A89" s="586" t="s">
        <v>1501</v>
      </c>
      <c r="B89" s="587" t="s">
        <v>1502</v>
      </c>
      <c r="C89" s="587" t="s">
        <v>443</v>
      </c>
      <c r="D89" s="587" t="s">
        <v>1503</v>
      </c>
      <c r="E89" s="587" t="s">
        <v>1638</v>
      </c>
      <c r="F89" s="587" t="s">
        <v>1639</v>
      </c>
      <c r="G89" s="614">
        <v>14</v>
      </c>
      <c r="H89" s="614">
        <v>588</v>
      </c>
      <c r="I89" s="587"/>
      <c r="J89" s="587">
        <v>42</v>
      </c>
      <c r="K89" s="614"/>
      <c r="L89" s="614"/>
      <c r="M89" s="587"/>
      <c r="N89" s="587"/>
      <c r="O89" s="614">
        <v>6</v>
      </c>
      <c r="P89" s="614">
        <v>264</v>
      </c>
      <c r="Q89" s="592"/>
      <c r="R89" s="615">
        <v>44</v>
      </c>
    </row>
    <row r="90" spans="1:18" ht="14.4" customHeight="1" x14ac:dyDescent="0.3">
      <c r="A90" s="586" t="s">
        <v>1501</v>
      </c>
      <c r="B90" s="587" t="s">
        <v>1502</v>
      </c>
      <c r="C90" s="587" t="s">
        <v>443</v>
      </c>
      <c r="D90" s="587" t="s">
        <v>1503</v>
      </c>
      <c r="E90" s="587" t="s">
        <v>1638</v>
      </c>
      <c r="F90" s="587" t="s">
        <v>1640</v>
      </c>
      <c r="G90" s="614">
        <v>1</v>
      </c>
      <c r="H90" s="614">
        <v>42</v>
      </c>
      <c r="I90" s="587">
        <v>0.31818181818181818</v>
      </c>
      <c r="J90" s="587">
        <v>42</v>
      </c>
      <c r="K90" s="614">
        <v>3</v>
      </c>
      <c r="L90" s="614">
        <v>132</v>
      </c>
      <c r="M90" s="587">
        <v>1</v>
      </c>
      <c r="N90" s="587">
        <v>44</v>
      </c>
      <c r="O90" s="614">
        <v>1</v>
      </c>
      <c r="P90" s="614">
        <v>44</v>
      </c>
      <c r="Q90" s="592">
        <v>0.33333333333333331</v>
      </c>
      <c r="R90" s="615">
        <v>44</v>
      </c>
    </row>
    <row r="91" spans="1:18" ht="14.4" customHeight="1" x14ac:dyDescent="0.3">
      <c r="A91" s="586" t="s">
        <v>1501</v>
      </c>
      <c r="B91" s="587" t="s">
        <v>1502</v>
      </c>
      <c r="C91" s="587" t="s">
        <v>443</v>
      </c>
      <c r="D91" s="587" t="s">
        <v>1503</v>
      </c>
      <c r="E91" s="587" t="s">
        <v>1641</v>
      </c>
      <c r="F91" s="587" t="s">
        <v>1642</v>
      </c>
      <c r="G91" s="614">
        <v>4</v>
      </c>
      <c r="H91" s="614">
        <v>1316</v>
      </c>
      <c r="I91" s="587">
        <v>0.34907161803713527</v>
      </c>
      <c r="J91" s="587">
        <v>329</v>
      </c>
      <c r="K91" s="614">
        <v>10</v>
      </c>
      <c r="L91" s="614">
        <v>3770</v>
      </c>
      <c r="M91" s="587">
        <v>1</v>
      </c>
      <c r="N91" s="587">
        <v>377</v>
      </c>
      <c r="O91" s="614">
        <v>11</v>
      </c>
      <c r="P91" s="614">
        <v>4149</v>
      </c>
      <c r="Q91" s="592">
        <v>1.1005305039787798</v>
      </c>
      <c r="R91" s="615">
        <v>377.18181818181819</v>
      </c>
    </row>
    <row r="92" spans="1:18" ht="14.4" customHeight="1" x14ac:dyDescent="0.3">
      <c r="A92" s="586" t="s">
        <v>1501</v>
      </c>
      <c r="B92" s="587" t="s">
        <v>1502</v>
      </c>
      <c r="C92" s="587" t="s">
        <v>443</v>
      </c>
      <c r="D92" s="587" t="s">
        <v>1503</v>
      </c>
      <c r="E92" s="587" t="s">
        <v>1643</v>
      </c>
      <c r="F92" s="587" t="s">
        <v>1644</v>
      </c>
      <c r="G92" s="614">
        <v>6</v>
      </c>
      <c r="H92" s="614">
        <v>180</v>
      </c>
      <c r="I92" s="587">
        <v>0.22727272727272727</v>
      </c>
      <c r="J92" s="587">
        <v>30</v>
      </c>
      <c r="K92" s="614">
        <v>22</v>
      </c>
      <c r="L92" s="614">
        <v>792</v>
      </c>
      <c r="M92" s="587">
        <v>1</v>
      </c>
      <c r="N92" s="587">
        <v>36</v>
      </c>
      <c r="O92" s="614">
        <v>29</v>
      </c>
      <c r="P92" s="614">
        <v>1044</v>
      </c>
      <c r="Q92" s="592">
        <v>1.3181818181818181</v>
      </c>
      <c r="R92" s="615">
        <v>36</v>
      </c>
    </row>
    <row r="93" spans="1:18" ht="14.4" customHeight="1" x14ac:dyDescent="0.3">
      <c r="A93" s="586" t="s">
        <v>1501</v>
      </c>
      <c r="B93" s="587" t="s">
        <v>1502</v>
      </c>
      <c r="C93" s="587" t="s">
        <v>443</v>
      </c>
      <c r="D93" s="587" t="s">
        <v>1503</v>
      </c>
      <c r="E93" s="587" t="s">
        <v>1643</v>
      </c>
      <c r="F93" s="587" t="s">
        <v>1645</v>
      </c>
      <c r="G93" s="614"/>
      <c r="H93" s="614"/>
      <c r="I93" s="587"/>
      <c r="J93" s="587"/>
      <c r="K93" s="614">
        <v>18</v>
      </c>
      <c r="L93" s="614">
        <v>648</v>
      </c>
      <c r="M93" s="587">
        <v>1</v>
      </c>
      <c r="N93" s="587">
        <v>36</v>
      </c>
      <c r="O93" s="614">
        <v>50</v>
      </c>
      <c r="P93" s="614">
        <v>1800</v>
      </c>
      <c r="Q93" s="592">
        <v>2.7777777777777777</v>
      </c>
      <c r="R93" s="615">
        <v>36</v>
      </c>
    </row>
    <row r="94" spans="1:18" ht="14.4" customHeight="1" x14ac:dyDescent="0.3">
      <c r="A94" s="586" t="s">
        <v>1501</v>
      </c>
      <c r="B94" s="587" t="s">
        <v>1502</v>
      </c>
      <c r="C94" s="587" t="s">
        <v>443</v>
      </c>
      <c r="D94" s="587" t="s">
        <v>1503</v>
      </c>
      <c r="E94" s="587" t="s">
        <v>1646</v>
      </c>
      <c r="F94" s="587" t="s">
        <v>1647</v>
      </c>
      <c r="G94" s="614">
        <v>16</v>
      </c>
      <c r="H94" s="614">
        <v>1904</v>
      </c>
      <c r="I94" s="587">
        <v>0.65564738292011016</v>
      </c>
      <c r="J94" s="587">
        <v>119</v>
      </c>
      <c r="K94" s="614">
        <v>12</v>
      </c>
      <c r="L94" s="614">
        <v>2904</v>
      </c>
      <c r="M94" s="587">
        <v>1</v>
      </c>
      <c r="N94" s="587">
        <v>242</v>
      </c>
      <c r="O94" s="614">
        <v>11</v>
      </c>
      <c r="P94" s="614">
        <v>2662</v>
      </c>
      <c r="Q94" s="592">
        <v>0.91666666666666663</v>
      </c>
      <c r="R94" s="615">
        <v>242</v>
      </c>
    </row>
    <row r="95" spans="1:18" ht="14.4" customHeight="1" x14ac:dyDescent="0.3">
      <c r="A95" s="586" t="s">
        <v>1501</v>
      </c>
      <c r="B95" s="587" t="s">
        <v>1502</v>
      </c>
      <c r="C95" s="587" t="s">
        <v>443</v>
      </c>
      <c r="D95" s="587" t="s">
        <v>1503</v>
      </c>
      <c r="E95" s="587" t="s">
        <v>1648</v>
      </c>
      <c r="F95" s="587" t="s">
        <v>1649</v>
      </c>
      <c r="G95" s="614"/>
      <c r="H95" s="614"/>
      <c r="I95" s="587"/>
      <c r="J95" s="587"/>
      <c r="K95" s="614">
        <v>782</v>
      </c>
      <c r="L95" s="614">
        <v>1167526</v>
      </c>
      <c r="M95" s="587">
        <v>1</v>
      </c>
      <c r="N95" s="587">
        <v>1493</v>
      </c>
      <c r="O95" s="614">
        <v>1878</v>
      </c>
      <c r="P95" s="614">
        <v>2803854</v>
      </c>
      <c r="Q95" s="592">
        <v>2.4015345268542201</v>
      </c>
      <c r="R95" s="615">
        <v>1493</v>
      </c>
    </row>
    <row r="96" spans="1:18" ht="14.4" customHeight="1" x14ac:dyDescent="0.3">
      <c r="A96" s="586" t="s">
        <v>1501</v>
      </c>
      <c r="B96" s="587" t="s">
        <v>1502</v>
      </c>
      <c r="C96" s="587" t="s">
        <v>443</v>
      </c>
      <c r="D96" s="587" t="s">
        <v>1503</v>
      </c>
      <c r="E96" s="587" t="s">
        <v>1650</v>
      </c>
      <c r="F96" s="587" t="s">
        <v>1651</v>
      </c>
      <c r="G96" s="614"/>
      <c r="H96" s="614"/>
      <c r="I96" s="587"/>
      <c r="J96" s="587"/>
      <c r="K96" s="614">
        <v>409</v>
      </c>
      <c r="L96" s="614">
        <v>133743</v>
      </c>
      <c r="M96" s="587">
        <v>1</v>
      </c>
      <c r="N96" s="587">
        <v>327</v>
      </c>
      <c r="O96" s="614">
        <v>217</v>
      </c>
      <c r="P96" s="614">
        <v>70959</v>
      </c>
      <c r="Q96" s="592">
        <v>0.53056234718826401</v>
      </c>
      <c r="R96" s="615">
        <v>327</v>
      </c>
    </row>
    <row r="97" spans="1:18" ht="14.4" customHeight="1" x14ac:dyDescent="0.3">
      <c r="A97" s="586" t="s">
        <v>1501</v>
      </c>
      <c r="B97" s="587" t="s">
        <v>1502</v>
      </c>
      <c r="C97" s="587" t="s">
        <v>443</v>
      </c>
      <c r="D97" s="587" t="s">
        <v>1503</v>
      </c>
      <c r="E97" s="587" t="s">
        <v>1650</v>
      </c>
      <c r="F97" s="587" t="s">
        <v>1652</v>
      </c>
      <c r="G97" s="614"/>
      <c r="H97" s="614"/>
      <c r="I97" s="587"/>
      <c r="J97" s="587"/>
      <c r="K97" s="614">
        <v>1992</v>
      </c>
      <c r="L97" s="614">
        <v>651384</v>
      </c>
      <c r="M97" s="587">
        <v>1</v>
      </c>
      <c r="N97" s="587">
        <v>327</v>
      </c>
      <c r="O97" s="614">
        <v>6671</v>
      </c>
      <c r="P97" s="614">
        <v>2181417</v>
      </c>
      <c r="Q97" s="592">
        <v>3.3488955823293174</v>
      </c>
      <c r="R97" s="615">
        <v>327</v>
      </c>
    </row>
    <row r="98" spans="1:18" ht="14.4" customHeight="1" x14ac:dyDescent="0.3">
      <c r="A98" s="586" t="s">
        <v>1501</v>
      </c>
      <c r="B98" s="587" t="s">
        <v>1502</v>
      </c>
      <c r="C98" s="587" t="s">
        <v>443</v>
      </c>
      <c r="D98" s="587" t="s">
        <v>1503</v>
      </c>
      <c r="E98" s="587" t="s">
        <v>1653</v>
      </c>
      <c r="F98" s="587" t="s">
        <v>1654</v>
      </c>
      <c r="G98" s="614"/>
      <c r="H98" s="614"/>
      <c r="I98" s="587"/>
      <c r="J98" s="587"/>
      <c r="K98" s="614">
        <v>137</v>
      </c>
      <c r="L98" s="614">
        <v>121519</v>
      </c>
      <c r="M98" s="587">
        <v>1</v>
      </c>
      <c r="N98" s="587">
        <v>887</v>
      </c>
      <c r="O98" s="614">
        <v>479</v>
      </c>
      <c r="P98" s="614">
        <v>425352</v>
      </c>
      <c r="Q98" s="592">
        <v>3.500292135386236</v>
      </c>
      <c r="R98" s="615">
        <v>888</v>
      </c>
    </row>
    <row r="99" spans="1:18" ht="14.4" customHeight="1" x14ac:dyDescent="0.3">
      <c r="A99" s="586" t="s">
        <v>1501</v>
      </c>
      <c r="B99" s="587" t="s">
        <v>1502</v>
      </c>
      <c r="C99" s="587" t="s">
        <v>443</v>
      </c>
      <c r="D99" s="587" t="s">
        <v>1503</v>
      </c>
      <c r="E99" s="587" t="s">
        <v>1655</v>
      </c>
      <c r="F99" s="587" t="s">
        <v>1656</v>
      </c>
      <c r="G99" s="614">
        <v>6</v>
      </c>
      <c r="H99" s="614">
        <v>1848</v>
      </c>
      <c r="I99" s="587">
        <v>0.62034239677744207</v>
      </c>
      <c r="J99" s="587">
        <v>308</v>
      </c>
      <c r="K99" s="614">
        <v>9</v>
      </c>
      <c r="L99" s="614">
        <v>2979</v>
      </c>
      <c r="M99" s="587">
        <v>1</v>
      </c>
      <c r="N99" s="587">
        <v>331</v>
      </c>
      <c r="O99" s="614">
        <v>9</v>
      </c>
      <c r="P99" s="614">
        <v>2991</v>
      </c>
      <c r="Q99" s="592">
        <v>1.0040281973816716</v>
      </c>
      <c r="R99" s="615">
        <v>332.33333333333331</v>
      </c>
    </row>
    <row r="100" spans="1:18" ht="14.4" customHeight="1" x14ac:dyDescent="0.3">
      <c r="A100" s="586" t="s">
        <v>1501</v>
      </c>
      <c r="B100" s="587" t="s">
        <v>1502</v>
      </c>
      <c r="C100" s="587" t="s">
        <v>443</v>
      </c>
      <c r="D100" s="587" t="s">
        <v>1503</v>
      </c>
      <c r="E100" s="587" t="s">
        <v>1657</v>
      </c>
      <c r="F100" s="587" t="s">
        <v>1658</v>
      </c>
      <c r="G100" s="614"/>
      <c r="H100" s="614"/>
      <c r="I100" s="587"/>
      <c r="J100" s="587"/>
      <c r="K100" s="614">
        <v>6230</v>
      </c>
      <c r="L100" s="614">
        <v>1619800</v>
      </c>
      <c r="M100" s="587">
        <v>1</v>
      </c>
      <c r="N100" s="587">
        <v>260</v>
      </c>
      <c r="O100" s="614">
        <v>863</v>
      </c>
      <c r="P100" s="614">
        <v>225243</v>
      </c>
      <c r="Q100" s="592">
        <v>0.13905605630324733</v>
      </c>
      <c r="R100" s="615">
        <v>261</v>
      </c>
    </row>
    <row r="101" spans="1:18" ht="14.4" customHeight="1" x14ac:dyDescent="0.3">
      <c r="A101" s="586" t="s">
        <v>1501</v>
      </c>
      <c r="B101" s="587" t="s">
        <v>1502</v>
      </c>
      <c r="C101" s="587" t="s">
        <v>443</v>
      </c>
      <c r="D101" s="587" t="s">
        <v>1503</v>
      </c>
      <c r="E101" s="587" t="s">
        <v>1657</v>
      </c>
      <c r="F101" s="587" t="s">
        <v>1659</v>
      </c>
      <c r="G101" s="614"/>
      <c r="H101" s="614"/>
      <c r="I101" s="587"/>
      <c r="J101" s="587"/>
      <c r="K101" s="614"/>
      <c r="L101" s="614"/>
      <c r="M101" s="587"/>
      <c r="N101" s="587"/>
      <c r="O101" s="614">
        <v>13286</v>
      </c>
      <c r="P101" s="614">
        <v>3467646</v>
      </c>
      <c r="Q101" s="592"/>
      <c r="R101" s="615">
        <v>261</v>
      </c>
    </row>
    <row r="102" spans="1:18" ht="14.4" customHeight="1" x14ac:dyDescent="0.3">
      <c r="A102" s="586" t="s">
        <v>1501</v>
      </c>
      <c r="B102" s="587" t="s">
        <v>1502</v>
      </c>
      <c r="C102" s="587" t="s">
        <v>443</v>
      </c>
      <c r="D102" s="587" t="s">
        <v>1503</v>
      </c>
      <c r="E102" s="587" t="s">
        <v>1660</v>
      </c>
      <c r="F102" s="587" t="s">
        <v>1661</v>
      </c>
      <c r="G102" s="614"/>
      <c r="H102" s="614"/>
      <c r="I102" s="587"/>
      <c r="J102" s="587"/>
      <c r="K102" s="614"/>
      <c r="L102" s="614"/>
      <c r="M102" s="587"/>
      <c r="N102" s="587"/>
      <c r="O102" s="614">
        <v>83</v>
      </c>
      <c r="P102" s="614">
        <v>13695</v>
      </c>
      <c r="Q102" s="592"/>
      <c r="R102" s="615">
        <v>165</v>
      </c>
    </row>
    <row r="103" spans="1:18" ht="14.4" customHeight="1" x14ac:dyDescent="0.3">
      <c r="A103" s="586" t="s">
        <v>1501</v>
      </c>
      <c r="B103" s="587" t="s">
        <v>1502</v>
      </c>
      <c r="C103" s="587" t="s">
        <v>443</v>
      </c>
      <c r="D103" s="587" t="s">
        <v>1503</v>
      </c>
      <c r="E103" s="587" t="s">
        <v>1660</v>
      </c>
      <c r="F103" s="587" t="s">
        <v>1662</v>
      </c>
      <c r="G103" s="614"/>
      <c r="H103" s="614"/>
      <c r="I103" s="587"/>
      <c r="J103" s="587"/>
      <c r="K103" s="614">
        <v>50</v>
      </c>
      <c r="L103" s="614">
        <v>8250</v>
      </c>
      <c r="M103" s="587">
        <v>1</v>
      </c>
      <c r="N103" s="587">
        <v>165</v>
      </c>
      <c r="O103" s="614">
        <v>142</v>
      </c>
      <c r="P103" s="614">
        <v>23430</v>
      </c>
      <c r="Q103" s="592">
        <v>2.84</v>
      </c>
      <c r="R103" s="615">
        <v>165</v>
      </c>
    </row>
    <row r="104" spans="1:18" ht="14.4" customHeight="1" x14ac:dyDescent="0.3">
      <c r="A104" s="586" t="s">
        <v>1501</v>
      </c>
      <c r="B104" s="587" t="s">
        <v>1502</v>
      </c>
      <c r="C104" s="587" t="s">
        <v>443</v>
      </c>
      <c r="D104" s="587" t="s">
        <v>1503</v>
      </c>
      <c r="E104" s="587" t="s">
        <v>1663</v>
      </c>
      <c r="F104" s="587" t="s">
        <v>1664</v>
      </c>
      <c r="G104" s="614"/>
      <c r="H104" s="614"/>
      <c r="I104" s="587"/>
      <c r="J104" s="587"/>
      <c r="K104" s="614">
        <v>80</v>
      </c>
      <c r="L104" s="614">
        <v>86160</v>
      </c>
      <c r="M104" s="587">
        <v>1</v>
      </c>
      <c r="N104" s="587">
        <v>1077</v>
      </c>
      <c r="O104" s="614">
        <v>228</v>
      </c>
      <c r="P104" s="614">
        <v>245784</v>
      </c>
      <c r="Q104" s="592">
        <v>2.8526462395543177</v>
      </c>
      <c r="R104" s="615">
        <v>1078</v>
      </c>
    </row>
    <row r="105" spans="1:18" ht="14.4" customHeight="1" x14ac:dyDescent="0.3">
      <c r="A105" s="586" t="s">
        <v>1501</v>
      </c>
      <c r="B105" s="587" t="s">
        <v>1502</v>
      </c>
      <c r="C105" s="587" t="s">
        <v>443</v>
      </c>
      <c r="D105" s="587" t="s">
        <v>1503</v>
      </c>
      <c r="E105" s="587" t="s">
        <v>1665</v>
      </c>
      <c r="F105" s="587" t="s">
        <v>1666</v>
      </c>
      <c r="G105" s="614"/>
      <c r="H105" s="614"/>
      <c r="I105" s="587"/>
      <c r="J105" s="587"/>
      <c r="K105" s="614"/>
      <c r="L105" s="614"/>
      <c r="M105" s="587"/>
      <c r="N105" s="587"/>
      <c r="O105" s="614">
        <v>814</v>
      </c>
      <c r="P105" s="614">
        <v>123473</v>
      </c>
      <c r="Q105" s="592"/>
      <c r="R105" s="615">
        <v>151.6867321867322</v>
      </c>
    </row>
    <row r="106" spans="1:18" ht="14.4" customHeight="1" thickBot="1" x14ac:dyDescent="0.35">
      <c r="A106" s="594" t="s">
        <v>1501</v>
      </c>
      <c r="B106" s="595" t="s">
        <v>1502</v>
      </c>
      <c r="C106" s="595" t="s">
        <v>443</v>
      </c>
      <c r="D106" s="595" t="s">
        <v>1503</v>
      </c>
      <c r="E106" s="595" t="s">
        <v>1665</v>
      </c>
      <c r="F106" s="595" t="s">
        <v>1667</v>
      </c>
      <c r="G106" s="606"/>
      <c r="H106" s="606"/>
      <c r="I106" s="595"/>
      <c r="J106" s="595"/>
      <c r="K106" s="606"/>
      <c r="L106" s="606"/>
      <c r="M106" s="595"/>
      <c r="N106" s="595"/>
      <c r="O106" s="606">
        <v>49</v>
      </c>
      <c r="P106" s="606">
        <v>7416</v>
      </c>
      <c r="Q106" s="600"/>
      <c r="R106" s="607">
        <v>151.34693877551021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06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29" customWidth="1"/>
    <col min="2" max="2" width="8.6640625" style="129" bestFit="1" customWidth="1"/>
    <col min="3" max="3" width="6.109375" style="129" customWidth="1"/>
    <col min="4" max="4" width="27.77734375" style="129" customWidth="1"/>
    <col min="5" max="5" width="2.109375" style="129" bestFit="1" customWidth="1"/>
    <col min="6" max="6" width="8" style="129" customWidth="1"/>
    <col min="7" max="7" width="50.88671875" style="129" bestFit="1" customWidth="1" collapsed="1"/>
    <col min="8" max="9" width="11.109375" style="207" hidden="1" customWidth="1" outlineLevel="1"/>
    <col min="10" max="11" width="9.33203125" style="129" hidden="1" customWidth="1"/>
    <col min="12" max="13" width="11.109375" style="207" customWidth="1"/>
    <col min="14" max="15" width="9.33203125" style="129" hidden="1" customWidth="1"/>
    <col min="16" max="17" width="11.109375" style="207" customWidth="1"/>
    <col min="18" max="18" width="11.109375" style="210" customWidth="1"/>
    <col min="19" max="19" width="11.109375" style="207" customWidth="1"/>
    <col min="20" max="16384" width="8.88671875" style="129"/>
  </cols>
  <sheetData>
    <row r="1" spans="1:19" ht="18.600000000000001" customHeight="1" thickBot="1" x14ac:dyDescent="0.4">
      <c r="A1" s="329" t="s">
        <v>1669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" customHeight="1" thickBot="1" x14ac:dyDescent="0.35">
      <c r="A2" s="232" t="s">
        <v>270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" customHeight="1" thickBot="1" x14ac:dyDescent="0.35">
      <c r="G3" s="87" t="s">
        <v>127</v>
      </c>
      <c r="H3" s="102">
        <f t="shared" ref="H3:Q3" si="0">SUBTOTAL(9,H6:H1048576)</f>
        <v>180141</v>
      </c>
      <c r="I3" s="103">
        <f t="shared" si="0"/>
        <v>42405859</v>
      </c>
      <c r="J3" s="74"/>
      <c r="K3" s="74"/>
      <c r="L3" s="103">
        <f t="shared" si="0"/>
        <v>171832</v>
      </c>
      <c r="M3" s="103">
        <f t="shared" si="0"/>
        <v>37193784</v>
      </c>
      <c r="N3" s="74"/>
      <c r="O3" s="74"/>
      <c r="P3" s="103">
        <f t="shared" si="0"/>
        <v>200816</v>
      </c>
      <c r="Q3" s="103">
        <f t="shared" si="0"/>
        <v>49942073</v>
      </c>
      <c r="R3" s="75">
        <f>IF(M3=0,0,Q3/M3)</f>
        <v>1.3427532138165883</v>
      </c>
      <c r="S3" s="104">
        <f>IF(P3=0,0,Q3/P3)</f>
        <v>248.69568659867738</v>
      </c>
    </row>
    <row r="4" spans="1:19" ht="14.4" customHeight="1" x14ac:dyDescent="0.3">
      <c r="A4" s="446" t="s">
        <v>212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2017</v>
      </c>
      <c r="M4" s="451"/>
      <c r="N4" s="101"/>
      <c r="O4" s="101"/>
      <c r="P4" s="450">
        <v>2018</v>
      </c>
      <c r="Q4" s="451"/>
      <c r="R4" s="452" t="s">
        <v>2</v>
      </c>
      <c r="S4" s="447" t="s">
        <v>97</v>
      </c>
    </row>
    <row r="5" spans="1:19" ht="14.4" customHeight="1" thickBot="1" x14ac:dyDescent="0.35">
      <c r="A5" s="634"/>
      <c r="B5" s="634"/>
      <c r="C5" s="635"/>
      <c r="D5" s="644"/>
      <c r="E5" s="636"/>
      <c r="F5" s="637"/>
      <c r="G5" s="638"/>
      <c r="H5" s="639" t="s">
        <v>71</v>
      </c>
      <c r="I5" s="640" t="s">
        <v>14</v>
      </c>
      <c r="J5" s="641"/>
      <c r="K5" s="641"/>
      <c r="L5" s="639" t="s">
        <v>71</v>
      </c>
      <c r="M5" s="640" t="s">
        <v>14</v>
      </c>
      <c r="N5" s="641"/>
      <c r="O5" s="641"/>
      <c r="P5" s="639" t="s">
        <v>71</v>
      </c>
      <c r="Q5" s="640" t="s">
        <v>14</v>
      </c>
      <c r="R5" s="642"/>
      <c r="S5" s="643"/>
    </row>
    <row r="6" spans="1:19" ht="14.4" customHeight="1" x14ac:dyDescent="0.3">
      <c r="A6" s="579" t="s">
        <v>1501</v>
      </c>
      <c r="B6" s="580" t="s">
        <v>1502</v>
      </c>
      <c r="C6" s="580" t="s">
        <v>443</v>
      </c>
      <c r="D6" s="580" t="s">
        <v>1497</v>
      </c>
      <c r="E6" s="580" t="s">
        <v>1503</v>
      </c>
      <c r="F6" s="580" t="s">
        <v>1504</v>
      </c>
      <c r="G6" s="580" t="s">
        <v>1505</v>
      </c>
      <c r="H6" s="116">
        <v>741</v>
      </c>
      <c r="I6" s="116">
        <v>128193</v>
      </c>
      <c r="J6" s="580">
        <v>1.0192572214580469</v>
      </c>
      <c r="K6" s="580">
        <v>173</v>
      </c>
      <c r="L6" s="116">
        <v>727</v>
      </c>
      <c r="M6" s="116">
        <v>125771</v>
      </c>
      <c r="N6" s="580">
        <v>1</v>
      </c>
      <c r="O6" s="580">
        <v>173</v>
      </c>
      <c r="P6" s="116">
        <v>766</v>
      </c>
      <c r="Q6" s="116">
        <v>133284</v>
      </c>
      <c r="R6" s="585">
        <v>1.0597355511206876</v>
      </c>
      <c r="S6" s="605">
        <v>174</v>
      </c>
    </row>
    <row r="7" spans="1:19" ht="14.4" customHeight="1" x14ac:dyDescent="0.3">
      <c r="A7" s="586" t="s">
        <v>1501</v>
      </c>
      <c r="B7" s="587" t="s">
        <v>1502</v>
      </c>
      <c r="C7" s="587" t="s">
        <v>443</v>
      </c>
      <c r="D7" s="587" t="s">
        <v>1497</v>
      </c>
      <c r="E7" s="587" t="s">
        <v>1503</v>
      </c>
      <c r="F7" s="587" t="s">
        <v>1506</v>
      </c>
      <c r="G7" s="587" t="s">
        <v>1507</v>
      </c>
      <c r="H7" s="614">
        <v>6741</v>
      </c>
      <c r="I7" s="614">
        <v>849366</v>
      </c>
      <c r="J7" s="587">
        <v>0.69830801104972373</v>
      </c>
      <c r="K7" s="587">
        <v>126</v>
      </c>
      <c r="L7" s="614">
        <v>6335</v>
      </c>
      <c r="M7" s="614">
        <v>1216320</v>
      </c>
      <c r="N7" s="587">
        <v>1</v>
      </c>
      <c r="O7" s="587">
        <v>192</v>
      </c>
      <c r="P7" s="614">
        <v>6524</v>
      </c>
      <c r="Q7" s="614">
        <v>1259132</v>
      </c>
      <c r="R7" s="592">
        <v>1.0351979742173112</v>
      </c>
      <c r="S7" s="615">
        <v>193</v>
      </c>
    </row>
    <row r="8" spans="1:19" ht="14.4" customHeight="1" x14ac:dyDescent="0.3">
      <c r="A8" s="586" t="s">
        <v>1501</v>
      </c>
      <c r="B8" s="587" t="s">
        <v>1502</v>
      </c>
      <c r="C8" s="587" t="s">
        <v>443</v>
      </c>
      <c r="D8" s="587" t="s">
        <v>1497</v>
      </c>
      <c r="E8" s="587" t="s">
        <v>1503</v>
      </c>
      <c r="F8" s="587" t="s">
        <v>1508</v>
      </c>
      <c r="G8" s="587" t="s">
        <v>1509</v>
      </c>
      <c r="H8" s="614">
        <v>6103</v>
      </c>
      <c r="I8" s="614">
        <v>402798</v>
      </c>
      <c r="J8" s="587">
        <v>0.94541093189627656</v>
      </c>
      <c r="K8" s="587">
        <v>66</v>
      </c>
      <c r="L8" s="614">
        <v>5606</v>
      </c>
      <c r="M8" s="614">
        <v>426056</v>
      </c>
      <c r="N8" s="587">
        <v>1</v>
      </c>
      <c r="O8" s="587">
        <v>76</v>
      </c>
      <c r="P8" s="614">
        <v>6395</v>
      </c>
      <c r="Q8" s="614">
        <v>486020</v>
      </c>
      <c r="R8" s="592">
        <v>1.1407420620763469</v>
      </c>
      <c r="S8" s="615">
        <v>76</v>
      </c>
    </row>
    <row r="9" spans="1:19" ht="14.4" customHeight="1" x14ac:dyDescent="0.3">
      <c r="A9" s="586" t="s">
        <v>1501</v>
      </c>
      <c r="B9" s="587" t="s">
        <v>1502</v>
      </c>
      <c r="C9" s="587" t="s">
        <v>443</v>
      </c>
      <c r="D9" s="587" t="s">
        <v>1497</v>
      </c>
      <c r="E9" s="587" t="s">
        <v>1503</v>
      </c>
      <c r="F9" s="587" t="s">
        <v>1510</v>
      </c>
      <c r="G9" s="587" t="s">
        <v>1511</v>
      </c>
      <c r="H9" s="614">
        <v>21</v>
      </c>
      <c r="I9" s="614">
        <v>3906</v>
      </c>
      <c r="J9" s="587">
        <v>0.73063973063973064</v>
      </c>
      <c r="K9" s="587">
        <v>186</v>
      </c>
      <c r="L9" s="614">
        <v>18</v>
      </c>
      <c r="M9" s="614">
        <v>5346</v>
      </c>
      <c r="N9" s="587">
        <v>1</v>
      </c>
      <c r="O9" s="587">
        <v>297</v>
      </c>
      <c r="P9" s="614">
        <v>23</v>
      </c>
      <c r="Q9" s="614">
        <v>6822</v>
      </c>
      <c r="R9" s="592">
        <v>1.2760942760942762</v>
      </c>
      <c r="S9" s="615">
        <v>296.60869565217394</v>
      </c>
    </row>
    <row r="10" spans="1:19" ht="14.4" customHeight="1" x14ac:dyDescent="0.3">
      <c r="A10" s="586" t="s">
        <v>1501</v>
      </c>
      <c r="B10" s="587" t="s">
        <v>1502</v>
      </c>
      <c r="C10" s="587" t="s">
        <v>443</v>
      </c>
      <c r="D10" s="587" t="s">
        <v>1497</v>
      </c>
      <c r="E10" s="587" t="s">
        <v>1503</v>
      </c>
      <c r="F10" s="587" t="s">
        <v>1510</v>
      </c>
      <c r="G10" s="587" t="s">
        <v>1512</v>
      </c>
      <c r="H10" s="614">
        <v>23</v>
      </c>
      <c r="I10" s="614">
        <v>4278</v>
      </c>
      <c r="J10" s="587">
        <v>0.43648607284970919</v>
      </c>
      <c r="K10" s="587">
        <v>186</v>
      </c>
      <c r="L10" s="614">
        <v>33</v>
      </c>
      <c r="M10" s="614">
        <v>9801</v>
      </c>
      <c r="N10" s="587">
        <v>1</v>
      </c>
      <c r="O10" s="587">
        <v>297</v>
      </c>
      <c r="P10" s="614">
        <v>22</v>
      </c>
      <c r="Q10" s="614">
        <v>6533</v>
      </c>
      <c r="R10" s="592">
        <v>0.666564636261606</v>
      </c>
      <c r="S10" s="615">
        <v>296.95454545454544</v>
      </c>
    </row>
    <row r="11" spans="1:19" ht="14.4" customHeight="1" x14ac:dyDescent="0.3">
      <c r="A11" s="586" t="s">
        <v>1501</v>
      </c>
      <c r="B11" s="587" t="s">
        <v>1502</v>
      </c>
      <c r="C11" s="587" t="s">
        <v>443</v>
      </c>
      <c r="D11" s="587" t="s">
        <v>1497</v>
      </c>
      <c r="E11" s="587" t="s">
        <v>1503</v>
      </c>
      <c r="F11" s="587" t="s">
        <v>1513</v>
      </c>
      <c r="G11" s="587" t="s">
        <v>1514</v>
      </c>
      <c r="H11" s="614">
        <v>2634</v>
      </c>
      <c r="I11" s="614">
        <v>597918</v>
      </c>
      <c r="J11" s="587">
        <v>0.83834069903086861</v>
      </c>
      <c r="K11" s="587">
        <v>227</v>
      </c>
      <c r="L11" s="614">
        <v>2786</v>
      </c>
      <c r="M11" s="614">
        <v>713216</v>
      </c>
      <c r="N11" s="587">
        <v>1</v>
      </c>
      <c r="O11" s="587">
        <v>256</v>
      </c>
      <c r="P11" s="614">
        <v>2899</v>
      </c>
      <c r="Q11" s="614">
        <v>742144</v>
      </c>
      <c r="R11" s="592">
        <v>1.0405599425699927</v>
      </c>
      <c r="S11" s="615">
        <v>256</v>
      </c>
    </row>
    <row r="12" spans="1:19" ht="14.4" customHeight="1" x14ac:dyDescent="0.3">
      <c r="A12" s="586" t="s">
        <v>1501</v>
      </c>
      <c r="B12" s="587" t="s">
        <v>1502</v>
      </c>
      <c r="C12" s="587" t="s">
        <v>443</v>
      </c>
      <c r="D12" s="587" t="s">
        <v>1497</v>
      </c>
      <c r="E12" s="587" t="s">
        <v>1503</v>
      </c>
      <c r="F12" s="587" t="s">
        <v>1513</v>
      </c>
      <c r="G12" s="587" t="s">
        <v>1515</v>
      </c>
      <c r="H12" s="614">
        <v>162</v>
      </c>
      <c r="I12" s="614">
        <v>36774</v>
      </c>
      <c r="J12" s="587">
        <v>1.0116087147887325</v>
      </c>
      <c r="K12" s="587">
        <v>227</v>
      </c>
      <c r="L12" s="614">
        <v>142</v>
      </c>
      <c r="M12" s="614">
        <v>36352</v>
      </c>
      <c r="N12" s="587">
        <v>1</v>
      </c>
      <c r="O12" s="587">
        <v>256</v>
      </c>
      <c r="P12" s="614">
        <v>165</v>
      </c>
      <c r="Q12" s="614">
        <v>42240</v>
      </c>
      <c r="R12" s="592">
        <v>1.1619718309859155</v>
      </c>
      <c r="S12" s="615">
        <v>256</v>
      </c>
    </row>
    <row r="13" spans="1:19" ht="14.4" customHeight="1" x14ac:dyDescent="0.3">
      <c r="A13" s="586" t="s">
        <v>1501</v>
      </c>
      <c r="B13" s="587" t="s">
        <v>1502</v>
      </c>
      <c r="C13" s="587" t="s">
        <v>443</v>
      </c>
      <c r="D13" s="587" t="s">
        <v>1497</v>
      </c>
      <c r="E13" s="587" t="s">
        <v>1503</v>
      </c>
      <c r="F13" s="587" t="s">
        <v>1516</v>
      </c>
      <c r="G13" s="587" t="s">
        <v>1517</v>
      </c>
      <c r="H13" s="614">
        <v>192</v>
      </c>
      <c r="I13" s="614">
        <v>16512</v>
      </c>
      <c r="J13" s="587">
        <v>3.7063973063973066</v>
      </c>
      <c r="K13" s="587">
        <v>86</v>
      </c>
      <c r="L13" s="614">
        <v>45</v>
      </c>
      <c r="M13" s="614">
        <v>4455</v>
      </c>
      <c r="N13" s="587">
        <v>1</v>
      </c>
      <c r="O13" s="587">
        <v>99</v>
      </c>
      <c r="P13" s="614">
        <v>73</v>
      </c>
      <c r="Q13" s="614">
        <v>7300</v>
      </c>
      <c r="R13" s="592">
        <v>1.638608305274972</v>
      </c>
      <c r="S13" s="615">
        <v>100</v>
      </c>
    </row>
    <row r="14" spans="1:19" ht="14.4" customHeight="1" x14ac:dyDescent="0.3">
      <c r="A14" s="586" t="s">
        <v>1501</v>
      </c>
      <c r="B14" s="587" t="s">
        <v>1502</v>
      </c>
      <c r="C14" s="587" t="s">
        <v>443</v>
      </c>
      <c r="D14" s="587" t="s">
        <v>1497</v>
      </c>
      <c r="E14" s="587" t="s">
        <v>1503</v>
      </c>
      <c r="F14" s="587" t="s">
        <v>1516</v>
      </c>
      <c r="G14" s="587" t="s">
        <v>1518</v>
      </c>
      <c r="H14" s="614">
        <v>77</v>
      </c>
      <c r="I14" s="614">
        <v>6622</v>
      </c>
      <c r="J14" s="587">
        <v>1.1944444444444444</v>
      </c>
      <c r="K14" s="587">
        <v>86</v>
      </c>
      <c r="L14" s="614">
        <v>56</v>
      </c>
      <c r="M14" s="614">
        <v>5544</v>
      </c>
      <c r="N14" s="587">
        <v>1</v>
      </c>
      <c r="O14" s="587">
        <v>99</v>
      </c>
      <c r="P14" s="614">
        <v>81</v>
      </c>
      <c r="Q14" s="614">
        <v>8100</v>
      </c>
      <c r="R14" s="592">
        <v>1.4610389610389611</v>
      </c>
      <c r="S14" s="615">
        <v>100</v>
      </c>
    </row>
    <row r="15" spans="1:19" ht="14.4" customHeight="1" x14ac:dyDescent="0.3">
      <c r="A15" s="586" t="s">
        <v>1501</v>
      </c>
      <c r="B15" s="587" t="s">
        <v>1502</v>
      </c>
      <c r="C15" s="587" t="s">
        <v>443</v>
      </c>
      <c r="D15" s="587" t="s">
        <v>1497</v>
      </c>
      <c r="E15" s="587" t="s">
        <v>1503</v>
      </c>
      <c r="F15" s="587" t="s">
        <v>1519</v>
      </c>
      <c r="G15" s="587" t="s">
        <v>1520</v>
      </c>
      <c r="H15" s="614">
        <v>43</v>
      </c>
      <c r="I15" s="614">
        <v>12642</v>
      </c>
      <c r="J15" s="587">
        <v>0.60199999999999998</v>
      </c>
      <c r="K15" s="587">
        <v>294</v>
      </c>
      <c r="L15" s="614">
        <v>60</v>
      </c>
      <c r="M15" s="614">
        <v>21000</v>
      </c>
      <c r="N15" s="587">
        <v>1</v>
      </c>
      <c r="O15" s="587">
        <v>350</v>
      </c>
      <c r="P15" s="614">
        <v>47</v>
      </c>
      <c r="Q15" s="614">
        <v>16497</v>
      </c>
      <c r="R15" s="592">
        <v>0.78557142857142859</v>
      </c>
      <c r="S15" s="615">
        <v>351</v>
      </c>
    </row>
    <row r="16" spans="1:19" ht="14.4" customHeight="1" x14ac:dyDescent="0.3">
      <c r="A16" s="586" t="s">
        <v>1501</v>
      </c>
      <c r="B16" s="587" t="s">
        <v>1502</v>
      </c>
      <c r="C16" s="587" t="s">
        <v>443</v>
      </c>
      <c r="D16" s="587" t="s">
        <v>1497</v>
      </c>
      <c r="E16" s="587" t="s">
        <v>1503</v>
      </c>
      <c r="F16" s="587" t="s">
        <v>1519</v>
      </c>
      <c r="G16" s="587" t="s">
        <v>1521</v>
      </c>
      <c r="H16" s="614">
        <v>109</v>
      </c>
      <c r="I16" s="614">
        <v>32046</v>
      </c>
      <c r="J16" s="587">
        <v>0.84777777777777774</v>
      </c>
      <c r="K16" s="587">
        <v>294</v>
      </c>
      <c r="L16" s="614">
        <v>108</v>
      </c>
      <c r="M16" s="614">
        <v>37800</v>
      </c>
      <c r="N16" s="587">
        <v>1</v>
      </c>
      <c r="O16" s="587">
        <v>350</v>
      </c>
      <c r="P16" s="614">
        <v>87</v>
      </c>
      <c r="Q16" s="614">
        <v>30537</v>
      </c>
      <c r="R16" s="592">
        <v>0.80785714285714283</v>
      </c>
      <c r="S16" s="615">
        <v>351</v>
      </c>
    </row>
    <row r="17" spans="1:19" ht="14.4" customHeight="1" x14ac:dyDescent="0.3">
      <c r="A17" s="586" t="s">
        <v>1501</v>
      </c>
      <c r="B17" s="587" t="s">
        <v>1502</v>
      </c>
      <c r="C17" s="587" t="s">
        <v>443</v>
      </c>
      <c r="D17" s="587" t="s">
        <v>1497</v>
      </c>
      <c r="E17" s="587" t="s">
        <v>1503</v>
      </c>
      <c r="F17" s="587" t="s">
        <v>1522</v>
      </c>
      <c r="G17" s="587" t="s">
        <v>1523</v>
      </c>
      <c r="H17" s="614">
        <v>3047</v>
      </c>
      <c r="I17" s="614">
        <v>3574131</v>
      </c>
      <c r="J17" s="587">
        <v>1.091247744460762</v>
      </c>
      <c r="K17" s="587">
        <v>1173</v>
      </c>
      <c r="L17" s="614">
        <v>3061</v>
      </c>
      <c r="M17" s="614">
        <v>3275270</v>
      </c>
      <c r="N17" s="587">
        <v>1</v>
      </c>
      <c r="O17" s="587">
        <v>1070</v>
      </c>
      <c r="P17" s="614">
        <v>8250</v>
      </c>
      <c r="Q17" s="614">
        <v>8827500</v>
      </c>
      <c r="R17" s="592">
        <v>2.6951976478275075</v>
      </c>
      <c r="S17" s="615">
        <v>1070</v>
      </c>
    </row>
    <row r="18" spans="1:19" ht="14.4" customHeight="1" x14ac:dyDescent="0.3">
      <c r="A18" s="586" t="s">
        <v>1501</v>
      </c>
      <c r="B18" s="587" t="s">
        <v>1502</v>
      </c>
      <c r="C18" s="587" t="s">
        <v>443</v>
      </c>
      <c r="D18" s="587" t="s">
        <v>1497</v>
      </c>
      <c r="E18" s="587" t="s">
        <v>1503</v>
      </c>
      <c r="F18" s="587" t="s">
        <v>1524</v>
      </c>
      <c r="G18" s="587" t="s">
        <v>1525</v>
      </c>
      <c r="H18" s="614">
        <v>17972</v>
      </c>
      <c r="I18" s="614">
        <v>736852</v>
      </c>
      <c r="J18" s="587">
        <v>1.1769670638596939</v>
      </c>
      <c r="K18" s="587">
        <v>41</v>
      </c>
      <c r="L18" s="614">
        <v>13610</v>
      </c>
      <c r="M18" s="614">
        <v>626060</v>
      </c>
      <c r="N18" s="587">
        <v>1</v>
      </c>
      <c r="O18" s="587">
        <v>46</v>
      </c>
      <c r="P18" s="614">
        <v>17219</v>
      </c>
      <c r="Q18" s="614">
        <v>792074</v>
      </c>
      <c r="R18" s="592">
        <v>1.2651726671565027</v>
      </c>
      <c r="S18" s="615">
        <v>46</v>
      </c>
    </row>
    <row r="19" spans="1:19" ht="14.4" customHeight="1" x14ac:dyDescent="0.3">
      <c r="A19" s="586" t="s">
        <v>1501</v>
      </c>
      <c r="B19" s="587" t="s">
        <v>1502</v>
      </c>
      <c r="C19" s="587" t="s">
        <v>443</v>
      </c>
      <c r="D19" s="587" t="s">
        <v>1497</v>
      </c>
      <c r="E19" s="587" t="s">
        <v>1503</v>
      </c>
      <c r="F19" s="587" t="s">
        <v>1524</v>
      </c>
      <c r="G19" s="587" t="s">
        <v>1526</v>
      </c>
      <c r="H19" s="614">
        <v>615</v>
      </c>
      <c r="I19" s="614">
        <v>25215</v>
      </c>
      <c r="J19" s="587">
        <v>1.2867421922841396</v>
      </c>
      <c r="K19" s="587">
        <v>41</v>
      </c>
      <c r="L19" s="614">
        <v>426</v>
      </c>
      <c r="M19" s="614">
        <v>19596</v>
      </c>
      <c r="N19" s="587">
        <v>1</v>
      </c>
      <c r="O19" s="587">
        <v>46</v>
      </c>
      <c r="P19" s="614">
        <v>465</v>
      </c>
      <c r="Q19" s="614">
        <v>21390</v>
      </c>
      <c r="R19" s="592">
        <v>1.091549295774648</v>
      </c>
      <c r="S19" s="615">
        <v>46</v>
      </c>
    </row>
    <row r="20" spans="1:19" ht="14.4" customHeight="1" x14ac:dyDescent="0.3">
      <c r="A20" s="586" t="s">
        <v>1501</v>
      </c>
      <c r="B20" s="587" t="s">
        <v>1502</v>
      </c>
      <c r="C20" s="587" t="s">
        <v>443</v>
      </c>
      <c r="D20" s="587" t="s">
        <v>1497</v>
      </c>
      <c r="E20" s="587" t="s">
        <v>1503</v>
      </c>
      <c r="F20" s="587" t="s">
        <v>1527</v>
      </c>
      <c r="G20" s="587" t="s">
        <v>1528</v>
      </c>
      <c r="H20" s="614">
        <v>2625</v>
      </c>
      <c r="I20" s="614">
        <v>1008000</v>
      </c>
      <c r="J20" s="587">
        <v>0.46635080036068161</v>
      </c>
      <c r="K20" s="587">
        <v>384</v>
      </c>
      <c r="L20" s="614">
        <v>6229</v>
      </c>
      <c r="M20" s="614">
        <v>2161463</v>
      </c>
      <c r="N20" s="587">
        <v>1</v>
      </c>
      <c r="O20" s="587">
        <v>347</v>
      </c>
      <c r="P20" s="614">
        <v>7670</v>
      </c>
      <c r="Q20" s="614">
        <v>2661490</v>
      </c>
      <c r="R20" s="592">
        <v>1.2313372933055065</v>
      </c>
      <c r="S20" s="615">
        <v>347</v>
      </c>
    </row>
    <row r="21" spans="1:19" ht="14.4" customHeight="1" x14ac:dyDescent="0.3">
      <c r="A21" s="586" t="s">
        <v>1501</v>
      </c>
      <c r="B21" s="587" t="s">
        <v>1502</v>
      </c>
      <c r="C21" s="587" t="s">
        <v>443</v>
      </c>
      <c r="D21" s="587" t="s">
        <v>1497</v>
      </c>
      <c r="E21" s="587" t="s">
        <v>1503</v>
      </c>
      <c r="F21" s="587" t="s">
        <v>1529</v>
      </c>
      <c r="G21" s="587" t="s">
        <v>1530</v>
      </c>
      <c r="H21" s="614">
        <v>569</v>
      </c>
      <c r="I21" s="614">
        <v>21053</v>
      </c>
      <c r="J21" s="587">
        <v>1.8849494135553766</v>
      </c>
      <c r="K21" s="587">
        <v>37</v>
      </c>
      <c r="L21" s="614">
        <v>219</v>
      </c>
      <c r="M21" s="614">
        <v>11169</v>
      </c>
      <c r="N21" s="587">
        <v>1</v>
      </c>
      <c r="O21" s="587">
        <v>51</v>
      </c>
      <c r="P21" s="614">
        <v>137</v>
      </c>
      <c r="Q21" s="614">
        <v>6987</v>
      </c>
      <c r="R21" s="592">
        <v>0.62557077625570778</v>
      </c>
      <c r="S21" s="615">
        <v>51</v>
      </c>
    </row>
    <row r="22" spans="1:19" ht="14.4" customHeight="1" x14ac:dyDescent="0.3">
      <c r="A22" s="586" t="s">
        <v>1501</v>
      </c>
      <c r="B22" s="587" t="s">
        <v>1502</v>
      </c>
      <c r="C22" s="587" t="s">
        <v>443</v>
      </c>
      <c r="D22" s="587" t="s">
        <v>1497</v>
      </c>
      <c r="E22" s="587" t="s">
        <v>1503</v>
      </c>
      <c r="F22" s="587" t="s">
        <v>1529</v>
      </c>
      <c r="G22" s="587" t="s">
        <v>1531</v>
      </c>
      <c r="H22" s="614">
        <v>4164</v>
      </c>
      <c r="I22" s="614">
        <v>154068</v>
      </c>
      <c r="J22" s="587">
        <v>1.7960411275092676</v>
      </c>
      <c r="K22" s="587">
        <v>37</v>
      </c>
      <c r="L22" s="614">
        <v>1682</v>
      </c>
      <c r="M22" s="614">
        <v>85782</v>
      </c>
      <c r="N22" s="587">
        <v>1</v>
      </c>
      <c r="O22" s="587">
        <v>51</v>
      </c>
      <c r="P22" s="614">
        <v>1910</v>
      </c>
      <c r="Q22" s="614">
        <v>97410</v>
      </c>
      <c r="R22" s="592">
        <v>1.1355529131985731</v>
      </c>
      <c r="S22" s="615">
        <v>51</v>
      </c>
    </row>
    <row r="23" spans="1:19" ht="14.4" customHeight="1" x14ac:dyDescent="0.3">
      <c r="A23" s="586" t="s">
        <v>1501</v>
      </c>
      <c r="B23" s="587" t="s">
        <v>1502</v>
      </c>
      <c r="C23" s="587" t="s">
        <v>443</v>
      </c>
      <c r="D23" s="587" t="s">
        <v>1497</v>
      </c>
      <c r="E23" s="587" t="s">
        <v>1503</v>
      </c>
      <c r="F23" s="587" t="s">
        <v>1532</v>
      </c>
      <c r="G23" s="587" t="s">
        <v>1533</v>
      </c>
      <c r="H23" s="614">
        <v>986</v>
      </c>
      <c r="I23" s="614">
        <v>87754</v>
      </c>
      <c r="J23" s="587">
        <v>1.051903528960491</v>
      </c>
      <c r="K23" s="587">
        <v>89</v>
      </c>
      <c r="L23" s="614">
        <v>948</v>
      </c>
      <c r="M23" s="614">
        <v>83424</v>
      </c>
      <c r="N23" s="587">
        <v>1</v>
      </c>
      <c r="O23" s="587">
        <v>88</v>
      </c>
      <c r="P23" s="614">
        <v>1047</v>
      </c>
      <c r="Q23" s="614">
        <v>92136</v>
      </c>
      <c r="R23" s="592">
        <v>1.1044303797468353</v>
      </c>
      <c r="S23" s="615">
        <v>88</v>
      </c>
    </row>
    <row r="24" spans="1:19" ht="14.4" customHeight="1" x14ac:dyDescent="0.3">
      <c r="A24" s="586" t="s">
        <v>1501</v>
      </c>
      <c r="B24" s="587" t="s">
        <v>1502</v>
      </c>
      <c r="C24" s="587" t="s">
        <v>443</v>
      </c>
      <c r="D24" s="587" t="s">
        <v>1497</v>
      </c>
      <c r="E24" s="587" t="s">
        <v>1503</v>
      </c>
      <c r="F24" s="587" t="s">
        <v>1534</v>
      </c>
      <c r="G24" s="587" t="s">
        <v>1535</v>
      </c>
      <c r="H24" s="614">
        <v>7411</v>
      </c>
      <c r="I24" s="614">
        <v>3305306</v>
      </c>
      <c r="J24" s="587">
        <v>0.39115686269404848</v>
      </c>
      <c r="K24" s="587">
        <v>446</v>
      </c>
      <c r="L24" s="614">
        <v>22414</v>
      </c>
      <c r="M24" s="614">
        <v>8450078</v>
      </c>
      <c r="N24" s="587">
        <v>1</v>
      </c>
      <c r="O24" s="587">
        <v>377</v>
      </c>
      <c r="P24" s="614">
        <v>26531</v>
      </c>
      <c r="Q24" s="614">
        <v>10002187</v>
      </c>
      <c r="R24" s="592">
        <v>1.1836798429552957</v>
      </c>
      <c r="S24" s="615">
        <v>377</v>
      </c>
    </row>
    <row r="25" spans="1:19" ht="14.4" customHeight="1" x14ac:dyDescent="0.3">
      <c r="A25" s="586" t="s">
        <v>1501</v>
      </c>
      <c r="B25" s="587" t="s">
        <v>1502</v>
      </c>
      <c r="C25" s="587" t="s">
        <v>443</v>
      </c>
      <c r="D25" s="587" t="s">
        <v>1497</v>
      </c>
      <c r="E25" s="587" t="s">
        <v>1503</v>
      </c>
      <c r="F25" s="587" t="s">
        <v>1536</v>
      </c>
      <c r="G25" s="587" t="s">
        <v>1537</v>
      </c>
      <c r="H25" s="614">
        <v>932</v>
      </c>
      <c r="I25" s="614">
        <v>39144</v>
      </c>
      <c r="J25" s="587">
        <v>1.4391176470588236</v>
      </c>
      <c r="K25" s="587">
        <v>42</v>
      </c>
      <c r="L25" s="614">
        <v>800</v>
      </c>
      <c r="M25" s="614">
        <v>27200</v>
      </c>
      <c r="N25" s="587">
        <v>1</v>
      </c>
      <c r="O25" s="587">
        <v>34</v>
      </c>
      <c r="P25" s="614">
        <v>863</v>
      </c>
      <c r="Q25" s="614">
        <v>29342</v>
      </c>
      <c r="R25" s="592">
        <v>1.0787500000000001</v>
      </c>
      <c r="S25" s="615">
        <v>34</v>
      </c>
    </row>
    <row r="26" spans="1:19" ht="14.4" customHeight="1" x14ac:dyDescent="0.3">
      <c r="A26" s="586" t="s">
        <v>1501</v>
      </c>
      <c r="B26" s="587" t="s">
        <v>1502</v>
      </c>
      <c r="C26" s="587" t="s">
        <v>443</v>
      </c>
      <c r="D26" s="587" t="s">
        <v>1497</v>
      </c>
      <c r="E26" s="587" t="s">
        <v>1503</v>
      </c>
      <c r="F26" s="587" t="s">
        <v>1538</v>
      </c>
      <c r="G26" s="587" t="s">
        <v>1539</v>
      </c>
      <c r="H26" s="614">
        <v>2274</v>
      </c>
      <c r="I26" s="614">
        <v>1118808</v>
      </c>
      <c r="J26" s="587">
        <v>3.4107504328951541</v>
      </c>
      <c r="K26" s="587">
        <v>492</v>
      </c>
      <c r="L26" s="614">
        <v>626</v>
      </c>
      <c r="M26" s="614">
        <v>328024</v>
      </c>
      <c r="N26" s="587">
        <v>1</v>
      </c>
      <c r="O26" s="587">
        <v>524</v>
      </c>
      <c r="P26" s="614">
        <v>567</v>
      </c>
      <c r="Q26" s="614">
        <v>297108</v>
      </c>
      <c r="R26" s="592">
        <v>0.90575079872204478</v>
      </c>
      <c r="S26" s="615">
        <v>524</v>
      </c>
    </row>
    <row r="27" spans="1:19" ht="14.4" customHeight="1" x14ac:dyDescent="0.3">
      <c r="A27" s="586" t="s">
        <v>1501</v>
      </c>
      <c r="B27" s="587" t="s">
        <v>1502</v>
      </c>
      <c r="C27" s="587" t="s">
        <v>443</v>
      </c>
      <c r="D27" s="587" t="s">
        <v>1497</v>
      </c>
      <c r="E27" s="587" t="s">
        <v>1503</v>
      </c>
      <c r="F27" s="587" t="s">
        <v>1540</v>
      </c>
      <c r="G27" s="587" t="s">
        <v>1541</v>
      </c>
      <c r="H27" s="614">
        <v>1029</v>
      </c>
      <c r="I27" s="614">
        <v>31899</v>
      </c>
      <c r="J27" s="587">
        <v>0.76978208933613268</v>
      </c>
      <c r="K27" s="587">
        <v>31</v>
      </c>
      <c r="L27" s="614">
        <v>727</v>
      </c>
      <c r="M27" s="614">
        <v>41439</v>
      </c>
      <c r="N27" s="587">
        <v>1</v>
      </c>
      <c r="O27" s="587">
        <v>57</v>
      </c>
      <c r="P27" s="614">
        <v>502</v>
      </c>
      <c r="Q27" s="614">
        <v>28774</v>
      </c>
      <c r="R27" s="592">
        <v>0.69437003788701468</v>
      </c>
      <c r="S27" s="615">
        <v>57.318725099601593</v>
      </c>
    </row>
    <row r="28" spans="1:19" ht="14.4" customHeight="1" x14ac:dyDescent="0.3">
      <c r="A28" s="586" t="s">
        <v>1501</v>
      </c>
      <c r="B28" s="587" t="s">
        <v>1502</v>
      </c>
      <c r="C28" s="587" t="s">
        <v>443</v>
      </c>
      <c r="D28" s="587" t="s">
        <v>1497</v>
      </c>
      <c r="E28" s="587" t="s">
        <v>1503</v>
      </c>
      <c r="F28" s="587" t="s">
        <v>1542</v>
      </c>
      <c r="G28" s="587" t="s">
        <v>1543</v>
      </c>
      <c r="H28" s="614">
        <v>37</v>
      </c>
      <c r="I28" s="614">
        <v>7696</v>
      </c>
      <c r="J28" s="587">
        <v>0.60275689223057649</v>
      </c>
      <c r="K28" s="587">
        <v>208</v>
      </c>
      <c r="L28" s="614">
        <v>57</v>
      </c>
      <c r="M28" s="614">
        <v>12768</v>
      </c>
      <c r="N28" s="587">
        <v>1</v>
      </c>
      <c r="O28" s="587">
        <v>224</v>
      </c>
      <c r="P28" s="614">
        <v>28</v>
      </c>
      <c r="Q28" s="614">
        <v>6300</v>
      </c>
      <c r="R28" s="592">
        <v>0.49342105263157893</v>
      </c>
      <c r="S28" s="615">
        <v>225</v>
      </c>
    </row>
    <row r="29" spans="1:19" ht="14.4" customHeight="1" x14ac:dyDescent="0.3">
      <c r="A29" s="586" t="s">
        <v>1501</v>
      </c>
      <c r="B29" s="587" t="s">
        <v>1502</v>
      </c>
      <c r="C29" s="587" t="s">
        <v>443</v>
      </c>
      <c r="D29" s="587" t="s">
        <v>1497</v>
      </c>
      <c r="E29" s="587" t="s">
        <v>1503</v>
      </c>
      <c r="F29" s="587" t="s">
        <v>1542</v>
      </c>
      <c r="G29" s="587" t="s">
        <v>1544</v>
      </c>
      <c r="H29" s="614">
        <v>960</v>
      </c>
      <c r="I29" s="614">
        <v>199680</v>
      </c>
      <c r="J29" s="587">
        <v>0.96266584387534715</v>
      </c>
      <c r="K29" s="587">
        <v>208</v>
      </c>
      <c r="L29" s="614">
        <v>926</v>
      </c>
      <c r="M29" s="614">
        <v>207424</v>
      </c>
      <c r="N29" s="587">
        <v>1</v>
      </c>
      <c r="O29" s="587">
        <v>224</v>
      </c>
      <c r="P29" s="614">
        <v>1065</v>
      </c>
      <c r="Q29" s="614">
        <v>239625</v>
      </c>
      <c r="R29" s="592">
        <v>1.1552424020364085</v>
      </c>
      <c r="S29" s="615">
        <v>225</v>
      </c>
    </row>
    <row r="30" spans="1:19" ht="14.4" customHeight="1" x14ac:dyDescent="0.3">
      <c r="A30" s="586" t="s">
        <v>1501</v>
      </c>
      <c r="B30" s="587" t="s">
        <v>1502</v>
      </c>
      <c r="C30" s="587" t="s">
        <v>443</v>
      </c>
      <c r="D30" s="587" t="s">
        <v>1497</v>
      </c>
      <c r="E30" s="587" t="s">
        <v>1503</v>
      </c>
      <c r="F30" s="587" t="s">
        <v>1545</v>
      </c>
      <c r="G30" s="587" t="s">
        <v>1546</v>
      </c>
      <c r="H30" s="614">
        <v>1001</v>
      </c>
      <c r="I30" s="614">
        <v>384384</v>
      </c>
      <c r="J30" s="587">
        <v>0.69788012810736622</v>
      </c>
      <c r="K30" s="587">
        <v>384</v>
      </c>
      <c r="L30" s="614">
        <v>996</v>
      </c>
      <c r="M30" s="614">
        <v>550788</v>
      </c>
      <c r="N30" s="587">
        <v>1</v>
      </c>
      <c r="O30" s="587">
        <v>553</v>
      </c>
      <c r="P30" s="614">
        <v>1091</v>
      </c>
      <c r="Q30" s="614">
        <v>604414</v>
      </c>
      <c r="R30" s="592">
        <v>1.0973623245241364</v>
      </c>
      <c r="S30" s="615">
        <v>554</v>
      </c>
    </row>
    <row r="31" spans="1:19" ht="14.4" customHeight="1" x14ac:dyDescent="0.3">
      <c r="A31" s="586" t="s">
        <v>1501</v>
      </c>
      <c r="B31" s="587" t="s">
        <v>1502</v>
      </c>
      <c r="C31" s="587" t="s">
        <v>443</v>
      </c>
      <c r="D31" s="587" t="s">
        <v>1497</v>
      </c>
      <c r="E31" s="587" t="s">
        <v>1503</v>
      </c>
      <c r="F31" s="587" t="s">
        <v>1547</v>
      </c>
      <c r="G31" s="587" t="s">
        <v>1548</v>
      </c>
      <c r="H31" s="614">
        <v>1838</v>
      </c>
      <c r="I31" s="614">
        <v>433768</v>
      </c>
      <c r="J31" s="587">
        <v>1.3054291561333815</v>
      </c>
      <c r="K31" s="587">
        <v>236</v>
      </c>
      <c r="L31" s="614">
        <v>1560</v>
      </c>
      <c r="M31" s="614">
        <v>332280</v>
      </c>
      <c r="N31" s="587">
        <v>1</v>
      </c>
      <c r="O31" s="587">
        <v>213</v>
      </c>
      <c r="P31" s="614">
        <v>1694</v>
      </c>
      <c r="Q31" s="614">
        <v>362516</v>
      </c>
      <c r="R31" s="592">
        <v>1.0909955459251235</v>
      </c>
      <c r="S31" s="615">
        <v>214</v>
      </c>
    </row>
    <row r="32" spans="1:19" ht="14.4" customHeight="1" x14ac:dyDescent="0.3">
      <c r="A32" s="586" t="s">
        <v>1501</v>
      </c>
      <c r="B32" s="587" t="s">
        <v>1502</v>
      </c>
      <c r="C32" s="587" t="s">
        <v>443</v>
      </c>
      <c r="D32" s="587" t="s">
        <v>1497</v>
      </c>
      <c r="E32" s="587" t="s">
        <v>1503</v>
      </c>
      <c r="F32" s="587" t="s">
        <v>1549</v>
      </c>
      <c r="G32" s="587" t="s">
        <v>1550</v>
      </c>
      <c r="H32" s="614">
        <v>119</v>
      </c>
      <c r="I32" s="614">
        <v>16303</v>
      </c>
      <c r="J32" s="587">
        <v>1.0416586799565524</v>
      </c>
      <c r="K32" s="587">
        <v>137</v>
      </c>
      <c r="L32" s="614">
        <v>111</v>
      </c>
      <c r="M32" s="614">
        <v>15651</v>
      </c>
      <c r="N32" s="587">
        <v>1</v>
      </c>
      <c r="O32" s="587">
        <v>141</v>
      </c>
      <c r="P32" s="614">
        <v>150</v>
      </c>
      <c r="Q32" s="614">
        <v>21300</v>
      </c>
      <c r="R32" s="592">
        <v>1.360935403488595</v>
      </c>
      <c r="S32" s="615">
        <v>142</v>
      </c>
    </row>
    <row r="33" spans="1:19" ht="14.4" customHeight="1" x14ac:dyDescent="0.3">
      <c r="A33" s="586" t="s">
        <v>1501</v>
      </c>
      <c r="B33" s="587" t="s">
        <v>1502</v>
      </c>
      <c r="C33" s="587" t="s">
        <v>443</v>
      </c>
      <c r="D33" s="587" t="s">
        <v>1497</v>
      </c>
      <c r="E33" s="587" t="s">
        <v>1503</v>
      </c>
      <c r="F33" s="587" t="s">
        <v>1549</v>
      </c>
      <c r="G33" s="587" t="s">
        <v>1551</v>
      </c>
      <c r="H33" s="614">
        <v>561</v>
      </c>
      <c r="I33" s="614">
        <v>76857</v>
      </c>
      <c r="J33" s="587">
        <v>1.1011820330969266</v>
      </c>
      <c r="K33" s="587">
        <v>137</v>
      </c>
      <c r="L33" s="614">
        <v>495</v>
      </c>
      <c r="M33" s="614">
        <v>69795</v>
      </c>
      <c r="N33" s="587">
        <v>1</v>
      </c>
      <c r="O33" s="587">
        <v>141</v>
      </c>
      <c r="P33" s="614">
        <v>349</v>
      </c>
      <c r="Q33" s="614">
        <v>49558</v>
      </c>
      <c r="R33" s="592">
        <v>0.71005086324235256</v>
      </c>
      <c r="S33" s="615">
        <v>142</v>
      </c>
    </row>
    <row r="34" spans="1:19" ht="14.4" customHeight="1" x14ac:dyDescent="0.3">
      <c r="A34" s="586" t="s">
        <v>1501</v>
      </c>
      <c r="B34" s="587" t="s">
        <v>1502</v>
      </c>
      <c r="C34" s="587" t="s">
        <v>443</v>
      </c>
      <c r="D34" s="587" t="s">
        <v>1497</v>
      </c>
      <c r="E34" s="587" t="s">
        <v>1503</v>
      </c>
      <c r="F34" s="587" t="s">
        <v>1552</v>
      </c>
      <c r="G34" s="587" t="s">
        <v>1553</v>
      </c>
      <c r="H34" s="614">
        <v>47</v>
      </c>
      <c r="I34" s="614">
        <v>9635</v>
      </c>
      <c r="J34" s="587">
        <v>43.795454545454547</v>
      </c>
      <c r="K34" s="587">
        <v>205</v>
      </c>
      <c r="L34" s="614">
        <v>1</v>
      </c>
      <c r="M34" s="614">
        <v>220</v>
      </c>
      <c r="N34" s="587">
        <v>1</v>
      </c>
      <c r="O34" s="587">
        <v>220</v>
      </c>
      <c r="P34" s="614">
        <v>32</v>
      </c>
      <c r="Q34" s="614">
        <v>7072</v>
      </c>
      <c r="R34" s="592">
        <v>32.145454545454548</v>
      </c>
      <c r="S34" s="615">
        <v>221</v>
      </c>
    </row>
    <row r="35" spans="1:19" ht="14.4" customHeight="1" x14ac:dyDescent="0.3">
      <c r="A35" s="586" t="s">
        <v>1501</v>
      </c>
      <c r="B35" s="587" t="s">
        <v>1502</v>
      </c>
      <c r="C35" s="587" t="s">
        <v>443</v>
      </c>
      <c r="D35" s="587" t="s">
        <v>1497</v>
      </c>
      <c r="E35" s="587" t="s">
        <v>1503</v>
      </c>
      <c r="F35" s="587" t="s">
        <v>1554</v>
      </c>
      <c r="G35" s="587" t="s">
        <v>1555</v>
      </c>
      <c r="H35" s="614">
        <v>87</v>
      </c>
      <c r="I35" s="614">
        <v>109272</v>
      </c>
      <c r="J35" s="587">
        <v>0.95452401334754278</v>
      </c>
      <c r="K35" s="587">
        <v>1256</v>
      </c>
      <c r="L35" s="614">
        <v>91</v>
      </c>
      <c r="M35" s="614">
        <v>114478</v>
      </c>
      <c r="N35" s="587">
        <v>1</v>
      </c>
      <c r="O35" s="587">
        <v>1258</v>
      </c>
      <c r="P35" s="614">
        <v>99</v>
      </c>
      <c r="Q35" s="614">
        <v>124839</v>
      </c>
      <c r="R35" s="592">
        <v>1.090506472859414</v>
      </c>
      <c r="S35" s="615">
        <v>1261</v>
      </c>
    </row>
    <row r="36" spans="1:19" ht="14.4" customHeight="1" x14ac:dyDescent="0.3">
      <c r="A36" s="586" t="s">
        <v>1501</v>
      </c>
      <c r="B36" s="587" t="s">
        <v>1502</v>
      </c>
      <c r="C36" s="587" t="s">
        <v>443</v>
      </c>
      <c r="D36" s="587" t="s">
        <v>1497</v>
      </c>
      <c r="E36" s="587" t="s">
        <v>1503</v>
      </c>
      <c r="F36" s="587" t="s">
        <v>1556</v>
      </c>
      <c r="G36" s="587" t="s">
        <v>1557</v>
      </c>
      <c r="H36" s="614">
        <v>24279</v>
      </c>
      <c r="I36" s="614">
        <v>412743</v>
      </c>
      <c r="J36" s="587">
        <v>1.0573095849845404</v>
      </c>
      <c r="K36" s="587">
        <v>17</v>
      </c>
      <c r="L36" s="614">
        <v>22963</v>
      </c>
      <c r="M36" s="614">
        <v>390371</v>
      </c>
      <c r="N36" s="587">
        <v>1</v>
      </c>
      <c r="O36" s="587">
        <v>17</v>
      </c>
      <c r="P36" s="614">
        <v>22526</v>
      </c>
      <c r="Q36" s="614">
        <v>382942</v>
      </c>
      <c r="R36" s="592">
        <v>0.98096938553324919</v>
      </c>
      <c r="S36" s="615">
        <v>17</v>
      </c>
    </row>
    <row r="37" spans="1:19" ht="14.4" customHeight="1" x14ac:dyDescent="0.3">
      <c r="A37" s="586" t="s">
        <v>1501</v>
      </c>
      <c r="B37" s="587" t="s">
        <v>1502</v>
      </c>
      <c r="C37" s="587" t="s">
        <v>443</v>
      </c>
      <c r="D37" s="587" t="s">
        <v>1497</v>
      </c>
      <c r="E37" s="587" t="s">
        <v>1503</v>
      </c>
      <c r="F37" s="587" t="s">
        <v>1556</v>
      </c>
      <c r="G37" s="587" t="s">
        <v>1558</v>
      </c>
      <c r="H37" s="614">
        <v>657</v>
      </c>
      <c r="I37" s="614">
        <v>11169</v>
      </c>
      <c r="J37" s="587">
        <v>1.2372881355932204</v>
      </c>
      <c r="K37" s="587">
        <v>17</v>
      </c>
      <c r="L37" s="614">
        <v>531</v>
      </c>
      <c r="M37" s="614">
        <v>9027</v>
      </c>
      <c r="N37" s="587">
        <v>1</v>
      </c>
      <c r="O37" s="587">
        <v>17</v>
      </c>
      <c r="P37" s="614">
        <v>450</v>
      </c>
      <c r="Q37" s="614">
        <v>7650</v>
      </c>
      <c r="R37" s="592">
        <v>0.84745762711864403</v>
      </c>
      <c r="S37" s="615">
        <v>17</v>
      </c>
    </row>
    <row r="38" spans="1:19" ht="14.4" customHeight="1" x14ac:dyDescent="0.3">
      <c r="A38" s="586" t="s">
        <v>1501</v>
      </c>
      <c r="B38" s="587" t="s">
        <v>1502</v>
      </c>
      <c r="C38" s="587" t="s">
        <v>443</v>
      </c>
      <c r="D38" s="587" t="s">
        <v>1497</v>
      </c>
      <c r="E38" s="587" t="s">
        <v>1503</v>
      </c>
      <c r="F38" s="587" t="s">
        <v>1559</v>
      </c>
      <c r="G38" s="587" t="s">
        <v>1560</v>
      </c>
      <c r="H38" s="614">
        <v>110</v>
      </c>
      <c r="I38" s="614">
        <v>15290</v>
      </c>
      <c r="J38" s="587">
        <v>1.3886113886113887</v>
      </c>
      <c r="K38" s="587">
        <v>139</v>
      </c>
      <c r="L38" s="614">
        <v>77</v>
      </c>
      <c r="M38" s="614">
        <v>11011</v>
      </c>
      <c r="N38" s="587">
        <v>1</v>
      </c>
      <c r="O38" s="587">
        <v>143</v>
      </c>
      <c r="P38" s="614">
        <v>52</v>
      </c>
      <c r="Q38" s="614">
        <v>7436</v>
      </c>
      <c r="R38" s="592">
        <v>0.67532467532467533</v>
      </c>
      <c r="S38" s="615">
        <v>143</v>
      </c>
    </row>
    <row r="39" spans="1:19" ht="14.4" customHeight="1" x14ac:dyDescent="0.3">
      <c r="A39" s="586" t="s">
        <v>1501</v>
      </c>
      <c r="B39" s="587" t="s">
        <v>1502</v>
      </c>
      <c r="C39" s="587" t="s">
        <v>443</v>
      </c>
      <c r="D39" s="587" t="s">
        <v>1497</v>
      </c>
      <c r="E39" s="587" t="s">
        <v>1503</v>
      </c>
      <c r="F39" s="587" t="s">
        <v>1559</v>
      </c>
      <c r="G39" s="587" t="s">
        <v>1561</v>
      </c>
      <c r="H39" s="614">
        <v>860</v>
      </c>
      <c r="I39" s="614">
        <v>119540</v>
      </c>
      <c r="J39" s="587">
        <v>1.0169635717080971</v>
      </c>
      <c r="K39" s="587">
        <v>139</v>
      </c>
      <c r="L39" s="614">
        <v>822</v>
      </c>
      <c r="M39" s="614">
        <v>117546</v>
      </c>
      <c r="N39" s="587">
        <v>1</v>
      </c>
      <c r="O39" s="587">
        <v>143</v>
      </c>
      <c r="P39" s="614">
        <v>824</v>
      </c>
      <c r="Q39" s="614">
        <v>117832</v>
      </c>
      <c r="R39" s="592">
        <v>1.002433090024331</v>
      </c>
      <c r="S39" s="615">
        <v>143</v>
      </c>
    </row>
    <row r="40" spans="1:19" ht="14.4" customHeight="1" x14ac:dyDescent="0.3">
      <c r="A40" s="586" t="s">
        <v>1501</v>
      </c>
      <c r="B40" s="587" t="s">
        <v>1502</v>
      </c>
      <c r="C40" s="587" t="s">
        <v>443</v>
      </c>
      <c r="D40" s="587" t="s">
        <v>1497</v>
      </c>
      <c r="E40" s="587" t="s">
        <v>1503</v>
      </c>
      <c r="F40" s="587" t="s">
        <v>1562</v>
      </c>
      <c r="G40" s="587" t="s">
        <v>1563</v>
      </c>
      <c r="H40" s="614">
        <v>435</v>
      </c>
      <c r="I40" s="614">
        <v>44805</v>
      </c>
      <c r="J40" s="587">
        <v>1.6373104330348986</v>
      </c>
      <c r="K40" s="587">
        <v>103</v>
      </c>
      <c r="L40" s="614">
        <v>421</v>
      </c>
      <c r="M40" s="614">
        <v>27365</v>
      </c>
      <c r="N40" s="587">
        <v>1</v>
      </c>
      <c r="O40" s="587">
        <v>65</v>
      </c>
      <c r="P40" s="614">
        <v>386</v>
      </c>
      <c r="Q40" s="614">
        <v>25090</v>
      </c>
      <c r="R40" s="592">
        <v>0.91686460807600945</v>
      </c>
      <c r="S40" s="615">
        <v>65</v>
      </c>
    </row>
    <row r="41" spans="1:19" ht="14.4" customHeight="1" x14ac:dyDescent="0.3">
      <c r="A41" s="586" t="s">
        <v>1501</v>
      </c>
      <c r="B41" s="587" t="s">
        <v>1502</v>
      </c>
      <c r="C41" s="587" t="s">
        <v>443</v>
      </c>
      <c r="D41" s="587" t="s">
        <v>1497</v>
      </c>
      <c r="E41" s="587" t="s">
        <v>1503</v>
      </c>
      <c r="F41" s="587" t="s">
        <v>1562</v>
      </c>
      <c r="G41" s="587" t="s">
        <v>1564</v>
      </c>
      <c r="H41" s="614">
        <v>83</v>
      </c>
      <c r="I41" s="614">
        <v>8549</v>
      </c>
      <c r="J41" s="587">
        <v>1.7080919080919081</v>
      </c>
      <c r="K41" s="587">
        <v>103</v>
      </c>
      <c r="L41" s="614">
        <v>77</v>
      </c>
      <c r="M41" s="614">
        <v>5005</v>
      </c>
      <c r="N41" s="587">
        <v>1</v>
      </c>
      <c r="O41" s="587">
        <v>65</v>
      </c>
      <c r="P41" s="614">
        <v>70</v>
      </c>
      <c r="Q41" s="614">
        <v>4550</v>
      </c>
      <c r="R41" s="592">
        <v>0.90909090909090906</v>
      </c>
      <c r="S41" s="615">
        <v>65</v>
      </c>
    </row>
    <row r="42" spans="1:19" ht="14.4" customHeight="1" x14ac:dyDescent="0.3">
      <c r="A42" s="586" t="s">
        <v>1501</v>
      </c>
      <c r="B42" s="587" t="s">
        <v>1502</v>
      </c>
      <c r="C42" s="587" t="s">
        <v>443</v>
      </c>
      <c r="D42" s="587" t="s">
        <v>1497</v>
      </c>
      <c r="E42" s="587" t="s">
        <v>1503</v>
      </c>
      <c r="F42" s="587" t="s">
        <v>1565</v>
      </c>
      <c r="G42" s="587" t="s">
        <v>1566</v>
      </c>
      <c r="H42" s="614"/>
      <c r="I42" s="614"/>
      <c r="J42" s="587"/>
      <c r="K42" s="587"/>
      <c r="L42" s="614">
        <v>3</v>
      </c>
      <c r="M42" s="614">
        <v>372</v>
      </c>
      <c r="N42" s="587">
        <v>1</v>
      </c>
      <c r="O42" s="587">
        <v>124</v>
      </c>
      <c r="P42" s="614"/>
      <c r="Q42" s="614"/>
      <c r="R42" s="592"/>
      <c r="S42" s="615"/>
    </row>
    <row r="43" spans="1:19" ht="14.4" customHeight="1" x14ac:dyDescent="0.3">
      <c r="A43" s="586" t="s">
        <v>1501</v>
      </c>
      <c r="B43" s="587" t="s">
        <v>1502</v>
      </c>
      <c r="C43" s="587" t="s">
        <v>443</v>
      </c>
      <c r="D43" s="587" t="s">
        <v>1497</v>
      </c>
      <c r="E43" s="587" t="s">
        <v>1503</v>
      </c>
      <c r="F43" s="587" t="s">
        <v>1565</v>
      </c>
      <c r="G43" s="587" t="s">
        <v>1567</v>
      </c>
      <c r="H43" s="614">
        <v>2</v>
      </c>
      <c r="I43" s="614">
        <v>236</v>
      </c>
      <c r="J43" s="587"/>
      <c r="K43" s="587">
        <v>118</v>
      </c>
      <c r="L43" s="614"/>
      <c r="M43" s="614"/>
      <c r="N43" s="587"/>
      <c r="O43" s="587"/>
      <c r="P43" s="614"/>
      <c r="Q43" s="614"/>
      <c r="R43" s="592"/>
      <c r="S43" s="615"/>
    </row>
    <row r="44" spans="1:19" ht="14.4" customHeight="1" x14ac:dyDescent="0.3">
      <c r="A44" s="586" t="s">
        <v>1501</v>
      </c>
      <c r="B44" s="587" t="s">
        <v>1502</v>
      </c>
      <c r="C44" s="587" t="s">
        <v>443</v>
      </c>
      <c r="D44" s="587" t="s">
        <v>1497</v>
      </c>
      <c r="E44" s="587" t="s">
        <v>1503</v>
      </c>
      <c r="F44" s="587" t="s">
        <v>1568</v>
      </c>
      <c r="G44" s="587" t="s">
        <v>1569</v>
      </c>
      <c r="H44" s="614">
        <v>3882</v>
      </c>
      <c r="I44" s="614">
        <v>155280</v>
      </c>
      <c r="J44" s="587">
        <v>0.82767884269944403</v>
      </c>
      <c r="K44" s="587">
        <v>40</v>
      </c>
      <c r="L44" s="614">
        <v>4363</v>
      </c>
      <c r="M44" s="614">
        <v>187609</v>
      </c>
      <c r="N44" s="587">
        <v>1</v>
      </c>
      <c r="O44" s="587">
        <v>43</v>
      </c>
      <c r="P44" s="614">
        <v>5105</v>
      </c>
      <c r="Q44" s="614">
        <v>219515</v>
      </c>
      <c r="R44" s="592">
        <v>1.1700664680265873</v>
      </c>
      <c r="S44" s="615">
        <v>43</v>
      </c>
    </row>
    <row r="45" spans="1:19" ht="14.4" customHeight="1" x14ac:dyDescent="0.3">
      <c r="A45" s="586" t="s">
        <v>1501</v>
      </c>
      <c r="B45" s="587" t="s">
        <v>1502</v>
      </c>
      <c r="C45" s="587" t="s">
        <v>443</v>
      </c>
      <c r="D45" s="587" t="s">
        <v>1497</v>
      </c>
      <c r="E45" s="587" t="s">
        <v>1503</v>
      </c>
      <c r="F45" s="587" t="s">
        <v>1568</v>
      </c>
      <c r="G45" s="587" t="s">
        <v>1570</v>
      </c>
      <c r="H45" s="614">
        <v>350</v>
      </c>
      <c r="I45" s="614">
        <v>14000</v>
      </c>
      <c r="J45" s="587">
        <v>0.70168404170008014</v>
      </c>
      <c r="K45" s="587">
        <v>40</v>
      </c>
      <c r="L45" s="614">
        <v>464</v>
      </c>
      <c r="M45" s="614">
        <v>19952</v>
      </c>
      <c r="N45" s="587">
        <v>1</v>
      </c>
      <c r="O45" s="587">
        <v>43</v>
      </c>
      <c r="P45" s="614">
        <v>403</v>
      </c>
      <c r="Q45" s="614">
        <v>17329</v>
      </c>
      <c r="R45" s="592">
        <v>0.86853448275862066</v>
      </c>
      <c r="S45" s="615">
        <v>43</v>
      </c>
    </row>
    <row r="46" spans="1:19" ht="14.4" customHeight="1" x14ac:dyDescent="0.3">
      <c r="A46" s="586" t="s">
        <v>1501</v>
      </c>
      <c r="B46" s="587" t="s">
        <v>1502</v>
      </c>
      <c r="C46" s="587" t="s">
        <v>443</v>
      </c>
      <c r="D46" s="587" t="s">
        <v>1497</v>
      </c>
      <c r="E46" s="587" t="s">
        <v>1503</v>
      </c>
      <c r="F46" s="587" t="s">
        <v>1571</v>
      </c>
      <c r="G46" s="587" t="s">
        <v>1572</v>
      </c>
      <c r="H46" s="614">
        <v>10698</v>
      </c>
      <c r="I46" s="614">
        <v>1251666</v>
      </c>
      <c r="J46" s="587">
        <v>0.69796954880845108</v>
      </c>
      <c r="K46" s="587">
        <v>117</v>
      </c>
      <c r="L46" s="614">
        <v>13186</v>
      </c>
      <c r="M46" s="614">
        <v>1793296</v>
      </c>
      <c r="N46" s="587">
        <v>1</v>
      </c>
      <c r="O46" s="587">
        <v>136</v>
      </c>
      <c r="P46" s="614">
        <v>13702</v>
      </c>
      <c r="Q46" s="614">
        <v>1872710</v>
      </c>
      <c r="R46" s="592">
        <v>1.044283821521935</v>
      </c>
      <c r="S46" s="615">
        <v>136.67420814479638</v>
      </c>
    </row>
    <row r="47" spans="1:19" ht="14.4" customHeight="1" x14ac:dyDescent="0.3">
      <c r="A47" s="586" t="s">
        <v>1501</v>
      </c>
      <c r="B47" s="587" t="s">
        <v>1502</v>
      </c>
      <c r="C47" s="587" t="s">
        <v>443</v>
      </c>
      <c r="D47" s="587" t="s">
        <v>1497</v>
      </c>
      <c r="E47" s="587" t="s">
        <v>1503</v>
      </c>
      <c r="F47" s="587" t="s">
        <v>1571</v>
      </c>
      <c r="G47" s="587" t="s">
        <v>1573</v>
      </c>
      <c r="H47" s="614">
        <v>518</v>
      </c>
      <c r="I47" s="614">
        <v>60606</v>
      </c>
      <c r="J47" s="587">
        <v>0.88069634968611954</v>
      </c>
      <c r="K47" s="587">
        <v>117</v>
      </c>
      <c r="L47" s="614">
        <v>506</v>
      </c>
      <c r="M47" s="614">
        <v>68816</v>
      </c>
      <c r="N47" s="587">
        <v>1</v>
      </c>
      <c r="O47" s="587">
        <v>136</v>
      </c>
      <c r="P47" s="614">
        <v>1164</v>
      </c>
      <c r="Q47" s="614">
        <v>158695</v>
      </c>
      <c r="R47" s="592">
        <v>2.3060770750988144</v>
      </c>
      <c r="S47" s="615">
        <v>136.33591065292097</v>
      </c>
    </row>
    <row r="48" spans="1:19" ht="14.4" customHeight="1" x14ac:dyDescent="0.3">
      <c r="A48" s="586" t="s">
        <v>1501</v>
      </c>
      <c r="B48" s="587" t="s">
        <v>1502</v>
      </c>
      <c r="C48" s="587" t="s">
        <v>443</v>
      </c>
      <c r="D48" s="587" t="s">
        <v>1497</v>
      </c>
      <c r="E48" s="587" t="s">
        <v>1503</v>
      </c>
      <c r="F48" s="587" t="s">
        <v>1574</v>
      </c>
      <c r="G48" s="587" t="s">
        <v>1575</v>
      </c>
      <c r="H48" s="614">
        <v>797</v>
      </c>
      <c r="I48" s="614">
        <v>72527</v>
      </c>
      <c r="J48" s="587">
        <v>0.90260475651189132</v>
      </c>
      <c r="K48" s="587">
        <v>91</v>
      </c>
      <c r="L48" s="614">
        <v>883</v>
      </c>
      <c r="M48" s="614">
        <v>80353</v>
      </c>
      <c r="N48" s="587">
        <v>1</v>
      </c>
      <c r="O48" s="587">
        <v>91</v>
      </c>
      <c r="P48" s="614">
        <v>923</v>
      </c>
      <c r="Q48" s="614">
        <v>83993</v>
      </c>
      <c r="R48" s="592">
        <v>1.045300113250283</v>
      </c>
      <c r="S48" s="615">
        <v>91</v>
      </c>
    </row>
    <row r="49" spans="1:19" ht="14.4" customHeight="1" x14ac:dyDescent="0.3">
      <c r="A49" s="586" t="s">
        <v>1501</v>
      </c>
      <c r="B49" s="587" t="s">
        <v>1502</v>
      </c>
      <c r="C49" s="587" t="s">
        <v>443</v>
      </c>
      <c r="D49" s="587" t="s">
        <v>1497</v>
      </c>
      <c r="E49" s="587" t="s">
        <v>1503</v>
      </c>
      <c r="F49" s="587" t="s">
        <v>1576</v>
      </c>
      <c r="G49" s="587" t="s">
        <v>1577</v>
      </c>
      <c r="H49" s="614">
        <v>73</v>
      </c>
      <c r="I49" s="614">
        <v>7227</v>
      </c>
      <c r="J49" s="587">
        <v>0.6133933118316075</v>
      </c>
      <c r="K49" s="587">
        <v>99</v>
      </c>
      <c r="L49" s="614">
        <v>86</v>
      </c>
      <c r="M49" s="614">
        <v>11782</v>
      </c>
      <c r="N49" s="587">
        <v>1</v>
      </c>
      <c r="O49" s="587">
        <v>137</v>
      </c>
      <c r="P49" s="614">
        <v>59</v>
      </c>
      <c r="Q49" s="614">
        <v>8173</v>
      </c>
      <c r="R49" s="592">
        <v>0.69368528263452722</v>
      </c>
      <c r="S49" s="615">
        <v>138.52542372881356</v>
      </c>
    </row>
    <row r="50" spans="1:19" ht="14.4" customHeight="1" x14ac:dyDescent="0.3">
      <c r="A50" s="586" t="s">
        <v>1501</v>
      </c>
      <c r="B50" s="587" t="s">
        <v>1502</v>
      </c>
      <c r="C50" s="587" t="s">
        <v>443</v>
      </c>
      <c r="D50" s="587" t="s">
        <v>1497</v>
      </c>
      <c r="E50" s="587" t="s">
        <v>1503</v>
      </c>
      <c r="F50" s="587" t="s">
        <v>1576</v>
      </c>
      <c r="G50" s="587" t="s">
        <v>1578</v>
      </c>
      <c r="H50" s="614">
        <v>3030</v>
      </c>
      <c r="I50" s="614">
        <v>299970</v>
      </c>
      <c r="J50" s="587">
        <v>0.81822198946024682</v>
      </c>
      <c r="K50" s="587">
        <v>99</v>
      </c>
      <c r="L50" s="614">
        <v>2676</v>
      </c>
      <c r="M50" s="614">
        <v>366612</v>
      </c>
      <c r="N50" s="587">
        <v>1</v>
      </c>
      <c r="O50" s="587">
        <v>137</v>
      </c>
      <c r="P50" s="614">
        <v>2632</v>
      </c>
      <c r="Q50" s="614">
        <v>364091</v>
      </c>
      <c r="R50" s="592">
        <v>0.99312352023392581</v>
      </c>
      <c r="S50" s="615">
        <v>138.33244680851064</v>
      </c>
    </row>
    <row r="51" spans="1:19" ht="14.4" customHeight="1" x14ac:dyDescent="0.3">
      <c r="A51" s="586" t="s">
        <v>1501</v>
      </c>
      <c r="B51" s="587" t="s">
        <v>1502</v>
      </c>
      <c r="C51" s="587" t="s">
        <v>443</v>
      </c>
      <c r="D51" s="587" t="s">
        <v>1497</v>
      </c>
      <c r="E51" s="587" t="s">
        <v>1503</v>
      </c>
      <c r="F51" s="587" t="s">
        <v>1579</v>
      </c>
      <c r="G51" s="587" t="s">
        <v>1580</v>
      </c>
      <c r="H51" s="614">
        <v>1204</v>
      </c>
      <c r="I51" s="614">
        <v>25284</v>
      </c>
      <c r="J51" s="587">
        <v>0.4373183893731839</v>
      </c>
      <c r="K51" s="587">
        <v>21</v>
      </c>
      <c r="L51" s="614">
        <v>876</v>
      </c>
      <c r="M51" s="614">
        <v>57816</v>
      </c>
      <c r="N51" s="587">
        <v>1</v>
      </c>
      <c r="O51" s="587">
        <v>66</v>
      </c>
      <c r="P51" s="614">
        <v>1179</v>
      </c>
      <c r="Q51" s="614">
        <v>78180</v>
      </c>
      <c r="R51" s="592">
        <v>1.3522208385222083</v>
      </c>
      <c r="S51" s="615">
        <v>66.310432569974552</v>
      </c>
    </row>
    <row r="52" spans="1:19" ht="14.4" customHeight="1" x14ac:dyDescent="0.3">
      <c r="A52" s="586" t="s">
        <v>1501</v>
      </c>
      <c r="B52" s="587" t="s">
        <v>1502</v>
      </c>
      <c r="C52" s="587" t="s">
        <v>443</v>
      </c>
      <c r="D52" s="587" t="s">
        <v>1497</v>
      </c>
      <c r="E52" s="587" t="s">
        <v>1503</v>
      </c>
      <c r="F52" s="587" t="s">
        <v>1579</v>
      </c>
      <c r="G52" s="587" t="s">
        <v>1581</v>
      </c>
      <c r="H52" s="614">
        <v>204</v>
      </c>
      <c r="I52" s="614">
        <v>4284</v>
      </c>
      <c r="J52" s="587">
        <v>0.21564482029598309</v>
      </c>
      <c r="K52" s="587">
        <v>21</v>
      </c>
      <c r="L52" s="614">
        <v>301</v>
      </c>
      <c r="M52" s="614">
        <v>19866</v>
      </c>
      <c r="N52" s="587">
        <v>1</v>
      </c>
      <c r="O52" s="587">
        <v>66</v>
      </c>
      <c r="P52" s="614">
        <v>443</v>
      </c>
      <c r="Q52" s="614">
        <v>29421</v>
      </c>
      <c r="R52" s="592">
        <v>1.4809725158562368</v>
      </c>
      <c r="S52" s="615">
        <v>66.413092550790068</v>
      </c>
    </row>
    <row r="53" spans="1:19" ht="14.4" customHeight="1" x14ac:dyDescent="0.3">
      <c r="A53" s="586" t="s">
        <v>1501</v>
      </c>
      <c r="B53" s="587" t="s">
        <v>1502</v>
      </c>
      <c r="C53" s="587" t="s">
        <v>443</v>
      </c>
      <c r="D53" s="587" t="s">
        <v>1497</v>
      </c>
      <c r="E53" s="587" t="s">
        <v>1503</v>
      </c>
      <c r="F53" s="587" t="s">
        <v>1582</v>
      </c>
      <c r="G53" s="587" t="s">
        <v>1583</v>
      </c>
      <c r="H53" s="614">
        <v>33213</v>
      </c>
      <c r="I53" s="614">
        <v>16207944</v>
      </c>
      <c r="J53" s="587">
        <v>3.5836147229410504</v>
      </c>
      <c r="K53" s="587">
        <v>488</v>
      </c>
      <c r="L53" s="614">
        <v>13789</v>
      </c>
      <c r="M53" s="614">
        <v>4522792</v>
      </c>
      <c r="N53" s="587">
        <v>1</v>
      </c>
      <c r="O53" s="587">
        <v>328</v>
      </c>
      <c r="P53" s="614">
        <v>14215</v>
      </c>
      <c r="Q53" s="614">
        <v>4662520</v>
      </c>
      <c r="R53" s="592">
        <v>1.030894191021829</v>
      </c>
      <c r="S53" s="615">
        <v>328</v>
      </c>
    </row>
    <row r="54" spans="1:19" ht="14.4" customHeight="1" x14ac:dyDescent="0.3">
      <c r="A54" s="586" t="s">
        <v>1501</v>
      </c>
      <c r="B54" s="587" t="s">
        <v>1502</v>
      </c>
      <c r="C54" s="587" t="s">
        <v>443</v>
      </c>
      <c r="D54" s="587" t="s">
        <v>1497</v>
      </c>
      <c r="E54" s="587" t="s">
        <v>1503</v>
      </c>
      <c r="F54" s="587" t="s">
        <v>1584</v>
      </c>
      <c r="G54" s="587" t="s">
        <v>1585</v>
      </c>
      <c r="H54" s="614">
        <v>7580</v>
      </c>
      <c r="I54" s="614">
        <v>2455920</v>
      </c>
      <c r="J54" s="587">
        <v>1.9130082567378097</v>
      </c>
      <c r="K54" s="587">
        <v>324</v>
      </c>
      <c r="L54" s="614">
        <v>4585</v>
      </c>
      <c r="M54" s="614">
        <v>1283800</v>
      </c>
      <c r="N54" s="587">
        <v>1</v>
      </c>
      <c r="O54" s="587">
        <v>280</v>
      </c>
      <c r="P54" s="614">
        <v>261</v>
      </c>
      <c r="Q54" s="614">
        <v>73341</v>
      </c>
      <c r="R54" s="592">
        <v>5.7128057329802147E-2</v>
      </c>
      <c r="S54" s="615">
        <v>281</v>
      </c>
    </row>
    <row r="55" spans="1:19" ht="14.4" customHeight="1" x14ac:dyDescent="0.3">
      <c r="A55" s="586" t="s">
        <v>1501</v>
      </c>
      <c r="B55" s="587" t="s">
        <v>1502</v>
      </c>
      <c r="C55" s="587" t="s">
        <v>443</v>
      </c>
      <c r="D55" s="587" t="s">
        <v>1497</v>
      </c>
      <c r="E55" s="587" t="s">
        <v>1503</v>
      </c>
      <c r="F55" s="587" t="s">
        <v>1584</v>
      </c>
      <c r="G55" s="587" t="s">
        <v>1586</v>
      </c>
      <c r="H55" s="614">
        <v>429</v>
      </c>
      <c r="I55" s="614">
        <v>138996</v>
      </c>
      <c r="J55" s="587">
        <v>3.4473214285714286</v>
      </c>
      <c r="K55" s="587">
        <v>324</v>
      </c>
      <c r="L55" s="614">
        <v>144</v>
      </c>
      <c r="M55" s="614">
        <v>40320</v>
      </c>
      <c r="N55" s="587">
        <v>1</v>
      </c>
      <c r="O55" s="587">
        <v>280</v>
      </c>
      <c r="P55" s="614">
        <v>137</v>
      </c>
      <c r="Q55" s="614">
        <v>38497</v>
      </c>
      <c r="R55" s="592">
        <v>0.95478670634920637</v>
      </c>
      <c r="S55" s="615">
        <v>281</v>
      </c>
    </row>
    <row r="56" spans="1:19" ht="14.4" customHeight="1" x14ac:dyDescent="0.3">
      <c r="A56" s="586" t="s">
        <v>1501</v>
      </c>
      <c r="B56" s="587" t="s">
        <v>1502</v>
      </c>
      <c r="C56" s="587" t="s">
        <v>443</v>
      </c>
      <c r="D56" s="587" t="s">
        <v>1497</v>
      </c>
      <c r="E56" s="587" t="s">
        <v>1503</v>
      </c>
      <c r="F56" s="587" t="s">
        <v>1587</v>
      </c>
      <c r="G56" s="587" t="s">
        <v>1588</v>
      </c>
      <c r="H56" s="614">
        <v>2163</v>
      </c>
      <c r="I56" s="614">
        <v>510468</v>
      </c>
      <c r="J56" s="587">
        <v>0.99681312243702402</v>
      </c>
      <c r="K56" s="587">
        <v>236</v>
      </c>
      <c r="L56" s="614">
        <v>2276</v>
      </c>
      <c r="M56" s="614">
        <v>512100</v>
      </c>
      <c r="N56" s="587">
        <v>1</v>
      </c>
      <c r="O56" s="587">
        <v>225</v>
      </c>
      <c r="P56" s="614">
        <v>2563</v>
      </c>
      <c r="Q56" s="614">
        <v>577494</v>
      </c>
      <c r="R56" s="592">
        <v>1.1276977152899825</v>
      </c>
      <c r="S56" s="615">
        <v>225.31954740538433</v>
      </c>
    </row>
    <row r="57" spans="1:19" ht="14.4" customHeight="1" x14ac:dyDescent="0.3">
      <c r="A57" s="586" t="s">
        <v>1501</v>
      </c>
      <c r="B57" s="587" t="s">
        <v>1502</v>
      </c>
      <c r="C57" s="587" t="s">
        <v>443</v>
      </c>
      <c r="D57" s="587" t="s">
        <v>1497</v>
      </c>
      <c r="E57" s="587" t="s">
        <v>1503</v>
      </c>
      <c r="F57" s="587" t="s">
        <v>1587</v>
      </c>
      <c r="G57" s="587" t="s">
        <v>1589</v>
      </c>
      <c r="H57" s="614">
        <v>143</v>
      </c>
      <c r="I57" s="614">
        <v>33748</v>
      </c>
      <c r="J57" s="587">
        <v>1.102875816993464</v>
      </c>
      <c r="K57" s="587">
        <v>236</v>
      </c>
      <c r="L57" s="614">
        <v>136</v>
      </c>
      <c r="M57" s="614">
        <v>30600</v>
      </c>
      <c r="N57" s="587">
        <v>1</v>
      </c>
      <c r="O57" s="587">
        <v>225</v>
      </c>
      <c r="P57" s="614">
        <v>106</v>
      </c>
      <c r="Q57" s="614">
        <v>23907</v>
      </c>
      <c r="R57" s="592">
        <v>0.78127450980392155</v>
      </c>
      <c r="S57" s="615">
        <v>225.53773584905662</v>
      </c>
    </row>
    <row r="58" spans="1:19" ht="14.4" customHeight="1" x14ac:dyDescent="0.3">
      <c r="A58" s="586" t="s">
        <v>1501</v>
      </c>
      <c r="B58" s="587" t="s">
        <v>1502</v>
      </c>
      <c r="C58" s="587" t="s">
        <v>443</v>
      </c>
      <c r="D58" s="587" t="s">
        <v>1497</v>
      </c>
      <c r="E58" s="587" t="s">
        <v>1503</v>
      </c>
      <c r="F58" s="587" t="s">
        <v>1590</v>
      </c>
      <c r="G58" s="587" t="s">
        <v>1591</v>
      </c>
      <c r="H58" s="614">
        <v>5700</v>
      </c>
      <c r="I58" s="614">
        <v>387600</v>
      </c>
      <c r="J58" s="587">
        <v>0.96839959225280325</v>
      </c>
      <c r="K58" s="587">
        <v>68</v>
      </c>
      <c r="L58" s="614">
        <v>5559</v>
      </c>
      <c r="M58" s="614">
        <v>400248</v>
      </c>
      <c r="N58" s="587">
        <v>1</v>
      </c>
      <c r="O58" s="587">
        <v>72</v>
      </c>
      <c r="P58" s="614">
        <v>5801</v>
      </c>
      <c r="Q58" s="614">
        <v>415679</v>
      </c>
      <c r="R58" s="592">
        <v>1.0385535967700026</v>
      </c>
      <c r="S58" s="615">
        <v>71.65643854507843</v>
      </c>
    </row>
    <row r="59" spans="1:19" ht="14.4" customHeight="1" x14ac:dyDescent="0.3">
      <c r="A59" s="586" t="s">
        <v>1501</v>
      </c>
      <c r="B59" s="587" t="s">
        <v>1502</v>
      </c>
      <c r="C59" s="587" t="s">
        <v>443</v>
      </c>
      <c r="D59" s="587" t="s">
        <v>1497</v>
      </c>
      <c r="E59" s="587" t="s">
        <v>1503</v>
      </c>
      <c r="F59" s="587" t="s">
        <v>1590</v>
      </c>
      <c r="G59" s="587" t="s">
        <v>1592</v>
      </c>
      <c r="H59" s="614">
        <v>184</v>
      </c>
      <c r="I59" s="614">
        <v>12512</v>
      </c>
      <c r="J59" s="587">
        <v>0.94444444444444442</v>
      </c>
      <c r="K59" s="587">
        <v>68</v>
      </c>
      <c r="L59" s="614">
        <v>184</v>
      </c>
      <c r="M59" s="614">
        <v>13248</v>
      </c>
      <c r="N59" s="587">
        <v>1</v>
      </c>
      <c r="O59" s="587">
        <v>72</v>
      </c>
      <c r="P59" s="614">
        <v>174</v>
      </c>
      <c r="Q59" s="614">
        <v>12425</v>
      </c>
      <c r="R59" s="592">
        <v>0.93787741545893721</v>
      </c>
      <c r="S59" s="615">
        <v>71.408045977011497</v>
      </c>
    </row>
    <row r="60" spans="1:19" ht="14.4" customHeight="1" x14ac:dyDescent="0.3">
      <c r="A60" s="586" t="s">
        <v>1501</v>
      </c>
      <c r="B60" s="587" t="s">
        <v>1502</v>
      </c>
      <c r="C60" s="587" t="s">
        <v>443</v>
      </c>
      <c r="D60" s="587" t="s">
        <v>1497</v>
      </c>
      <c r="E60" s="587" t="s">
        <v>1503</v>
      </c>
      <c r="F60" s="587" t="s">
        <v>1593</v>
      </c>
      <c r="G60" s="587" t="s">
        <v>1594</v>
      </c>
      <c r="H60" s="614">
        <v>3433</v>
      </c>
      <c r="I60" s="614">
        <v>140753</v>
      </c>
      <c r="J60" s="587">
        <v>0.84840539351307687</v>
      </c>
      <c r="K60" s="587">
        <v>41</v>
      </c>
      <c r="L60" s="614">
        <v>3253</v>
      </c>
      <c r="M60" s="614">
        <v>165903</v>
      </c>
      <c r="N60" s="587">
        <v>1</v>
      </c>
      <c r="O60" s="587">
        <v>51</v>
      </c>
      <c r="P60" s="614">
        <v>3387</v>
      </c>
      <c r="Q60" s="614">
        <v>172737</v>
      </c>
      <c r="R60" s="592">
        <v>1.0411927451583154</v>
      </c>
      <c r="S60" s="615">
        <v>51</v>
      </c>
    </row>
    <row r="61" spans="1:19" ht="14.4" customHeight="1" x14ac:dyDescent="0.3">
      <c r="A61" s="586" t="s">
        <v>1501</v>
      </c>
      <c r="B61" s="587" t="s">
        <v>1502</v>
      </c>
      <c r="C61" s="587" t="s">
        <v>443</v>
      </c>
      <c r="D61" s="587" t="s">
        <v>1497</v>
      </c>
      <c r="E61" s="587" t="s">
        <v>1503</v>
      </c>
      <c r="F61" s="587" t="s">
        <v>1593</v>
      </c>
      <c r="G61" s="587" t="s">
        <v>1595</v>
      </c>
      <c r="H61" s="614">
        <v>290</v>
      </c>
      <c r="I61" s="614">
        <v>11890</v>
      </c>
      <c r="J61" s="587">
        <v>0.85398261868850101</v>
      </c>
      <c r="K61" s="587">
        <v>41</v>
      </c>
      <c r="L61" s="614">
        <v>273</v>
      </c>
      <c r="M61" s="614">
        <v>13923</v>
      </c>
      <c r="N61" s="587">
        <v>1</v>
      </c>
      <c r="O61" s="587">
        <v>51</v>
      </c>
      <c r="P61" s="614">
        <v>267</v>
      </c>
      <c r="Q61" s="614">
        <v>13617</v>
      </c>
      <c r="R61" s="592">
        <v>0.97802197802197799</v>
      </c>
      <c r="S61" s="615">
        <v>51</v>
      </c>
    </row>
    <row r="62" spans="1:19" ht="14.4" customHeight="1" x14ac:dyDescent="0.3">
      <c r="A62" s="586" t="s">
        <v>1501</v>
      </c>
      <c r="B62" s="587" t="s">
        <v>1502</v>
      </c>
      <c r="C62" s="587" t="s">
        <v>443</v>
      </c>
      <c r="D62" s="587" t="s">
        <v>1497</v>
      </c>
      <c r="E62" s="587" t="s">
        <v>1503</v>
      </c>
      <c r="F62" s="587" t="s">
        <v>1596</v>
      </c>
      <c r="G62" s="587" t="s">
        <v>1597</v>
      </c>
      <c r="H62" s="614">
        <v>4512</v>
      </c>
      <c r="I62" s="614">
        <v>333888</v>
      </c>
      <c r="J62" s="587">
        <v>0.61920551908312005</v>
      </c>
      <c r="K62" s="587">
        <v>74</v>
      </c>
      <c r="L62" s="614">
        <v>4180</v>
      </c>
      <c r="M62" s="614">
        <v>539220</v>
      </c>
      <c r="N62" s="587">
        <v>1</v>
      </c>
      <c r="O62" s="587">
        <v>129</v>
      </c>
      <c r="P62" s="614">
        <v>3782</v>
      </c>
      <c r="Q62" s="614">
        <v>491660</v>
      </c>
      <c r="R62" s="592">
        <v>0.9117985237936278</v>
      </c>
      <c r="S62" s="615">
        <v>130</v>
      </c>
    </row>
    <row r="63" spans="1:19" ht="14.4" customHeight="1" x14ac:dyDescent="0.3">
      <c r="A63" s="586" t="s">
        <v>1501</v>
      </c>
      <c r="B63" s="587" t="s">
        <v>1502</v>
      </c>
      <c r="C63" s="587" t="s">
        <v>443</v>
      </c>
      <c r="D63" s="587" t="s">
        <v>1497</v>
      </c>
      <c r="E63" s="587" t="s">
        <v>1503</v>
      </c>
      <c r="F63" s="587" t="s">
        <v>1598</v>
      </c>
      <c r="G63" s="587" t="s">
        <v>1599</v>
      </c>
      <c r="H63" s="614">
        <v>723</v>
      </c>
      <c r="I63" s="614">
        <v>53502</v>
      </c>
      <c r="J63" s="587">
        <v>1.7263164687661332</v>
      </c>
      <c r="K63" s="587">
        <v>74</v>
      </c>
      <c r="L63" s="614">
        <v>596</v>
      </c>
      <c r="M63" s="614">
        <v>30992</v>
      </c>
      <c r="N63" s="587">
        <v>1</v>
      </c>
      <c r="O63" s="587">
        <v>52</v>
      </c>
      <c r="P63" s="614">
        <v>673</v>
      </c>
      <c r="Q63" s="614">
        <v>35210</v>
      </c>
      <c r="R63" s="592">
        <v>1.1360996386164171</v>
      </c>
      <c r="S63" s="615">
        <v>52.317979197622584</v>
      </c>
    </row>
    <row r="64" spans="1:19" ht="14.4" customHeight="1" x14ac:dyDescent="0.3">
      <c r="A64" s="586" t="s">
        <v>1501</v>
      </c>
      <c r="B64" s="587" t="s">
        <v>1502</v>
      </c>
      <c r="C64" s="587" t="s">
        <v>443</v>
      </c>
      <c r="D64" s="587" t="s">
        <v>1497</v>
      </c>
      <c r="E64" s="587" t="s">
        <v>1503</v>
      </c>
      <c r="F64" s="587" t="s">
        <v>1598</v>
      </c>
      <c r="G64" s="587" t="s">
        <v>1600</v>
      </c>
      <c r="H64" s="614">
        <v>38</v>
      </c>
      <c r="I64" s="614">
        <v>2812</v>
      </c>
      <c r="J64" s="587">
        <v>1.0603318250377074</v>
      </c>
      <c r="K64" s="587">
        <v>74</v>
      </c>
      <c r="L64" s="614">
        <v>51</v>
      </c>
      <c r="M64" s="614">
        <v>2652</v>
      </c>
      <c r="N64" s="587">
        <v>1</v>
      </c>
      <c r="O64" s="587">
        <v>52</v>
      </c>
      <c r="P64" s="614">
        <v>42</v>
      </c>
      <c r="Q64" s="614">
        <v>2203</v>
      </c>
      <c r="R64" s="592">
        <v>0.83069381598793368</v>
      </c>
      <c r="S64" s="615">
        <v>52.452380952380949</v>
      </c>
    </row>
    <row r="65" spans="1:19" ht="14.4" customHeight="1" x14ac:dyDescent="0.3">
      <c r="A65" s="586" t="s">
        <v>1501</v>
      </c>
      <c r="B65" s="587" t="s">
        <v>1502</v>
      </c>
      <c r="C65" s="587" t="s">
        <v>443</v>
      </c>
      <c r="D65" s="587" t="s">
        <v>1497</v>
      </c>
      <c r="E65" s="587" t="s">
        <v>1503</v>
      </c>
      <c r="F65" s="587" t="s">
        <v>1601</v>
      </c>
      <c r="G65" s="587" t="s">
        <v>1602</v>
      </c>
      <c r="H65" s="614">
        <v>4080</v>
      </c>
      <c r="I65" s="614">
        <v>1162800</v>
      </c>
      <c r="J65" s="587">
        <v>1.0776245551601424</v>
      </c>
      <c r="K65" s="587">
        <v>285</v>
      </c>
      <c r="L65" s="614">
        <v>2248</v>
      </c>
      <c r="M65" s="614">
        <v>1079040</v>
      </c>
      <c r="N65" s="587">
        <v>1</v>
      </c>
      <c r="O65" s="587">
        <v>480</v>
      </c>
      <c r="P65" s="614">
        <v>1936</v>
      </c>
      <c r="Q65" s="614">
        <v>929280</v>
      </c>
      <c r="R65" s="592">
        <v>0.86120996441281139</v>
      </c>
      <c r="S65" s="615">
        <v>480</v>
      </c>
    </row>
    <row r="66" spans="1:19" ht="14.4" customHeight="1" x14ac:dyDescent="0.3">
      <c r="A66" s="586" t="s">
        <v>1501</v>
      </c>
      <c r="B66" s="587" t="s">
        <v>1502</v>
      </c>
      <c r="C66" s="587" t="s">
        <v>443</v>
      </c>
      <c r="D66" s="587" t="s">
        <v>1497</v>
      </c>
      <c r="E66" s="587" t="s">
        <v>1503</v>
      </c>
      <c r="F66" s="587" t="s">
        <v>1603</v>
      </c>
      <c r="G66" s="587" t="s">
        <v>1604</v>
      </c>
      <c r="H66" s="614">
        <v>68</v>
      </c>
      <c r="I66" s="614">
        <v>15164</v>
      </c>
      <c r="J66" s="587">
        <v>0.66596398770311815</v>
      </c>
      <c r="K66" s="587">
        <v>223</v>
      </c>
      <c r="L66" s="614">
        <v>110</v>
      </c>
      <c r="M66" s="614">
        <v>22770</v>
      </c>
      <c r="N66" s="587">
        <v>1</v>
      </c>
      <c r="O66" s="587">
        <v>207</v>
      </c>
      <c r="P66" s="614">
        <v>93</v>
      </c>
      <c r="Q66" s="614">
        <v>19251</v>
      </c>
      <c r="R66" s="592">
        <v>0.84545454545454546</v>
      </c>
      <c r="S66" s="615">
        <v>207</v>
      </c>
    </row>
    <row r="67" spans="1:19" ht="14.4" customHeight="1" x14ac:dyDescent="0.3">
      <c r="A67" s="586" t="s">
        <v>1501</v>
      </c>
      <c r="B67" s="587" t="s">
        <v>1502</v>
      </c>
      <c r="C67" s="587" t="s">
        <v>443</v>
      </c>
      <c r="D67" s="587" t="s">
        <v>1497</v>
      </c>
      <c r="E67" s="587" t="s">
        <v>1503</v>
      </c>
      <c r="F67" s="587" t="s">
        <v>1603</v>
      </c>
      <c r="G67" s="587" t="s">
        <v>1605</v>
      </c>
      <c r="H67" s="614">
        <v>67</v>
      </c>
      <c r="I67" s="614">
        <v>14941</v>
      </c>
      <c r="J67" s="587">
        <v>1.1277928743961352</v>
      </c>
      <c r="K67" s="587">
        <v>223</v>
      </c>
      <c r="L67" s="614">
        <v>64</v>
      </c>
      <c r="M67" s="614">
        <v>13248</v>
      </c>
      <c r="N67" s="587">
        <v>1</v>
      </c>
      <c r="O67" s="587">
        <v>207</v>
      </c>
      <c r="P67" s="614">
        <v>67</v>
      </c>
      <c r="Q67" s="614">
        <v>13869</v>
      </c>
      <c r="R67" s="592">
        <v>1.046875</v>
      </c>
      <c r="S67" s="615">
        <v>207</v>
      </c>
    </row>
    <row r="68" spans="1:19" ht="14.4" customHeight="1" x14ac:dyDescent="0.3">
      <c r="A68" s="586" t="s">
        <v>1501</v>
      </c>
      <c r="B68" s="587" t="s">
        <v>1502</v>
      </c>
      <c r="C68" s="587" t="s">
        <v>443</v>
      </c>
      <c r="D68" s="587" t="s">
        <v>1497</v>
      </c>
      <c r="E68" s="587" t="s">
        <v>1503</v>
      </c>
      <c r="F68" s="587" t="s">
        <v>1606</v>
      </c>
      <c r="G68" s="587" t="s">
        <v>1607</v>
      </c>
      <c r="H68" s="614">
        <v>704</v>
      </c>
      <c r="I68" s="614">
        <v>537152</v>
      </c>
      <c r="J68" s="587">
        <v>1.2823315118397085</v>
      </c>
      <c r="K68" s="587">
        <v>763</v>
      </c>
      <c r="L68" s="614">
        <v>549</v>
      </c>
      <c r="M68" s="614">
        <v>418887</v>
      </c>
      <c r="N68" s="587">
        <v>1</v>
      </c>
      <c r="O68" s="587">
        <v>763</v>
      </c>
      <c r="P68" s="614">
        <v>492</v>
      </c>
      <c r="Q68" s="614">
        <v>375396</v>
      </c>
      <c r="R68" s="592">
        <v>0.89617486338797814</v>
      </c>
      <c r="S68" s="615">
        <v>763</v>
      </c>
    </row>
    <row r="69" spans="1:19" ht="14.4" customHeight="1" x14ac:dyDescent="0.3">
      <c r="A69" s="586" t="s">
        <v>1501</v>
      </c>
      <c r="B69" s="587" t="s">
        <v>1502</v>
      </c>
      <c r="C69" s="587" t="s">
        <v>443</v>
      </c>
      <c r="D69" s="587" t="s">
        <v>1497</v>
      </c>
      <c r="E69" s="587" t="s">
        <v>1503</v>
      </c>
      <c r="F69" s="587" t="s">
        <v>1606</v>
      </c>
      <c r="G69" s="587" t="s">
        <v>1608</v>
      </c>
      <c r="H69" s="614">
        <v>43</v>
      </c>
      <c r="I69" s="614">
        <v>32809</v>
      </c>
      <c r="J69" s="587">
        <v>0.7678571428571429</v>
      </c>
      <c r="K69" s="587">
        <v>763</v>
      </c>
      <c r="L69" s="614">
        <v>56</v>
      </c>
      <c r="M69" s="614">
        <v>42728</v>
      </c>
      <c r="N69" s="587">
        <v>1</v>
      </c>
      <c r="O69" s="587">
        <v>763</v>
      </c>
      <c r="P69" s="614">
        <v>54</v>
      </c>
      <c r="Q69" s="614">
        <v>41202</v>
      </c>
      <c r="R69" s="592">
        <v>0.9642857142857143</v>
      </c>
      <c r="S69" s="615">
        <v>763</v>
      </c>
    </row>
    <row r="70" spans="1:19" ht="14.4" customHeight="1" x14ac:dyDescent="0.3">
      <c r="A70" s="586" t="s">
        <v>1501</v>
      </c>
      <c r="B70" s="587" t="s">
        <v>1502</v>
      </c>
      <c r="C70" s="587" t="s">
        <v>443</v>
      </c>
      <c r="D70" s="587" t="s">
        <v>1497</v>
      </c>
      <c r="E70" s="587" t="s">
        <v>1503</v>
      </c>
      <c r="F70" s="587" t="s">
        <v>1609</v>
      </c>
      <c r="G70" s="587" t="s">
        <v>1610</v>
      </c>
      <c r="H70" s="614">
        <v>1136</v>
      </c>
      <c r="I70" s="614">
        <v>2399232</v>
      </c>
      <c r="J70" s="587">
        <v>9.6089199320752297</v>
      </c>
      <c r="K70" s="587">
        <v>2112</v>
      </c>
      <c r="L70" s="614">
        <v>118</v>
      </c>
      <c r="M70" s="614">
        <v>249688</v>
      </c>
      <c r="N70" s="587">
        <v>1</v>
      </c>
      <c r="O70" s="587">
        <v>2116</v>
      </c>
      <c r="P70" s="614"/>
      <c r="Q70" s="614"/>
      <c r="R70" s="592"/>
      <c r="S70" s="615"/>
    </row>
    <row r="71" spans="1:19" ht="14.4" customHeight="1" x14ac:dyDescent="0.3">
      <c r="A71" s="586" t="s">
        <v>1501</v>
      </c>
      <c r="B71" s="587" t="s">
        <v>1502</v>
      </c>
      <c r="C71" s="587" t="s">
        <v>443</v>
      </c>
      <c r="D71" s="587" t="s">
        <v>1497</v>
      </c>
      <c r="E71" s="587" t="s">
        <v>1503</v>
      </c>
      <c r="F71" s="587" t="s">
        <v>1611</v>
      </c>
      <c r="G71" s="587" t="s">
        <v>1612</v>
      </c>
      <c r="H71" s="614">
        <v>244</v>
      </c>
      <c r="I71" s="614">
        <v>149816</v>
      </c>
      <c r="J71" s="587">
        <v>1.1076804779226925</v>
      </c>
      <c r="K71" s="587">
        <v>614</v>
      </c>
      <c r="L71" s="614">
        <v>221</v>
      </c>
      <c r="M71" s="614">
        <v>135252</v>
      </c>
      <c r="N71" s="587">
        <v>1</v>
      </c>
      <c r="O71" s="587">
        <v>612</v>
      </c>
      <c r="P71" s="614">
        <v>273</v>
      </c>
      <c r="Q71" s="614">
        <v>167076</v>
      </c>
      <c r="R71" s="592">
        <v>1.2352941176470589</v>
      </c>
      <c r="S71" s="615">
        <v>612</v>
      </c>
    </row>
    <row r="72" spans="1:19" ht="14.4" customHeight="1" x14ac:dyDescent="0.3">
      <c r="A72" s="586" t="s">
        <v>1501</v>
      </c>
      <c r="B72" s="587" t="s">
        <v>1502</v>
      </c>
      <c r="C72" s="587" t="s">
        <v>443</v>
      </c>
      <c r="D72" s="587" t="s">
        <v>1497</v>
      </c>
      <c r="E72" s="587" t="s">
        <v>1503</v>
      </c>
      <c r="F72" s="587" t="s">
        <v>1611</v>
      </c>
      <c r="G72" s="587" t="s">
        <v>1613</v>
      </c>
      <c r="H72" s="614">
        <v>75</v>
      </c>
      <c r="I72" s="614">
        <v>46050</v>
      </c>
      <c r="J72" s="587">
        <v>0.82686920922215035</v>
      </c>
      <c r="K72" s="587">
        <v>614</v>
      </c>
      <c r="L72" s="614">
        <v>91</v>
      </c>
      <c r="M72" s="614">
        <v>55692</v>
      </c>
      <c r="N72" s="587">
        <v>1</v>
      </c>
      <c r="O72" s="587">
        <v>612</v>
      </c>
      <c r="P72" s="614">
        <v>51</v>
      </c>
      <c r="Q72" s="614">
        <v>31212</v>
      </c>
      <c r="R72" s="592">
        <v>0.56043956043956045</v>
      </c>
      <c r="S72" s="615">
        <v>612</v>
      </c>
    </row>
    <row r="73" spans="1:19" ht="14.4" customHeight="1" x14ac:dyDescent="0.3">
      <c r="A73" s="586" t="s">
        <v>1501</v>
      </c>
      <c r="B73" s="587" t="s">
        <v>1502</v>
      </c>
      <c r="C73" s="587" t="s">
        <v>443</v>
      </c>
      <c r="D73" s="587" t="s">
        <v>1497</v>
      </c>
      <c r="E73" s="587" t="s">
        <v>1503</v>
      </c>
      <c r="F73" s="587" t="s">
        <v>1614</v>
      </c>
      <c r="G73" s="587" t="s">
        <v>1615</v>
      </c>
      <c r="H73" s="614">
        <v>12</v>
      </c>
      <c r="I73" s="614">
        <v>11556</v>
      </c>
      <c r="J73" s="587">
        <v>3.5018181818181819</v>
      </c>
      <c r="K73" s="587">
        <v>963</v>
      </c>
      <c r="L73" s="614">
        <v>4</v>
      </c>
      <c r="M73" s="614">
        <v>3300</v>
      </c>
      <c r="N73" s="587">
        <v>1</v>
      </c>
      <c r="O73" s="587">
        <v>825</v>
      </c>
      <c r="P73" s="614">
        <v>8</v>
      </c>
      <c r="Q73" s="614">
        <v>6600</v>
      </c>
      <c r="R73" s="592">
        <v>2</v>
      </c>
      <c r="S73" s="615">
        <v>825</v>
      </c>
    </row>
    <row r="74" spans="1:19" ht="14.4" customHeight="1" x14ac:dyDescent="0.3">
      <c r="A74" s="586" t="s">
        <v>1501</v>
      </c>
      <c r="B74" s="587" t="s">
        <v>1502</v>
      </c>
      <c r="C74" s="587" t="s">
        <v>443</v>
      </c>
      <c r="D74" s="587" t="s">
        <v>1497</v>
      </c>
      <c r="E74" s="587" t="s">
        <v>1503</v>
      </c>
      <c r="F74" s="587" t="s">
        <v>1614</v>
      </c>
      <c r="G74" s="587" t="s">
        <v>1616</v>
      </c>
      <c r="H74" s="614">
        <v>47</v>
      </c>
      <c r="I74" s="614">
        <v>45261</v>
      </c>
      <c r="J74" s="587"/>
      <c r="K74" s="587">
        <v>963</v>
      </c>
      <c r="L74" s="614"/>
      <c r="M74" s="614"/>
      <c r="N74" s="587"/>
      <c r="O74" s="587"/>
      <c r="P74" s="614">
        <v>6</v>
      </c>
      <c r="Q74" s="614">
        <v>4950</v>
      </c>
      <c r="R74" s="592"/>
      <c r="S74" s="615">
        <v>825</v>
      </c>
    </row>
    <row r="75" spans="1:19" ht="14.4" customHeight="1" x14ac:dyDescent="0.3">
      <c r="A75" s="586" t="s">
        <v>1501</v>
      </c>
      <c r="B75" s="587" t="s">
        <v>1502</v>
      </c>
      <c r="C75" s="587" t="s">
        <v>443</v>
      </c>
      <c r="D75" s="587" t="s">
        <v>1497</v>
      </c>
      <c r="E75" s="587" t="s">
        <v>1503</v>
      </c>
      <c r="F75" s="587" t="s">
        <v>1617</v>
      </c>
      <c r="G75" s="587" t="s">
        <v>1618</v>
      </c>
      <c r="H75" s="614">
        <v>10</v>
      </c>
      <c r="I75" s="614">
        <v>5120</v>
      </c>
      <c r="J75" s="587">
        <v>5.9396751740139209</v>
      </c>
      <c r="K75" s="587">
        <v>512</v>
      </c>
      <c r="L75" s="614">
        <v>2</v>
      </c>
      <c r="M75" s="614">
        <v>862</v>
      </c>
      <c r="N75" s="587">
        <v>1</v>
      </c>
      <c r="O75" s="587">
        <v>431</v>
      </c>
      <c r="P75" s="614">
        <v>4</v>
      </c>
      <c r="Q75" s="614">
        <v>1724</v>
      </c>
      <c r="R75" s="592">
        <v>2</v>
      </c>
      <c r="S75" s="615">
        <v>431</v>
      </c>
    </row>
    <row r="76" spans="1:19" ht="14.4" customHeight="1" x14ac:dyDescent="0.3">
      <c r="A76" s="586" t="s">
        <v>1501</v>
      </c>
      <c r="B76" s="587" t="s">
        <v>1502</v>
      </c>
      <c r="C76" s="587" t="s">
        <v>443</v>
      </c>
      <c r="D76" s="587" t="s">
        <v>1497</v>
      </c>
      <c r="E76" s="587" t="s">
        <v>1503</v>
      </c>
      <c r="F76" s="587" t="s">
        <v>1617</v>
      </c>
      <c r="G76" s="587" t="s">
        <v>1619</v>
      </c>
      <c r="H76" s="614">
        <v>1</v>
      </c>
      <c r="I76" s="614">
        <v>512</v>
      </c>
      <c r="J76" s="587">
        <v>0.39597834493426143</v>
      </c>
      <c r="K76" s="587">
        <v>512</v>
      </c>
      <c r="L76" s="614">
        <v>3</v>
      </c>
      <c r="M76" s="614">
        <v>1293</v>
      </c>
      <c r="N76" s="587">
        <v>1</v>
      </c>
      <c r="O76" s="587">
        <v>431</v>
      </c>
      <c r="P76" s="614">
        <v>5</v>
      </c>
      <c r="Q76" s="614">
        <v>2155</v>
      </c>
      <c r="R76" s="592">
        <v>1.6666666666666667</v>
      </c>
      <c r="S76" s="615">
        <v>431</v>
      </c>
    </row>
    <row r="77" spans="1:19" ht="14.4" customHeight="1" x14ac:dyDescent="0.3">
      <c r="A77" s="586" t="s">
        <v>1501</v>
      </c>
      <c r="B77" s="587" t="s">
        <v>1502</v>
      </c>
      <c r="C77" s="587" t="s">
        <v>443</v>
      </c>
      <c r="D77" s="587" t="s">
        <v>1497</v>
      </c>
      <c r="E77" s="587" t="s">
        <v>1503</v>
      </c>
      <c r="F77" s="587" t="s">
        <v>1620</v>
      </c>
      <c r="G77" s="587" t="s">
        <v>1621</v>
      </c>
      <c r="H77" s="614">
        <v>276</v>
      </c>
      <c r="I77" s="614">
        <v>485760</v>
      </c>
      <c r="J77" s="587">
        <v>1.2245793155605975</v>
      </c>
      <c r="K77" s="587">
        <v>1760</v>
      </c>
      <c r="L77" s="614">
        <v>225</v>
      </c>
      <c r="M77" s="614">
        <v>396675</v>
      </c>
      <c r="N77" s="587">
        <v>1</v>
      </c>
      <c r="O77" s="587">
        <v>1763</v>
      </c>
      <c r="P77" s="614">
        <v>243</v>
      </c>
      <c r="Q77" s="614">
        <v>429624</v>
      </c>
      <c r="R77" s="592">
        <v>1.0830629608621667</v>
      </c>
      <c r="S77" s="615">
        <v>1768</v>
      </c>
    </row>
    <row r="78" spans="1:19" ht="14.4" customHeight="1" x14ac:dyDescent="0.3">
      <c r="A78" s="586" t="s">
        <v>1501</v>
      </c>
      <c r="B78" s="587" t="s">
        <v>1502</v>
      </c>
      <c r="C78" s="587" t="s">
        <v>443</v>
      </c>
      <c r="D78" s="587" t="s">
        <v>1497</v>
      </c>
      <c r="E78" s="587" t="s">
        <v>1503</v>
      </c>
      <c r="F78" s="587" t="s">
        <v>1622</v>
      </c>
      <c r="G78" s="587"/>
      <c r="H78" s="614">
        <v>848</v>
      </c>
      <c r="I78" s="614">
        <v>417216</v>
      </c>
      <c r="J78" s="587"/>
      <c r="K78" s="587">
        <v>492</v>
      </c>
      <c r="L78" s="614"/>
      <c r="M78" s="614"/>
      <c r="N78" s="587"/>
      <c r="O78" s="587"/>
      <c r="P78" s="614"/>
      <c r="Q78" s="614"/>
      <c r="R78" s="592"/>
      <c r="S78" s="615"/>
    </row>
    <row r="79" spans="1:19" ht="14.4" customHeight="1" x14ac:dyDescent="0.3">
      <c r="A79" s="586" t="s">
        <v>1501</v>
      </c>
      <c r="B79" s="587" t="s">
        <v>1502</v>
      </c>
      <c r="C79" s="587" t="s">
        <v>443</v>
      </c>
      <c r="D79" s="587" t="s">
        <v>1497</v>
      </c>
      <c r="E79" s="587" t="s">
        <v>1503</v>
      </c>
      <c r="F79" s="587" t="s">
        <v>1622</v>
      </c>
      <c r="G79" s="587" t="s">
        <v>1623</v>
      </c>
      <c r="H79" s="614">
        <v>226</v>
      </c>
      <c r="I79" s="614">
        <v>111192</v>
      </c>
      <c r="J79" s="587"/>
      <c r="K79" s="587">
        <v>492</v>
      </c>
      <c r="L79" s="614">
        <v>0</v>
      </c>
      <c r="M79" s="614">
        <v>0</v>
      </c>
      <c r="N79" s="587"/>
      <c r="O79" s="587"/>
      <c r="P79" s="614"/>
      <c r="Q79" s="614"/>
      <c r="R79" s="592"/>
      <c r="S79" s="615"/>
    </row>
    <row r="80" spans="1:19" ht="14.4" customHeight="1" x14ac:dyDescent="0.3">
      <c r="A80" s="586" t="s">
        <v>1501</v>
      </c>
      <c r="B80" s="587" t="s">
        <v>1502</v>
      </c>
      <c r="C80" s="587" t="s">
        <v>443</v>
      </c>
      <c r="D80" s="587" t="s">
        <v>1497</v>
      </c>
      <c r="E80" s="587" t="s">
        <v>1503</v>
      </c>
      <c r="F80" s="587" t="s">
        <v>1624</v>
      </c>
      <c r="G80" s="587" t="s">
        <v>1625</v>
      </c>
      <c r="H80" s="614">
        <v>115</v>
      </c>
      <c r="I80" s="614">
        <v>11385</v>
      </c>
      <c r="J80" s="587">
        <v>0.8471612471166009</v>
      </c>
      <c r="K80" s="587">
        <v>99</v>
      </c>
      <c r="L80" s="614">
        <v>89</v>
      </c>
      <c r="M80" s="614">
        <v>13439</v>
      </c>
      <c r="N80" s="587">
        <v>1</v>
      </c>
      <c r="O80" s="587">
        <v>151</v>
      </c>
      <c r="P80" s="614">
        <v>99</v>
      </c>
      <c r="Q80" s="614">
        <v>15048</v>
      </c>
      <c r="R80" s="592">
        <v>1.1197261701019421</v>
      </c>
      <c r="S80" s="615">
        <v>152</v>
      </c>
    </row>
    <row r="81" spans="1:19" ht="14.4" customHeight="1" x14ac:dyDescent="0.3">
      <c r="A81" s="586" t="s">
        <v>1501</v>
      </c>
      <c r="B81" s="587" t="s">
        <v>1502</v>
      </c>
      <c r="C81" s="587" t="s">
        <v>443</v>
      </c>
      <c r="D81" s="587" t="s">
        <v>1497</v>
      </c>
      <c r="E81" s="587" t="s">
        <v>1503</v>
      </c>
      <c r="F81" s="587" t="s">
        <v>1624</v>
      </c>
      <c r="G81" s="587" t="s">
        <v>1626</v>
      </c>
      <c r="H81" s="614">
        <v>781</v>
      </c>
      <c r="I81" s="614">
        <v>77319</v>
      </c>
      <c r="J81" s="587">
        <v>0.81666085744161732</v>
      </c>
      <c r="K81" s="587">
        <v>99</v>
      </c>
      <c r="L81" s="614">
        <v>627</v>
      </c>
      <c r="M81" s="614">
        <v>94677</v>
      </c>
      <c r="N81" s="587">
        <v>1</v>
      </c>
      <c r="O81" s="587">
        <v>151</v>
      </c>
      <c r="P81" s="614">
        <v>675</v>
      </c>
      <c r="Q81" s="614">
        <v>102600</v>
      </c>
      <c r="R81" s="592">
        <v>1.0836845273931366</v>
      </c>
      <c r="S81" s="615">
        <v>152</v>
      </c>
    </row>
    <row r="82" spans="1:19" ht="14.4" customHeight="1" x14ac:dyDescent="0.3">
      <c r="A82" s="586" t="s">
        <v>1501</v>
      </c>
      <c r="B82" s="587" t="s">
        <v>1502</v>
      </c>
      <c r="C82" s="587" t="s">
        <v>443</v>
      </c>
      <c r="D82" s="587" t="s">
        <v>1497</v>
      </c>
      <c r="E82" s="587" t="s">
        <v>1503</v>
      </c>
      <c r="F82" s="587" t="s">
        <v>1627</v>
      </c>
      <c r="G82" s="587" t="s">
        <v>1628</v>
      </c>
      <c r="H82" s="614">
        <v>19</v>
      </c>
      <c r="I82" s="614">
        <v>4731</v>
      </c>
      <c r="J82" s="587">
        <v>2.4939377965208225</v>
      </c>
      <c r="K82" s="587">
        <v>249</v>
      </c>
      <c r="L82" s="614">
        <v>7</v>
      </c>
      <c r="M82" s="614">
        <v>1897</v>
      </c>
      <c r="N82" s="587">
        <v>1</v>
      </c>
      <c r="O82" s="587">
        <v>271</v>
      </c>
      <c r="P82" s="614">
        <v>8</v>
      </c>
      <c r="Q82" s="614">
        <v>2179</v>
      </c>
      <c r="R82" s="592">
        <v>1.1486557722720083</v>
      </c>
      <c r="S82" s="615">
        <v>272.375</v>
      </c>
    </row>
    <row r="83" spans="1:19" ht="14.4" customHeight="1" x14ac:dyDescent="0.3">
      <c r="A83" s="586" t="s">
        <v>1501</v>
      </c>
      <c r="B83" s="587" t="s">
        <v>1502</v>
      </c>
      <c r="C83" s="587" t="s">
        <v>443</v>
      </c>
      <c r="D83" s="587" t="s">
        <v>1497</v>
      </c>
      <c r="E83" s="587" t="s">
        <v>1503</v>
      </c>
      <c r="F83" s="587" t="s">
        <v>1627</v>
      </c>
      <c r="G83" s="587" t="s">
        <v>1629</v>
      </c>
      <c r="H83" s="614">
        <v>1819</v>
      </c>
      <c r="I83" s="614">
        <v>452931</v>
      </c>
      <c r="J83" s="587">
        <v>1.0761958166909422</v>
      </c>
      <c r="K83" s="587">
        <v>249</v>
      </c>
      <c r="L83" s="614">
        <v>1553</v>
      </c>
      <c r="M83" s="614">
        <v>420863</v>
      </c>
      <c r="N83" s="587">
        <v>1</v>
      </c>
      <c r="O83" s="587">
        <v>271</v>
      </c>
      <c r="P83" s="614">
        <v>1686</v>
      </c>
      <c r="Q83" s="614">
        <v>459146</v>
      </c>
      <c r="R83" s="592">
        <v>1.090963092502786</v>
      </c>
      <c r="S83" s="615">
        <v>272.32858837485173</v>
      </c>
    </row>
    <row r="84" spans="1:19" ht="14.4" customHeight="1" x14ac:dyDescent="0.3">
      <c r="A84" s="586" t="s">
        <v>1501</v>
      </c>
      <c r="B84" s="587" t="s">
        <v>1502</v>
      </c>
      <c r="C84" s="587" t="s">
        <v>443</v>
      </c>
      <c r="D84" s="587" t="s">
        <v>1497</v>
      </c>
      <c r="E84" s="587" t="s">
        <v>1503</v>
      </c>
      <c r="F84" s="587" t="s">
        <v>1630</v>
      </c>
      <c r="G84" s="587" t="s">
        <v>1631</v>
      </c>
      <c r="H84" s="614">
        <v>508</v>
      </c>
      <c r="I84" s="614">
        <v>78232</v>
      </c>
      <c r="J84" s="587">
        <v>0.93624863868643715</v>
      </c>
      <c r="K84" s="587">
        <v>154</v>
      </c>
      <c r="L84" s="614">
        <v>483</v>
      </c>
      <c r="M84" s="614">
        <v>83559</v>
      </c>
      <c r="N84" s="587">
        <v>1</v>
      </c>
      <c r="O84" s="587">
        <v>173</v>
      </c>
      <c r="P84" s="614">
        <v>420</v>
      </c>
      <c r="Q84" s="614">
        <v>73080</v>
      </c>
      <c r="R84" s="592">
        <v>0.87459160593113849</v>
      </c>
      <c r="S84" s="615">
        <v>174</v>
      </c>
    </row>
    <row r="85" spans="1:19" ht="14.4" customHeight="1" x14ac:dyDescent="0.3">
      <c r="A85" s="586" t="s">
        <v>1501</v>
      </c>
      <c r="B85" s="587" t="s">
        <v>1502</v>
      </c>
      <c r="C85" s="587" t="s">
        <v>443</v>
      </c>
      <c r="D85" s="587" t="s">
        <v>1497</v>
      </c>
      <c r="E85" s="587" t="s">
        <v>1503</v>
      </c>
      <c r="F85" s="587" t="s">
        <v>1630</v>
      </c>
      <c r="G85" s="587" t="s">
        <v>1632</v>
      </c>
      <c r="H85" s="614">
        <v>39</v>
      </c>
      <c r="I85" s="614">
        <v>6006</v>
      </c>
      <c r="J85" s="587">
        <v>1.653179190751445</v>
      </c>
      <c r="K85" s="587">
        <v>154</v>
      </c>
      <c r="L85" s="614">
        <v>21</v>
      </c>
      <c r="M85" s="614">
        <v>3633</v>
      </c>
      <c r="N85" s="587">
        <v>1</v>
      </c>
      <c r="O85" s="587">
        <v>173</v>
      </c>
      <c r="P85" s="614">
        <v>40</v>
      </c>
      <c r="Q85" s="614">
        <v>6960</v>
      </c>
      <c r="R85" s="592">
        <v>1.9157720891824939</v>
      </c>
      <c r="S85" s="615">
        <v>174</v>
      </c>
    </row>
    <row r="86" spans="1:19" ht="14.4" customHeight="1" x14ac:dyDescent="0.3">
      <c r="A86" s="586" t="s">
        <v>1501</v>
      </c>
      <c r="B86" s="587" t="s">
        <v>1502</v>
      </c>
      <c r="C86" s="587" t="s">
        <v>443</v>
      </c>
      <c r="D86" s="587" t="s">
        <v>1497</v>
      </c>
      <c r="E86" s="587" t="s">
        <v>1503</v>
      </c>
      <c r="F86" s="587" t="s">
        <v>1633</v>
      </c>
      <c r="G86" s="587" t="s">
        <v>1634</v>
      </c>
      <c r="H86" s="614">
        <v>205</v>
      </c>
      <c r="I86" s="614">
        <v>109060</v>
      </c>
      <c r="J86" s="587">
        <v>0.17659250623401018</v>
      </c>
      <c r="K86" s="587">
        <v>532</v>
      </c>
      <c r="L86" s="614">
        <v>1410</v>
      </c>
      <c r="M86" s="614">
        <v>617580</v>
      </c>
      <c r="N86" s="587">
        <v>1</v>
      </c>
      <c r="O86" s="587">
        <v>438</v>
      </c>
      <c r="P86" s="614">
        <v>1711</v>
      </c>
      <c r="Q86" s="614">
        <v>750043</v>
      </c>
      <c r="R86" s="592">
        <v>1.2144871919427442</v>
      </c>
      <c r="S86" s="615">
        <v>438.36528345996493</v>
      </c>
    </row>
    <row r="87" spans="1:19" ht="14.4" customHeight="1" x14ac:dyDescent="0.3">
      <c r="A87" s="586" t="s">
        <v>1501</v>
      </c>
      <c r="B87" s="587" t="s">
        <v>1502</v>
      </c>
      <c r="C87" s="587" t="s">
        <v>443</v>
      </c>
      <c r="D87" s="587" t="s">
        <v>1497</v>
      </c>
      <c r="E87" s="587" t="s">
        <v>1503</v>
      </c>
      <c r="F87" s="587" t="s">
        <v>1635</v>
      </c>
      <c r="G87" s="587" t="s">
        <v>1636</v>
      </c>
      <c r="H87" s="614">
        <v>29</v>
      </c>
      <c r="I87" s="614">
        <v>783</v>
      </c>
      <c r="J87" s="587">
        <v>0.66638297872340424</v>
      </c>
      <c r="K87" s="587">
        <v>27</v>
      </c>
      <c r="L87" s="614">
        <v>25</v>
      </c>
      <c r="M87" s="614">
        <v>1175</v>
      </c>
      <c r="N87" s="587">
        <v>1</v>
      </c>
      <c r="O87" s="587">
        <v>47</v>
      </c>
      <c r="P87" s="614">
        <v>22</v>
      </c>
      <c r="Q87" s="614">
        <v>1034</v>
      </c>
      <c r="R87" s="592">
        <v>0.88</v>
      </c>
      <c r="S87" s="615">
        <v>47</v>
      </c>
    </row>
    <row r="88" spans="1:19" ht="14.4" customHeight="1" x14ac:dyDescent="0.3">
      <c r="A88" s="586" t="s">
        <v>1501</v>
      </c>
      <c r="B88" s="587" t="s">
        <v>1502</v>
      </c>
      <c r="C88" s="587" t="s">
        <v>443</v>
      </c>
      <c r="D88" s="587" t="s">
        <v>1497</v>
      </c>
      <c r="E88" s="587" t="s">
        <v>1503</v>
      </c>
      <c r="F88" s="587" t="s">
        <v>1635</v>
      </c>
      <c r="G88" s="587" t="s">
        <v>1637</v>
      </c>
      <c r="H88" s="614">
        <v>32</v>
      </c>
      <c r="I88" s="614">
        <v>864</v>
      </c>
      <c r="J88" s="587">
        <v>1.1489361702127661</v>
      </c>
      <c r="K88" s="587">
        <v>27</v>
      </c>
      <c r="L88" s="614">
        <v>16</v>
      </c>
      <c r="M88" s="614">
        <v>752</v>
      </c>
      <c r="N88" s="587">
        <v>1</v>
      </c>
      <c r="O88" s="587">
        <v>47</v>
      </c>
      <c r="P88" s="614">
        <v>19</v>
      </c>
      <c r="Q88" s="614">
        <v>893</v>
      </c>
      <c r="R88" s="592">
        <v>1.1875</v>
      </c>
      <c r="S88" s="615">
        <v>47</v>
      </c>
    </row>
    <row r="89" spans="1:19" ht="14.4" customHeight="1" x14ac:dyDescent="0.3">
      <c r="A89" s="586" t="s">
        <v>1501</v>
      </c>
      <c r="B89" s="587" t="s">
        <v>1502</v>
      </c>
      <c r="C89" s="587" t="s">
        <v>443</v>
      </c>
      <c r="D89" s="587" t="s">
        <v>1497</v>
      </c>
      <c r="E89" s="587" t="s">
        <v>1503</v>
      </c>
      <c r="F89" s="587" t="s">
        <v>1638</v>
      </c>
      <c r="G89" s="587" t="s">
        <v>1639</v>
      </c>
      <c r="H89" s="614">
        <v>14</v>
      </c>
      <c r="I89" s="614">
        <v>588</v>
      </c>
      <c r="J89" s="587"/>
      <c r="K89" s="587">
        <v>42</v>
      </c>
      <c r="L89" s="614"/>
      <c r="M89" s="614"/>
      <c r="N89" s="587"/>
      <c r="O89" s="587"/>
      <c r="P89" s="614">
        <v>6</v>
      </c>
      <c r="Q89" s="614">
        <v>264</v>
      </c>
      <c r="R89" s="592"/>
      <c r="S89" s="615">
        <v>44</v>
      </c>
    </row>
    <row r="90" spans="1:19" ht="14.4" customHeight="1" x14ac:dyDescent="0.3">
      <c r="A90" s="586" t="s">
        <v>1501</v>
      </c>
      <c r="B90" s="587" t="s">
        <v>1502</v>
      </c>
      <c r="C90" s="587" t="s">
        <v>443</v>
      </c>
      <c r="D90" s="587" t="s">
        <v>1497</v>
      </c>
      <c r="E90" s="587" t="s">
        <v>1503</v>
      </c>
      <c r="F90" s="587" t="s">
        <v>1638</v>
      </c>
      <c r="G90" s="587" t="s">
        <v>1640</v>
      </c>
      <c r="H90" s="614">
        <v>1</v>
      </c>
      <c r="I90" s="614">
        <v>42</v>
      </c>
      <c r="J90" s="587">
        <v>0.31818181818181818</v>
      </c>
      <c r="K90" s="587">
        <v>42</v>
      </c>
      <c r="L90" s="614">
        <v>3</v>
      </c>
      <c r="M90" s="614">
        <v>132</v>
      </c>
      <c r="N90" s="587">
        <v>1</v>
      </c>
      <c r="O90" s="587">
        <v>44</v>
      </c>
      <c r="P90" s="614">
        <v>1</v>
      </c>
      <c r="Q90" s="614">
        <v>44</v>
      </c>
      <c r="R90" s="592">
        <v>0.33333333333333331</v>
      </c>
      <c r="S90" s="615">
        <v>44</v>
      </c>
    </row>
    <row r="91" spans="1:19" ht="14.4" customHeight="1" x14ac:dyDescent="0.3">
      <c r="A91" s="586" t="s">
        <v>1501</v>
      </c>
      <c r="B91" s="587" t="s">
        <v>1502</v>
      </c>
      <c r="C91" s="587" t="s">
        <v>443</v>
      </c>
      <c r="D91" s="587" t="s">
        <v>1497</v>
      </c>
      <c r="E91" s="587" t="s">
        <v>1503</v>
      </c>
      <c r="F91" s="587" t="s">
        <v>1641</v>
      </c>
      <c r="G91" s="587" t="s">
        <v>1642</v>
      </c>
      <c r="H91" s="614">
        <v>4</v>
      </c>
      <c r="I91" s="614">
        <v>1316</v>
      </c>
      <c r="J91" s="587">
        <v>0.34907161803713527</v>
      </c>
      <c r="K91" s="587">
        <v>329</v>
      </c>
      <c r="L91" s="614">
        <v>10</v>
      </c>
      <c r="M91" s="614">
        <v>3770</v>
      </c>
      <c r="N91" s="587">
        <v>1</v>
      </c>
      <c r="O91" s="587">
        <v>377</v>
      </c>
      <c r="P91" s="614">
        <v>11</v>
      </c>
      <c r="Q91" s="614">
        <v>4149</v>
      </c>
      <c r="R91" s="592">
        <v>1.1005305039787798</v>
      </c>
      <c r="S91" s="615">
        <v>377.18181818181819</v>
      </c>
    </row>
    <row r="92" spans="1:19" ht="14.4" customHeight="1" x14ac:dyDescent="0.3">
      <c r="A92" s="586" t="s">
        <v>1501</v>
      </c>
      <c r="B92" s="587" t="s">
        <v>1502</v>
      </c>
      <c r="C92" s="587" t="s">
        <v>443</v>
      </c>
      <c r="D92" s="587" t="s">
        <v>1497</v>
      </c>
      <c r="E92" s="587" t="s">
        <v>1503</v>
      </c>
      <c r="F92" s="587" t="s">
        <v>1643</v>
      </c>
      <c r="G92" s="587" t="s">
        <v>1644</v>
      </c>
      <c r="H92" s="614">
        <v>6</v>
      </c>
      <c r="I92" s="614">
        <v>180</v>
      </c>
      <c r="J92" s="587">
        <v>0.22727272727272727</v>
      </c>
      <c r="K92" s="587">
        <v>30</v>
      </c>
      <c r="L92" s="614">
        <v>22</v>
      </c>
      <c r="M92" s="614">
        <v>792</v>
      </c>
      <c r="N92" s="587">
        <v>1</v>
      </c>
      <c r="O92" s="587">
        <v>36</v>
      </c>
      <c r="P92" s="614">
        <v>29</v>
      </c>
      <c r="Q92" s="614">
        <v>1044</v>
      </c>
      <c r="R92" s="592">
        <v>1.3181818181818181</v>
      </c>
      <c r="S92" s="615">
        <v>36</v>
      </c>
    </row>
    <row r="93" spans="1:19" ht="14.4" customHeight="1" x14ac:dyDescent="0.3">
      <c r="A93" s="586" t="s">
        <v>1501</v>
      </c>
      <c r="B93" s="587" t="s">
        <v>1502</v>
      </c>
      <c r="C93" s="587" t="s">
        <v>443</v>
      </c>
      <c r="D93" s="587" t="s">
        <v>1497</v>
      </c>
      <c r="E93" s="587" t="s">
        <v>1503</v>
      </c>
      <c r="F93" s="587" t="s">
        <v>1643</v>
      </c>
      <c r="G93" s="587" t="s">
        <v>1645</v>
      </c>
      <c r="H93" s="614"/>
      <c r="I93" s="614"/>
      <c r="J93" s="587"/>
      <c r="K93" s="587"/>
      <c r="L93" s="614">
        <v>18</v>
      </c>
      <c r="M93" s="614">
        <v>648</v>
      </c>
      <c r="N93" s="587">
        <v>1</v>
      </c>
      <c r="O93" s="587">
        <v>36</v>
      </c>
      <c r="P93" s="614">
        <v>50</v>
      </c>
      <c r="Q93" s="614">
        <v>1800</v>
      </c>
      <c r="R93" s="592">
        <v>2.7777777777777777</v>
      </c>
      <c r="S93" s="615">
        <v>36</v>
      </c>
    </row>
    <row r="94" spans="1:19" ht="14.4" customHeight="1" x14ac:dyDescent="0.3">
      <c r="A94" s="586" t="s">
        <v>1501</v>
      </c>
      <c r="B94" s="587" t="s">
        <v>1502</v>
      </c>
      <c r="C94" s="587" t="s">
        <v>443</v>
      </c>
      <c r="D94" s="587" t="s">
        <v>1497</v>
      </c>
      <c r="E94" s="587" t="s">
        <v>1503</v>
      </c>
      <c r="F94" s="587" t="s">
        <v>1646</v>
      </c>
      <c r="G94" s="587" t="s">
        <v>1647</v>
      </c>
      <c r="H94" s="614">
        <v>16</v>
      </c>
      <c r="I94" s="614">
        <v>1904</v>
      </c>
      <c r="J94" s="587">
        <v>0.65564738292011016</v>
      </c>
      <c r="K94" s="587">
        <v>119</v>
      </c>
      <c r="L94" s="614">
        <v>12</v>
      </c>
      <c r="M94" s="614">
        <v>2904</v>
      </c>
      <c r="N94" s="587">
        <v>1</v>
      </c>
      <c r="O94" s="587">
        <v>242</v>
      </c>
      <c r="P94" s="614">
        <v>11</v>
      </c>
      <c r="Q94" s="614">
        <v>2662</v>
      </c>
      <c r="R94" s="592">
        <v>0.91666666666666663</v>
      </c>
      <c r="S94" s="615">
        <v>242</v>
      </c>
    </row>
    <row r="95" spans="1:19" ht="14.4" customHeight="1" x14ac:dyDescent="0.3">
      <c r="A95" s="586" t="s">
        <v>1501</v>
      </c>
      <c r="B95" s="587" t="s">
        <v>1502</v>
      </c>
      <c r="C95" s="587" t="s">
        <v>443</v>
      </c>
      <c r="D95" s="587" t="s">
        <v>1497</v>
      </c>
      <c r="E95" s="587" t="s">
        <v>1503</v>
      </c>
      <c r="F95" s="587" t="s">
        <v>1648</v>
      </c>
      <c r="G95" s="587" t="s">
        <v>1649</v>
      </c>
      <c r="H95" s="614"/>
      <c r="I95" s="614"/>
      <c r="J95" s="587"/>
      <c r="K95" s="587"/>
      <c r="L95" s="614">
        <v>782</v>
      </c>
      <c r="M95" s="614">
        <v>1167526</v>
      </c>
      <c r="N95" s="587">
        <v>1</v>
      </c>
      <c r="O95" s="587">
        <v>1493</v>
      </c>
      <c r="P95" s="614">
        <v>1878</v>
      </c>
      <c r="Q95" s="614">
        <v>2803854</v>
      </c>
      <c r="R95" s="592">
        <v>2.4015345268542201</v>
      </c>
      <c r="S95" s="615">
        <v>1493</v>
      </c>
    </row>
    <row r="96" spans="1:19" ht="14.4" customHeight="1" x14ac:dyDescent="0.3">
      <c r="A96" s="586" t="s">
        <v>1501</v>
      </c>
      <c r="B96" s="587" t="s">
        <v>1502</v>
      </c>
      <c r="C96" s="587" t="s">
        <v>443</v>
      </c>
      <c r="D96" s="587" t="s">
        <v>1497</v>
      </c>
      <c r="E96" s="587" t="s">
        <v>1503</v>
      </c>
      <c r="F96" s="587" t="s">
        <v>1650</v>
      </c>
      <c r="G96" s="587" t="s">
        <v>1651</v>
      </c>
      <c r="H96" s="614"/>
      <c r="I96" s="614"/>
      <c r="J96" s="587"/>
      <c r="K96" s="587"/>
      <c r="L96" s="614">
        <v>409</v>
      </c>
      <c r="M96" s="614">
        <v>133743</v>
      </c>
      <c r="N96" s="587">
        <v>1</v>
      </c>
      <c r="O96" s="587">
        <v>327</v>
      </c>
      <c r="P96" s="614">
        <v>217</v>
      </c>
      <c r="Q96" s="614">
        <v>70959</v>
      </c>
      <c r="R96" s="592">
        <v>0.53056234718826401</v>
      </c>
      <c r="S96" s="615">
        <v>327</v>
      </c>
    </row>
    <row r="97" spans="1:19" ht="14.4" customHeight="1" x14ac:dyDescent="0.3">
      <c r="A97" s="586" t="s">
        <v>1501</v>
      </c>
      <c r="B97" s="587" t="s">
        <v>1502</v>
      </c>
      <c r="C97" s="587" t="s">
        <v>443</v>
      </c>
      <c r="D97" s="587" t="s">
        <v>1497</v>
      </c>
      <c r="E97" s="587" t="s">
        <v>1503</v>
      </c>
      <c r="F97" s="587" t="s">
        <v>1650</v>
      </c>
      <c r="G97" s="587" t="s">
        <v>1652</v>
      </c>
      <c r="H97" s="614"/>
      <c r="I97" s="614"/>
      <c r="J97" s="587"/>
      <c r="K97" s="587"/>
      <c r="L97" s="614">
        <v>1992</v>
      </c>
      <c r="M97" s="614">
        <v>651384</v>
      </c>
      <c r="N97" s="587">
        <v>1</v>
      </c>
      <c r="O97" s="587">
        <v>327</v>
      </c>
      <c r="P97" s="614">
        <v>6671</v>
      </c>
      <c r="Q97" s="614">
        <v>2181417</v>
      </c>
      <c r="R97" s="592">
        <v>3.3488955823293174</v>
      </c>
      <c r="S97" s="615">
        <v>327</v>
      </c>
    </row>
    <row r="98" spans="1:19" ht="14.4" customHeight="1" x14ac:dyDescent="0.3">
      <c r="A98" s="586" t="s">
        <v>1501</v>
      </c>
      <c r="B98" s="587" t="s">
        <v>1502</v>
      </c>
      <c r="C98" s="587" t="s">
        <v>443</v>
      </c>
      <c r="D98" s="587" t="s">
        <v>1497</v>
      </c>
      <c r="E98" s="587" t="s">
        <v>1503</v>
      </c>
      <c r="F98" s="587" t="s">
        <v>1653</v>
      </c>
      <c r="G98" s="587" t="s">
        <v>1654</v>
      </c>
      <c r="H98" s="614"/>
      <c r="I98" s="614"/>
      <c r="J98" s="587"/>
      <c r="K98" s="587"/>
      <c r="L98" s="614">
        <v>137</v>
      </c>
      <c r="M98" s="614">
        <v>121519</v>
      </c>
      <c r="N98" s="587">
        <v>1</v>
      </c>
      <c r="O98" s="587">
        <v>887</v>
      </c>
      <c r="P98" s="614">
        <v>479</v>
      </c>
      <c r="Q98" s="614">
        <v>425352</v>
      </c>
      <c r="R98" s="592">
        <v>3.500292135386236</v>
      </c>
      <c r="S98" s="615">
        <v>888</v>
      </c>
    </row>
    <row r="99" spans="1:19" ht="14.4" customHeight="1" x14ac:dyDescent="0.3">
      <c r="A99" s="586" t="s">
        <v>1501</v>
      </c>
      <c r="B99" s="587" t="s">
        <v>1502</v>
      </c>
      <c r="C99" s="587" t="s">
        <v>443</v>
      </c>
      <c r="D99" s="587" t="s">
        <v>1497</v>
      </c>
      <c r="E99" s="587" t="s">
        <v>1503</v>
      </c>
      <c r="F99" s="587" t="s">
        <v>1655</v>
      </c>
      <c r="G99" s="587" t="s">
        <v>1656</v>
      </c>
      <c r="H99" s="614">
        <v>6</v>
      </c>
      <c r="I99" s="614">
        <v>1848</v>
      </c>
      <c r="J99" s="587">
        <v>0.62034239677744207</v>
      </c>
      <c r="K99" s="587">
        <v>308</v>
      </c>
      <c r="L99" s="614">
        <v>9</v>
      </c>
      <c r="M99" s="614">
        <v>2979</v>
      </c>
      <c r="N99" s="587">
        <v>1</v>
      </c>
      <c r="O99" s="587">
        <v>331</v>
      </c>
      <c r="P99" s="614">
        <v>9</v>
      </c>
      <c r="Q99" s="614">
        <v>2991</v>
      </c>
      <c r="R99" s="592">
        <v>1.0040281973816716</v>
      </c>
      <c r="S99" s="615">
        <v>332.33333333333331</v>
      </c>
    </row>
    <row r="100" spans="1:19" ht="14.4" customHeight="1" x14ac:dyDescent="0.3">
      <c r="A100" s="586" t="s">
        <v>1501</v>
      </c>
      <c r="B100" s="587" t="s">
        <v>1502</v>
      </c>
      <c r="C100" s="587" t="s">
        <v>443</v>
      </c>
      <c r="D100" s="587" t="s">
        <v>1497</v>
      </c>
      <c r="E100" s="587" t="s">
        <v>1503</v>
      </c>
      <c r="F100" s="587" t="s">
        <v>1657</v>
      </c>
      <c r="G100" s="587" t="s">
        <v>1658</v>
      </c>
      <c r="H100" s="614"/>
      <c r="I100" s="614"/>
      <c r="J100" s="587"/>
      <c r="K100" s="587"/>
      <c r="L100" s="614">
        <v>6230</v>
      </c>
      <c r="M100" s="614">
        <v>1619800</v>
      </c>
      <c r="N100" s="587">
        <v>1</v>
      </c>
      <c r="O100" s="587">
        <v>260</v>
      </c>
      <c r="P100" s="614">
        <v>863</v>
      </c>
      <c r="Q100" s="614">
        <v>225243</v>
      </c>
      <c r="R100" s="592">
        <v>0.13905605630324733</v>
      </c>
      <c r="S100" s="615">
        <v>261</v>
      </c>
    </row>
    <row r="101" spans="1:19" ht="14.4" customHeight="1" x14ac:dyDescent="0.3">
      <c r="A101" s="586" t="s">
        <v>1501</v>
      </c>
      <c r="B101" s="587" t="s">
        <v>1502</v>
      </c>
      <c r="C101" s="587" t="s">
        <v>443</v>
      </c>
      <c r="D101" s="587" t="s">
        <v>1497</v>
      </c>
      <c r="E101" s="587" t="s">
        <v>1503</v>
      </c>
      <c r="F101" s="587" t="s">
        <v>1657</v>
      </c>
      <c r="G101" s="587" t="s">
        <v>1659</v>
      </c>
      <c r="H101" s="614"/>
      <c r="I101" s="614"/>
      <c r="J101" s="587"/>
      <c r="K101" s="587"/>
      <c r="L101" s="614"/>
      <c r="M101" s="614"/>
      <c r="N101" s="587"/>
      <c r="O101" s="587"/>
      <c r="P101" s="614">
        <v>13286</v>
      </c>
      <c r="Q101" s="614">
        <v>3467646</v>
      </c>
      <c r="R101" s="592"/>
      <c r="S101" s="615">
        <v>261</v>
      </c>
    </row>
    <row r="102" spans="1:19" ht="14.4" customHeight="1" x14ac:dyDescent="0.3">
      <c r="A102" s="586" t="s">
        <v>1501</v>
      </c>
      <c r="B102" s="587" t="s">
        <v>1502</v>
      </c>
      <c r="C102" s="587" t="s">
        <v>443</v>
      </c>
      <c r="D102" s="587" t="s">
        <v>1497</v>
      </c>
      <c r="E102" s="587" t="s">
        <v>1503</v>
      </c>
      <c r="F102" s="587" t="s">
        <v>1660</v>
      </c>
      <c r="G102" s="587" t="s">
        <v>1661</v>
      </c>
      <c r="H102" s="614"/>
      <c r="I102" s="614"/>
      <c r="J102" s="587"/>
      <c r="K102" s="587"/>
      <c r="L102" s="614"/>
      <c r="M102" s="614"/>
      <c r="N102" s="587"/>
      <c r="O102" s="587"/>
      <c r="P102" s="614">
        <v>83</v>
      </c>
      <c r="Q102" s="614">
        <v>13695</v>
      </c>
      <c r="R102" s="592"/>
      <c r="S102" s="615">
        <v>165</v>
      </c>
    </row>
    <row r="103" spans="1:19" ht="14.4" customHeight="1" x14ac:dyDescent="0.3">
      <c r="A103" s="586" t="s">
        <v>1501</v>
      </c>
      <c r="B103" s="587" t="s">
        <v>1502</v>
      </c>
      <c r="C103" s="587" t="s">
        <v>443</v>
      </c>
      <c r="D103" s="587" t="s">
        <v>1497</v>
      </c>
      <c r="E103" s="587" t="s">
        <v>1503</v>
      </c>
      <c r="F103" s="587" t="s">
        <v>1660</v>
      </c>
      <c r="G103" s="587" t="s">
        <v>1662</v>
      </c>
      <c r="H103" s="614"/>
      <c r="I103" s="614"/>
      <c r="J103" s="587"/>
      <c r="K103" s="587"/>
      <c r="L103" s="614">
        <v>50</v>
      </c>
      <c r="M103" s="614">
        <v>8250</v>
      </c>
      <c r="N103" s="587">
        <v>1</v>
      </c>
      <c r="O103" s="587">
        <v>165</v>
      </c>
      <c r="P103" s="614">
        <v>142</v>
      </c>
      <c r="Q103" s="614">
        <v>23430</v>
      </c>
      <c r="R103" s="592">
        <v>2.84</v>
      </c>
      <c r="S103" s="615">
        <v>165</v>
      </c>
    </row>
    <row r="104" spans="1:19" ht="14.4" customHeight="1" x14ac:dyDescent="0.3">
      <c r="A104" s="586" t="s">
        <v>1501</v>
      </c>
      <c r="B104" s="587" t="s">
        <v>1502</v>
      </c>
      <c r="C104" s="587" t="s">
        <v>443</v>
      </c>
      <c r="D104" s="587" t="s">
        <v>1497</v>
      </c>
      <c r="E104" s="587" t="s">
        <v>1503</v>
      </c>
      <c r="F104" s="587" t="s">
        <v>1663</v>
      </c>
      <c r="G104" s="587" t="s">
        <v>1664</v>
      </c>
      <c r="H104" s="614"/>
      <c r="I104" s="614"/>
      <c r="J104" s="587"/>
      <c r="K104" s="587"/>
      <c r="L104" s="614">
        <v>80</v>
      </c>
      <c r="M104" s="614">
        <v>86160</v>
      </c>
      <c r="N104" s="587">
        <v>1</v>
      </c>
      <c r="O104" s="587">
        <v>1077</v>
      </c>
      <c r="P104" s="614">
        <v>228</v>
      </c>
      <c r="Q104" s="614">
        <v>245784</v>
      </c>
      <c r="R104" s="592">
        <v>2.8526462395543177</v>
      </c>
      <c r="S104" s="615">
        <v>1078</v>
      </c>
    </row>
    <row r="105" spans="1:19" ht="14.4" customHeight="1" x14ac:dyDescent="0.3">
      <c r="A105" s="586" t="s">
        <v>1501</v>
      </c>
      <c r="B105" s="587" t="s">
        <v>1502</v>
      </c>
      <c r="C105" s="587" t="s">
        <v>443</v>
      </c>
      <c r="D105" s="587" t="s">
        <v>1497</v>
      </c>
      <c r="E105" s="587" t="s">
        <v>1503</v>
      </c>
      <c r="F105" s="587" t="s">
        <v>1665</v>
      </c>
      <c r="G105" s="587" t="s">
        <v>1666</v>
      </c>
      <c r="H105" s="614"/>
      <c r="I105" s="614"/>
      <c r="J105" s="587"/>
      <c r="K105" s="587"/>
      <c r="L105" s="614"/>
      <c r="M105" s="614"/>
      <c r="N105" s="587"/>
      <c r="O105" s="587"/>
      <c r="P105" s="614">
        <v>814</v>
      </c>
      <c r="Q105" s="614">
        <v>123473</v>
      </c>
      <c r="R105" s="592"/>
      <c r="S105" s="615">
        <v>151.6867321867322</v>
      </c>
    </row>
    <row r="106" spans="1:19" ht="14.4" customHeight="1" thickBot="1" x14ac:dyDescent="0.35">
      <c r="A106" s="594" t="s">
        <v>1501</v>
      </c>
      <c r="B106" s="595" t="s">
        <v>1502</v>
      </c>
      <c r="C106" s="595" t="s">
        <v>443</v>
      </c>
      <c r="D106" s="595" t="s">
        <v>1497</v>
      </c>
      <c r="E106" s="595" t="s">
        <v>1503</v>
      </c>
      <c r="F106" s="595" t="s">
        <v>1665</v>
      </c>
      <c r="G106" s="595" t="s">
        <v>1667</v>
      </c>
      <c r="H106" s="606"/>
      <c r="I106" s="606"/>
      <c r="J106" s="595"/>
      <c r="K106" s="595"/>
      <c r="L106" s="606"/>
      <c r="M106" s="606"/>
      <c r="N106" s="595"/>
      <c r="O106" s="595"/>
      <c r="P106" s="606">
        <v>49</v>
      </c>
      <c r="Q106" s="606">
        <v>7416</v>
      </c>
      <c r="R106" s="600"/>
      <c r="S106" s="607">
        <v>151.34693877551021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29" bestFit="1" customWidth="1" collapsed="1"/>
    <col min="2" max="2" width="7.77734375" style="106" hidden="1" customWidth="1" outlineLevel="1"/>
    <col min="3" max="3" width="0.109375" style="129" hidden="1" customWidth="1"/>
    <col min="4" max="4" width="7.77734375" style="106" customWidth="1"/>
    <col min="5" max="5" width="5.44140625" style="129" hidden="1" customWidth="1"/>
    <col min="6" max="6" width="7.77734375" style="106" customWidth="1"/>
    <col min="7" max="7" width="7.77734375" style="210" customWidth="1" collapsed="1"/>
    <col min="8" max="8" width="7.77734375" style="106" hidden="1" customWidth="1" outlineLevel="1"/>
    <col min="9" max="9" width="5.44140625" style="129" hidden="1" customWidth="1"/>
    <col min="10" max="10" width="7.77734375" style="106" customWidth="1"/>
    <col min="11" max="11" width="5.44140625" style="129" hidden="1" customWidth="1"/>
    <col min="12" max="12" width="7.77734375" style="106" customWidth="1"/>
    <col min="13" max="13" width="7.77734375" style="210" customWidth="1" collapsed="1"/>
    <col min="14" max="14" width="7.77734375" style="106" hidden="1" customWidth="1" outlineLevel="1"/>
    <col min="15" max="15" width="5" style="129" hidden="1" customWidth="1"/>
    <col min="16" max="16" width="7.77734375" style="106" customWidth="1"/>
    <col min="17" max="17" width="5" style="129" hidden="1" customWidth="1"/>
    <col min="18" max="18" width="7.77734375" style="106" customWidth="1"/>
    <col min="19" max="19" width="7.77734375" style="210" customWidth="1"/>
    <col min="20" max="16384" width="8.88671875" style="129"/>
  </cols>
  <sheetData>
    <row r="1" spans="1:19" ht="18.600000000000001" customHeight="1" thickBot="1" x14ac:dyDescent="0.4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32" t="s">
        <v>270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" customHeight="1" thickBot="1" x14ac:dyDescent="0.35">
      <c r="A3" s="220" t="s">
        <v>127</v>
      </c>
      <c r="B3" s="221">
        <f>SUBTOTAL(9,B6:B1048576)</f>
        <v>38224963</v>
      </c>
      <c r="C3" s="222">
        <f t="shared" ref="C3:R3" si="0">SUBTOTAL(9,C6:C1048576)</f>
        <v>27.364856834335054</v>
      </c>
      <c r="D3" s="222">
        <f t="shared" si="0"/>
        <v>38247411</v>
      </c>
      <c r="E3" s="222">
        <f t="shared" si="0"/>
        <v>27</v>
      </c>
      <c r="F3" s="222">
        <f t="shared" si="0"/>
        <v>53514258</v>
      </c>
      <c r="G3" s="225">
        <f>IF(D3&lt;&gt;0,F3/D3,"")</f>
        <v>1.3991602725737435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" customHeight="1" x14ac:dyDescent="0.3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" customHeight="1" thickBot="1" x14ac:dyDescent="0.35">
      <c r="A5" s="617"/>
      <c r="B5" s="618">
        <v>2015</v>
      </c>
      <c r="C5" s="619"/>
      <c r="D5" s="619">
        <v>2017</v>
      </c>
      <c r="E5" s="619"/>
      <c r="F5" s="619">
        <v>2018</v>
      </c>
      <c r="G5" s="645" t="s">
        <v>2</v>
      </c>
      <c r="H5" s="618">
        <v>2015</v>
      </c>
      <c r="I5" s="619"/>
      <c r="J5" s="619">
        <v>2017</v>
      </c>
      <c r="K5" s="619"/>
      <c r="L5" s="619">
        <v>2018</v>
      </c>
      <c r="M5" s="645" t="s">
        <v>2</v>
      </c>
      <c r="N5" s="618">
        <v>2015</v>
      </c>
      <c r="O5" s="619"/>
      <c r="P5" s="619">
        <v>2017</v>
      </c>
      <c r="Q5" s="619"/>
      <c r="R5" s="619">
        <v>2018</v>
      </c>
      <c r="S5" s="645" t="s">
        <v>2</v>
      </c>
    </row>
    <row r="6" spans="1:19" ht="14.4" customHeight="1" x14ac:dyDescent="0.3">
      <c r="A6" s="649" t="s">
        <v>1670</v>
      </c>
      <c r="B6" s="646">
        <v>1135087</v>
      </c>
      <c r="C6" s="580">
        <v>1.1467598687035332</v>
      </c>
      <c r="D6" s="646">
        <v>989821</v>
      </c>
      <c r="E6" s="580">
        <v>1</v>
      </c>
      <c r="F6" s="646">
        <v>1265896</v>
      </c>
      <c r="G6" s="585">
        <v>1.2789140662806711</v>
      </c>
      <c r="H6" s="646"/>
      <c r="I6" s="580"/>
      <c r="J6" s="646"/>
      <c r="K6" s="580"/>
      <c r="L6" s="646"/>
      <c r="M6" s="585"/>
      <c r="N6" s="646"/>
      <c r="O6" s="580"/>
      <c r="P6" s="646"/>
      <c r="Q6" s="580"/>
      <c r="R6" s="646"/>
      <c r="S6" s="122"/>
    </row>
    <row r="7" spans="1:19" ht="14.4" customHeight="1" x14ac:dyDescent="0.3">
      <c r="A7" s="650" t="s">
        <v>1671</v>
      </c>
      <c r="B7" s="647">
        <v>1511758</v>
      </c>
      <c r="C7" s="587">
        <v>0.95627564630101825</v>
      </c>
      <c r="D7" s="647">
        <v>1580881</v>
      </c>
      <c r="E7" s="587">
        <v>1</v>
      </c>
      <c r="F7" s="647">
        <v>1616967</v>
      </c>
      <c r="G7" s="592">
        <v>1.0228265125585039</v>
      </c>
      <c r="H7" s="647"/>
      <c r="I7" s="587"/>
      <c r="J7" s="647"/>
      <c r="K7" s="587"/>
      <c r="L7" s="647"/>
      <c r="M7" s="592"/>
      <c r="N7" s="647"/>
      <c r="O7" s="587"/>
      <c r="P7" s="647"/>
      <c r="Q7" s="587"/>
      <c r="R7" s="647"/>
      <c r="S7" s="593"/>
    </row>
    <row r="8" spans="1:19" ht="14.4" customHeight="1" x14ac:dyDescent="0.3">
      <c r="A8" s="650" t="s">
        <v>1672</v>
      </c>
      <c r="B8" s="647">
        <v>3272459</v>
      </c>
      <c r="C8" s="587">
        <v>1.0075034935948453</v>
      </c>
      <c r="D8" s="647">
        <v>3248087</v>
      </c>
      <c r="E8" s="587">
        <v>1</v>
      </c>
      <c r="F8" s="647">
        <v>3975891</v>
      </c>
      <c r="G8" s="592">
        <v>1.2240715842894603</v>
      </c>
      <c r="H8" s="647"/>
      <c r="I8" s="587"/>
      <c r="J8" s="647"/>
      <c r="K8" s="587"/>
      <c r="L8" s="647"/>
      <c r="M8" s="592"/>
      <c r="N8" s="647"/>
      <c r="O8" s="587"/>
      <c r="P8" s="647"/>
      <c r="Q8" s="587"/>
      <c r="R8" s="647"/>
      <c r="S8" s="593"/>
    </row>
    <row r="9" spans="1:19" ht="14.4" customHeight="1" x14ac:dyDescent="0.3">
      <c r="A9" s="650" t="s">
        <v>1673</v>
      </c>
      <c r="B9" s="647">
        <v>1064279</v>
      </c>
      <c r="C9" s="587">
        <v>0.86431602934655671</v>
      </c>
      <c r="D9" s="647">
        <v>1231354</v>
      </c>
      <c r="E9" s="587">
        <v>1</v>
      </c>
      <c r="F9" s="647">
        <v>1442732</v>
      </c>
      <c r="G9" s="592">
        <v>1.1716630635869132</v>
      </c>
      <c r="H9" s="647"/>
      <c r="I9" s="587"/>
      <c r="J9" s="647"/>
      <c r="K9" s="587"/>
      <c r="L9" s="647"/>
      <c r="M9" s="592"/>
      <c r="N9" s="647"/>
      <c r="O9" s="587"/>
      <c r="P9" s="647"/>
      <c r="Q9" s="587"/>
      <c r="R9" s="647"/>
      <c r="S9" s="593"/>
    </row>
    <row r="10" spans="1:19" ht="14.4" customHeight="1" x14ac:dyDescent="0.3">
      <c r="A10" s="650" t="s">
        <v>1674</v>
      </c>
      <c r="B10" s="647">
        <v>161465</v>
      </c>
      <c r="C10" s="587">
        <v>0.75974591224561816</v>
      </c>
      <c r="D10" s="647">
        <v>212525</v>
      </c>
      <c r="E10" s="587">
        <v>1</v>
      </c>
      <c r="F10" s="647">
        <v>211100</v>
      </c>
      <c r="G10" s="592">
        <v>0.99329490648159036</v>
      </c>
      <c r="H10" s="647"/>
      <c r="I10" s="587"/>
      <c r="J10" s="647"/>
      <c r="K10" s="587"/>
      <c r="L10" s="647"/>
      <c r="M10" s="592"/>
      <c r="N10" s="647"/>
      <c r="O10" s="587"/>
      <c r="P10" s="647"/>
      <c r="Q10" s="587"/>
      <c r="R10" s="647"/>
      <c r="S10" s="593"/>
    </row>
    <row r="11" spans="1:19" ht="14.4" customHeight="1" x14ac:dyDescent="0.3">
      <c r="A11" s="650" t="s">
        <v>1675</v>
      </c>
      <c r="B11" s="647">
        <v>494530</v>
      </c>
      <c r="C11" s="587">
        <v>0.92422039403600975</v>
      </c>
      <c r="D11" s="647">
        <v>535078</v>
      </c>
      <c r="E11" s="587">
        <v>1</v>
      </c>
      <c r="F11" s="647">
        <v>645021</v>
      </c>
      <c r="G11" s="592">
        <v>1.2054709780630113</v>
      </c>
      <c r="H11" s="647"/>
      <c r="I11" s="587"/>
      <c r="J11" s="647"/>
      <c r="K11" s="587"/>
      <c r="L11" s="647"/>
      <c r="M11" s="592"/>
      <c r="N11" s="647"/>
      <c r="O11" s="587"/>
      <c r="P11" s="647"/>
      <c r="Q11" s="587"/>
      <c r="R11" s="647"/>
      <c r="S11" s="593"/>
    </row>
    <row r="12" spans="1:19" ht="14.4" customHeight="1" x14ac:dyDescent="0.3">
      <c r="A12" s="650" t="s">
        <v>1676</v>
      </c>
      <c r="B12" s="647">
        <v>1258460</v>
      </c>
      <c r="C12" s="587">
        <v>1.0557736335958938</v>
      </c>
      <c r="D12" s="647">
        <v>1191979</v>
      </c>
      <c r="E12" s="587">
        <v>1</v>
      </c>
      <c r="F12" s="647">
        <v>1650935</v>
      </c>
      <c r="G12" s="592">
        <v>1.385036984711979</v>
      </c>
      <c r="H12" s="647"/>
      <c r="I12" s="587"/>
      <c r="J12" s="647"/>
      <c r="K12" s="587"/>
      <c r="L12" s="647"/>
      <c r="M12" s="592"/>
      <c r="N12" s="647"/>
      <c r="O12" s="587"/>
      <c r="P12" s="647"/>
      <c r="Q12" s="587"/>
      <c r="R12" s="647"/>
      <c r="S12" s="593"/>
    </row>
    <row r="13" spans="1:19" ht="14.4" customHeight="1" x14ac:dyDescent="0.3">
      <c r="A13" s="650" t="s">
        <v>1677</v>
      </c>
      <c r="B13" s="647">
        <v>581357</v>
      </c>
      <c r="C13" s="587">
        <v>0.78491326701446273</v>
      </c>
      <c r="D13" s="647">
        <v>740664</v>
      </c>
      <c r="E13" s="587">
        <v>1</v>
      </c>
      <c r="F13" s="647">
        <v>796415</v>
      </c>
      <c r="G13" s="592">
        <v>1.0752716481427476</v>
      </c>
      <c r="H13" s="647"/>
      <c r="I13" s="587"/>
      <c r="J13" s="647"/>
      <c r="K13" s="587"/>
      <c r="L13" s="647"/>
      <c r="M13" s="592"/>
      <c r="N13" s="647"/>
      <c r="O13" s="587"/>
      <c r="P13" s="647"/>
      <c r="Q13" s="587"/>
      <c r="R13" s="647"/>
      <c r="S13" s="593"/>
    </row>
    <row r="14" spans="1:19" ht="14.4" customHeight="1" x14ac:dyDescent="0.3">
      <c r="A14" s="650" t="s">
        <v>1678</v>
      </c>
      <c r="B14" s="647">
        <v>609432</v>
      </c>
      <c r="C14" s="587">
        <v>0.82276623406429772</v>
      </c>
      <c r="D14" s="647">
        <v>740711</v>
      </c>
      <c r="E14" s="587">
        <v>1</v>
      </c>
      <c r="F14" s="647">
        <v>840420</v>
      </c>
      <c r="G14" s="592">
        <v>1.1346125546940711</v>
      </c>
      <c r="H14" s="647"/>
      <c r="I14" s="587"/>
      <c r="J14" s="647"/>
      <c r="K14" s="587"/>
      <c r="L14" s="647"/>
      <c r="M14" s="592"/>
      <c r="N14" s="647"/>
      <c r="O14" s="587"/>
      <c r="P14" s="647"/>
      <c r="Q14" s="587"/>
      <c r="R14" s="647"/>
      <c r="S14" s="593"/>
    </row>
    <row r="15" spans="1:19" ht="14.4" customHeight="1" x14ac:dyDescent="0.3">
      <c r="A15" s="650" t="s">
        <v>1679</v>
      </c>
      <c r="B15" s="647">
        <v>5010369</v>
      </c>
      <c r="C15" s="587">
        <v>1.1175325716679294</v>
      </c>
      <c r="D15" s="647">
        <v>4483421</v>
      </c>
      <c r="E15" s="587">
        <v>1</v>
      </c>
      <c r="F15" s="647">
        <v>5096192</v>
      </c>
      <c r="G15" s="592">
        <v>1.1366748739411268</v>
      </c>
      <c r="H15" s="647"/>
      <c r="I15" s="587"/>
      <c r="J15" s="647"/>
      <c r="K15" s="587"/>
      <c r="L15" s="647"/>
      <c r="M15" s="592"/>
      <c r="N15" s="647"/>
      <c r="O15" s="587"/>
      <c r="P15" s="647"/>
      <c r="Q15" s="587"/>
      <c r="R15" s="647"/>
      <c r="S15" s="593"/>
    </row>
    <row r="16" spans="1:19" ht="14.4" customHeight="1" x14ac:dyDescent="0.3">
      <c r="A16" s="650" t="s">
        <v>1680</v>
      </c>
      <c r="B16" s="647">
        <v>800962</v>
      </c>
      <c r="C16" s="587">
        <v>0.91174856856651754</v>
      </c>
      <c r="D16" s="647">
        <v>878490</v>
      </c>
      <c r="E16" s="587">
        <v>1</v>
      </c>
      <c r="F16" s="647">
        <v>927006</v>
      </c>
      <c r="G16" s="592">
        <v>1.0552265819758904</v>
      </c>
      <c r="H16" s="647"/>
      <c r="I16" s="587"/>
      <c r="J16" s="647"/>
      <c r="K16" s="587"/>
      <c r="L16" s="647"/>
      <c r="M16" s="592"/>
      <c r="N16" s="647"/>
      <c r="O16" s="587"/>
      <c r="P16" s="647"/>
      <c r="Q16" s="587"/>
      <c r="R16" s="647"/>
      <c r="S16" s="593"/>
    </row>
    <row r="17" spans="1:19" ht="14.4" customHeight="1" x14ac:dyDescent="0.3">
      <c r="A17" s="650" t="s">
        <v>1681</v>
      </c>
      <c r="B17" s="647">
        <v>193211</v>
      </c>
      <c r="C17" s="587">
        <v>0.73979867287980483</v>
      </c>
      <c r="D17" s="647">
        <v>261167</v>
      </c>
      <c r="E17" s="587">
        <v>1</v>
      </c>
      <c r="F17" s="647">
        <v>336382</v>
      </c>
      <c r="G17" s="592">
        <v>1.2879958034514314</v>
      </c>
      <c r="H17" s="647"/>
      <c r="I17" s="587"/>
      <c r="J17" s="647"/>
      <c r="K17" s="587"/>
      <c r="L17" s="647"/>
      <c r="M17" s="592"/>
      <c r="N17" s="647"/>
      <c r="O17" s="587"/>
      <c r="P17" s="647"/>
      <c r="Q17" s="587"/>
      <c r="R17" s="647"/>
      <c r="S17" s="593"/>
    </row>
    <row r="18" spans="1:19" ht="14.4" customHeight="1" x14ac:dyDescent="0.3">
      <c r="A18" s="650" t="s">
        <v>1682</v>
      </c>
      <c r="B18" s="647">
        <v>86971</v>
      </c>
      <c r="C18" s="587">
        <v>0.72285481565211607</v>
      </c>
      <c r="D18" s="647">
        <v>120316</v>
      </c>
      <c r="E18" s="587">
        <v>1</v>
      </c>
      <c r="F18" s="647">
        <v>147382</v>
      </c>
      <c r="G18" s="592">
        <v>1.2249576116227268</v>
      </c>
      <c r="H18" s="647"/>
      <c r="I18" s="587"/>
      <c r="J18" s="647"/>
      <c r="K18" s="587"/>
      <c r="L18" s="647"/>
      <c r="M18" s="592"/>
      <c r="N18" s="647"/>
      <c r="O18" s="587"/>
      <c r="P18" s="647"/>
      <c r="Q18" s="587"/>
      <c r="R18" s="647"/>
      <c r="S18" s="593"/>
    </row>
    <row r="19" spans="1:19" ht="14.4" customHeight="1" x14ac:dyDescent="0.3">
      <c r="A19" s="650" t="s">
        <v>1683</v>
      </c>
      <c r="B19" s="647">
        <v>90774</v>
      </c>
      <c r="C19" s="587">
        <v>1.3170731707317074</v>
      </c>
      <c r="D19" s="647">
        <v>68921</v>
      </c>
      <c r="E19" s="587">
        <v>1</v>
      </c>
      <c r="F19" s="647">
        <v>48392</v>
      </c>
      <c r="G19" s="592">
        <v>0.702137229581695</v>
      </c>
      <c r="H19" s="647"/>
      <c r="I19" s="587"/>
      <c r="J19" s="647"/>
      <c r="K19" s="587"/>
      <c r="L19" s="647"/>
      <c r="M19" s="592"/>
      <c r="N19" s="647"/>
      <c r="O19" s="587"/>
      <c r="P19" s="647"/>
      <c r="Q19" s="587"/>
      <c r="R19" s="647"/>
      <c r="S19" s="593"/>
    </row>
    <row r="20" spans="1:19" ht="14.4" customHeight="1" x14ac:dyDescent="0.3">
      <c r="A20" s="650" t="s">
        <v>1684</v>
      </c>
      <c r="B20" s="647">
        <v>5048425</v>
      </c>
      <c r="C20" s="587">
        <v>0.82326556803885065</v>
      </c>
      <c r="D20" s="647">
        <v>6132195</v>
      </c>
      <c r="E20" s="587">
        <v>1</v>
      </c>
      <c r="F20" s="647">
        <v>8519775</v>
      </c>
      <c r="G20" s="592">
        <v>1.389351610638605</v>
      </c>
      <c r="H20" s="647"/>
      <c r="I20" s="587"/>
      <c r="J20" s="647"/>
      <c r="K20" s="587"/>
      <c r="L20" s="647"/>
      <c r="M20" s="592"/>
      <c r="N20" s="647"/>
      <c r="O20" s="587"/>
      <c r="P20" s="647"/>
      <c r="Q20" s="587"/>
      <c r="R20" s="647"/>
      <c r="S20" s="593"/>
    </row>
    <row r="21" spans="1:19" ht="14.4" customHeight="1" x14ac:dyDescent="0.3">
      <c r="A21" s="650" t="s">
        <v>1685</v>
      </c>
      <c r="B21" s="647">
        <v>8791697</v>
      </c>
      <c r="C21" s="587">
        <v>1.3634474014048708</v>
      </c>
      <c r="D21" s="647">
        <v>6448138</v>
      </c>
      <c r="E21" s="587">
        <v>1</v>
      </c>
      <c r="F21" s="647">
        <v>13154822</v>
      </c>
      <c r="G21" s="592">
        <v>2.040096226228409</v>
      </c>
      <c r="H21" s="647"/>
      <c r="I21" s="587"/>
      <c r="J21" s="647"/>
      <c r="K21" s="587"/>
      <c r="L21" s="647"/>
      <c r="M21" s="592"/>
      <c r="N21" s="647"/>
      <c r="O21" s="587"/>
      <c r="P21" s="647"/>
      <c r="Q21" s="587"/>
      <c r="R21" s="647"/>
      <c r="S21" s="593"/>
    </row>
    <row r="22" spans="1:19" ht="14.4" customHeight="1" x14ac:dyDescent="0.3">
      <c r="A22" s="650" t="s">
        <v>1686</v>
      </c>
      <c r="B22" s="647">
        <v>95563</v>
      </c>
      <c r="C22" s="587">
        <v>2.6895668571106919</v>
      </c>
      <c r="D22" s="647">
        <v>35531</v>
      </c>
      <c r="E22" s="587">
        <v>1</v>
      </c>
      <c r="F22" s="647">
        <v>49192</v>
      </c>
      <c r="G22" s="592">
        <v>1.3844811572992597</v>
      </c>
      <c r="H22" s="647"/>
      <c r="I22" s="587"/>
      <c r="J22" s="647"/>
      <c r="K22" s="587"/>
      <c r="L22" s="647"/>
      <c r="M22" s="592"/>
      <c r="N22" s="647"/>
      <c r="O22" s="587"/>
      <c r="P22" s="647"/>
      <c r="Q22" s="587"/>
      <c r="R22" s="647"/>
      <c r="S22" s="593"/>
    </row>
    <row r="23" spans="1:19" ht="14.4" customHeight="1" x14ac:dyDescent="0.3">
      <c r="A23" s="650" t="s">
        <v>1687</v>
      </c>
      <c r="B23" s="647">
        <v>1456910</v>
      </c>
      <c r="C23" s="587">
        <v>1.1183669145597799</v>
      </c>
      <c r="D23" s="647">
        <v>1302712</v>
      </c>
      <c r="E23" s="587">
        <v>1</v>
      </c>
      <c r="F23" s="647">
        <v>1494310</v>
      </c>
      <c r="G23" s="592">
        <v>1.1470762532317196</v>
      </c>
      <c r="H23" s="647"/>
      <c r="I23" s="587"/>
      <c r="J23" s="647"/>
      <c r="K23" s="587"/>
      <c r="L23" s="647"/>
      <c r="M23" s="592"/>
      <c r="N23" s="647"/>
      <c r="O23" s="587"/>
      <c r="P23" s="647"/>
      <c r="Q23" s="587"/>
      <c r="R23" s="647"/>
      <c r="S23" s="593"/>
    </row>
    <row r="24" spans="1:19" ht="14.4" customHeight="1" x14ac:dyDescent="0.3">
      <c r="A24" s="650" t="s">
        <v>1688</v>
      </c>
      <c r="B24" s="647">
        <v>329275</v>
      </c>
      <c r="C24" s="587">
        <v>0.94482958490912539</v>
      </c>
      <c r="D24" s="647">
        <v>348502</v>
      </c>
      <c r="E24" s="587">
        <v>1</v>
      </c>
      <c r="F24" s="647">
        <v>488200</v>
      </c>
      <c r="G24" s="592">
        <v>1.4008527928103713</v>
      </c>
      <c r="H24" s="647"/>
      <c r="I24" s="587"/>
      <c r="J24" s="647"/>
      <c r="K24" s="587"/>
      <c r="L24" s="647"/>
      <c r="M24" s="592"/>
      <c r="N24" s="647"/>
      <c r="O24" s="587"/>
      <c r="P24" s="647"/>
      <c r="Q24" s="587"/>
      <c r="R24" s="647"/>
      <c r="S24" s="593"/>
    </row>
    <row r="25" spans="1:19" ht="14.4" customHeight="1" x14ac:dyDescent="0.3">
      <c r="A25" s="650" t="s">
        <v>1689</v>
      </c>
      <c r="B25" s="647">
        <v>468</v>
      </c>
      <c r="C25" s="587">
        <v>1.7205882352941178</v>
      </c>
      <c r="D25" s="647">
        <v>272</v>
      </c>
      <c r="E25" s="587">
        <v>1</v>
      </c>
      <c r="F25" s="647">
        <v>1465</v>
      </c>
      <c r="G25" s="592">
        <v>5.3860294117647056</v>
      </c>
      <c r="H25" s="647"/>
      <c r="I25" s="587"/>
      <c r="J25" s="647"/>
      <c r="K25" s="587"/>
      <c r="L25" s="647"/>
      <c r="M25" s="592"/>
      <c r="N25" s="647"/>
      <c r="O25" s="587"/>
      <c r="P25" s="647"/>
      <c r="Q25" s="587"/>
      <c r="R25" s="647"/>
      <c r="S25" s="593"/>
    </row>
    <row r="26" spans="1:19" ht="14.4" customHeight="1" x14ac:dyDescent="0.3">
      <c r="A26" s="650" t="s">
        <v>1690</v>
      </c>
      <c r="B26" s="647">
        <v>113468</v>
      </c>
      <c r="C26" s="587">
        <v>0.97730463467782913</v>
      </c>
      <c r="D26" s="647">
        <v>116103</v>
      </c>
      <c r="E26" s="587">
        <v>1</v>
      </c>
      <c r="F26" s="647">
        <v>237524</v>
      </c>
      <c r="G26" s="592">
        <v>2.0458041566540053</v>
      </c>
      <c r="H26" s="647"/>
      <c r="I26" s="587"/>
      <c r="J26" s="647"/>
      <c r="K26" s="587"/>
      <c r="L26" s="647"/>
      <c r="M26" s="592"/>
      <c r="N26" s="647"/>
      <c r="O26" s="587"/>
      <c r="P26" s="647"/>
      <c r="Q26" s="587"/>
      <c r="R26" s="647"/>
      <c r="S26" s="593"/>
    </row>
    <row r="27" spans="1:19" ht="14.4" customHeight="1" x14ac:dyDescent="0.3">
      <c r="A27" s="650" t="s">
        <v>1691</v>
      </c>
      <c r="B27" s="647">
        <v>34578</v>
      </c>
      <c r="C27" s="587">
        <v>0.5745476297293256</v>
      </c>
      <c r="D27" s="647">
        <v>60183</v>
      </c>
      <c r="E27" s="587">
        <v>1</v>
      </c>
      <c r="F27" s="647">
        <v>68657</v>
      </c>
      <c r="G27" s="592">
        <v>1.1408038814947743</v>
      </c>
      <c r="H27" s="647"/>
      <c r="I27" s="587"/>
      <c r="J27" s="647"/>
      <c r="K27" s="587"/>
      <c r="L27" s="647"/>
      <c r="M27" s="592"/>
      <c r="N27" s="647"/>
      <c r="O27" s="587"/>
      <c r="P27" s="647"/>
      <c r="Q27" s="587"/>
      <c r="R27" s="647"/>
      <c r="S27" s="593"/>
    </row>
    <row r="28" spans="1:19" ht="14.4" customHeight="1" x14ac:dyDescent="0.3">
      <c r="A28" s="650" t="s">
        <v>1692</v>
      </c>
      <c r="B28" s="647">
        <v>504973</v>
      </c>
      <c r="C28" s="587">
        <v>0.59705853141759913</v>
      </c>
      <c r="D28" s="647">
        <v>845768</v>
      </c>
      <c r="E28" s="587">
        <v>1</v>
      </c>
      <c r="F28" s="647">
        <v>729914</v>
      </c>
      <c r="G28" s="592">
        <v>0.86301917310657295</v>
      </c>
      <c r="H28" s="647"/>
      <c r="I28" s="587"/>
      <c r="J28" s="647"/>
      <c r="K28" s="587"/>
      <c r="L28" s="647"/>
      <c r="M28" s="592"/>
      <c r="N28" s="647"/>
      <c r="O28" s="587"/>
      <c r="P28" s="647"/>
      <c r="Q28" s="587"/>
      <c r="R28" s="647"/>
      <c r="S28" s="593"/>
    </row>
    <row r="29" spans="1:19" ht="14.4" customHeight="1" x14ac:dyDescent="0.3">
      <c r="A29" s="650" t="s">
        <v>1693</v>
      </c>
      <c r="B29" s="647">
        <v>291007</v>
      </c>
      <c r="C29" s="587">
        <v>0.84186849809643938</v>
      </c>
      <c r="D29" s="647">
        <v>345668</v>
      </c>
      <c r="E29" s="587">
        <v>1</v>
      </c>
      <c r="F29" s="647">
        <v>355427</v>
      </c>
      <c r="G29" s="592">
        <v>1.0282322922573104</v>
      </c>
      <c r="H29" s="647"/>
      <c r="I29" s="587"/>
      <c r="J29" s="647"/>
      <c r="K29" s="587"/>
      <c r="L29" s="647"/>
      <c r="M29" s="592"/>
      <c r="N29" s="647"/>
      <c r="O29" s="587"/>
      <c r="P29" s="647"/>
      <c r="Q29" s="587"/>
      <c r="R29" s="647"/>
      <c r="S29" s="593"/>
    </row>
    <row r="30" spans="1:19" ht="14.4" customHeight="1" x14ac:dyDescent="0.3">
      <c r="A30" s="650" t="s">
        <v>1694</v>
      </c>
      <c r="B30" s="647">
        <v>4040541</v>
      </c>
      <c r="C30" s="587">
        <v>0.82451775230640201</v>
      </c>
      <c r="D30" s="647">
        <v>4900490</v>
      </c>
      <c r="E30" s="587">
        <v>1</v>
      </c>
      <c r="F30" s="647">
        <v>7641542</v>
      </c>
      <c r="G30" s="592">
        <v>1.5593424331036285</v>
      </c>
      <c r="H30" s="647"/>
      <c r="I30" s="587"/>
      <c r="J30" s="647"/>
      <c r="K30" s="587"/>
      <c r="L30" s="647"/>
      <c r="M30" s="592"/>
      <c r="N30" s="647"/>
      <c r="O30" s="587"/>
      <c r="P30" s="647"/>
      <c r="Q30" s="587"/>
      <c r="R30" s="647"/>
      <c r="S30" s="593"/>
    </row>
    <row r="31" spans="1:19" ht="14.4" customHeight="1" x14ac:dyDescent="0.3">
      <c r="A31" s="650" t="s">
        <v>1695</v>
      </c>
      <c r="B31" s="647">
        <v>360139</v>
      </c>
      <c r="C31" s="587">
        <v>0.89325505486437684</v>
      </c>
      <c r="D31" s="647">
        <v>403176</v>
      </c>
      <c r="E31" s="587">
        <v>1</v>
      </c>
      <c r="F31" s="647">
        <v>488538</v>
      </c>
      <c r="G31" s="592">
        <v>1.2117239121376273</v>
      </c>
      <c r="H31" s="647"/>
      <c r="I31" s="587"/>
      <c r="J31" s="647"/>
      <c r="K31" s="587"/>
      <c r="L31" s="647"/>
      <c r="M31" s="592"/>
      <c r="N31" s="647"/>
      <c r="O31" s="587"/>
      <c r="P31" s="647"/>
      <c r="Q31" s="587"/>
      <c r="R31" s="647"/>
      <c r="S31" s="593"/>
    </row>
    <row r="32" spans="1:19" ht="14.4" customHeight="1" x14ac:dyDescent="0.3">
      <c r="A32" s="650" t="s">
        <v>1696</v>
      </c>
      <c r="B32" s="647">
        <v>886805</v>
      </c>
      <c r="C32" s="587">
        <v>0.86495789352533703</v>
      </c>
      <c r="D32" s="647">
        <v>1025258</v>
      </c>
      <c r="E32" s="587">
        <v>1</v>
      </c>
      <c r="F32" s="647">
        <v>1283525</v>
      </c>
      <c r="G32" s="592">
        <v>1.2519043986976937</v>
      </c>
      <c r="H32" s="647"/>
      <c r="I32" s="587"/>
      <c r="J32" s="647"/>
      <c r="K32" s="587"/>
      <c r="L32" s="647"/>
      <c r="M32" s="592"/>
      <c r="N32" s="647"/>
      <c r="O32" s="587"/>
      <c r="P32" s="647"/>
      <c r="Q32" s="587"/>
      <c r="R32" s="647"/>
      <c r="S32" s="593"/>
    </row>
    <row r="33" spans="1:19" ht="14.4" customHeight="1" thickBot="1" x14ac:dyDescent="0.35">
      <c r="A33" s="651" t="s">
        <v>1697</v>
      </c>
      <c r="B33" s="648"/>
      <c r="C33" s="595"/>
      <c r="D33" s="648"/>
      <c r="E33" s="595"/>
      <c r="F33" s="648">
        <v>636</v>
      </c>
      <c r="G33" s="600"/>
      <c r="H33" s="648"/>
      <c r="I33" s="595"/>
      <c r="J33" s="648"/>
      <c r="K33" s="595"/>
      <c r="L33" s="648"/>
      <c r="M33" s="600"/>
      <c r="N33" s="648"/>
      <c r="O33" s="595"/>
      <c r="P33" s="648"/>
      <c r="Q33" s="595"/>
      <c r="R33" s="648"/>
      <c r="S33" s="6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26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29" bestFit="1" customWidth="1"/>
    <col min="2" max="2" width="8.6640625" style="129" bestFit="1" customWidth="1"/>
    <col min="3" max="3" width="2.109375" style="129" bestFit="1" customWidth="1"/>
    <col min="4" max="4" width="8" style="129" bestFit="1" customWidth="1"/>
    <col min="5" max="5" width="52.88671875" style="129" bestFit="1" customWidth="1" collapsed="1"/>
    <col min="6" max="7" width="11.109375" style="207" hidden="1" customWidth="1" outlineLevel="1"/>
    <col min="8" max="9" width="9.33203125" style="207" hidden="1" customWidth="1"/>
    <col min="10" max="11" width="11.109375" style="207" customWidth="1"/>
    <col min="12" max="13" width="9.33203125" style="207" hidden="1" customWidth="1"/>
    <col min="14" max="15" width="11.109375" style="207" customWidth="1"/>
    <col min="16" max="16" width="11.109375" style="210" customWidth="1"/>
    <col min="17" max="17" width="11.109375" style="207" customWidth="1"/>
    <col min="18" max="16384" width="8.88671875" style="129"/>
  </cols>
  <sheetData>
    <row r="1" spans="1:17" ht="18.600000000000001" customHeight="1" thickBot="1" x14ac:dyDescent="0.4">
      <c r="A1" s="329" t="s">
        <v>1732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32" t="s">
        <v>270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" customHeight="1" thickBot="1" x14ac:dyDescent="0.35">
      <c r="E3" s="87" t="s">
        <v>127</v>
      </c>
      <c r="F3" s="102">
        <f t="shared" ref="F3:O3" si="0">SUBTOTAL(9,F6:F1048576)</f>
        <v>171633</v>
      </c>
      <c r="G3" s="103">
        <f t="shared" si="0"/>
        <v>38224963</v>
      </c>
      <c r="H3" s="103"/>
      <c r="I3" s="103"/>
      <c r="J3" s="103">
        <f t="shared" si="0"/>
        <v>176513</v>
      </c>
      <c r="K3" s="103">
        <f t="shared" si="0"/>
        <v>38247411</v>
      </c>
      <c r="L3" s="103"/>
      <c r="M3" s="103"/>
      <c r="N3" s="103">
        <f t="shared" si="0"/>
        <v>207604</v>
      </c>
      <c r="O3" s="103">
        <f t="shared" si="0"/>
        <v>53514258</v>
      </c>
      <c r="P3" s="75">
        <f>IF(K3=0,0,O3/K3)</f>
        <v>1.3991602725737435</v>
      </c>
      <c r="Q3" s="104">
        <f>IF(N3=0,0,O3/N3)</f>
        <v>257.77084256565382</v>
      </c>
    </row>
    <row r="4" spans="1:17" ht="14.4" customHeight="1" x14ac:dyDescent="0.3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2017</v>
      </c>
      <c r="K4" s="456"/>
      <c r="L4" s="105"/>
      <c r="M4" s="105"/>
      <c r="N4" s="455">
        <v>2018</v>
      </c>
      <c r="O4" s="456"/>
      <c r="P4" s="458" t="s">
        <v>2</v>
      </c>
      <c r="Q4" s="447" t="s">
        <v>97</v>
      </c>
    </row>
    <row r="5" spans="1:17" ht="14.4" customHeight="1" thickBot="1" x14ac:dyDescent="0.35">
      <c r="A5" s="636"/>
      <c r="B5" s="634"/>
      <c r="C5" s="636"/>
      <c r="D5" s="652"/>
      <c r="E5" s="638"/>
      <c r="F5" s="653" t="s">
        <v>71</v>
      </c>
      <c r="G5" s="654" t="s">
        <v>14</v>
      </c>
      <c r="H5" s="655"/>
      <c r="I5" s="655"/>
      <c r="J5" s="653" t="s">
        <v>71</v>
      </c>
      <c r="K5" s="654" t="s">
        <v>14</v>
      </c>
      <c r="L5" s="655"/>
      <c r="M5" s="655"/>
      <c r="N5" s="653" t="s">
        <v>71</v>
      </c>
      <c r="O5" s="654" t="s">
        <v>14</v>
      </c>
      <c r="P5" s="656"/>
      <c r="Q5" s="643"/>
    </row>
    <row r="6" spans="1:17" ht="14.4" customHeight="1" x14ac:dyDescent="0.3">
      <c r="A6" s="579" t="s">
        <v>1698</v>
      </c>
      <c r="B6" s="580" t="s">
        <v>1502</v>
      </c>
      <c r="C6" s="580" t="s">
        <v>1503</v>
      </c>
      <c r="D6" s="580" t="s">
        <v>1504</v>
      </c>
      <c r="E6" s="580" t="s">
        <v>1505</v>
      </c>
      <c r="F6" s="116">
        <v>728</v>
      </c>
      <c r="G6" s="116">
        <v>125944</v>
      </c>
      <c r="H6" s="116">
        <v>0.92151898734177218</v>
      </c>
      <c r="I6" s="116">
        <v>173</v>
      </c>
      <c r="J6" s="116">
        <v>790</v>
      </c>
      <c r="K6" s="116">
        <v>136670</v>
      </c>
      <c r="L6" s="116">
        <v>1</v>
      </c>
      <c r="M6" s="116">
        <v>173</v>
      </c>
      <c r="N6" s="116">
        <v>801</v>
      </c>
      <c r="O6" s="116">
        <v>139374</v>
      </c>
      <c r="P6" s="585">
        <v>1.0197848832955294</v>
      </c>
      <c r="Q6" s="605">
        <v>174</v>
      </c>
    </row>
    <row r="7" spans="1:17" ht="14.4" customHeight="1" x14ac:dyDescent="0.3">
      <c r="A7" s="586" t="s">
        <v>1698</v>
      </c>
      <c r="B7" s="587" t="s">
        <v>1502</v>
      </c>
      <c r="C7" s="587" t="s">
        <v>1503</v>
      </c>
      <c r="D7" s="587" t="s">
        <v>1522</v>
      </c>
      <c r="E7" s="587" t="s">
        <v>1523</v>
      </c>
      <c r="F7" s="614">
        <v>20</v>
      </c>
      <c r="G7" s="614">
        <v>23460</v>
      </c>
      <c r="H7" s="614">
        <v>0.53476179621609299</v>
      </c>
      <c r="I7" s="614">
        <v>1173</v>
      </c>
      <c r="J7" s="614">
        <v>41</v>
      </c>
      <c r="K7" s="614">
        <v>43870</v>
      </c>
      <c r="L7" s="614">
        <v>1</v>
      </c>
      <c r="M7" s="614">
        <v>1070</v>
      </c>
      <c r="N7" s="614">
        <v>136</v>
      </c>
      <c r="O7" s="614">
        <v>145520</v>
      </c>
      <c r="P7" s="592">
        <v>3.3170731707317072</v>
      </c>
      <c r="Q7" s="615">
        <v>1070</v>
      </c>
    </row>
    <row r="8" spans="1:17" ht="14.4" customHeight="1" x14ac:dyDescent="0.3">
      <c r="A8" s="586" t="s">
        <v>1698</v>
      </c>
      <c r="B8" s="587" t="s">
        <v>1502</v>
      </c>
      <c r="C8" s="587" t="s">
        <v>1503</v>
      </c>
      <c r="D8" s="587" t="s">
        <v>1524</v>
      </c>
      <c r="E8" s="587" t="s">
        <v>1525</v>
      </c>
      <c r="F8" s="614">
        <v>1181</v>
      </c>
      <c r="G8" s="614">
        <v>48421</v>
      </c>
      <c r="H8" s="614">
        <v>1.1379788484136311</v>
      </c>
      <c r="I8" s="614">
        <v>41</v>
      </c>
      <c r="J8" s="614">
        <v>925</v>
      </c>
      <c r="K8" s="614">
        <v>42550</v>
      </c>
      <c r="L8" s="614">
        <v>1</v>
      </c>
      <c r="M8" s="614">
        <v>46</v>
      </c>
      <c r="N8" s="614">
        <v>908</v>
      </c>
      <c r="O8" s="614">
        <v>41768</v>
      </c>
      <c r="P8" s="592">
        <v>0.98162162162162159</v>
      </c>
      <c r="Q8" s="615">
        <v>46</v>
      </c>
    </row>
    <row r="9" spans="1:17" ht="14.4" customHeight="1" x14ac:dyDescent="0.3">
      <c r="A9" s="586" t="s">
        <v>1698</v>
      </c>
      <c r="B9" s="587" t="s">
        <v>1502</v>
      </c>
      <c r="C9" s="587" t="s">
        <v>1503</v>
      </c>
      <c r="D9" s="587" t="s">
        <v>1524</v>
      </c>
      <c r="E9" s="587" t="s">
        <v>1526</v>
      </c>
      <c r="F9" s="614"/>
      <c r="G9" s="614"/>
      <c r="H9" s="614"/>
      <c r="I9" s="614"/>
      <c r="J9" s="614">
        <v>3</v>
      </c>
      <c r="K9" s="614">
        <v>138</v>
      </c>
      <c r="L9" s="614">
        <v>1</v>
      </c>
      <c r="M9" s="614">
        <v>46</v>
      </c>
      <c r="N9" s="614">
        <v>15</v>
      </c>
      <c r="O9" s="614">
        <v>690</v>
      </c>
      <c r="P9" s="592">
        <v>5</v>
      </c>
      <c r="Q9" s="615">
        <v>46</v>
      </c>
    </row>
    <row r="10" spans="1:17" ht="14.4" customHeight="1" x14ac:dyDescent="0.3">
      <c r="A10" s="586" t="s">
        <v>1698</v>
      </c>
      <c r="B10" s="587" t="s">
        <v>1502</v>
      </c>
      <c r="C10" s="587" t="s">
        <v>1503</v>
      </c>
      <c r="D10" s="587" t="s">
        <v>1527</v>
      </c>
      <c r="E10" s="587" t="s">
        <v>1528</v>
      </c>
      <c r="F10" s="614">
        <v>71</v>
      </c>
      <c r="G10" s="614">
        <v>27264</v>
      </c>
      <c r="H10" s="614">
        <v>0.83585750199276476</v>
      </c>
      <c r="I10" s="614">
        <v>384</v>
      </c>
      <c r="J10" s="614">
        <v>94</v>
      </c>
      <c r="K10" s="614">
        <v>32618</v>
      </c>
      <c r="L10" s="614">
        <v>1</v>
      </c>
      <c r="M10" s="614">
        <v>347</v>
      </c>
      <c r="N10" s="614">
        <v>86</v>
      </c>
      <c r="O10" s="614">
        <v>29842</v>
      </c>
      <c r="P10" s="592">
        <v>0.91489361702127658</v>
      </c>
      <c r="Q10" s="615">
        <v>347</v>
      </c>
    </row>
    <row r="11" spans="1:17" ht="14.4" customHeight="1" x14ac:dyDescent="0.3">
      <c r="A11" s="586" t="s">
        <v>1698</v>
      </c>
      <c r="B11" s="587" t="s">
        <v>1502</v>
      </c>
      <c r="C11" s="587" t="s">
        <v>1503</v>
      </c>
      <c r="D11" s="587" t="s">
        <v>1529</v>
      </c>
      <c r="E11" s="587" t="s">
        <v>1530</v>
      </c>
      <c r="F11" s="614">
        <v>37</v>
      </c>
      <c r="G11" s="614">
        <v>1369</v>
      </c>
      <c r="H11" s="614">
        <v>1.0737254901960784</v>
      </c>
      <c r="I11" s="614">
        <v>37</v>
      </c>
      <c r="J11" s="614">
        <v>25</v>
      </c>
      <c r="K11" s="614">
        <v>1275</v>
      </c>
      <c r="L11" s="614">
        <v>1</v>
      </c>
      <c r="M11" s="614">
        <v>51</v>
      </c>
      <c r="N11" s="614">
        <v>10</v>
      </c>
      <c r="O11" s="614">
        <v>510</v>
      </c>
      <c r="P11" s="592">
        <v>0.4</v>
      </c>
      <c r="Q11" s="615">
        <v>51</v>
      </c>
    </row>
    <row r="12" spans="1:17" ht="14.4" customHeight="1" x14ac:dyDescent="0.3">
      <c r="A12" s="586" t="s">
        <v>1698</v>
      </c>
      <c r="B12" s="587" t="s">
        <v>1502</v>
      </c>
      <c r="C12" s="587" t="s">
        <v>1503</v>
      </c>
      <c r="D12" s="587" t="s">
        <v>1529</v>
      </c>
      <c r="E12" s="587" t="s">
        <v>1531</v>
      </c>
      <c r="F12" s="614">
        <v>18</v>
      </c>
      <c r="G12" s="614">
        <v>666</v>
      </c>
      <c r="H12" s="614">
        <v>1.6323529411764706</v>
      </c>
      <c r="I12" s="614">
        <v>37</v>
      </c>
      <c r="J12" s="614">
        <v>8</v>
      </c>
      <c r="K12" s="614">
        <v>408</v>
      </c>
      <c r="L12" s="614">
        <v>1</v>
      </c>
      <c r="M12" s="614">
        <v>51</v>
      </c>
      <c r="N12" s="614">
        <v>31</v>
      </c>
      <c r="O12" s="614">
        <v>1581</v>
      </c>
      <c r="P12" s="592">
        <v>3.875</v>
      </c>
      <c r="Q12" s="615">
        <v>51</v>
      </c>
    </row>
    <row r="13" spans="1:17" ht="14.4" customHeight="1" x14ac:dyDescent="0.3">
      <c r="A13" s="586" t="s">
        <v>1698</v>
      </c>
      <c r="B13" s="587" t="s">
        <v>1502</v>
      </c>
      <c r="C13" s="587" t="s">
        <v>1503</v>
      </c>
      <c r="D13" s="587" t="s">
        <v>1534</v>
      </c>
      <c r="E13" s="587" t="s">
        <v>1535</v>
      </c>
      <c r="F13" s="614">
        <v>159</v>
      </c>
      <c r="G13" s="614">
        <v>70914</v>
      </c>
      <c r="H13" s="614">
        <v>0.35625150711357606</v>
      </c>
      <c r="I13" s="614">
        <v>446</v>
      </c>
      <c r="J13" s="614">
        <v>528</v>
      </c>
      <c r="K13" s="614">
        <v>199056</v>
      </c>
      <c r="L13" s="614">
        <v>1</v>
      </c>
      <c r="M13" s="614">
        <v>377</v>
      </c>
      <c r="N13" s="614">
        <v>615</v>
      </c>
      <c r="O13" s="614">
        <v>231855</v>
      </c>
      <c r="P13" s="592">
        <v>1.1647727272727273</v>
      </c>
      <c r="Q13" s="615">
        <v>377</v>
      </c>
    </row>
    <row r="14" spans="1:17" ht="14.4" customHeight="1" x14ac:dyDescent="0.3">
      <c r="A14" s="586" t="s">
        <v>1698</v>
      </c>
      <c r="B14" s="587" t="s">
        <v>1502</v>
      </c>
      <c r="C14" s="587" t="s">
        <v>1503</v>
      </c>
      <c r="D14" s="587" t="s">
        <v>1536</v>
      </c>
      <c r="E14" s="587" t="s">
        <v>1537</v>
      </c>
      <c r="F14" s="614">
        <v>23</v>
      </c>
      <c r="G14" s="614">
        <v>966</v>
      </c>
      <c r="H14" s="614">
        <v>1.8941176470588235</v>
      </c>
      <c r="I14" s="614">
        <v>42</v>
      </c>
      <c r="J14" s="614">
        <v>15</v>
      </c>
      <c r="K14" s="614">
        <v>510</v>
      </c>
      <c r="L14" s="614">
        <v>1</v>
      </c>
      <c r="M14" s="614">
        <v>34</v>
      </c>
      <c r="N14" s="614">
        <v>20</v>
      </c>
      <c r="O14" s="614">
        <v>680</v>
      </c>
      <c r="P14" s="592">
        <v>1.3333333333333333</v>
      </c>
      <c r="Q14" s="615">
        <v>34</v>
      </c>
    </row>
    <row r="15" spans="1:17" ht="14.4" customHeight="1" x14ac:dyDescent="0.3">
      <c r="A15" s="586" t="s">
        <v>1698</v>
      </c>
      <c r="B15" s="587" t="s">
        <v>1502</v>
      </c>
      <c r="C15" s="587" t="s">
        <v>1503</v>
      </c>
      <c r="D15" s="587" t="s">
        <v>1538</v>
      </c>
      <c r="E15" s="587" t="s">
        <v>1539</v>
      </c>
      <c r="F15" s="614">
        <v>46</v>
      </c>
      <c r="G15" s="614">
        <v>22632</v>
      </c>
      <c r="H15" s="614">
        <v>0.89980916030534353</v>
      </c>
      <c r="I15" s="614">
        <v>492</v>
      </c>
      <c r="J15" s="614">
        <v>48</v>
      </c>
      <c r="K15" s="614">
        <v>25152</v>
      </c>
      <c r="L15" s="614">
        <v>1</v>
      </c>
      <c r="M15" s="614">
        <v>524</v>
      </c>
      <c r="N15" s="614">
        <v>49</v>
      </c>
      <c r="O15" s="614">
        <v>25676</v>
      </c>
      <c r="P15" s="592">
        <v>1.0208333333333333</v>
      </c>
      <c r="Q15" s="615">
        <v>524</v>
      </c>
    </row>
    <row r="16" spans="1:17" ht="14.4" customHeight="1" x14ac:dyDescent="0.3">
      <c r="A16" s="586" t="s">
        <v>1698</v>
      </c>
      <c r="B16" s="587" t="s">
        <v>1502</v>
      </c>
      <c r="C16" s="587" t="s">
        <v>1503</v>
      </c>
      <c r="D16" s="587" t="s">
        <v>1540</v>
      </c>
      <c r="E16" s="587" t="s">
        <v>1541</v>
      </c>
      <c r="F16" s="614">
        <v>31</v>
      </c>
      <c r="G16" s="614">
        <v>961</v>
      </c>
      <c r="H16" s="614">
        <v>0.73302822273073986</v>
      </c>
      <c r="I16" s="614">
        <v>31</v>
      </c>
      <c r="J16" s="614">
        <v>23</v>
      </c>
      <c r="K16" s="614">
        <v>1311</v>
      </c>
      <c r="L16" s="614">
        <v>1</v>
      </c>
      <c r="M16" s="614">
        <v>57</v>
      </c>
      <c r="N16" s="614">
        <v>15</v>
      </c>
      <c r="O16" s="614">
        <v>861</v>
      </c>
      <c r="P16" s="592">
        <v>0.65675057208237986</v>
      </c>
      <c r="Q16" s="615">
        <v>57.4</v>
      </c>
    </row>
    <row r="17" spans="1:17" ht="14.4" customHeight="1" x14ac:dyDescent="0.3">
      <c r="A17" s="586" t="s">
        <v>1698</v>
      </c>
      <c r="B17" s="587" t="s">
        <v>1502</v>
      </c>
      <c r="C17" s="587" t="s">
        <v>1503</v>
      </c>
      <c r="D17" s="587" t="s">
        <v>1542</v>
      </c>
      <c r="E17" s="587" t="s">
        <v>1543</v>
      </c>
      <c r="F17" s="614">
        <v>6</v>
      </c>
      <c r="G17" s="614">
        <v>1248</v>
      </c>
      <c r="H17" s="614">
        <v>2.7857142857142856</v>
      </c>
      <c r="I17" s="614">
        <v>208</v>
      </c>
      <c r="J17" s="614">
        <v>2</v>
      </c>
      <c r="K17" s="614">
        <v>448</v>
      </c>
      <c r="L17" s="614">
        <v>1</v>
      </c>
      <c r="M17" s="614">
        <v>224</v>
      </c>
      <c r="N17" s="614"/>
      <c r="O17" s="614"/>
      <c r="P17" s="592"/>
      <c r="Q17" s="615"/>
    </row>
    <row r="18" spans="1:17" ht="14.4" customHeight="1" x14ac:dyDescent="0.3">
      <c r="A18" s="586" t="s">
        <v>1698</v>
      </c>
      <c r="B18" s="587" t="s">
        <v>1502</v>
      </c>
      <c r="C18" s="587" t="s">
        <v>1503</v>
      </c>
      <c r="D18" s="587" t="s">
        <v>1542</v>
      </c>
      <c r="E18" s="587" t="s">
        <v>1544</v>
      </c>
      <c r="F18" s="614">
        <v>6</v>
      </c>
      <c r="G18" s="614">
        <v>1248</v>
      </c>
      <c r="H18" s="614">
        <v>0.9285714285714286</v>
      </c>
      <c r="I18" s="614">
        <v>208</v>
      </c>
      <c r="J18" s="614">
        <v>6</v>
      </c>
      <c r="K18" s="614">
        <v>1344</v>
      </c>
      <c r="L18" s="614">
        <v>1</v>
      </c>
      <c r="M18" s="614">
        <v>224</v>
      </c>
      <c r="N18" s="614">
        <v>8</v>
      </c>
      <c r="O18" s="614">
        <v>1800</v>
      </c>
      <c r="P18" s="592">
        <v>1.3392857142857142</v>
      </c>
      <c r="Q18" s="615">
        <v>225</v>
      </c>
    </row>
    <row r="19" spans="1:17" ht="14.4" customHeight="1" x14ac:dyDescent="0.3">
      <c r="A19" s="586" t="s">
        <v>1698</v>
      </c>
      <c r="B19" s="587" t="s">
        <v>1502</v>
      </c>
      <c r="C19" s="587" t="s">
        <v>1503</v>
      </c>
      <c r="D19" s="587" t="s">
        <v>1545</v>
      </c>
      <c r="E19" s="587" t="s">
        <v>1546</v>
      </c>
      <c r="F19" s="614">
        <v>12</v>
      </c>
      <c r="G19" s="614">
        <v>4608</v>
      </c>
      <c r="H19" s="614">
        <v>1.0415913200723328</v>
      </c>
      <c r="I19" s="614">
        <v>384</v>
      </c>
      <c r="J19" s="614">
        <v>8</v>
      </c>
      <c r="K19" s="614">
        <v>4424</v>
      </c>
      <c r="L19" s="614">
        <v>1</v>
      </c>
      <c r="M19" s="614">
        <v>553</v>
      </c>
      <c r="N19" s="614">
        <v>8</v>
      </c>
      <c r="O19" s="614">
        <v>4432</v>
      </c>
      <c r="P19" s="592">
        <v>1.0018083182640145</v>
      </c>
      <c r="Q19" s="615">
        <v>554</v>
      </c>
    </row>
    <row r="20" spans="1:17" ht="14.4" customHeight="1" x14ac:dyDescent="0.3">
      <c r="A20" s="586" t="s">
        <v>1698</v>
      </c>
      <c r="B20" s="587" t="s">
        <v>1502</v>
      </c>
      <c r="C20" s="587" t="s">
        <v>1503</v>
      </c>
      <c r="D20" s="587" t="s">
        <v>1547</v>
      </c>
      <c r="E20" s="587" t="s">
        <v>1548</v>
      </c>
      <c r="F20" s="614">
        <v>1</v>
      </c>
      <c r="G20" s="614">
        <v>236</v>
      </c>
      <c r="H20" s="614"/>
      <c r="I20" s="614">
        <v>236</v>
      </c>
      <c r="J20" s="614"/>
      <c r="K20" s="614"/>
      <c r="L20" s="614"/>
      <c r="M20" s="614"/>
      <c r="N20" s="614">
        <v>2</v>
      </c>
      <c r="O20" s="614">
        <v>428</v>
      </c>
      <c r="P20" s="592"/>
      <c r="Q20" s="615">
        <v>214</v>
      </c>
    </row>
    <row r="21" spans="1:17" ht="14.4" customHeight="1" x14ac:dyDescent="0.3">
      <c r="A21" s="586" t="s">
        <v>1698</v>
      </c>
      <c r="B21" s="587" t="s">
        <v>1502</v>
      </c>
      <c r="C21" s="587" t="s">
        <v>1503</v>
      </c>
      <c r="D21" s="587" t="s">
        <v>1549</v>
      </c>
      <c r="E21" s="587" t="s">
        <v>1550</v>
      </c>
      <c r="F21" s="614"/>
      <c r="G21" s="614"/>
      <c r="H21" s="614"/>
      <c r="I21" s="614"/>
      <c r="J21" s="614"/>
      <c r="K21" s="614"/>
      <c r="L21" s="614"/>
      <c r="M21" s="614"/>
      <c r="N21" s="614">
        <v>12</v>
      </c>
      <c r="O21" s="614">
        <v>1704</v>
      </c>
      <c r="P21" s="592"/>
      <c r="Q21" s="615">
        <v>142</v>
      </c>
    </row>
    <row r="22" spans="1:17" ht="14.4" customHeight="1" x14ac:dyDescent="0.3">
      <c r="A22" s="586" t="s">
        <v>1698</v>
      </c>
      <c r="B22" s="587" t="s">
        <v>1502</v>
      </c>
      <c r="C22" s="587" t="s">
        <v>1503</v>
      </c>
      <c r="D22" s="587" t="s">
        <v>1549</v>
      </c>
      <c r="E22" s="587" t="s">
        <v>1551</v>
      </c>
      <c r="F22" s="614">
        <v>2</v>
      </c>
      <c r="G22" s="614">
        <v>274</v>
      </c>
      <c r="H22" s="614"/>
      <c r="I22" s="614">
        <v>137</v>
      </c>
      <c r="J22" s="614"/>
      <c r="K22" s="614"/>
      <c r="L22" s="614"/>
      <c r="M22" s="614"/>
      <c r="N22" s="614">
        <v>2</v>
      </c>
      <c r="O22" s="614">
        <v>284</v>
      </c>
      <c r="P22" s="592"/>
      <c r="Q22" s="615">
        <v>142</v>
      </c>
    </row>
    <row r="23" spans="1:17" ht="14.4" customHeight="1" x14ac:dyDescent="0.3">
      <c r="A23" s="586" t="s">
        <v>1698</v>
      </c>
      <c r="B23" s="587" t="s">
        <v>1502</v>
      </c>
      <c r="C23" s="587" t="s">
        <v>1503</v>
      </c>
      <c r="D23" s="587" t="s">
        <v>1556</v>
      </c>
      <c r="E23" s="587" t="s">
        <v>1557</v>
      </c>
      <c r="F23" s="614">
        <v>740</v>
      </c>
      <c r="G23" s="614">
        <v>12580</v>
      </c>
      <c r="H23" s="614">
        <v>1.2191103789126854</v>
      </c>
      <c r="I23" s="614">
        <v>17</v>
      </c>
      <c r="J23" s="614">
        <v>607</v>
      </c>
      <c r="K23" s="614">
        <v>10319</v>
      </c>
      <c r="L23" s="614">
        <v>1</v>
      </c>
      <c r="M23" s="614">
        <v>17</v>
      </c>
      <c r="N23" s="614">
        <v>569</v>
      </c>
      <c r="O23" s="614">
        <v>9673</v>
      </c>
      <c r="P23" s="592">
        <v>0.93739703459637558</v>
      </c>
      <c r="Q23" s="615">
        <v>17</v>
      </c>
    </row>
    <row r="24" spans="1:17" ht="14.4" customHeight="1" x14ac:dyDescent="0.3">
      <c r="A24" s="586" t="s">
        <v>1698</v>
      </c>
      <c r="B24" s="587" t="s">
        <v>1502</v>
      </c>
      <c r="C24" s="587" t="s">
        <v>1503</v>
      </c>
      <c r="D24" s="587" t="s">
        <v>1556</v>
      </c>
      <c r="E24" s="587" t="s">
        <v>1558</v>
      </c>
      <c r="F24" s="614">
        <v>4</v>
      </c>
      <c r="G24" s="614">
        <v>68</v>
      </c>
      <c r="H24" s="614">
        <v>0.8</v>
      </c>
      <c r="I24" s="614">
        <v>17</v>
      </c>
      <c r="J24" s="614">
        <v>5</v>
      </c>
      <c r="K24" s="614">
        <v>85</v>
      </c>
      <c r="L24" s="614">
        <v>1</v>
      </c>
      <c r="M24" s="614">
        <v>17</v>
      </c>
      <c r="N24" s="614">
        <v>14</v>
      </c>
      <c r="O24" s="614">
        <v>238</v>
      </c>
      <c r="P24" s="592">
        <v>2.8</v>
      </c>
      <c r="Q24" s="615">
        <v>17</v>
      </c>
    </row>
    <row r="25" spans="1:17" ht="14.4" customHeight="1" x14ac:dyDescent="0.3">
      <c r="A25" s="586" t="s">
        <v>1698</v>
      </c>
      <c r="B25" s="587" t="s">
        <v>1502</v>
      </c>
      <c r="C25" s="587" t="s">
        <v>1503</v>
      </c>
      <c r="D25" s="587" t="s">
        <v>1559</v>
      </c>
      <c r="E25" s="587" t="s">
        <v>1560</v>
      </c>
      <c r="F25" s="614">
        <v>1</v>
      </c>
      <c r="G25" s="614">
        <v>139</v>
      </c>
      <c r="H25" s="614"/>
      <c r="I25" s="614">
        <v>139</v>
      </c>
      <c r="J25" s="614"/>
      <c r="K25" s="614"/>
      <c r="L25" s="614"/>
      <c r="M25" s="614"/>
      <c r="N25" s="614"/>
      <c r="O25" s="614"/>
      <c r="P25" s="592"/>
      <c r="Q25" s="615"/>
    </row>
    <row r="26" spans="1:17" ht="14.4" customHeight="1" x14ac:dyDescent="0.3">
      <c r="A26" s="586" t="s">
        <v>1698</v>
      </c>
      <c r="B26" s="587" t="s">
        <v>1502</v>
      </c>
      <c r="C26" s="587" t="s">
        <v>1503</v>
      </c>
      <c r="D26" s="587" t="s">
        <v>1559</v>
      </c>
      <c r="E26" s="587" t="s">
        <v>1561</v>
      </c>
      <c r="F26" s="614"/>
      <c r="G26" s="614"/>
      <c r="H26" s="614"/>
      <c r="I26" s="614"/>
      <c r="J26" s="614">
        <v>6</v>
      </c>
      <c r="K26" s="614">
        <v>858</v>
      </c>
      <c r="L26" s="614">
        <v>1</v>
      </c>
      <c r="M26" s="614">
        <v>143</v>
      </c>
      <c r="N26" s="614"/>
      <c r="O26" s="614"/>
      <c r="P26" s="592"/>
      <c r="Q26" s="615"/>
    </row>
    <row r="27" spans="1:17" ht="14.4" customHeight="1" x14ac:dyDescent="0.3">
      <c r="A27" s="586" t="s">
        <v>1698</v>
      </c>
      <c r="B27" s="587" t="s">
        <v>1502</v>
      </c>
      <c r="C27" s="587" t="s">
        <v>1503</v>
      </c>
      <c r="D27" s="587" t="s">
        <v>1562</v>
      </c>
      <c r="E27" s="587" t="s">
        <v>1563</v>
      </c>
      <c r="F27" s="614">
        <v>4</v>
      </c>
      <c r="G27" s="614">
        <v>412</v>
      </c>
      <c r="H27" s="614">
        <v>0.37285067873303168</v>
      </c>
      <c r="I27" s="614">
        <v>103</v>
      </c>
      <c r="J27" s="614">
        <v>17</v>
      </c>
      <c r="K27" s="614">
        <v>1105</v>
      </c>
      <c r="L27" s="614">
        <v>1</v>
      </c>
      <c r="M27" s="614">
        <v>65</v>
      </c>
      <c r="N27" s="614">
        <v>3</v>
      </c>
      <c r="O27" s="614">
        <v>195</v>
      </c>
      <c r="P27" s="592">
        <v>0.17647058823529413</v>
      </c>
      <c r="Q27" s="615">
        <v>65</v>
      </c>
    </row>
    <row r="28" spans="1:17" ht="14.4" customHeight="1" x14ac:dyDescent="0.3">
      <c r="A28" s="586" t="s">
        <v>1698</v>
      </c>
      <c r="B28" s="587" t="s">
        <v>1502</v>
      </c>
      <c r="C28" s="587" t="s">
        <v>1503</v>
      </c>
      <c r="D28" s="587" t="s">
        <v>1562</v>
      </c>
      <c r="E28" s="587" t="s">
        <v>1564</v>
      </c>
      <c r="F28" s="614">
        <v>13</v>
      </c>
      <c r="G28" s="614">
        <v>1339</v>
      </c>
      <c r="H28" s="614">
        <v>6.8666666666666663</v>
      </c>
      <c r="I28" s="614">
        <v>103</v>
      </c>
      <c r="J28" s="614">
        <v>3</v>
      </c>
      <c r="K28" s="614">
        <v>195</v>
      </c>
      <c r="L28" s="614">
        <v>1</v>
      </c>
      <c r="M28" s="614">
        <v>65</v>
      </c>
      <c r="N28" s="614">
        <v>2</v>
      </c>
      <c r="O28" s="614">
        <v>130</v>
      </c>
      <c r="P28" s="592">
        <v>0.66666666666666663</v>
      </c>
      <c r="Q28" s="615">
        <v>65</v>
      </c>
    </row>
    <row r="29" spans="1:17" ht="14.4" customHeight="1" x14ac:dyDescent="0.3">
      <c r="A29" s="586" t="s">
        <v>1698</v>
      </c>
      <c r="B29" s="587" t="s">
        <v>1502</v>
      </c>
      <c r="C29" s="587" t="s">
        <v>1503</v>
      </c>
      <c r="D29" s="587" t="s">
        <v>1571</v>
      </c>
      <c r="E29" s="587" t="s">
        <v>1572</v>
      </c>
      <c r="F29" s="614">
        <v>864</v>
      </c>
      <c r="G29" s="614">
        <v>101088</v>
      </c>
      <c r="H29" s="614">
        <v>0.94929006085192702</v>
      </c>
      <c r="I29" s="614">
        <v>117</v>
      </c>
      <c r="J29" s="614">
        <v>783</v>
      </c>
      <c r="K29" s="614">
        <v>106488</v>
      </c>
      <c r="L29" s="614">
        <v>1</v>
      </c>
      <c r="M29" s="614">
        <v>136</v>
      </c>
      <c r="N29" s="614">
        <v>835</v>
      </c>
      <c r="O29" s="614">
        <v>114067</v>
      </c>
      <c r="P29" s="592">
        <v>1.0711723386672676</v>
      </c>
      <c r="Q29" s="615">
        <v>136.60718562874251</v>
      </c>
    </row>
    <row r="30" spans="1:17" ht="14.4" customHeight="1" x14ac:dyDescent="0.3">
      <c r="A30" s="586" t="s">
        <v>1698</v>
      </c>
      <c r="B30" s="587" t="s">
        <v>1502</v>
      </c>
      <c r="C30" s="587" t="s">
        <v>1503</v>
      </c>
      <c r="D30" s="587" t="s">
        <v>1571</v>
      </c>
      <c r="E30" s="587" t="s">
        <v>1573</v>
      </c>
      <c r="F30" s="614">
        <v>5</v>
      </c>
      <c r="G30" s="614">
        <v>585</v>
      </c>
      <c r="H30" s="614">
        <v>0.33088235294117646</v>
      </c>
      <c r="I30" s="614">
        <v>117</v>
      </c>
      <c r="J30" s="614">
        <v>13</v>
      </c>
      <c r="K30" s="614">
        <v>1768</v>
      </c>
      <c r="L30" s="614">
        <v>1</v>
      </c>
      <c r="M30" s="614">
        <v>136</v>
      </c>
      <c r="N30" s="614"/>
      <c r="O30" s="614"/>
      <c r="P30" s="592"/>
      <c r="Q30" s="615"/>
    </row>
    <row r="31" spans="1:17" ht="14.4" customHeight="1" x14ac:dyDescent="0.3">
      <c r="A31" s="586" t="s">
        <v>1698</v>
      </c>
      <c r="B31" s="587" t="s">
        <v>1502</v>
      </c>
      <c r="C31" s="587" t="s">
        <v>1503</v>
      </c>
      <c r="D31" s="587" t="s">
        <v>1574</v>
      </c>
      <c r="E31" s="587" t="s">
        <v>1575</v>
      </c>
      <c r="F31" s="614">
        <v>202</v>
      </c>
      <c r="G31" s="614">
        <v>18382</v>
      </c>
      <c r="H31" s="614">
        <v>0.87826086956521743</v>
      </c>
      <c r="I31" s="614">
        <v>91</v>
      </c>
      <c r="J31" s="614">
        <v>230</v>
      </c>
      <c r="K31" s="614">
        <v>20930</v>
      </c>
      <c r="L31" s="614">
        <v>1</v>
      </c>
      <c r="M31" s="614">
        <v>91</v>
      </c>
      <c r="N31" s="614">
        <v>238</v>
      </c>
      <c r="O31" s="614">
        <v>21658</v>
      </c>
      <c r="P31" s="592">
        <v>1.0347826086956522</v>
      </c>
      <c r="Q31" s="615">
        <v>91</v>
      </c>
    </row>
    <row r="32" spans="1:17" ht="14.4" customHeight="1" x14ac:dyDescent="0.3">
      <c r="A32" s="586" t="s">
        <v>1698</v>
      </c>
      <c r="B32" s="587" t="s">
        <v>1502</v>
      </c>
      <c r="C32" s="587" t="s">
        <v>1503</v>
      </c>
      <c r="D32" s="587" t="s">
        <v>1576</v>
      </c>
      <c r="E32" s="587" t="s">
        <v>1577</v>
      </c>
      <c r="F32" s="614">
        <v>1</v>
      </c>
      <c r="G32" s="614">
        <v>99</v>
      </c>
      <c r="H32" s="614">
        <v>0.72262773722627738</v>
      </c>
      <c r="I32" s="614">
        <v>99</v>
      </c>
      <c r="J32" s="614">
        <v>1</v>
      </c>
      <c r="K32" s="614">
        <v>137</v>
      </c>
      <c r="L32" s="614">
        <v>1</v>
      </c>
      <c r="M32" s="614">
        <v>137</v>
      </c>
      <c r="N32" s="614">
        <v>1</v>
      </c>
      <c r="O32" s="614">
        <v>139</v>
      </c>
      <c r="P32" s="592">
        <v>1.0145985401459854</v>
      </c>
      <c r="Q32" s="615">
        <v>139</v>
      </c>
    </row>
    <row r="33" spans="1:17" ht="14.4" customHeight="1" x14ac:dyDescent="0.3">
      <c r="A33" s="586" t="s">
        <v>1698</v>
      </c>
      <c r="B33" s="587" t="s">
        <v>1502</v>
      </c>
      <c r="C33" s="587" t="s">
        <v>1503</v>
      </c>
      <c r="D33" s="587" t="s">
        <v>1576</v>
      </c>
      <c r="E33" s="587" t="s">
        <v>1578</v>
      </c>
      <c r="F33" s="614">
        <v>3</v>
      </c>
      <c r="G33" s="614">
        <v>297</v>
      </c>
      <c r="H33" s="614">
        <v>0.54197080291970801</v>
      </c>
      <c r="I33" s="614">
        <v>99</v>
      </c>
      <c r="J33" s="614">
        <v>4</v>
      </c>
      <c r="K33" s="614">
        <v>548</v>
      </c>
      <c r="L33" s="614">
        <v>1</v>
      </c>
      <c r="M33" s="614">
        <v>137</v>
      </c>
      <c r="N33" s="614">
        <v>7</v>
      </c>
      <c r="O33" s="614">
        <v>968</v>
      </c>
      <c r="P33" s="592">
        <v>1.7664233576642336</v>
      </c>
      <c r="Q33" s="615">
        <v>138.28571428571428</v>
      </c>
    </row>
    <row r="34" spans="1:17" ht="14.4" customHeight="1" x14ac:dyDescent="0.3">
      <c r="A34" s="586" t="s">
        <v>1698</v>
      </c>
      <c r="B34" s="587" t="s">
        <v>1502</v>
      </c>
      <c r="C34" s="587" t="s">
        <v>1503</v>
      </c>
      <c r="D34" s="587" t="s">
        <v>1579</v>
      </c>
      <c r="E34" s="587" t="s">
        <v>1580</v>
      </c>
      <c r="F34" s="614">
        <v>93</v>
      </c>
      <c r="G34" s="614">
        <v>1953</v>
      </c>
      <c r="H34" s="614">
        <v>1.7406417112299466</v>
      </c>
      <c r="I34" s="614">
        <v>21</v>
      </c>
      <c r="J34" s="614">
        <v>17</v>
      </c>
      <c r="K34" s="614">
        <v>1122</v>
      </c>
      <c r="L34" s="614">
        <v>1</v>
      </c>
      <c r="M34" s="614">
        <v>66</v>
      </c>
      <c r="N34" s="614">
        <v>63</v>
      </c>
      <c r="O34" s="614">
        <v>4171</v>
      </c>
      <c r="P34" s="592">
        <v>3.7174688057040997</v>
      </c>
      <c r="Q34" s="615">
        <v>66.206349206349202</v>
      </c>
    </row>
    <row r="35" spans="1:17" ht="14.4" customHeight="1" x14ac:dyDescent="0.3">
      <c r="A35" s="586" t="s">
        <v>1698</v>
      </c>
      <c r="B35" s="587" t="s">
        <v>1502</v>
      </c>
      <c r="C35" s="587" t="s">
        <v>1503</v>
      </c>
      <c r="D35" s="587" t="s">
        <v>1579</v>
      </c>
      <c r="E35" s="587" t="s">
        <v>1581</v>
      </c>
      <c r="F35" s="614"/>
      <c r="G35" s="614"/>
      <c r="H35" s="614"/>
      <c r="I35" s="614"/>
      <c r="J35" s="614">
        <v>18</v>
      </c>
      <c r="K35" s="614">
        <v>1188</v>
      </c>
      <c r="L35" s="614">
        <v>1</v>
      </c>
      <c r="M35" s="614">
        <v>66</v>
      </c>
      <c r="N35" s="614">
        <v>12</v>
      </c>
      <c r="O35" s="614">
        <v>796</v>
      </c>
      <c r="P35" s="592">
        <v>0.67003367003366998</v>
      </c>
      <c r="Q35" s="615">
        <v>66.333333333333329</v>
      </c>
    </row>
    <row r="36" spans="1:17" ht="14.4" customHeight="1" x14ac:dyDescent="0.3">
      <c r="A36" s="586" t="s">
        <v>1698</v>
      </c>
      <c r="B36" s="587" t="s">
        <v>1502</v>
      </c>
      <c r="C36" s="587" t="s">
        <v>1503</v>
      </c>
      <c r="D36" s="587" t="s">
        <v>1582</v>
      </c>
      <c r="E36" s="587" t="s">
        <v>1583</v>
      </c>
      <c r="F36" s="614">
        <v>1217</v>
      </c>
      <c r="G36" s="614">
        <v>593896</v>
      </c>
      <c r="H36" s="614">
        <v>3.1004426996324757</v>
      </c>
      <c r="I36" s="614">
        <v>488</v>
      </c>
      <c r="J36" s="614">
        <v>584</v>
      </c>
      <c r="K36" s="614">
        <v>191552</v>
      </c>
      <c r="L36" s="614">
        <v>1</v>
      </c>
      <c r="M36" s="614">
        <v>328</v>
      </c>
      <c r="N36" s="614">
        <v>541</v>
      </c>
      <c r="O36" s="614">
        <v>177448</v>
      </c>
      <c r="P36" s="592">
        <v>0.92636986301369861</v>
      </c>
      <c r="Q36" s="615">
        <v>328</v>
      </c>
    </row>
    <row r="37" spans="1:17" ht="14.4" customHeight="1" x14ac:dyDescent="0.3">
      <c r="A37" s="586" t="s">
        <v>1698</v>
      </c>
      <c r="B37" s="587" t="s">
        <v>1502</v>
      </c>
      <c r="C37" s="587" t="s">
        <v>1503</v>
      </c>
      <c r="D37" s="587" t="s">
        <v>1593</v>
      </c>
      <c r="E37" s="587" t="s">
        <v>1594</v>
      </c>
      <c r="F37" s="614">
        <v>168</v>
      </c>
      <c r="G37" s="614">
        <v>6888</v>
      </c>
      <c r="H37" s="614">
        <v>1.0551470588235294</v>
      </c>
      <c r="I37" s="614">
        <v>41</v>
      </c>
      <c r="J37" s="614">
        <v>128</v>
      </c>
      <c r="K37" s="614">
        <v>6528</v>
      </c>
      <c r="L37" s="614">
        <v>1</v>
      </c>
      <c r="M37" s="614">
        <v>51</v>
      </c>
      <c r="N37" s="614">
        <v>139</v>
      </c>
      <c r="O37" s="614">
        <v>7089</v>
      </c>
      <c r="P37" s="592">
        <v>1.0859375</v>
      </c>
      <c r="Q37" s="615">
        <v>51</v>
      </c>
    </row>
    <row r="38" spans="1:17" ht="14.4" customHeight="1" x14ac:dyDescent="0.3">
      <c r="A38" s="586" t="s">
        <v>1698</v>
      </c>
      <c r="B38" s="587" t="s">
        <v>1502</v>
      </c>
      <c r="C38" s="587" t="s">
        <v>1503</v>
      </c>
      <c r="D38" s="587" t="s">
        <v>1593</v>
      </c>
      <c r="E38" s="587" t="s">
        <v>1595</v>
      </c>
      <c r="F38" s="614">
        <v>4</v>
      </c>
      <c r="G38" s="614">
        <v>164</v>
      </c>
      <c r="H38" s="614">
        <v>0.32156862745098042</v>
      </c>
      <c r="I38" s="614">
        <v>41</v>
      </c>
      <c r="J38" s="614">
        <v>10</v>
      </c>
      <c r="K38" s="614">
        <v>510</v>
      </c>
      <c r="L38" s="614">
        <v>1</v>
      </c>
      <c r="M38" s="614">
        <v>51</v>
      </c>
      <c r="N38" s="614">
        <v>3</v>
      </c>
      <c r="O38" s="614">
        <v>153</v>
      </c>
      <c r="P38" s="592">
        <v>0.3</v>
      </c>
      <c r="Q38" s="615">
        <v>51</v>
      </c>
    </row>
    <row r="39" spans="1:17" ht="14.4" customHeight="1" x14ac:dyDescent="0.3">
      <c r="A39" s="586" t="s">
        <v>1698</v>
      </c>
      <c r="B39" s="587" t="s">
        <v>1502</v>
      </c>
      <c r="C39" s="587" t="s">
        <v>1503</v>
      </c>
      <c r="D39" s="587" t="s">
        <v>1603</v>
      </c>
      <c r="E39" s="587" t="s">
        <v>1604</v>
      </c>
      <c r="F39" s="614">
        <v>4</v>
      </c>
      <c r="G39" s="614">
        <v>892</v>
      </c>
      <c r="H39" s="614">
        <v>1.4363929146537842</v>
      </c>
      <c r="I39" s="614">
        <v>223</v>
      </c>
      <c r="J39" s="614">
        <v>3</v>
      </c>
      <c r="K39" s="614">
        <v>621</v>
      </c>
      <c r="L39" s="614">
        <v>1</v>
      </c>
      <c r="M39" s="614">
        <v>207</v>
      </c>
      <c r="N39" s="614"/>
      <c r="O39" s="614"/>
      <c r="P39" s="592"/>
      <c r="Q39" s="615"/>
    </row>
    <row r="40" spans="1:17" ht="14.4" customHeight="1" x14ac:dyDescent="0.3">
      <c r="A40" s="586" t="s">
        <v>1698</v>
      </c>
      <c r="B40" s="587" t="s">
        <v>1502</v>
      </c>
      <c r="C40" s="587" t="s">
        <v>1503</v>
      </c>
      <c r="D40" s="587" t="s">
        <v>1603</v>
      </c>
      <c r="E40" s="587" t="s">
        <v>1605</v>
      </c>
      <c r="F40" s="614">
        <v>1</v>
      </c>
      <c r="G40" s="614">
        <v>223</v>
      </c>
      <c r="H40" s="614"/>
      <c r="I40" s="614">
        <v>223</v>
      </c>
      <c r="J40" s="614"/>
      <c r="K40" s="614"/>
      <c r="L40" s="614"/>
      <c r="M40" s="614"/>
      <c r="N40" s="614"/>
      <c r="O40" s="614"/>
      <c r="P40" s="592"/>
      <c r="Q40" s="615"/>
    </row>
    <row r="41" spans="1:17" ht="14.4" customHeight="1" x14ac:dyDescent="0.3">
      <c r="A41" s="586" t="s">
        <v>1698</v>
      </c>
      <c r="B41" s="587" t="s">
        <v>1502</v>
      </c>
      <c r="C41" s="587" t="s">
        <v>1503</v>
      </c>
      <c r="D41" s="587" t="s">
        <v>1606</v>
      </c>
      <c r="E41" s="587" t="s">
        <v>1607</v>
      </c>
      <c r="F41" s="614">
        <v>5</v>
      </c>
      <c r="G41" s="614">
        <v>3815</v>
      </c>
      <c r="H41" s="614"/>
      <c r="I41" s="614">
        <v>763</v>
      </c>
      <c r="J41" s="614"/>
      <c r="K41" s="614"/>
      <c r="L41" s="614"/>
      <c r="M41" s="614"/>
      <c r="N41" s="614">
        <v>3</v>
      </c>
      <c r="O41" s="614">
        <v>2289</v>
      </c>
      <c r="P41" s="592"/>
      <c r="Q41" s="615">
        <v>763</v>
      </c>
    </row>
    <row r="42" spans="1:17" ht="14.4" customHeight="1" x14ac:dyDescent="0.3">
      <c r="A42" s="586" t="s">
        <v>1698</v>
      </c>
      <c r="B42" s="587" t="s">
        <v>1502</v>
      </c>
      <c r="C42" s="587" t="s">
        <v>1503</v>
      </c>
      <c r="D42" s="587" t="s">
        <v>1606</v>
      </c>
      <c r="E42" s="587" t="s">
        <v>1608</v>
      </c>
      <c r="F42" s="614">
        <v>1</v>
      </c>
      <c r="G42" s="614">
        <v>763</v>
      </c>
      <c r="H42" s="614">
        <v>1</v>
      </c>
      <c r="I42" s="614">
        <v>763</v>
      </c>
      <c r="J42" s="614">
        <v>1</v>
      </c>
      <c r="K42" s="614">
        <v>763</v>
      </c>
      <c r="L42" s="614">
        <v>1</v>
      </c>
      <c r="M42" s="614">
        <v>763</v>
      </c>
      <c r="N42" s="614">
        <v>1</v>
      </c>
      <c r="O42" s="614">
        <v>763</v>
      </c>
      <c r="P42" s="592">
        <v>1</v>
      </c>
      <c r="Q42" s="615">
        <v>763</v>
      </c>
    </row>
    <row r="43" spans="1:17" ht="14.4" customHeight="1" x14ac:dyDescent="0.3">
      <c r="A43" s="586" t="s">
        <v>1698</v>
      </c>
      <c r="B43" s="587" t="s">
        <v>1502</v>
      </c>
      <c r="C43" s="587" t="s">
        <v>1503</v>
      </c>
      <c r="D43" s="587" t="s">
        <v>1609</v>
      </c>
      <c r="E43" s="587" t="s">
        <v>1610</v>
      </c>
      <c r="F43" s="614">
        <v>24</v>
      </c>
      <c r="G43" s="614">
        <v>50688</v>
      </c>
      <c r="H43" s="614"/>
      <c r="I43" s="614">
        <v>2112</v>
      </c>
      <c r="J43" s="614"/>
      <c r="K43" s="614"/>
      <c r="L43" s="614"/>
      <c r="M43" s="614"/>
      <c r="N43" s="614"/>
      <c r="O43" s="614"/>
      <c r="P43" s="592"/>
      <c r="Q43" s="615"/>
    </row>
    <row r="44" spans="1:17" ht="14.4" customHeight="1" x14ac:dyDescent="0.3">
      <c r="A44" s="586" t="s">
        <v>1698</v>
      </c>
      <c r="B44" s="587" t="s">
        <v>1502</v>
      </c>
      <c r="C44" s="587" t="s">
        <v>1503</v>
      </c>
      <c r="D44" s="587" t="s">
        <v>1611</v>
      </c>
      <c r="E44" s="587" t="s">
        <v>1612</v>
      </c>
      <c r="F44" s="614">
        <v>9</v>
      </c>
      <c r="G44" s="614">
        <v>5526</v>
      </c>
      <c r="H44" s="614">
        <v>0.56433823529411764</v>
      </c>
      <c r="I44" s="614">
        <v>614</v>
      </c>
      <c r="J44" s="614">
        <v>16</v>
      </c>
      <c r="K44" s="614">
        <v>9792</v>
      </c>
      <c r="L44" s="614">
        <v>1</v>
      </c>
      <c r="M44" s="614">
        <v>612</v>
      </c>
      <c r="N44" s="614">
        <v>19</v>
      </c>
      <c r="O44" s="614">
        <v>11628</v>
      </c>
      <c r="P44" s="592">
        <v>1.1875</v>
      </c>
      <c r="Q44" s="615">
        <v>612</v>
      </c>
    </row>
    <row r="45" spans="1:17" ht="14.4" customHeight="1" x14ac:dyDescent="0.3">
      <c r="A45" s="586" t="s">
        <v>1698</v>
      </c>
      <c r="B45" s="587" t="s">
        <v>1502</v>
      </c>
      <c r="C45" s="587" t="s">
        <v>1503</v>
      </c>
      <c r="D45" s="587" t="s">
        <v>1611</v>
      </c>
      <c r="E45" s="587" t="s">
        <v>1613</v>
      </c>
      <c r="F45" s="614">
        <v>5</v>
      </c>
      <c r="G45" s="614">
        <v>3070</v>
      </c>
      <c r="H45" s="614">
        <v>0.62704248366013071</v>
      </c>
      <c r="I45" s="614">
        <v>614</v>
      </c>
      <c r="J45" s="614">
        <v>8</v>
      </c>
      <c r="K45" s="614">
        <v>4896</v>
      </c>
      <c r="L45" s="614">
        <v>1</v>
      </c>
      <c r="M45" s="614">
        <v>612</v>
      </c>
      <c r="N45" s="614">
        <v>10</v>
      </c>
      <c r="O45" s="614">
        <v>6120</v>
      </c>
      <c r="P45" s="592">
        <v>1.25</v>
      </c>
      <c r="Q45" s="615">
        <v>612</v>
      </c>
    </row>
    <row r="46" spans="1:17" ht="14.4" customHeight="1" x14ac:dyDescent="0.3">
      <c r="A46" s="586" t="s">
        <v>1698</v>
      </c>
      <c r="B46" s="587" t="s">
        <v>1502</v>
      </c>
      <c r="C46" s="587" t="s">
        <v>1503</v>
      </c>
      <c r="D46" s="587" t="s">
        <v>1620</v>
      </c>
      <c r="E46" s="587" t="s">
        <v>1621</v>
      </c>
      <c r="F46" s="614">
        <v>1</v>
      </c>
      <c r="G46" s="614">
        <v>1760</v>
      </c>
      <c r="H46" s="614"/>
      <c r="I46" s="614">
        <v>1760</v>
      </c>
      <c r="J46" s="614"/>
      <c r="K46" s="614"/>
      <c r="L46" s="614"/>
      <c r="M46" s="614"/>
      <c r="N46" s="614"/>
      <c r="O46" s="614"/>
      <c r="P46" s="592"/>
      <c r="Q46" s="615"/>
    </row>
    <row r="47" spans="1:17" ht="14.4" customHeight="1" x14ac:dyDescent="0.3">
      <c r="A47" s="586" t="s">
        <v>1698</v>
      </c>
      <c r="B47" s="587" t="s">
        <v>1502</v>
      </c>
      <c r="C47" s="587" t="s">
        <v>1503</v>
      </c>
      <c r="D47" s="587" t="s">
        <v>1627</v>
      </c>
      <c r="E47" s="587" t="s">
        <v>1628</v>
      </c>
      <c r="F47" s="614">
        <v>1</v>
      </c>
      <c r="G47" s="614">
        <v>249</v>
      </c>
      <c r="H47" s="614"/>
      <c r="I47" s="614">
        <v>249</v>
      </c>
      <c r="J47" s="614"/>
      <c r="K47" s="614"/>
      <c r="L47" s="614"/>
      <c r="M47" s="614"/>
      <c r="N47" s="614">
        <v>2</v>
      </c>
      <c r="O47" s="614">
        <v>545</v>
      </c>
      <c r="P47" s="592"/>
      <c r="Q47" s="615">
        <v>272.5</v>
      </c>
    </row>
    <row r="48" spans="1:17" ht="14.4" customHeight="1" x14ac:dyDescent="0.3">
      <c r="A48" s="586" t="s">
        <v>1698</v>
      </c>
      <c r="B48" s="587" t="s">
        <v>1502</v>
      </c>
      <c r="C48" s="587" t="s">
        <v>1503</v>
      </c>
      <c r="D48" s="587" t="s">
        <v>1635</v>
      </c>
      <c r="E48" s="587" t="s">
        <v>1636</v>
      </c>
      <c r="F48" s="614"/>
      <c r="G48" s="614"/>
      <c r="H48" s="614"/>
      <c r="I48" s="614"/>
      <c r="J48" s="614">
        <v>1</v>
      </c>
      <c r="K48" s="614">
        <v>47</v>
      </c>
      <c r="L48" s="614">
        <v>1</v>
      </c>
      <c r="M48" s="614">
        <v>47</v>
      </c>
      <c r="N48" s="614"/>
      <c r="O48" s="614"/>
      <c r="P48" s="592"/>
      <c r="Q48" s="615"/>
    </row>
    <row r="49" spans="1:17" ht="14.4" customHeight="1" x14ac:dyDescent="0.3">
      <c r="A49" s="586" t="s">
        <v>1698</v>
      </c>
      <c r="B49" s="587" t="s">
        <v>1502</v>
      </c>
      <c r="C49" s="587" t="s">
        <v>1503</v>
      </c>
      <c r="D49" s="587" t="s">
        <v>1635</v>
      </c>
      <c r="E49" s="587" t="s">
        <v>1637</v>
      </c>
      <c r="F49" s="614"/>
      <c r="G49" s="614"/>
      <c r="H49" s="614"/>
      <c r="I49" s="614"/>
      <c r="J49" s="614">
        <v>1</v>
      </c>
      <c r="K49" s="614">
        <v>47</v>
      </c>
      <c r="L49" s="614">
        <v>1</v>
      </c>
      <c r="M49" s="614">
        <v>47</v>
      </c>
      <c r="N49" s="614"/>
      <c r="O49" s="614"/>
      <c r="P49" s="592"/>
      <c r="Q49" s="615"/>
    </row>
    <row r="50" spans="1:17" ht="14.4" customHeight="1" x14ac:dyDescent="0.3">
      <c r="A50" s="586" t="s">
        <v>1698</v>
      </c>
      <c r="B50" s="587" t="s">
        <v>1502</v>
      </c>
      <c r="C50" s="587" t="s">
        <v>1503</v>
      </c>
      <c r="D50" s="587" t="s">
        <v>1699</v>
      </c>
      <c r="E50" s="587" t="s">
        <v>1700</v>
      </c>
      <c r="F50" s="614"/>
      <c r="G50" s="614"/>
      <c r="H50" s="614"/>
      <c r="I50" s="614"/>
      <c r="J50" s="614"/>
      <c r="K50" s="614"/>
      <c r="L50" s="614"/>
      <c r="M50" s="614"/>
      <c r="N50" s="614">
        <v>4</v>
      </c>
      <c r="O50" s="614">
        <v>200</v>
      </c>
      <c r="P50" s="592"/>
      <c r="Q50" s="615">
        <v>50</v>
      </c>
    </row>
    <row r="51" spans="1:17" ht="14.4" customHeight="1" x14ac:dyDescent="0.3">
      <c r="A51" s="586" t="s">
        <v>1698</v>
      </c>
      <c r="B51" s="587" t="s">
        <v>1502</v>
      </c>
      <c r="C51" s="587" t="s">
        <v>1503</v>
      </c>
      <c r="D51" s="587" t="s">
        <v>1641</v>
      </c>
      <c r="E51" s="587" t="s">
        <v>1642</v>
      </c>
      <c r="F51" s="614"/>
      <c r="G51" s="614"/>
      <c r="H51" s="614"/>
      <c r="I51" s="614"/>
      <c r="J51" s="614">
        <v>1</v>
      </c>
      <c r="K51" s="614">
        <v>377</v>
      </c>
      <c r="L51" s="614">
        <v>1</v>
      </c>
      <c r="M51" s="614">
        <v>377</v>
      </c>
      <c r="N51" s="614">
        <v>1</v>
      </c>
      <c r="O51" s="614">
        <v>377</v>
      </c>
      <c r="P51" s="592">
        <v>1</v>
      </c>
      <c r="Q51" s="615">
        <v>377</v>
      </c>
    </row>
    <row r="52" spans="1:17" ht="14.4" customHeight="1" x14ac:dyDescent="0.3">
      <c r="A52" s="586" t="s">
        <v>1698</v>
      </c>
      <c r="B52" s="587" t="s">
        <v>1502</v>
      </c>
      <c r="C52" s="587" t="s">
        <v>1503</v>
      </c>
      <c r="D52" s="587" t="s">
        <v>1643</v>
      </c>
      <c r="E52" s="587" t="s">
        <v>1645</v>
      </c>
      <c r="F52" s="614"/>
      <c r="G52" s="614"/>
      <c r="H52" s="614"/>
      <c r="I52" s="614"/>
      <c r="J52" s="614">
        <v>1</v>
      </c>
      <c r="K52" s="614">
        <v>36</v>
      </c>
      <c r="L52" s="614">
        <v>1</v>
      </c>
      <c r="M52" s="614">
        <v>36</v>
      </c>
      <c r="N52" s="614"/>
      <c r="O52" s="614"/>
      <c r="P52" s="592"/>
      <c r="Q52" s="615"/>
    </row>
    <row r="53" spans="1:17" ht="14.4" customHeight="1" x14ac:dyDescent="0.3">
      <c r="A53" s="586" t="s">
        <v>1698</v>
      </c>
      <c r="B53" s="587" t="s">
        <v>1502</v>
      </c>
      <c r="C53" s="587" t="s">
        <v>1503</v>
      </c>
      <c r="D53" s="587" t="s">
        <v>1648</v>
      </c>
      <c r="E53" s="587" t="s">
        <v>1649</v>
      </c>
      <c r="F53" s="614"/>
      <c r="G53" s="614"/>
      <c r="H53" s="614"/>
      <c r="I53" s="614"/>
      <c r="J53" s="614">
        <v>35</v>
      </c>
      <c r="K53" s="614">
        <v>52255</v>
      </c>
      <c r="L53" s="614">
        <v>1</v>
      </c>
      <c r="M53" s="614">
        <v>1493</v>
      </c>
      <c r="N53" s="614">
        <v>42</v>
      </c>
      <c r="O53" s="614">
        <v>62706</v>
      </c>
      <c r="P53" s="592">
        <v>1.2</v>
      </c>
      <c r="Q53" s="615">
        <v>1493</v>
      </c>
    </row>
    <row r="54" spans="1:17" ht="14.4" customHeight="1" x14ac:dyDescent="0.3">
      <c r="A54" s="586" t="s">
        <v>1698</v>
      </c>
      <c r="B54" s="587" t="s">
        <v>1502</v>
      </c>
      <c r="C54" s="587" t="s">
        <v>1503</v>
      </c>
      <c r="D54" s="587" t="s">
        <v>1650</v>
      </c>
      <c r="E54" s="587" t="s">
        <v>1651</v>
      </c>
      <c r="F54" s="614"/>
      <c r="G54" s="614"/>
      <c r="H54" s="614"/>
      <c r="I54" s="614"/>
      <c r="J54" s="614">
        <v>22</v>
      </c>
      <c r="K54" s="614">
        <v>7194</v>
      </c>
      <c r="L54" s="614">
        <v>1</v>
      </c>
      <c r="M54" s="614">
        <v>327</v>
      </c>
      <c r="N54" s="614">
        <v>23</v>
      </c>
      <c r="O54" s="614">
        <v>7521</v>
      </c>
      <c r="P54" s="592">
        <v>1.0454545454545454</v>
      </c>
      <c r="Q54" s="615">
        <v>327</v>
      </c>
    </row>
    <row r="55" spans="1:17" ht="14.4" customHeight="1" x14ac:dyDescent="0.3">
      <c r="A55" s="586" t="s">
        <v>1698</v>
      </c>
      <c r="B55" s="587" t="s">
        <v>1502</v>
      </c>
      <c r="C55" s="587" t="s">
        <v>1503</v>
      </c>
      <c r="D55" s="587" t="s">
        <v>1650</v>
      </c>
      <c r="E55" s="587" t="s">
        <v>1652</v>
      </c>
      <c r="F55" s="614"/>
      <c r="G55" s="614"/>
      <c r="H55" s="614"/>
      <c r="I55" s="614"/>
      <c r="J55" s="614">
        <v>4</v>
      </c>
      <c r="K55" s="614">
        <v>1308</v>
      </c>
      <c r="L55" s="614">
        <v>1</v>
      </c>
      <c r="M55" s="614">
        <v>327</v>
      </c>
      <c r="N55" s="614">
        <v>99</v>
      </c>
      <c r="O55" s="614">
        <v>32373</v>
      </c>
      <c r="P55" s="592">
        <v>24.75</v>
      </c>
      <c r="Q55" s="615">
        <v>327</v>
      </c>
    </row>
    <row r="56" spans="1:17" ht="14.4" customHeight="1" x14ac:dyDescent="0.3">
      <c r="A56" s="586" t="s">
        <v>1698</v>
      </c>
      <c r="B56" s="587" t="s">
        <v>1502</v>
      </c>
      <c r="C56" s="587" t="s">
        <v>1503</v>
      </c>
      <c r="D56" s="587" t="s">
        <v>1653</v>
      </c>
      <c r="E56" s="587" t="s">
        <v>1654</v>
      </c>
      <c r="F56" s="614"/>
      <c r="G56" s="614"/>
      <c r="H56" s="614"/>
      <c r="I56" s="614"/>
      <c r="J56" s="614">
        <v>14</v>
      </c>
      <c r="K56" s="614">
        <v>12418</v>
      </c>
      <c r="L56" s="614">
        <v>1</v>
      </c>
      <c r="M56" s="614">
        <v>887</v>
      </c>
      <c r="N56" s="614">
        <v>21</v>
      </c>
      <c r="O56" s="614">
        <v>18648</v>
      </c>
      <c r="P56" s="592">
        <v>1.5016910935738443</v>
      </c>
      <c r="Q56" s="615">
        <v>888</v>
      </c>
    </row>
    <row r="57" spans="1:17" ht="14.4" customHeight="1" x14ac:dyDescent="0.3">
      <c r="A57" s="586" t="s">
        <v>1698</v>
      </c>
      <c r="B57" s="587" t="s">
        <v>1502</v>
      </c>
      <c r="C57" s="587" t="s">
        <v>1503</v>
      </c>
      <c r="D57" s="587" t="s">
        <v>1657</v>
      </c>
      <c r="E57" s="587" t="s">
        <v>1658</v>
      </c>
      <c r="F57" s="614"/>
      <c r="G57" s="614"/>
      <c r="H57" s="614"/>
      <c r="I57" s="614"/>
      <c r="J57" s="614">
        <v>255</v>
      </c>
      <c r="K57" s="614">
        <v>66300</v>
      </c>
      <c r="L57" s="614">
        <v>1</v>
      </c>
      <c r="M57" s="614">
        <v>260</v>
      </c>
      <c r="N57" s="614"/>
      <c r="O57" s="614"/>
      <c r="P57" s="592"/>
      <c r="Q57" s="615"/>
    </row>
    <row r="58" spans="1:17" ht="14.4" customHeight="1" x14ac:dyDescent="0.3">
      <c r="A58" s="586" t="s">
        <v>1698</v>
      </c>
      <c r="B58" s="587" t="s">
        <v>1502</v>
      </c>
      <c r="C58" s="587" t="s">
        <v>1503</v>
      </c>
      <c r="D58" s="587" t="s">
        <v>1657</v>
      </c>
      <c r="E58" s="587" t="s">
        <v>1659</v>
      </c>
      <c r="F58" s="614"/>
      <c r="G58" s="614"/>
      <c r="H58" s="614"/>
      <c r="I58" s="614"/>
      <c r="J58" s="614"/>
      <c r="K58" s="614"/>
      <c r="L58" s="614"/>
      <c r="M58" s="614"/>
      <c r="N58" s="614">
        <v>591</v>
      </c>
      <c r="O58" s="614">
        <v>154251</v>
      </c>
      <c r="P58" s="592"/>
      <c r="Q58" s="615">
        <v>261</v>
      </c>
    </row>
    <row r="59" spans="1:17" ht="14.4" customHeight="1" x14ac:dyDescent="0.3">
      <c r="A59" s="586" t="s">
        <v>1698</v>
      </c>
      <c r="B59" s="587" t="s">
        <v>1502</v>
      </c>
      <c r="C59" s="587" t="s">
        <v>1503</v>
      </c>
      <c r="D59" s="587" t="s">
        <v>1660</v>
      </c>
      <c r="E59" s="587" t="s">
        <v>1661</v>
      </c>
      <c r="F59" s="614"/>
      <c r="G59" s="614"/>
      <c r="H59" s="614"/>
      <c r="I59" s="614"/>
      <c r="J59" s="614"/>
      <c r="K59" s="614"/>
      <c r="L59" s="614"/>
      <c r="M59" s="614"/>
      <c r="N59" s="614">
        <v>14</v>
      </c>
      <c r="O59" s="614">
        <v>2310</v>
      </c>
      <c r="P59" s="592"/>
      <c r="Q59" s="615">
        <v>165</v>
      </c>
    </row>
    <row r="60" spans="1:17" ht="14.4" customHeight="1" x14ac:dyDescent="0.3">
      <c r="A60" s="586" t="s">
        <v>1698</v>
      </c>
      <c r="B60" s="587" t="s">
        <v>1502</v>
      </c>
      <c r="C60" s="587" t="s">
        <v>1503</v>
      </c>
      <c r="D60" s="587" t="s">
        <v>1660</v>
      </c>
      <c r="E60" s="587" t="s">
        <v>1662</v>
      </c>
      <c r="F60" s="614"/>
      <c r="G60" s="614"/>
      <c r="H60" s="614"/>
      <c r="I60" s="614"/>
      <c r="J60" s="614">
        <v>4</v>
      </c>
      <c r="K60" s="614">
        <v>660</v>
      </c>
      <c r="L60" s="614">
        <v>1</v>
      </c>
      <c r="M60" s="614">
        <v>165</v>
      </c>
      <c r="N60" s="614">
        <v>12</v>
      </c>
      <c r="O60" s="614">
        <v>1980</v>
      </c>
      <c r="P60" s="592">
        <v>3</v>
      </c>
      <c r="Q60" s="615">
        <v>165</v>
      </c>
    </row>
    <row r="61" spans="1:17" ht="14.4" customHeight="1" x14ac:dyDescent="0.3">
      <c r="A61" s="586" t="s">
        <v>1698</v>
      </c>
      <c r="B61" s="587" t="s">
        <v>1502</v>
      </c>
      <c r="C61" s="587" t="s">
        <v>1503</v>
      </c>
      <c r="D61" s="587" t="s">
        <v>1665</v>
      </c>
      <c r="E61" s="587" t="s">
        <v>1666</v>
      </c>
      <c r="F61" s="614"/>
      <c r="G61" s="614"/>
      <c r="H61" s="614"/>
      <c r="I61" s="614"/>
      <c r="J61" s="614"/>
      <c r="K61" s="614"/>
      <c r="L61" s="614"/>
      <c r="M61" s="614"/>
      <c r="N61" s="614">
        <v>3</v>
      </c>
      <c r="O61" s="614">
        <v>455</v>
      </c>
      <c r="P61" s="592"/>
      <c r="Q61" s="615">
        <v>151.66666666666666</v>
      </c>
    </row>
    <row r="62" spans="1:17" ht="14.4" customHeight="1" x14ac:dyDescent="0.3">
      <c r="A62" s="586" t="s">
        <v>1701</v>
      </c>
      <c r="B62" s="587" t="s">
        <v>1502</v>
      </c>
      <c r="C62" s="587" t="s">
        <v>1503</v>
      </c>
      <c r="D62" s="587" t="s">
        <v>1504</v>
      </c>
      <c r="E62" s="587" t="s">
        <v>1505</v>
      </c>
      <c r="F62" s="614">
        <v>1621</v>
      </c>
      <c r="G62" s="614">
        <v>280433</v>
      </c>
      <c r="H62" s="614">
        <v>1.1849415204678362</v>
      </c>
      <c r="I62" s="614">
        <v>173</v>
      </c>
      <c r="J62" s="614">
        <v>1368</v>
      </c>
      <c r="K62" s="614">
        <v>236664</v>
      </c>
      <c r="L62" s="614">
        <v>1</v>
      </c>
      <c r="M62" s="614">
        <v>173</v>
      </c>
      <c r="N62" s="614">
        <v>1449</v>
      </c>
      <c r="O62" s="614">
        <v>252126</v>
      </c>
      <c r="P62" s="592">
        <v>1.0653331305141467</v>
      </c>
      <c r="Q62" s="615">
        <v>174</v>
      </c>
    </row>
    <row r="63" spans="1:17" ht="14.4" customHeight="1" x14ac:dyDescent="0.3">
      <c r="A63" s="586" t="s">
        <v>1701</v>
      </c>
      <c r="B63" s="587" t="s">
        <v>1502</v>
      </c>
      <c r="C63" s="587" t="s">
        <v>1503</v>
      </c>
      <c r="D63" s="587" t="s">
        <v>1522</v>
      </c>
      <c r="E63" s="587" t="s">
        <v>1523</v>
      </c>
      <c r="F63" s="614">
        <v>12</v>
      </c>
      <c r="G63" s="614">
        <v>14076</v>
      </c>
      <c r="H63" s="614">
        <v>0.57196261682242988</v>
      </c>
      <c r="I63" s="614">
        <v>1173</v>
      </c>
      <c r="J63" s="614">
        <v>23</v>
      </c>
      <c r="K63" s="614">
        <v>24610</v>
      </c>
      <c r="L63" s="614">
        <v>1</v>
      </c>
      <c r="M63" s="614">
        <v>1070</v>
      </c>
      <c r="N63" s="614">
        <v>17</v>
      </c>
      <c r="O63" s="614">
        <v>18190</v>
      </c>
      <c r="P63" s="592">
        <v>0.73913043478260865</v>
      </c>
      <c r="Q63" s="615">
        <v>1070</v>
      </c>
    </row>
    <row r="64" spans="1:17" ht="14.4" customHeight="1" x14ac:dyDescent="0.3">
      <c r="A64" s="586" t="s">
        <v>1701</v>
      </c>
      <c r="B64" s="587" t="s">
        <v>1502</v>
      </c>
      <c r="C64" s="587" t="s">
        <v>1503</v>
      </c>
      <c r="D64" s="587" t="s">
        <v>1524</v>
      </c>
      <c r="E64" s="587" t="s">
        <v>1525</v>
      </c>
      <c r="F64" s="614">
        <v>678</v>
      </c>
      <c r="G64" s="614">
        <v>27798</v>
      </c>
      <c r="H64" s="614">
        <v>1.3610458284371327</v>
      </c>
      <c r="I64" s="614">
        <v>41</v>
      </c>
      <c r="J64" s="614">
        <v>444</v>
      </c>
      <c r="K64" s="614">
        <v>20424</v>
      </c>
      <c r="L64" s="614">
        <v>1</v>
      </c>
      <c r="M64" s="614">
        <v>46</v>
      </c>
      <c r="N64" s="614">
        <v>450</v>
      </c>
      <c r="O64" s="614">
        <v>20700</v>
      </c>
      <c r="P64" s="592">
        <v>1.0135135135135136</v>
      </c>
      <c r="Q64" s="615">
        <v>46</v>
      </c>
    </row>
    <row r="65" spans="1:17" ht="14.4" customHeight="1" x14ac:dyDescent="0.3">
      <c r="A65" s="586" t="s">
        <v>1701</v>
      </c>
      <c r="B65" s="587" t="s">
        <v>1502</v>
      </c>
      <c r="C65" s="587" t="s">
        <v>1503</v>
      </c>
      <c r="D65" s="587" t="s">
        <v>1524</v>
      </c>
      <c r="E65" s="587" t="s">
        <v>1526</v>
      </c>
      <c r="F65" s="614">
        <v>10</v>
      </c>
      <c r="G65" s="614">
        <v>410</v>
      </c>
      <c r="H65" s="614">
        <v>0.74275362318840576</v>
      </c>
      <c r="I65" s="614">
        <v>41</v>
      </c>
      <c r="J65" s="614">
        <v>12</v>
      </c>
      <c r="K65" s="614">
        <v>552</v>
      </c>
      <c r="L65" s="614">
        <v>1</v>
      </c>
      <c r="M65" s="614">
        <v>46</v>
      </c>
      <c r="N65" s="614">
        <v>3</v>
      </c>
      <c r="O65" s="614">
        <v>138</v>
      </c>
      <c r="P65" s="592">
        <v>0.25</v>
      </c>
      <c r="Q65" s="615">
        <v>46</v>
      </c>
    </row>
    <row r="66" spans="1:17" ht="14.4" customHeight="1" x14ac:dyDescent="0.3">
      <c r="A66" s="586" t="s">
        <v>1701</v>
      </c>
      <c r="B66" s="587" t="s">
        <v>1502</v>
      </c>
      <c r="C66" s="587" t="s">
        <v>1503</v>
      </c>
      <c r="D66" s="587" t="s">
        <v>1527</v>
      </c>
      <c r="E66" s="587" t="s">
        <v>1528</v>
      </c>
      <c r="F66" s="614">
        <v>265</v>
      </c>
      <c r="G66" s="614">
        <v>101760</v>
      </c>
      <c r="H66" s="614">
        <v>0.57727654360207858</v>
      </c>
      <c r="I66" s="614">
        <v>384</v>
      </c>
      <c r="J66" s="614">
        <v>508</v>
      </c>
      <c r="K66" s="614">
        <v>176276</v>
      </c>
      <c r="L66" s="614">
        <v>1</v>
      </c>
      <c r="M66" s="614">
        <v>347</v>
      </c>
      <c r="N66" s="614">
        <v>398</v>
      </c>
      <c r="O66" s="614">
        <v>138106</v>
      </c>
      <c r="P66" s="592">
        <v>0.78346456692913391</v>
      </c>
      <c r="Q66" s="615">
        <v>347</v>
      </c>
    </row>
    <row r="67" spans="1:17" ht="14.4" customHeight="1" x14ac:dyDescent="0.3">
      <c r="A67" s="586" t="s">
        <v>1701</v>
      </c>
      <c r="B67" s="587" t="s">
        <v>1502</v>
      </c>
      <c r="C67" s="587" t="s">
        <v>1503</v>
      </c>
      <c r="D67" s="587" t="s">
        <v>1529</v>
      </c>
      <c r="E67" s="587" t="s">
        <v>1530</v>
      </c>
      <c r="F67" s="614">
        <v>35</v>
      </c>
      <c r="G67" s="614">
        <v>1295</v>
      </c>
      <c r="H67" s="614">
        <v>1.1541889483065955</v>
      </c>
      <c r="I67" s="614">
        <v>37</v>
      </c>
      <c r="J67" s="614">
        <v>22</v>
      </c>
      <c r="K67" s="614">
        <v>1122</v>
      </c>
      <c r="L67" s="614">
        <v>1</v>
      </c>
      <c r="M67" s="614">
        <v>51</v>
      </c>
      <c r="N67" s="614">
        <v>8</v>
      </c>
      <c r="O67" s="614">
        <v>408</v>
      </c>
      <c r="P67" s="592">
        <v>0.36363636363636365</v>
      </c>
      <c r="Q67" s="615">
        <v>51</v>
      </c>
    </row>
    <row r="68" spans="1:17" ht="14.4" customHeight="1" x14ac:dyDescent="0.3">
      <c r="A68" s="586" t="s">
        <v>1701</v>
      </c>
      <c r="B68" s="587" t="s">
        <v>1502</v>
      </c>
      <c r="C68" s="587" t="s">
        <v>1503</v>
      </c>
      <c r="D68" s="587" t="s">
        <v>1529</v>
      </c>
      <c r="E68" s="587" t="s">
        <v>1531</v>
      </c>
      <c r="F68" s="614">
        <v>887</v>
      </c>
      <c r="G68" s="614">
        <v>32819</v>
      </c>
      <c r="H68" s="614">
        <v>1.5581351184541614</v>
      </c>
      <c r="I68" s="614">
        <v>37</v>
      </c>
      <c r="J68" s="614">
        <v>413</v>
      </c>
      <c r="K68" s="614">
        <v>21063</v>
      </c>
      <c r="L68" s="614">
        <v>1</v>
      </c>
      <c r="M68" s="614">
        <v>51</v>
      </c>
      <c r="N68" s="614">
        <v>328</v>
      </c>
      <c r="O68" s="614">
        <v>16728</v>
      </c>
      <c r="P68" s="592">
        <v>0.79418886198547212</v>
      </c>
      <c r="Q68" s="615">
        <v>51</v>
      </c>
    </row>
    <row r="69" spans="1:17" ht="14.4" customHeight="1" x14ac:dyDescent="0.3">
      <c r="A69" s="586" t="s">
        <v>1701</v>
      </c>
      <c r="B69" s="587" t="s">
        <v>1502</v>
      </c>
      <c r="C69" s="587" t="s">
        <v>1503</v>
      </c>
      <c r="D69" s="587" t="s">
        <v>1534</v>
      </c>
      <c r="E69" s="587" t="s">
        <v>1535</v>
      </c>
      <c r="F69" s="614">
        <v>192</v>
      </c>
      <c r="G69" s="614">
        <v>85632</v>
      </c>
      <c r="H69" s="614">
        <v>0.47124602397173582</v>
      </c>
      <c r="I69" s="614">
        <v>446</v>
      </c>
      <c r="J69" s="614">
        <v>482</v>
      </c>
      <c r="K69" s="614">
        <v>181714</v>
      </c>
      <c r="L69" s="614">
        <v>1</v>
      </c>
      <c r="M69" s="614">
        <v>377</v>
      </c>
      <c r="N69" s="614">
        <v>482</v>
      </c>
      <c r="O69" s="614">
        <v>181714</v>
      </c>
      <c r="P69" s="592">
        <v>1</v>
      </c>
      <c r="Q69" s="615">
        <v>377</v>
      </c>
    </row>
    <row r="70" spans="1:17" ht="14.4" customHeight="1" x14ac:dyDescent="0.3">
      <c r="A70" s="586" t="s">
        <v>1701</v>
      </c>
      <c r="B70" s="587" t="s">
        <v>1502</v>
      </c>
      <c r="C70" s="587" t="s">
        <v>1503</v>
      </c>
      <c r="D70" s="587" t="s">
        <v>1536</v>
      </c>
      <c r="E70" s="587" t="s">
        <v>1537</v>
      </c>
      <c r="F70" s="614">
        <v>2</v>
      </c>
      <c r="G70" s="614">
        <v>84</v>
      </c>
      <c r="H70" s="614">
        <v>2.4705882352941178</v>
      </c>
      <c r="I70" s="614">
        <v>42</v>
      </c>
      <c r="J70" s="614">
        <v>1</v>
      </c>
      <c r="K70" s="614">
        <v>34</v>
      </c>
      <c r="L70" s="614">
        <v>1</v>
      </c>
      <c r="M70" s="614">
        <v>34</v>
      </c>
      <c r="N70" s="614">
        <v>2</v>
      </c>
      <c r="O70" s="614">
        <v>68</v>
      </c>
      <c r="P70" s="592">
        <v>2</v>
      </c>
      <c r="Q70" s="615">
        <v>34</v>
      </c>
    </row>
    <row r="71" spans="1:17" ht="14.4" customHeight="1" x14ac:dyDescent="0.3">
      <c r="A71" s="586" t="s">
        <v>1701</v>
      </c>
      <c r="B71" s="587" t="s">
        <v>1502</v>
      </c>
      <c r="C71" s="587" t="s">
        <v>1503</v>
      </c>
      <c r="D71" s="587" t="s">
        <v>1538</v>
      </c>
      <c r="E71" s="587" t="s">
        <v>1539</v>
      </c>
      <c r="F71" s="614">
        <v>378</v>
      </c>
      <c r="G71" s="614">
        <v>185976</v>
      </c>
      <c r="H71" s="614">
        <v>0.79756411356033963</v>
      </c>
      <c r="I71" s="614">
        <v>492</v>
      </c>
      <c r="J71" s="614">
        <v>445</v>
      </c>
      <c r="K71" s="614">
        <v>233180</v>
      </c>
      <c r="L71" s="614">
        <v>1</v>
      </c>
      <c r="M71" s="614">
        <v>524</v>
      </c>
      <c r="N71" s="614">
        <v>324</v>
      </c>
      <c r="O71" s="614">
        <v>169776</v>
      </c>
      <c r="P71" s="592">
        <v>0.72808988764044946</v>
      </c>
      <c r="Q71" s="615">
        <v>524</v>
      </c>
    </row>
    <row r="72" spans="1:17" ht="14.4" customHeight="1" x14ac:dyDescent="0.3">
      <c r="A72" s="586" t="s">
        <v>1701</v>
      </c>
      <c r="B72" s="587" t="s">
        <v>1502</v>
      </c>
      <c r="C72" s="587" t="s">
        <v>1503</v>
      </c>
      <c r="D72" s="587" t="s">
        <v>1540</v>
      </c>
      <c r="E72" s="587" t="s">
        <v>1541</v>
      </c>
      <c r="F72" s="614">
        <v>35</v>
      </c>
      <c r="G72" s="614">
        <v>1085</v>
      </c>
      <c r="H72" s="614">
        <v>1.1896929824561404</v>
      </c>
      <c r="I72" s="614">
        <v>31</v>
      </c>
      <c r="J72" s="614">
        <v>16</v>
      </c>
      <c r="K72" s="614">
        <v>912</v>
      </c>
      <c r="L72" s="614">
        <v>1</v>
      </c>
      <c r="M72" s="614">
        <v>57</v>
      </c>
      <c r="N72" s="614">
        <v>33</v>
      </c>
      <c r="O72" s="614">
        <v>1903</v>
      </c>
      <c r="P72" s="592">
        <v>2.0866228070175437</v>
      </c>
      <c r="Q72" s="615">
        <v>57.666666666666664</v>
      </c>
    </row>
    <row r="73" spans="1:17" ht="14.4" customHeight="1" x14ac:dyDescent="0.3">
      <c r="A73" s="586" t="s">
        <v>1701</v>
      </c>
      <c r="B73" s="587" t="s">
        <v>1502</v>
      </c>
      <c r="C73" s="587" t="s">
        <v>1503</v>
      </c>
      <c r="D73" s="587" t="s">
        <v>1542</v>
      </c>
      <c r="E73" s="587" t="s">
        <v>1543</v>
      </c>
      <c r="F73" s="614">
        <v>2</v>
      </c>
      <c r="G73" s="614">
        <v>416</v>
      </c>
      <c r="H73" s="614">
        <v>1.8571428571428572</v>
      </c>
      <c r="I73" s="614">
        <v>208</v>
      </c>
      <c r="J73" s="614">
        <v>1</v>
      </c>
      <c r="K73" s="614">
        <v>224</v>
      </c>
      <c r="L73" s="614">
        <v>1</v>
      </c>
      <c r="M73" s="614">
        <v>224</v>
      </c>
      <c r="N73" s="614">
        <v>1</v>
      </c>
      <c r="O73" s="614">
        <v>225</v>
      </c>
      <c r="P73" s="592">
        <v>1.0044642857142858</v>
      </c>
      <c r="Q73" s="615">
        <v>225</v>
      </c>
    </row>
    <row r="74" spans="1:17" ht="14.4" customHeight="1" x14ac:dyDescent="0.3">
      <c r="A74" s="586" t="s">
        <v>1701</v>
      </c>
      <c r="B74" s="587" t="s">
        <v>1502</v>
      </c>
      <c r="C74" s="587" t="s">
        <v>1503</v>
      </c>
      <c r="D74" s="587" t="s">
        <v>1542</v>
      </c>
      <c r="E74" s="587" t="s">
        <v>1544</v>
      </c>
      <c r="F74" s="614">
        <v>10</v>
      </c>
      <c r="G74" s="614">
        <v>2080</v>
      </c>
      <c r="H74" s="614"/>
      <c r="I74" s="614">
        <v>208</v>
      </c>
      <c r="J74" s="614"/>
      <c r="K74" s="614"/>
      <c r="L74" s="614"/>
      <c r="M74" s="614"/>
      <c r="N74" s="614">
        <v>2</v>
      </c>
      <c r="O74" s="614">
        <v>450</v>
      </c>
      <c r="P74" s="592"/>
      <c r="Q74" s="615">
        <v>225</v>
      </c>
    </row>
    <row r="75" spans="1:17" ht="14.4" customHeight="1" x14ac:dyDescent="0.3">
      <c r="A75" s="586" t="s">
        <v>1701</v>
      </c>
      <c r="B75" s="587" t="s">
        <v>1502</v>
      </c>
      <c r="C75" s="587" t="s">
        <v>1503</v>
      </c>
      <c r="D75" s="587" t="s">
        <v>1545</v>
      </c>
      <c r="E75" s="587" t="s">
        <v>1546</v>
      </c>
      <c r="F75" s="614">
        <v>12</v>
      </c>
      <c r="G75" s="614">
        <v>4608</v>
      </c>
      <c r="H75" s="614">
        <v>8.3327305605786623</v>
      </c>
      <c r="I75" s="614">
        <v>384</v>
      </c>
      <c r="J75" s="614">
        <v>1</v>
      </c>
      <c r="K75" s="614">
        <v>553</v>
      </c>
      <c r="L75" s="614">
        <v>1</v>
      </c>
      <c r="M75" s="614">
        <v>553</v>
      </c>
      <c r="N75" s="614">
        <v>3</v>
      </c>
      <c r="O75" s="614">
        <v>1662</v>
      </c>
      <c r="P75" s="592">
        <v>3.0054249547920433</v>
      </c>
      <c r="Q75" s="615">
        <v>554</v>
      </c>
    </row>
    <row r="76" spans="1:17" ht="14.4" customHeight="1" x14ac:dyDescent="0.3">
      <c r="A76" s="586" t="s">
        <v>1701</v>
      </c>
      <c r="B76" s="587" t="s">
        <v>1502</v>
      </c>
      <c r="C76" s="587" t="s">
        <v>1503</v>
      </c>
      <c r="D76" s="587" t="s">
        <v>1547</v>
      </c>
      <c r="E76" s="587" t="s">
        <v>1548</v>
      </c>
      <c r="F76" s="614"/>
      <c r="G76" s="614"/>
      <c r="H76" s="614"/>
      <c r="I76" s="614"/>
      <c r="J76" s="614">
        <v>3</v>
      </c>
      <c r="K76" s="614">
        <v>639</v>
      </c>
      <c r="L76" s="614">
        <v>1</v>
      </c>
      <c r="M76" s="614">
        <v>213</v>
      </c>
      <c r="N76" s="614">
        <v>1</v>
      </c>
      <c r="O76" s="614">
        <v>214</v>
      </c>
      <c r="P76" s="592">
        <v>0.3348982785602504</v>
      </c>
      <c r="Q76" s="615">
        <v>214</v>
      </c>
    </row>
    <row r="77" spans="1:17" ht="14.4" customHeight="1" x14ac:dyDescent="0.3">
      <c r="A77" s="586" t="s">
        <v>1701</v>
      </c>
      <c r="B77" s="587" t="s">
        <v>1502</v>
      </c>
      <c r="C77" s="587" t="s">
        <v>1503</v>
      </c>
      <c r="D77" s="587" t="s">
        <v>1549</v>
      </c>
      <c r="E77" s="587" t="s">
        <v>1550</v>
      </c>
      <c r="F77" s="614">
        <v>20</v>
      </c>
      <c r="G77" s="614">
        <v>2740</v>
      </c>
      <c r="H77" s="614">
        <v>1.9432624113475176</v>
      </c>
      <c r="I77" s="614">
        <v>137</v>
      </c>
      <c r="J77" s="614">
        <v>10</v>
      </c>
      <c r="K77" s="614">
        <v>1410</v>
      </c>
      <c r="L77" s="614">
        <v>1</v>
      </c>
      <c r="M77" s="614">
        <v>141</v>
      </c>
      <c r="N77" s="614">
        <v>10</v>
      </c>
      <c r="O77" s="614">
        <v>1420</v>
      </c>
      <c r="P77" s="592">
        <v>1.0070921985815602</v>
      </c>
      <c r="Q77" s="615">
        <v>142</v>
      </c>
    </row>
    <row r="78" spans="1:17" ht="14.4" customHeight="1" x14ac:dyDescent="0.3">
      <c r="A78" s="586" t="s">
        <v>1701</v>
      </c>
      <c r="B78" s="587" t="s">
        <v>1502</v>
      </c>
      <c r="C78" s="587" t="s">
        <v>1503</v>
      </c>
      <c r="D78" s="587" t="s">
        <v>1549</v>
      </c>
      <c r="E78" s="587" t="s">
        <v>1551</v>
      </c>
      <c r="F78" s="614">
        <v>2</v>
      </c>
      <c r="G78" s="614">
        <v>274</v>
      </c>
      <c r="H78" s="614">
        <v>0.24290780141843971</v>
      </c>
      <c r="I78" s="614">
        <v>137</v>
      </c>
      <c r="J78" s="614">
        <v>8</v>
      </c>
      <c r="K78" s="614">
        <v>1128</v>
      </c>
      <c r="L78" s="614">
        <v>1</v>
      </c>
      <c r="M78" s="614">
        <v>141</v>
      </c>
      <c r="N78" s="614">
        <v>2</v>
      </c>
      <c r="O78" s="614">
        <v>284</v>
      </c>
      <c r="P78" s="592">
        <v>0.25177304964539005</v>
      </c>
      <c r="Q78" s="615">
        <v>142</v>
      </c>
    </row>
    <row r="79" spans="1:17" ht="14.4" customHeight="1" x14ac:dyDescent="0.3">
      <c r="A79" s="586" t="s">
        <v>1701</v>
      </c>
      <c r="B79" s="587" t="s">
        <v>1502</v>
      </c>
      <c r="C79" s="587" t="s">
        <v>1503</v>
      </c>
      <c r="D79" s="587" t="s">
        <v>1552</v>
      </c>
      <c r="E79" s="587" t="s">
        <v>1553</v>
      </c>
      <c r="F79" s="614"/>
      <c r="G79" s="614"/>
      <c r="H79" s="614"/>
      <c r="I79" s="614"/>
      <c r="J79" s="614">
        <v>1</v>
      </c>
      <c r="K79" s="614">
        <v>220</v>
      </c>
      <c r="L79" s="614">
        <v>1</v>
      </c>
      <c r="M79" s="614">
        <v>220</v>
      </c>
      <c r="N79" s="614"/>
      <c r="O79" s="614"/>
      <c r="P79" s="592"/>
      <c r="Q79" s="615"/>
    </row>
    <row r="80" spans="1:17" ht="14.4" customHeight="1" x14ac:dyDescent="0.3">
      <c r="A80" s="586" t="s">
        <v>1701</v>
      </c>
      <c r="B80" s="587" t="s">
        <v>1502</v>
      </c>
      <c r="C80" s="587" t="s">
        <v>1503</v>
      </c>
      <c r="D80" s="587" t="s">
        <v>1556</v>
      </c>
      <c r="E80" s="587" t="s">
        <v>1557</v>
      </c>
      <c r="F80" s="614">
        <v>844</v>
      </c>
      <c r="G80" s="614">
        <v>14348</v>
      </c>
      <c r="H80" s="614">
        <v>0.90267379679144388</v>
      </c>
      <c r="I80" s="614">
        <v>17</v>
      </c>
      <c r="J80" s="614">
        <v>935</v>
      </c>
      <c r="K80" s="614">
        <v>15895</v>
      </c>
      <c r="L80" s="614">
        <v>1</v>
      </c>
      <c r="M80" s="614">
        <v>17</v>
      </c>
      <c r="N80" s="614">
        <v>755</v>
      </c>
      <c r="O80" s="614">
        <v>12835</v>
      </c>
      <c r="P80" s="592">
        <v>0.80748663101604279</v>
      </c>
      <c r="Q80" s="615">
        <v>17</v>
      </c>
    </row>
    <row r="81" spans="1:17" ht="14.4" customHeight="1" x14ac:dyDescent="0.3">
      <c r="A81" s="586" t="s">
        <v>1701</v>
      </c>
      <c r="B81" s="587" t="s">
        <v>1502</v>
      </c>
      <c r="C81" s="587" t="s">
        <v>1503</v>
      </c>
      <c r="D81" s="587" t="s">
        <v>1556</v>
      </c>
      <c r="E81" s="587" t="s">
        <v>1558</v>
      </c>
      <c r="F81" s="614">
        <v>8</v>
      </c>
      <c r="G81" s="614">
        <v>136</v>
      </c>
      <c r="H81" s="614">
        <v>0.8</v>
      </c>
      <c r="I81" s="614">
        <v>17</v>
      </c>
      <c r="J81" s="614">
        <v>10</v>
      </c>
      <c r="K81" s="614">
        <v>170</v>
      </c>
      <c r="L81" s="614">
        <v>1</v>
      </c>
      <c r="M81" s="614">
        <v>17</v>
      </c>
      <c r="N81" s="614">
        <v>11</v>
      </c>
      <c r="O81" s="614">
        <v>187</v>
      </c>
      <c r="P81" s="592">
        <v>1.1000000000000001</v>
      </c>
      <c r="Q81" s="615">
        <v>17</v>
      </c>
    </row>
    <row r="82" spans="1:17" ht="14.4" customHeight="1" x14ac:dyDescent="0.3">
      <c r="A82" s="586" t="s">
        <v>1701</v>
      </c>
      <c r="B82" s="587" t="s">
        <v>1502</v>
      </c>
      <c r="C82" s="587" t="s">
        <v>1503</v>
      </c>
      <c r="D82" s="587" t="s">
        <v>1559</v>
      </c>
      <c r="E82" s="587" t="s">
        <v>1560</v>
      </c>
      <c r="F82" s="614">
        <v>2</v>
      </c>
      <c r="G82" s="614">
        <v>278</v>
      </c>
      <c r="H82" s="614">
        <v>0.38881118881118881</v>
      </c>
      <c r="I82" s="614">
        <v>139</v>
      </c>
      <c r="J82" s="614">
        <v>5</v>
      </c>
      <c r="K82" s="614">
        <v>715</v>
      </c>
      <c r="L82" s="614">
        <v>1</v>
      </c>
      <c r="M82" s="614">
        <v>143</v>
      </c>
      <c r="N82" s="614">
        <v>2</v>
      </c>
      <c r="O82" s="614">
        <v>286</v>
      </c>
      <c r="P82" s="592">
        <v>0.4</v>
      </c>
      <c r="Q82" s="615">
        <v>143</v>
      </c>
    </row>
    <row r="83" spans="1:17" ht="14.4" customHeight="1" x14ac:dyDescent="0.3">
      <c r="A83" s="586" t="s">
        <v>1701</v>
      </c>
      <c r="B83" s="587" t="s">
        <v>1502</v>
      </c>
      <c r="C83" s="587" t="s">
        <v>1503</v>
      </c>
      <c r="D83" s="587" t="s">
        <v>1559</v>
      </c>
      <c r="E83" s="587" t="s">
        <v>1561</v>
      </c>
      <c r="F83" s="614">
        <v>1</v>
      </c>
      <c r="G83" s="614">
        <v>139</v>
      </c>
      <c r="H83" s="614">
        <v>0.16200466200466201</v>
      </c>
      <c r="I83" s="614">
        <v>139</v>
      </c>
      <c r="J83" s="614">
        <v>6</v>
      </c>
      <c r="K83" s="614">
        <v>858</v>
      </c>
      <c r="L83" s="614">
        <v>1</v>
      </c>
      <c r="M83" s="614">
        <v>143</v>
      </c>
      <c r="N83" s="614">
        <v>6</v>
      </c>
      <c r="O83" s="614">
        <v>858</v>
      </c>
      <c r="P83" s="592">
        <v>1</v>
      </c>
      <c r="Q83" s="615">
        <v>143</v>
      </c>
    </row>
    <row r="84" spans="1:17" ht="14.4" customHeight="1" x14ac:dyDescent="0.3">
      <c r="A84" s="586" t="s">
        <v>1701</v>
      </c>
      <c r="B84" s="587" t="s">
        <v>1502</v>
      </c>
      <c r="C84" s="587" t="s">
        <v>1503</v>
      </c>
      <c r="D84" s="587" t="s">
        <v>1562</v>
      </c>
      <c r="E84" s="587" t="s">
        <v>1563</v>
      </c>
      <c r="F84" s="614">
        <v>59</v>
      </c>
      <c r="G84" s="614">
        <v>6077</v>
      </c>
      <c r="H84" s="614">
        <v>2.3373076923076921</v>
      </c>
      <c r="I84" s="614">
        <v>103</v>
      </c>
      <c r="J84" s="614">
        <v>40</v>
      </c>
      <c r="K84" s="614">
        <v>2600</v>
      </c>
      <c r="L84" s="614">
        <v>1</v>
      </c>
      <c r="M84" s="614">
        <v>65</v>
      </c>
      <c r="N84" s="614">
        <v>15</v>
      </c>
      <c r="O84" s="614">
        <v>975</v>
      </c>
      <c r="P84" s="592">
        <v>0.375</v>
      </c>
      <c r="Q84" s="615">
        <v>65</v>
      </c>
    </row>
    <row r="85" spans="1:17" ht="14.4" customHeight="1" x14ac:dyDescent="0.3">
      <c r="A85" s="586" t="s">
        <v>1701</v>
      </c>
      <c r="B85" s="587" t="s">
        <v>1502</v>
      </c>
      <c r="C85" s="587" t="s">
        <v>1503</v>
      </c>
      <c r="D85" s="587" t="s">
        <v>1562</v>
      </c>
      <c r="E85" s="587" t="s">
        <v>1564</v>
      </c>
      <c r="F85" s="614">
        <v>2</v>
      </c>
      <c r="G85" s="614">
        <v>206</v>
      </c>
      <c r="H85" s="614">
        <v>0.52820512820512822</v>
      </c>
      <c r="I85" s="614">
        <v>103</v>
      </c>
      <c r="J85" s="614">
        <v>6</v>
      </c>
      <c r="K85" s="614">
        <v>390</v>
      </c>
      <c r="L85" s="614">
        <v>1</v>
      </c>
      <c r="M85" s="614">
        <v>65</v>
      </c>
      <c r="N85" s="614">
        <v>9</v>
      </c>
      <c r="O85" s="614">
        <v>585</v>
      </c>
      <c r="P85" s="592">
        <v>1.5</v>
      </c>
      <c r="Q85" s="615">
        <v>65</v>
      </c>
    </row>
    <row r="86" spans="1:17" ht="14.4" customHeight="1" x14ac:dyDescent="0.3">
      <c r="A86" s="586" t="s">
        <v>1701</v>
      </c>
      <c r="B86" s="587" t="s">
        <v>1502</v>
      </c>
      <c r="C86" s="587" t="s">
        <v>1503</v>
      </c>
      <c r="D86" s="587" t="s">
        <v>1571</v>
      </c>
      <c r="E86" s="587" t="s">
        <v>1572</v>
      </c>
      <c r="F86" s="614">
        <v>1327</v>
      </c>
      <c r="G86" s="614">
        <v>155259</v>
      </c>
      <c r="H86" s="614">
        <v>0.9799229992426155</v>
      </c>
      <c r="I86" s="614">
        <v>117</v>
      </c>
      <c r="J86" s="614">
        <v>1165</v>
      </c>
      <c r="K86" s="614">
        <v>158440</v>
      </c>
      <c r="L86" s="614">
        <v>1</v>
      </c>
      <c r="M86" s="614">
        <v>136</v>
      </c>
      <c r="N86" s="614">
        <v>1064</v>
      </c>
      <c r="O86" s="614">
        <v>145417</v>
      </c>
      <c r="P86" s="592">
        <v>0.9178048472607927</v>
      </c>
      <c r="Q86" s="615">
        <v>136.67011278195488</v>
      </c>
    </row>
    <row r="87" spans="1:17" ht="14.4" customHeight="1" x14ac:dyDescent="0.3">
      <c r="A87" s="586" t="s">
        <v>1701</v>
      </c>
      <c r="B87" s="587" t="s">
        <v>1502</v>
      </c>
      <c r="C87" s="587" t="s">
        <v>1503</v>
      </c>
      <c r="D87" s="587" t="s">
        <v>1571</v>
      </c>
      <c r="E87" s="587" t="s">
        <v>1573</v>
      </c>
      <c r="F87" s="614">
        <v>1</v>
      </c>
      <c r="G87" s="614">
        <v>117</v>
      </c>
      <c r="H87" s="614">
        <v>3.5845588235294115E-2</v>
      </c>
      <c r="I87" s="614">
        <v>117</v>
      </c>
      <c r="J87" s="614">
        <v>24</v>
      </c>
      <c r="K87" s="614">
        <v>3264</v>
      </c>
      <c r="L87" s="614">
        <v>1</v>
      </c>
      <c r="M87" s="614">
        <v>136</v>
      </c>
      <c r="N87" s="614">
        <v>18</v>
      </c>
      <c r="O87" s="614">
        <v>2448</v>
      </c>
      <c r="P87" s="592">
        <v>0.75</v>
      </c>
      <c r="Q87" s="615">
        <v>136</v>
      </c>
    </row>
    <row r="88" spans="1:17" ht="14.4" customHeight="1" x14ac:dyDescent="0.3">
      <c r="A88" s="586" t="s">
        <v>1701</v>
      </c>
      <c r="B88" s="587" t="s">
        <v>1502</v>
      </c>
      <c r="C88" s="587" t="s">
        <v>1503</v>
      </c>
      <c r="D88" s="587" t="s">
        <v>1574</v>
      </c>
      <c r="E88" s="587" t="s">
        <v>1575</v>
      </c>
      <c r="F88" s="614">
        <v>532</v>
      </c>
      <c r="G88" s="614">
        <v>48412</v>
      </c>
      <c r="H88" s="614">
        <v>1.5693215339233038</v>
      </c>
      <c r="I88" s="614">
        <v>91</v>
      </c>
      <c r="J88" s="614">
        <v>339</v>
      </c>
      <c r="K88" s="614">
        <v>30849</v>
      </c>
      <c r="L88" s="614">
        <v>1</v>
      </c>
      <c r="M88" s="614">
        <v>91</v>
      </c>
      <c r="N88" s="614">
        <v>356</v>
      </c>
      <c r="O88" s="614">
        <v>32396</v>
      </c>
      <c r="P88" s="592">
        <v>1.0501474926253687</v>
      </c>
      <c r="Q88" s="615">
        <v>91</v>
      </c>
    </row>
    <row r="89" spans="1:17" ht="14.4" customHeight="1" x14ac:dyDescent="0.3">
      <c r="A89" s="586" t="s">
        <v>1701</v>
      </c>
      <c r="B89" s="587" t="s">
        <v>1502</v>
      </c>
      <c r="C89" s="587" t="s">
        <v>1503</v>
      </c>
      <c r="D89" s="587" t="s">
        <v>1576</v>
      </c>
      <c r="E89" s="587" t="s">
        <v>1577</v>
      </c>
      <c r="F89" s="614">
        <v>3</v>
      </c>
      <c r="G89" s="614">
        <v>297</v>
      </c>
      <c r="H89" s="614"/>
      <c r="I89" s="614">
        <v>99</v>
      </c>
      <c r="J89" s="614"/>
      <c r="K89" s="614"/>
      <c r="L89" s="614"/>
      <c r="M89" s="614"/>
      <c r="N89" s="614">
        <v>3</v>
      </c>
      <c r="O89" s="614">
        <v>414</v>
      </c>
      <c r="P89" s="592"/>
      <c r="Q89" s="615">
        <v>138</v>
      </c>
    </row>
    <row r="90" spans="1:17" ht="14.4" customHeight="1" x14ac:dyDescent="0.3">
      <c r="A90" s="586" t="s">
        <v>1701</v>
      </c>
      <c r="B90" s="587" t="s">
        <v>1502</v>
      </c>
      <c r="C90" s="587" t="s">
        <v>1503</v>
      </c>
      <c r="D90" s="587" t="s">
        <v>1576</v>
      </c>
      <c r="E90" s="587" t="s">
        <v>1578</v>
      </c>
      <c r="F90" s="614">
        <v>2</v>
      </c>
      <c r="G90" s="614">
        <v>198</v>
      </c>
      <c r="H90" s="614">
        <v>0.20646506777893639</v>
      </c>
      <c r="I90" s="614">
        <v>99</v>
      </c>
      <c r="J90" s="614">
        <v>7</v>
      </c>
      <c r="K90" s="614">
        <v>959</v>
      </c>
      <c r="L90" s="614">
        <v>1</v>
      </c>
      <c r="M90" s="614">
        <v>137</v>
      </c>
      <c r="N90" s="614"/>
      <c r="O90" s="614"/>
      <c r="P90" s="592"/>
      <c r="Q90" s="615"/>
    </row>
    <row r="91" spans="1:17" ht="14.4" customHeight="1" x14ac:dyDescent="0.3">
      <c r="A91" s="586" t="s">
        <v>1701</v>
      </c>
      <c r="B91" s="587" t="s">
        <v>1502</v>
      </c>
      <c r="C91" s="587" t="s">
        <v>1503</v>
      </c>
      <c r="D91" s="587" t="s">
        <v>1579</v>
      </c>
      <c r="E91" s="587" t="s">
        <v>1580</v>
      </c>
      <c r="F91" s="614">
        <v>78</v>
      </c>
      <c r="G91" s="614">
        <v>1638</v>
      </c>
      <c r="H91" s="614">
        <v>0.35454545454545455</v>
      </c>
      <c r="I91" s="614">
        <v>21</v>
      </c>
      <c r="J91" s="614">
        <v>70</v>
      </c>
      <c r="K91" s="614">
        <v>4620</v>
      </c>
      <c r="L91" s="614">
        <v>1</v>
      </c>
      <c r="M91" s="614">
        <v>66</v>
      </c>
      <c r="N91" s="614">
        <v>43</v>
      </c>
      <c r="O91" s="614">
        <v>2838</v>
      </c>
      <c r="P91" s="592">
        <v>0.61428571428571432</v>
      </c>
      <c r="Q91" s="615">
        <v>66</v>
      </c>
    </row>
    <row r="92" spans="1:17" ht="14.4" customHeight="1" x14ac:dyDescent="0.3">
      <c r="A92" s="586" t="s">
        <v>1701</v>
      </c>
      <c r="B92" s="587" t="s">
        <v>1502</v>
      </c>
      <c r="C92" s="587" t="s">
        <v>1503</v>
      </c>
      <c r="D92" s="587" t="s">
        <v>1579</v>
      </c>
      <c r="E92" s="587" t="s">
        <v>1581</v>
      </c>
      <c r="F92" s="614">
        <v>42</v>
      </c>
      <c r="G92" s="614">
        <v>882</v>
      </c>
      <c r="H92" s="614">
        <v>0.78609625668449201</v>
      </c>
      <c r="I92" s="614">
        <v>21</v>
      </c>
      <c r="J92" s="614">
        <v>17</v>
      </c>
      <c r="K92" s="614">
        <v>1122</v>
      </c>
      <c r="L92" s="614">
        <v>1</v>
      </c>
      <c r="M92" s="614">
        <v>66</v>
      </c>
      <c r="N92" s="614">
        <v>22</v>
      </c>
      <c r="O92" s="614">
        <v>1456</v>
      </c>
      <c r="P92" s="592">
        <v>1.2976827094474153</v>
      </c>
      <c r="Q92" s="615">
        <v>66.181818181818187</v>
      </c>
    </row>
    <row r="93" spans="1:17" ht="14.4" customHeight="1" x14ac:dyDescent="0.3">
      <c r="A93" s="586" t="s">
        <v>1701</v>
      </c>
      <c r="B93" s="587" t="s">
        <v>1502</v>
      </c>
      <c r="C93" s="587" t="s">
        <v>1503</v>
      </c>
      <c r="D93" s="587" t="s">
        <v>1582</v>
      </c>
      <c r="E93" s="587" t="s">
        <v>1583</v>
      </c>
      <c r="F93" s="614">
        <v>654</v>
      </c>
      <c r="G93" s="614">
        <v>319152</v>
      </c>
      <c r="H93" s="614">
        <v>2.7103743460832939</v>
      </c>
      <c r="I93" s="614">
        <v>488</v>
      </c>
      <c r="J93" s="614">
        <v>359</v>
      </c>
      <c r="K93" s="614">
        <v>117752</v>
      </c>
      <c r="L93" s="614">
        <v>1</v>
      </c>
      <c r="M93" s="614">
        <v>328</v>
      </c>
      <c r="N93" s="614">
        <v>431</v>
      </c>
      <c r="O93" s="614">
        <v>141368</v>
      </c>
      <c r="P93" s="592">
        <v>1.2005571030640669</v>
      </c>
      <c r="Q93" s="615">
        <v>328</v>
      </c>
    </row>
    <row r="94" spans="1:17" ht="14.4" customHeight="1" x14ac:dyDescent="0.3">
      <c r="A94" s="586" t="s">
        <v>1701</v>
      </c>
      <c r="B94" s="587" t="s">
        <v>1502</v>
      </c>
      <c r="C94" s="587" t="s">
        <v>1503</v>
      </c>
      <c r="D94" s="587" t="s">
        <v>1593</v>
      </c>
      <c r="E94" s="587" t="s">
        <v>1594</v>
      </c>
      <c r="F94" s="614">
        <v>217</v>
      </c>
      <c r="G94" s="614">
        <v>8897</v>
      </c>
      <c r="H94" s="614">
        <v>1.4417436396046022</v>
      </c>
      <c r="I94" s="614">
        <v>41</v>
      </c>
      <c r="J94" s="614">
        <v>121</v>
      </c>
      <c r="K94" s="614">
        <v>6171</v>
      </c>
      <c r="L94" s="614">
        <v>1</v>
      </c>
      <c r="M94" s="614">
        <v>51</v>
      </c>
      <c r="N94" s="614">
        <v>111</v>
      </c>
      <c r="O94" s="614">
        <v>5661</v>
      </c>
      <c r="P94" s="592">
        <v>0.9173553719008265</v>
      </c>
      <c r="Q94" s="615">
        <v>51</v>
      </c>
    </row>
    <row r="95" spans="1:17" ht="14.4" customHeight="1" x14ac:dyDescent="0.3">
      <c r="A95" s="586" t="s">
        <v>1701</v>
      </c>
      <c r="B95" s="587" t="s">
        <v>1502</v>
      </c>
      <c r="C95" s="587" t="s">
        <v>1503</v>
      </c>
      <c r="D95" s="587" t="s">
        <v>1593</v>
      </c>
      <c r="E95" s="587" t="s">
        <v>1595</v>
      </c>
      <c r="F95" s="614">
        <v>24</v>
      </c>
      <c r="G95" s="614">
        <v>984</v>
      </c>
      <c r="H95" s="614">
        <v>1.607843137254902</v>
      </c>
      <c r="I95" s="614">
        <v>41</v>
      </c>
      <c r="J95" s="614">
        <v>12</v>
      </c>
      <c r="K95" s="614">
        <v>612</v>
      </c>
      <c r="L95" s="614">
        <v>1</v>
      </c>
      <c r="M95" s="614">
        <v>51</v>
      </c>
      <c r="N95" s="614">
        <v>35</v>
      </c>
      <c r="O95" s="614">
        <v>1785</v>
      </c>
      <c r="P95" s="592">
        <v>2.9166666666666665</v>
      </c>
      <c r="Q95" s="615">
        <v>51</v>
      </c>
    </row>
    <row r="96" spans="1:17" ht="14.4" customHeight="1" x14ac:dyDescent="0.3">
      <c r="A96" s="586" t="s">
        <v>1701</v>
      </c>
      <c r="B96" s="587" t="s">
        <v>1502</v>
      </c>
      <c r="C96" s="587" t="s">
        <v>1503</v>
      </c>
      <c r="D96" s="587" t="s">
        <v>1603</v>
      </c>
      <c r="E96" s="587" t="s">
        <v>1604</v>
      </c>
      <c r="F96" s="614">
        <v>1</v>
      </c>
      <c r="G96" s="614">
        <v>223</v>
      </c>
      <c r="H96" s="614"/>
      <c r="I96" s="614">
        <v>223</v>
      </c>
      <c r="J96" s="614"/>
      <c r="K96" s="614"/>
      <c r="L96" s="614"/>
      <c r="M96" s="614"/>
      <c r="N96" s="614"/>
      <c r="O96" s="614"/>
      <c r="P96" s="592"/>
      <c r="Q96" s="615"/>
    </row>
    <row r="97" spans="1:17" ht="14.4" customHeight="1" x14ac:dyDescent="0.3">
      <c r="A97" s="586" t="s">
        <v>1701</v>
      </c>
      <c r="B97" s="587" t="s">
        <v>1502</v>
      </c>
      <c r="C97" s="587" t="s">
        <v>1503</v>
      </c>
      <c r="D97" s="587" t="s">
        <v>1603</v>
      </c>
      <c r="E97" s="587" t="s">
        <v>1605</v>
      </c>
      <c r="F97" s="614">
        <v>1</v>
      </c>
      <c r="G97" s="614">
        <v>223</v>
      </c>
      <c r="H97" s="614"/>
      <c r="I97" s="614">
        <v>223</v>
      </c>
      <c r="J97" s="614"/>
      <c r="K97" s="614"/>
      <c r="L97" s="614"/>
      <c r="M97" s="614"/>
      <c r="N97" s="614"/>
      <c r="O97" s="614"/>
      <c r="P97" s="592"/>
      <c r="Q97" s="615"/>
    </row>
    <row r="98" spans="1:17" ht="14.4" customHeight="1" x14ac:dyDescent="0.3">
      <c r="A98" s="586" t="s">
        <v>1701</v>
      </c>
      <c r="B98" s="587" t="s">
        <v>1502</v>
      </c>
      <c r="C98" s="587" t="s">
        <v>1503</v>
      </c>
      <c r="D98" s="587" t="s">
        <v>1606</v>
      </c>
      <c r="E98" s="587" t="s">
        <v>1607</v>
      </c>
      <c r="F98" s="614">
        <v>106</v>
      </c>
      <c r="G98" s="614">
        <v>80878</v>
      </c>
      <c r="H98" s="614">
        <v>2.2083333333333335</v>
      </c>
      <c r="I98" s="614">
        <v>763</v>
      </c>
      <c r="J98" s="614">
        <v>48</v>
      </c>
      <c r="K98" s="614">
        <v>36624</v>
      </c>
      <c r="L98" s="614">
        <v>1</v>
      </c>
      <c r="M98" s="614">
        <v>763</v>
      </c>
      <c r="N98" s="614">
        <v>28</v>
      </c>
      <c r="O98" s="614">
        <v>21364</v>
      </c>
      <c r="P98" s="592">
        <v>0.58333333333333337</v>
      </c>
      <c r="Q98" s="615">
        <v>763</v>
      </c>
    </row>
    <row r="99" spans="1:17" ht="14.4" customHeight="1" x14ac:dyDescent="0.3">
      <c r="A99" s="586" t="s">
        <v>1701</v>
      </c>
      <c r="B99" s="587" t="s">
        <v>1502</v>
      </c>
      <c r="C99" s="587" t="s">
        <v>1503</v>
      </c>
      <c r="D99" s="587" t="s">
        <v>1606</v>
      </c>
      <c r="E99" s="587" t="s">
        <v>1608</v>
      </c>
      <c r="F99" s="614"/>
      <c r="G99" s="614"/>
      <c r="H99" s="614"/>
      <c r="I99" s="614"/>
      <c r="J99" s="614">
        <v>9</v>
      </c>
      <c r="K99" s="614">
        <v>6867</v>
      </c>
      <c r="L99" s="614">
        <v>1</v>
      </c>
      <c r="M99" s="614">
        <v>763</v>
      </c>
      <c r="N99" s="614">
        <v>7</v>
      </c>
      <c r="O99" s="614">
        <v>5341</v>
      </c>
      <c r="P99" s="592">
        <v>0.77777777777777779</v>
      </c>
      <c r="Q99" s="615">
        <v>763</v>
      </c>
    </row>
    <row r="100" spans="1:17" ht="14.4" customHeight="1" x14ac:dyDescent="0.3">
      <c r="A100" s="586" t="s">
        <v>1701</v>
      </c>
      <c r="B100" s="587" t="s">
        <v>1502</v>
      </c>
      <c r="C100" s="587" t="s">
        <v>1503</v>
      </c>
      <c r="D100" s="587" t="s">
        <v>1609</v>
      </c>
      <c r="E100" s="587" t="s">
        <v>1610</v>
      </c>
      <c r="F100" s="614">
        <v>5</v>
      </c>
      <c r="G100" s="614">
        <v>10560</v>
      </c>
      <c r="H100" s="614"/>
      <c r="I100" s="614">
        <v>2112</v>
      </c>
      <c r="J100" s="614"/>
      <c r="K100" s="614"/>
      <c r="L100" s="614"/>
      <c r="M100" s="614"/>
      <c r="N100" s="614"/>
      <c r="O100" s="614"/>
      <c r="P100" s="592"/>
      <c r="Q100" s="615"/>
    </row>
    <row r="101" spans="1:17" ht="14.4" customHeight="1" x14ac:dyDescent="0.3">
      <c r="A101" s="586" t="s">
        <v>1701</v>
      </c>
      <c r="B101" s="587" t="s">
        <v>1502</v>
      </c>
      <c r="C101" s="587" t="s">
        <v>1503</v>
      </c>
      <c r="D101" s="587" t="s">
        <v>1611</v>
      </c>
      <c r="E101" s="587" t="s">
        <v>1612</v>
      </c>
      <c r="F101" s="614">
        <v>188</v>
      </c>
      <c r="G101" s="614">
        <v>115432</v>
      </c>
      <c r="H101" s="614">
        <v>0.64373508220125364</v>
      </c>
      <c r="I101" s="614">
        <v>614</v>
      </c>
      <c r="J101" s="614">
        <v>293</v>
      </c>
      <c r="K101" s="614">
        <v>179316</v>
      </c>
      <c r="L101" s="614">
        <v>1</v>
      </c>
      <c r="M101" s="614">
        <v>612</v>
      </c>
      <c r="N101" s="614">
        <v>253</v>
      </c>
      <c r="O101" s="614">
        <v>154836</v>
      </c>
      <c r="P101" s="592">
        <v>0.86348122866894195</v>
      </c>
      <c r="Q101" s="615">
        <v>612</v>
      </c>
    </row>
    <row r="102" spans="1:17" ht="14.4" customHeight="1" x14ac:dyDescent="0.3">
      <c r="A102" s="586" t="s">
        <v>1701</v>
      </c>
      <c r="B102" s="587" t="s">
        <v>1502</v>
      </c>
      <c r="C102" s="587" t="s">
        <v>1503</v>
      </c>
      <c r="D102" s="587" t="s">
        <v>1611</v>
      </c>
      <c r="E102" s="587" t="s">
        <v>1613</v>
      </c>
      <c r="F102" s="614">
        <v>9</v>
      </c>
      <c r="G102" s="614">
        <v>5526</v>
      </c>
      <c r="H102" s="614">
        <v>1.1286764705882353</v>
      </c>
      <c r="I102" s="614">
        <v>614</v>
      </c>
      <c r="J102" s="614">
        <v>8</v>
      </c>
      <c r="K102" s="614">
        <v>4896</v>
      </c>
      <c r="L102" s="614">
        <v>1</v>
      </c>
      <c r="M102" s="614">
        <v>612</v>
      </c>
      <c r="N102" s="614">
        <v>5</v>
      </c>
      <c r="O102" s="614">
        <v>3060</v>
      </c>
      <c r="P102" s="592">
        <v>0.625</v>
      </c>
      <c r="Q102" s="615">
        <v>612</v>
      </c>
    </row>
    <row r="103" spans="1:17" ht="14.4" customHeight="1" x14ac:dyDescent="0.3">
      <c r="A103" s="586" t="s">
        <v>1701</v>
      </c>
      <c r="B103" s="587" t="s">
        <v>1502</v>
      </c>
      <c r="C103" s="587" t="s">
        <v>1503</v>
      </c>
      <c r="D103" s="587" t="s">
        <v>1614</v>
      </c>
      <c r="E103" s="587" t="s">
        <v>1615</v>
      </c>
      <c r="F103" s="614"/>
      <c r="G103" s="614"/>
      <c r="H103" s="614"/>
      <c r="I103" s="614"/>
      <c r="J103" s="614">
        <v>2</v>
      </c>
      <c r="K103" s="614">
        <v>1650</v>
      </c>
      <c r="L103" s="614">
        <v>1</v>
      </c>
      <c r="M103" s="614">
        <v>825</v>
      </c>
      <c r="N103" s="614">
        <v>1</v>
      </c>
      <c r="O103" s="614">
        <v>825</v>
      </c>
      <c r="P103" s="592">
        <v>0.5</v>
      </c>
      <c r="Q103" s="615">
        <v>825</v>
      </c>
    </row>
    <row r="104" spans="1:17" ht="14.4" customHeight="1" x14ac:dyDescent="0.3">
      <c r="A104" s="586" t="s">
        <v>1701</v>
      </c>
      <c r="B104" s="587" t="s">
        <v>1502</v>
      </c>
      <c r="C104" s="587" t="s">
        <v>1503</v>
      </c>
      <c r="D104" s="587" t="s">
        <v>1617</v>
      </c>
      <c r="E104" s="587" t="s">
        <v>1619</v>
      </c>
      <c r="F104" s="614"/>
      <c r="G104" s="614"/>
      <c r="H104" s="614"/>
      <c r="I104" s="614"/>
      <c r="J104" s="614">
        <v>1</v>
      </c>
      <c r="K104" s="614">
        <v>431</v>
      </c>
      <c r="L104" s="614">
        <v>1</v>
      </c>
      <c r="M104" s="614">
        <v>431</v>
      </c>
      <c r="N104" s="614"/>
      <c r="O104" s="614"/>
      <c r="P104" s="592"/>
      <c r="Q104" s="615"/>
    </row>
    <row r="105" spans="1:17" ht="14.4" customHeight="1" x14ac:dyDescent="0.3">
      <c r="A105" s="586" t="s">
        <v>1701</v>
      </c>
      <c r="B105" s="587" t="s">
        <v>1502</v>
      </c>
      <c r="C105" s="587" t="s">
        <v>1503</v>
      </c>
      <c r="D105" s="587" t="s">
        <v>1627</v>
      </c>
      <c r="E105" s="587" t="s">
        <v>1628</v>
      </c>
      <c r="F105" s="614"/>
      <c r="G105" s="614"/>
      <c r="H105" s="614"/>
      <c r="I105" s="614"/>
      <c r="J105" s="614"/>
      <c r="K105" s="614"/>
      <c r="L105" s="614"/>
      <c r="M105" s="614"/>
      <c r="N105" s="614">
        <v>1</v>
      </c>
      <c r="O105" s="614">
        <v>272</v>
      </c>
      <c r="P105" s="592"/>
      <c r="Q105" s="615">
        <v>272</v>
      </c>
    </row>
    <row r="106" spans="1:17" ht="14.4" customHeight="1" x14ac:dyDescent="0.3">
      <c r="A106" s="586" t="s">
        <v>1701</v>
      </c>
      <c r="B106" s="587" t="s">
        <v>1502</v>
      </c>
      <c r="C106" s="587" t="s">
        <v>1503</v>
      </c>
      <c r="D106" s="587" t="s">
        <v>1627</v>
      </c>
      <c r="E106" s="587" t="s">
        <v>1629</v>
      </c>
      <c r="F106" s="614"/>
      <c r="G106" s="614"/>
      <c r="H106" s="614"/>
      <c r="I106" s="614"/>
      <c r="J106" s="614">
        <v>3</v>
      </c>
      <c r="K106" s="614">
        <v>813</v>
      </c>
      <c r="L106" s="614">
        <v>1</v>
      </c>
      <c r="M106" s="614">
        <v>271</v>
      </c>
      <c r="N106" s="614"/>
      <c r="O106" s="614"/>
      <c r="P106" s="592"/>
      <c r="Q106" s="615"/>
    </row>
    <row r="107" spans="1:17" ht="14.4" customHeight="1" x14ac:dyDescent="0.3">
      <c r="A107" s="586" t="s">
        <v>1701</v>
      </c>
      <c r="B107" s="587" t="s">
        <v>1502</v>
      </c>
      <c r="C107" s="587" t="s">
        <v>1503</v>
      </c>
      <c r="D107" s="587" t="s">
        <v>1635</v>
      </c>
      <c r="E107" s="587" t="s">
        <v>1637</v>
      </c>
      <c r="F107" s="614">
        <v>3</v>
      </c>
      <c r="G107" s="614">
        <v>81</v>
      </c>
      <c r="H107" s="614">
        <v>0.86170212765957444</v>
      </c>
      <c r="I107" s="614">
        <v>27</v>
      </c>
      <c r="J107" s="614">
        <v>2</v>
      </c>
      <c r="K107" s="614">
        <v>94</v>
      </c>
      <c r="L107" s="614">
        <v>1</v>
      </c>
      <c r="M107" s="614">
        <v>47</v>
      </c>
      <c r="N107" s="614">
        <v>5</v>
      </c>
      <c r="O107" s="614">
        <v>235</v>
      </c>
      <c r="P107" s="592">
        <v>2.5</v>
      </c>
      <c r="Q107" s="615">
        <v>47</v>
      </c>
    </row>
    <row r="108" spans="1:17" ht="14.4" customHeight="1" x14ac:dyDescent="0.3">
      <c r="A108" s="586" t="s">
        <v>1701</v>
      </c>
      <c r="B108" s="587" t="s">
        <v>1502</v>
      </c>
      <c r="C108" s="587" t="s">
        <v>1503</v>
      </c>
      <c r="D108" s="587" t="s">
        <v>1641</v>
      </c>
      <c r="E108" s="587" t="s">
        <v>1642</v>
      </c>
      <c r="F108" s="614">
        <v>1</v>
      </c>
      <c r="G108" s="614">
        <v>329</v>
      </c>
      <c r="H108" s="614"/>
      <c r="I108" s="614">
        <v>329</v>
      </c>
      <c r="J108" s="614"/>
      <c r="K108" s="614"/>
      <c r="L108" s="614"/>
      <c r="M108" s="614"/>
      <c r="N108" s="614"/>
      <c r="O108" s="614"/>
      <c r="P108" s="592"/>
      <c r="Q108" s="615"/>
    </row>
    <row r="109" spans="1:17" ht="14.4" customHeight="1" x14ac:dyDescent="0.3">
      <c r="A109" s="586" t="s">
        <v>1701</v>
      </c>
      <c r="B109" s="587" t="s">
        <v>1502</v>
      </c>
      <c r="C109" s="587" t="s">
        <v>1503</v>
      </c>
      <c r="D109" s="587" t="s">
        <v>1648</v>
      </c>
      <c r="E109" s="587" t="s">
        <v>1649</v>
      </c>
      <c r="F109" s="614"/>
      <c r="G109" s="614"/>
      <c r="H109" s="614"/>
      <c r="I109" s="614"/>
      <c r="J109" s="614">
        <v>2</v>
      </c>
      <c r="K109" s="614">
        <v>2986</v>
      </c>
      <c r="L109" s="614">
        <v>1</v>
      </c>
      <c r="M109" s="614">
        <v>1493</v>
      </c>
      <c r="N109" s="614">
        <v>21</v>
      </c>
      <c r="O109" s="614">
        <v>31353</v>
      </c>
      <c r="P109" s="592">
        <v>10.5</v>
      </c>
      <c r="Q109" s="615">
        <v>1493</v>
      </c>
    </row>
    <row r="110" spans="1:17" ht="14.4" customHeight="1" x14ac:dyDescent="0.3">
      <c r="A110" s="586" t="s">
        <v>1701</v>
      </c>
      <c r="B110" s="587" t="s">
        <v>1502</v>
      </c>
      <c r="C110" s="587" t="s">
        <v>1503</v>
      </c>
      <c r="D110" s="587" t="s">
        <v>1650</v>
      </c>
      <c r="E110" s="587" t="s">
        <v>1651</v>
      </c>
      <c r="F110" s="614"/>
      <c r="G110" s="614"/>
      <c r="H110" s="614"/>
      <c r="I110" s="614"/>
      <c r="J110" s="614">
        <v>2</v>
      </c>
      <c r="K110" s="614">
        <v>654</v>
      </c>
      <c r="L110" s="614">
        <v>1</v>
      </c>
      <c r="M110" s="614">
        <v>327</v>
      </c>
      <c r="N110" s="614">
        <v>1</v>
      </c>
      <c r="O110" s="614">
        <v>327</v>
      </c>
      <c r="P110" s="592">
        <v>0.5</v>
      </c>
      <c r="Q110" s="615">
        <v>327</v>
      </c>
    </row>
    <row r="111" spans="1:17" ht="14.4" customHeight="1" x14ac:dyDescent="0.3">
      <c r="A111" s="586" t="s">
        <v>1701</v>
      </c>
      <c r="B111" s="587" t="s">
        <v>1502</v>
      </c>
      <c r="C111" s="587" t="s">
        <v>1503</v>
      </c>
      <c r="D111" s="587" t="s">
        <v>1650</v>
      </c>
      <c r="E111" s="587" t="s">
        <v>1652</v>
      </c>
      <c r="F111" s="614"/>
      <c r="G111" s="614"/>
      <c r="H111" s="614"/>
      <c r="I111" s="614"/>
      <c r="J111" s="614">
        <v>1</v>
      </c>
      <c r="K111" s="614">
        <v>327</v>
      </c>
      <c r="L111" s="614">
        <v>1</v>
      </c>
      <c r="M111" s="614">
        <v>327</v>
      </c>
      <c r="N111" s="614">
        <v>23</v>
      </c>
      <c r="O111" s="614">
        <v>7521</v>
      </c>
      <c r="P111" s="592">
        <v>23</v>
      </c>
      <c r="Q111" s="615">
        <v>327</v>
      </c>
    </row>
    <row r="112" spans="1:17" ht="14.4" customHeight="1" x14ac:dyDescent="0.3">
      <c r="A112" s="586" t="s">
        <v>1701</v>
      </c>
      <c r="B112" s="587" t="s">
        <v>1502</v>
      </c>
      <c r="C112" s="587" t="s">
        <v>1503</v>
      </c>
      <c r="D112" s="587" t="s">
        <v>1653</v>
      </c>
      <c r="E112" s="587" t="s">
        <v>1654</v>
      </c>
      <c r="F112" s="614"/>
      <c r="G112" s="614"/>
      <c r="H112" s="614"/>
      <c r="I112" s="614"/>
      <c r="J112" s="614">
        <v>1</v>
      </c>
      <c r="K112" s="614">
        <v>887</v>
      </c>
      <c r="L112" s="614">
        <v>1</v>
      </c>
      <c r="M112" s="614">
        <v>887</v>
      </c>
      <c r="N112" s="614">
        <v>12</v>
      </c>
      <c r="O112" s="614">
        <v>10656</v>
      </c>
      <c r="P112" s="592">
        <v>12.013528748590755</v>
      </c>
      <c r="Q112" s="615">
        <v>888</v>
      </c>
    </row>
    <row r="113" spans="1:17" ht="14.4" customHeight="1" x14ac:dyDescent="0.3">
      <c r="A113" s="586" t="s">
        <v>1701</v>
      </c>
      <c r="B113" s="587" t="s">
        <v>1502</v>
      </c>
      <c r="C113" s="587" t="s">
        <v>1503</v>
      </c>
      <c r="D113" s="587" t="s">
        <v>1655</v>
      </c>
      <c r="E113" s="587" t="s">
        <v>1656</v>
      </c>
      <c r="F113" s="614"/>
      <c r="G113" s="614"/>
      <c r="H113" s="614"/>
      <c r="I113" s="614"/>
      <c r="J113" s="614">
        <v>4</v>
      </c>
      <c r="K113" s="614">
        <v>1324</v>
      </c>
      <c r="L113" s="614">
        <v>1</v>
      </c>
      <c r="M113" s="614">
        <v>331</v>
      </c>
      <c r="N113" s="614">
        <v>3</v>
      </c>
      <c r="O113" s="614">
        <v>996</v>
      </c>
      <c r="P113" s="592">
        <v>0.75226586102719029</v>
      </c>
      <c r="Q113" s="615">
        <v>332</v>
      </c>
    </row>
    <row r="114" spans="1:17" ht="14.4" customHeight="1" x14ac:dyDescent="0.3">
      <c r="A114" s="586" t="s">
        <v>1701</v>
      </c>
      <c r="B114" s="587" t="s">
        <v>1502</v>
      </c>
      <c r="C114" s="587" t="s">
        <v>1503</v>
      </c>
      <c r="D114" s="587" t="s">
        <v>1657</v>
      </c>
      <c r="E114" s="587" t="s">
        <v>1658</v>
      </c>
      <c r="F114" s="614"/>
      <c r="G114" s="614"/>
      <c r="H114" s="614"/>
      <c r="I114" s="614"/>
      <c r="J114" s="614">
        <v>379</v>
      </c>
      <c r="K114" s="614">
        <v>98540</v>
      </c>
      <c r="L114" s="614">
        <v>1</v>
      </c>
      <c r="M114" s="614">
        <v>260</v>
      </c>
      <c r="N114" s="614">
        <v>13</v>
      </c>
      <c r="O114" s="614">
        <v>3393</v>
      </c>
      <c r="P114" s="592">
        <v>3.4432717678100265E-2</v>
      </c>
      <c r="Q114" s="615">
        <v>261</v>
      </c>
    </row>
    <row r="115" spans="1:17" ht="14.4" customHeight="1" x14ac:dyDescent="0.3">
      <c r="A115" s="586" t="s">
        <v>1701</v>
      </c>
      <c r="B115" s="587" t="s">
        <v>1502</v>
      </c>
      <c r="C115" s="587" t="s">
        <v>1503</v>
      </c>
      <c r="D115" s="587" t="s">
        <v>1657</v>
      </c>
      <c r="E115" s="587" t="s">
        <v>1659</v>
      </c>
      <c r="F115" s="614"/>
      <c r="G115" s="614"/>
      <c r="H115" s="614"/>
      <c r="I115" s="614"/>
      <c r="J115" s="614"/>
      <c r="K115" s="614"/>
      <c r="L115" s="614"/>
      <c r="M115" s="614"/>
      <c r="N115" s="614">
        <v>809</v>
      </c>
      <c r="O115" s="614">
        <v>211149</v>
      </c>
      <c r="P115" s="592"/>
      <c r="Q115" s="615">
        <v>261</v>
      </c>
    </row>
    <row r="116" spans="1:17" ht="14.4" customHeight="1" x14ac:dyDescent="0.3">
      <c r="A116" s="586" t="s">
        <v>1701</v>
      </c>
      <c r="B116" s="587" t="s">
        <v>1502</v>
      </c>
      <c r="C116" s="587" t="s">
        <v>1503</v>
      </c>
      <c r="D116" s="587" t="s">
        <v>1660</v>
      </c>
      <c r="E116" s="587" t="s">
        <v>1661</v>
      </c>
      <c r="F116" s="614"/>
      <c r="G116" s="614"/>
      <c r="H116" s="614"/>
      <c r="I116" s="614"/>
      <c r="J116" s="614"/>
      <c r="K116" s="614"/>
      <c r="L116" s="614"/>
      <c r="M116" s="614"/>
      <c r="N116" s="614">
        <v>41</v>
      </c>
      <c r="O116" s="614">
        <v>6765</v>
      </c>
      <c r="P116" s="592"/>
      <c r="Q116" s="615">
        <v>165</v>
      </c>
    </row>
    <row r="117" spans="1:17" ht="14.4" customHeight="1" x14ac:dyDescent="0.3">
      <c r="A117" s="586" t="s">
        <v>1701</v>
      </c>
      <c r="B117" s="587" t="s">
        <v>1502</v>
      </c>
      <c r="C117" s="587" t="s">
        <v>1503</v>
      </c>
      <c r="D117" s="587" t="s">
        <v>1660</v>
      </c>
      <c r="E117" s="587" t="s">
        <v>1662</v>
      </c>
      <c r="F117" s="614"/>
      <c r="G117" s="614"/>
      <c r="H117" s="614"/>
      <c r="I117" s="614"/>
      <c r="J117" s="614">
        <v>2</v>
      </c>
      <c r="K117" s="614">
        <v>330</v>
      </c>
      <c r="L117" s="614">
        <v>1</v>
      </c>
      <c r="M117" s="614">
        <v>165</v>
      </c>
      <c r="N117" s="614">
        <v>30</v>
      </c>
      <c r="O117" s="614">
        <v>4950</v>
      </c>
      <c r="P117" s="592">
        <v>15</v>
      </c>
      <c r="Q117" s="615">
        <v>165</v>
      </c>
    </row>
    <row r="118" spans="1:17" ht="14.4" customHeight="1" x14ac:dyDescent="0.3">
      <c r="A118" s="586" t="s">
        <v>1701</v>
      </c>
      <c r="B118" s="587" t="s">
        <v>1502</v>
      </c>
      <c r="C118" s="587" t="s">
        <v>1503</v>
      </c>
      <c r="D118" s="587" t="s">
        <v>1665</v>
      </c>
      <c r="E118" s="587" t="s">
        <v>1666</v>
      </c>
      <c r="F118" s="614"/>
      <c r="G118" s="614"/>
      <c r="H118" s="614"/>
      <c r="I118" s="614"/>
      <c r="J118" s="614"/>
      <c r="K118" s="614"/>
      <c r="L118" s="614"/>
      <c r="M118" s="614"/>
      <c r="N118" s="614">
        <v>1</v>
      </c>
      <c r="O118" s="614">
        <v>152</v>
      </c>
      <c r="P118" s="592"/>
      <c r="Q118" s="615">
        <v>152</v>
      </c>
    </row>
    <row r="119" spans="1:17" ht="14.4" customHeight="1" x14ac:dyDescent="0.3">
      <c r="A119" s="586" t="s">
        <v>1701</v>
      </c>
      <c r="B119" s="587" t="s">
        <v>1502</v>
      </c>
      <c r="C119" s="587" t="s">
        <v>1503</v>
      </c>
      <c r="D119" s="587" t="s">
        <v>1665</v>
      </c>
      <c r="E119" s="587" t="s">
        <v>1667</v>
      </c>
      <c r="F119" s="614"/>
      <c r="G119" s="614"/>
      <c r="H119" s="614"/>
      <c r="I119" s="614"/>
      <c r="J119" s="614"/>
      <c r="K119" s="614"/>
      <c r="L119" s="614"/>
      <c r="M119" s="614"/>
      <c r="N119" s="614">
        <v>1</v>
      </c>
      <c r="O119" s="614">
        <v>151</v>
      </c>
      <c r="P119" s="592"/>
      <c r="Q119" s="615">
        <v>151</v>
      </c>
    </row>
    <row r="120" spans="1:17" ht="14.4" customHeight="1" x14ac:dyDescent="0.3">
      <c r="A120" s="586" t="s">
        <v>1702</v>
      </c>
      <c r="B120" s="587" t="s">
        <v>1502</v>
      </c>
      <c r="C120" s="587" t="s">
        <v>1503</v>
      </c>
      <c r="D120" s="587" t="s">
        <v>1504</v>
      </c>
      <c r="E120" s="587" t="s">
        <v>1505</v>
      </c>
      <c r="F120" s="614">
        <v>1477</v>
      </c>
      <c r="G120" s="614">
        <v>255521</v>
      </c>
      <c r="H120" s="614">
        <v>0.98862115127175365</v>
      </c>
      <c r="I120" s="614">
        <v>173</v>
      </c>
      <c r="J120" s="614">
        <v>1494</v>
      </c>
      <c r="K120" s="614">
        <v>258462</v>
      </c>
      <c r="L120" s="614">
        <v>1</v>
      </c>
      <c r="M120" s="614">
        <v>173</v>
      </c>
      <c r="N120" s="614">
        <v>1664</v>
      </c>
      <c r="O120" s="614">
        <v>289536</v>
      </c>
      <c r="P120" s="592">
        <v>1.1202265710239803</v>
      </c>
      <c r="Q120" s="615">
        <v>174</v>
      </c>
    </row>
    <row r="121" spans="1:17" ht="14.4" customHeight="1" x14ac:dyDescent="0.3">
      <c r="A121" s="586" t="s">
        <v>1702</v>
      </c>
      <c r="B121" s="587" t="s">
        <v>1502</v>
      </c>
      <c r="C121" s="587" t="s">
        <v>1503</v>
      </c>
      <c r="D121" s="587" t="s">
        <v>1506</v>
      </c>
      <c r="E121" s="587" t="s">
        <v>1507</v>
      </c>
      <c r="F121" s="614"/>
      <c r="G121" s="614"/>
      <c r="H121" s="614"/>
      <c r="I121" s="614"/>
      <c r="J121" s="614"/>
      <c r="K121" s="614"/>
      <c r="L121" s="614"/>
      <c r="M121" s="614"/>
      <c r="N121" s="614">
        <v>1</v>
      </c>
      <c r="O121" s="614">
        <v>193</v>
      </c>
      <c r="P121" s="592"/>
      <c r="Q121" s="615">
        <v>193</v>
      </c>
    </row>
    <row r="122" spans="1:17" ht="14.4" customHeight="1" x14ac:dyDescent="0.3">
      <c r="A122" s="586" t="s">
        <v>1702</v>
      </c>
      <c r="B122" s="587" t="s">
        <v>1502</v>
      </c>
      <c r="C122" s="587" t="s">
        <v>1503</v>
      </c>
      <c r="D122" s="587" t="s">
        <v>1513</v>
      </c>
      <c r="E122" s="587" t="s">
        <v>1515</v>
      </c>
      <c r="F122" s="614"/>
      <c r="G122" s="614"/>
      <c r="H122" s="614"/>
      <c r="I122" s="614"/>
      <c r="J122" s="614"/>
      <c r="K122" s="614"/>
      <c r="L122" s="614"/>
      <c r="M122" s="614"/>
      <c r="N122" s="614">
        <v>1</v>
      </c>
      <c r="O122" s="614">
        <v>256</v>
      </c>
      <c r="P122" s="592"/>
      <c r="Q122" s="615">
        <v>256</v>
      </c>
    </row>
    <row r="123" spans="1:17" ht="14.4" customHeight="1" x14ac:dyDescent="0.3">
      <c r="A123" s="586" t="s">
        <v>1702</v>
      </c>
      <c r="B123" s="587" t="s">
        <v>1502</v>
      </c>
      <c r="C123" s="587" t="s">
        <v>1503</v>
      </c>
      <c r="D123" s="587" t="s">
        <v>1522</v>
      </c>
      <c r="E123" s="587" t="s">
        <v>1523</v>
      </c>
      <c r="F123" s="614">
        <v>206</v>
      </c>
      <c r="G123" s="614">
        <v>241638</v>
      </c>
      <c r="H123" s="614">
        <v>0.99484540326896953</v>
      </c>
      <c r="I123" s="614">
        <v>1173</v>
      </c>
      <c r="J123" s="614">
        <v>227</v>
      </c>
      <c r="K123" s="614">
        <v>242890</v>
      </c>
      <c r="L123" s="614">
        <v>1</v>
      </c>
      <c r="M123" s="614">
        <v>1070</v>
      </c>
      <c r="N123" s="614">
        <v>486</v>
      </c>
      <c r="O123" s="614">
        <v>520020</v>
      </c>
      <c r="P123" s="592">
        <v>2.1409691629955949</v>
      </c>
      <c r="Q123" s="615">
        <v>1070</v>
      </c>
    </row>
    <row r="124" spans="1:17" ht="14.4" customHeight="1" x14ac:dyDescent="0.3">
      <c r="A124" s="586" t="s">
        <v>1702</v>
      </c>
      <c r="B124" s="587" t="s">
        <v>1502</v>
      </c>
      <c r="C124" s="587" t="s">
        <v>1503</v>
      </c>
      <c r="D124" s="587" t="s">
        <v>1524</v>
      </c>
      <c r="E124" s="587" t="s">
        <v>1525</v>
      </c>
      <c r="F124" s="614">
        <v>2049</v>
      </c>
      <c r="G124" s="614">
        <v>84009</v>
      </c>
      <c r="H124" s="614">
        <v>1.0388410743433745</v>
      </c>
      <c r="I124" s="614">
        <v>41</v>
      </c>
      <c r="J124" s="614">
        <v>1758</v>
      </c>
      <c r="K124" s="614">
        <v>80868</v>
      </c>
      <c r="L124" s="614">
        <v>1</v>
      </c>
      <c r="M124" s="614">
        <v>46</v>
      </c>
      <c r="N124" s="614">
        <v>2156</v>
      </c>
      <c r="O124" s="614">
        <v>99176</v>
      </c>
      <c r="P124" s="592">
        <v>1.2263936291240045</v>
      </c>
      <c r="Q124" s="615">
        <v>46</v>
      </c>
    </row>
    <row r="125" spans="1:17" ht="14.4" customHeight="1" x14ac:dyDescent="0.3">
      <c r="A125" s="586" t="s">
        <v>1702</v>
      </c>
      <c r="B125" s="587" t="s">
        <v>1502</v>
      </c>
      <c r="C125" s="587" t="s">
        <v>1503</v>
      </c>
      <c r="D125" s="587" t="s">
        <v>1527</v>
      </c>
      <c r="E125" s="587" t="s">
        <v>1528</v>
      </c>
      <c r="F125" s="614">
        <v>307</v>
      </c>
      <c r="G125" s="614">
        <v>117888</v>
      </c>
      <c r="H125" s="614">
        <v>0.69051802909959936</v>
      </c>
      <c r="I125" s="614">
        <v>384</v>
      </c>
      <c r="J125" s="614">
        <v>492</v>
      </c>
      <c r="K125" s="614">
        <v>170724</v>
      </c>
      <c r="L125" s="614">
        <v>1</v>
      </c>
      <c r="M125" s="614">
        <v>347</v>
      </c>
      <c r="N125" s="614">
        <v>479</v>
      </c>
      <c r="O125" s="614">
        <v>166213</v>
      </c>
      <c r="P125" s="592">
        <v>0.97357723577235777</v>
      </c>
      <c r="Q125" s="615">
        <v>347</v>
      </c>
    </row>
    <row r="126" spans="1:17" ht="14.4" customHeight="1" x14ac:dyDescent="0.3">
      <c r="A126" s="586" t="s">
        <v>1702</v>
      </c>
      <c r="B126" s="587" t="s">
        <v>1502</v>
      </c>
      <c r="C126" s="587" t="s">
        <v>1503</v>
      </c>
      <c r="D126" s="587" t="s">
        <v>1529</v>
      </c>
      <c r="E126" s="587" t="s">
        <v>1530</v>
      </c>
      <c r="F126" s="614">
        <v>6</v>
      </c>
      <c r="G126" s="614">
        <v>222</v>
      </c>
      <c r="H126" s="614">
        <v>0.16122004357298475</v>
      </c>
      <c r="I126" s="614">
        <v>37</v>
      </c>
      <c r="J126" s="614">
        <v>27</v>
      </c>
      <c r="K126" s="614">
        <v>1377</v>
      </c>
      <c r="L126" s="614">
        <v>1</v>
      </c>
      <c r="M126" s="614">
        <v>51</v>
      </c>
      <c r="N126" s="614">
        <v>30</v>
      </c>
      <c r="O126" s="614">
        <v>1530</v>
      </c>
      <c r="P126" s="592">
        <v>1.1111111111111112</v>
      </c>
      <c r="Q126" s="615">
        <v>51</v>
      </c>
    </row>
    <row r="127" spans="1:17" ht="14.4" customHeight="1" x14ac:dyDescent="0.3">
      <c r="A127" s="586" t="s">
        <v>1702</v>
      </c>
      <c r="B127" s="587" t="s">
        <v>1502</v>
      </c>
      <c r="C127" s="587" t="s">
        <v>1503</v>
      </c>
      <c r="D127" s="587" t="s">
        <v>1529</v>
      </c>
      <c r="E127" s="587" t="s">
        <v>1531</v>
      </c>
      <c r="F127" s="614">
        <v>924</v>
      </c>
      <c r="G127" s="614">
        <v>34188</v>
      </c>
      <c r="H127" s="614">
        <v>2.1694269940986102</v>
      </c>
      <c r="I127" s="614">
        <v>37</v>
      </c>
      <c r="J127" s="614">
        <v>309</v>
      </c>
      <c r="K127" s="614">
        <v>15759</v>
      </c>
      <c r="L127" s="614">
        <v>1</v>
      </c>
      <c r="M127" s="614">
        <v>51</v>
      </c>
      <c r="N127" s="614">
        <v>232</v>
      </c>
      <c r="O127" s="614">
        <v>11832</v>
      </c>
      <c r="P127" s="592">
        <v>0.7508090614886731</v>
      </c>
      <c r="Q127" s="615">
        <v>51</v>
      </c>
    </row>
    <row r="128" spans="1:17" ht="14.4" customHeight="1" x14ac:dyDescent="0.3">
      <c r="A128" s="586" t="s">
        <v>1702</v>
      </c>
      <c r="B128" s="587" t="s">
        <v>1502</v>
      </c>
      <c r="C128" s="587" t="s">
        <v>1503</v>
      </c>
      <c r="D128" s="587" t="s">
        <v>1534</v>
      </c>
      <c r="E128" s="587" t="s">
        <v>1535</v>
      </c>
      <c r="F128" s="614">
        <v>463</v>
      </c>
      <c r="G128" s="614">
        <v>206498</v>
      </c>
      <c r="H128" s="614">
        <v>0.31826847940174197</v>
      </c>
      <c r="I128" s="614">
        <v>446</v>
      </c>
      <c r="J128" s="614">
        <v>1721</v>
      </c>
      <c r="K128" s="614">
        <v>648817</v>
      </c>
      <c r="L128" s="614">
        <v>1</v>
      </c>
      <c r="M128" s="614">
        <v>377</v>
      </c>
      <c r="N128" s="614">
        <v>1912</v>
      </c>
      <c r="O128" s="614">
        <v>720824</v>
      </c>
      <c r="P128" s="592">
        <v>1.1109819872167344</v>
      </c>
      <c r="Q128" s="615">
        <v>377</v>
      </c>
    </row>
    <row r="129" spans="1:17" ht="14.4" customHeight="1" x14ac:dyDescent="0.3">
      <c r="A129" s="586" t="s">
        <v>1702</v>
      </c>
      <c r="B129" s="587" t="s">
        <v>1502</v>
      </c>
      <c r="C129" s="587" t="s">
        <v>1503</v>
      </c>
      <c r="D129" s="587" t="s">
        <v>1536</v>
      </c>
      <c r="E129" s="587" t="s">
        <v>1537</v>
      </c>
      <c r="F129" s="614">
        <v>24</v>
      </c>
      <c r="G129" s="614">
        <v>1008</v>
      </c>
      <c r="H129" s="614">
        <v>2.9647058823529413</v>
      </c>
      <c r="I129" s="614">
        <v>42</v>
      </c>
      <c r="J129" s="614">
        <v>10</v>
      </c>
      <c r="K129" s="614">
        <v>340</v>
      </c>
      <c r="L129" s="614">
        <v>1</v>
      </c>
      <c r="M129" s="614">
        <v>34</v>
      </c>
      <c r="N129" s="614">
        <v>11</v>
      </c>
      <c r="O129" s="614">
        <v>374</v>
      </c>
      <c r="P129" s="592">
        <v>1.1000000000000001</v>
      </c>
      <c r="Q129" s="615">
        <v>34</v>
      </c>
    </row>
    <row r="130" spans="1:17" ht="14.4" customHeight="1" x14ac:dyDescent="0.3">
      <c r="A130" s="586" t="s">
        <v>1702</v>
      </c>
      <c r="B130" s="587" t="s">
        <v>1502</v>
      </c>
      <c r="C130" s="587" t="s">
        <v>1503</v>
      </c>
      <c r="D130" s="587" t="s">
        <v>1538</v>
      </c>
      <c r="E130" s="587" t="s">
        <v>1539</v>
      </c>
      <c r="F130" s="614">
        <v>286</v>
      </c>
      <c r="G130" s="614">
        <v>140712</v>
      </c>
      <c r="H130" s="614">
        <v>0.78749076582122635</v>
      </c>
      <c r="I130" s="614">
        <v>492</v>
      </c>
      <c r="J130" s="614">
        <v>341</v>
      </c>
      <c r="K130" s="614">
        <v>178684</v>
      </c>
      <c r="L130" s="614">
        <v>1</v>
      </c>
      <c r="M130" s="614">
        <v>524</v>
      </c>
      <c r="N130" s="614">
        <v>320</v>
      </c>
      <c r="O130" s="614">
        <v>167680</v>
      </c>
      <c r="P130" s="592">
        <v>0.93841642228739008</v>
      </c>
      <c r="Q130" s="615">
        <v>524</v>
      </c>
    </row>
    <row r="131" spans="1:17" ht="14.4" customHeight="1" x14ac:dyDescent="0.3">
      <c r="A131" s="586" t="s">
        <v>1702</v>
      </c>
      <c r="B131" s="587" t="s">
        <v>1502</v>
      </c>
      <c r="C131" s="587" t="s">
        <v>1503</v>
      </c>
      <c r="D131" s="587" t="s">
        <v>1540</v>
      </c>
      <c r="E131" s="587" t="s">
        <v>1541</v>
      </c>
      <c r="F131" s="614">
        <v>56</v>
      </c>
      <c r="G131" s="614">
        <v>1736</v>
      </c>
      <c r="H131" s="614">
        <v>0.51620576865893553</v>
      </c>
      <c r="I131" s="614">
        <v>31</v>
      </c>
      <c r="J131" s="614">
        <v>59</v>
      </c>
      <c r="K131" s="614">
        <v>3363</v>
      </c>
      <c r="L131" s="614">
        <v>1</v>
      </c>
      <c r="M131" s="614">
        <v>57</v>
      </c>
      <c r="N131" s="614">
        <v>76</v>
      </c>
      <c r="O131" s="614">
        <v>4347</v>
      </c>
      <c r="P131" s="592">
        <v>1.2925958965209634</v>
      </c>
      <c r="Q131" s="615">
        <v>57.19736842105263</v>
      </c>
    </row>
    <row r="132" spans="1:17" ht="14.4" customHeight="1" x14ac:dyDescent="0.3">
      <c r="A132" s="586" t="s">
        <v>1702</v>
      </c>
      <c r="B132" s="587" t="s">
        <v>1502</v>
      </c>
      <c r="C132" s="587" t="s">
        <v>1503</v>
      </c>
      <c r="D132" s="587" t="s">
        <v>1542</v>
      </c>
      <c r="E132" s="587" t="s">
        <v>1543</v>
      </c>
      <c r="F132" s="614">
        <v>6</v>
      </c>
      <c r="G132" s="614">
        <v>1248</v>
      </c>
      <c r="H132" s="614">
        <v>2.7857142857142856</v>
      </c>
      <c r="I132" s="614">
        <v>208</v>
      </c>
      <c r="J132" s="614">
        <v>2</v>
      </c>
      <c r="K132" s="614">
        <v>448</v>
      </c>
      <c r="L132" s="614">
        <v>1</v>
      </c>
      <c r="M132" s="614">
        <v>224</v>
      </c>
      <c r="N132" s="614">
        <v>3</v>
      </c>
      <c r="O132" s="614">
        <v>675</v>
      </c>
      <c r="P132" s="592">
        <v>1.5066964285714286</v>
      </c>
      <c r="Q132" s="615">
        <v>225</v>
      </c>
    </row>
    <row r="133" spans="1:17" ht="14.4" customHeight="1" x14ac:dyDescent="0.3">
      <c r="A133" s="586" t="s">
        <v>1702</v>
      </c>
      <c r="B133" s="587" t="s">
        <v>1502</v>
      </c>
      <c r="C133" s="587" t="s">
        <v>1503</v>
      </c>
      <c r="D133" s="587" t="s">
        <v>1542</v>
      </c>
      <c r="E133" s="587" t="s">
        <v>1544</v>
      </c>
      <c r="F133" s="614">
        <v>24</v>
      </c>
      <c r="G133" s="614">
        <v>4992</v>
      </c>
      <c r="H133" s="614">
        <v>1.7142857142857142</v>
      </c>
      <c r="I133" s="614">
        <v>208</v>
      </c>
      <c r="J133" s="614">
        <v>13</v>
      </c>
      <c r="K133" s="614">
        <v>2912</v>
      </c>
      <c r="L133" s="614">
        <v>1</v>
      </c>
      <c r="M133" s="614">
        <v>224</v>
      </c>
      <c r="N133" s="614">
        <v>8</v>
      </c>
      <c r="O133" s="614">
        <v>1800</v>
      </c>
      <c r="P133" s="592">
        <v>0.61813186813186816</v>
      </c>
      <c r="Q133" s="615">
        <v>225</v>
      </c>
    </row>
    <row r="134" spans="1:17" ht="14.4" customHeight="1" x14ac:dyDescent="0.3">
      <c r="A134" s="586" t="s">
        <v>1702</v>
      </c>
      <c r="B134" s="587" t="s">
        <v>1502</v>
      </c>
      <c r="C134" s="587" t="s">
        <v>1503</v>
      </c>
      <c r="D134" s="587" t="s">
        <v>1545</v>
      </c>
      <c r="E134" s="587" t="s">
        <v>1546</v>
      </c>
      <c r="F134" s="614">
        <v>31</v>
      </c>
      <c r="G134" s="614">
        <v>11904</v>
      </c>
      <c r="H134" s="614">
        <v>1.4350813743218807</v>
      </c>
      <c r="I134" s="614">
        <v>384</v>
      </c>
      <c r="J134" s="614">
        <v>15</v>
      </c>
      <c r="K134" s="614">
        <v>8295</v>
      </c>
      <c r="L134" s="614">
        <v>1</v>
      </c>
      <c r="M134" s="614">
        <v>553</v>
      </c>
      <c r="N134" s="614">
        <v>11</v>
      </c>
      <c r="O134" s="614">
        <v>6094</v>
      </c>
      <c r="P134" s="592">
        <v>0.73465943339361062</v>
      </c>
      <c r="Q134" s="615">
        <v>554</v>
      </c>
    </row>
    <row r="135" spans="1:17" ht="14.4" customHeight="1" x14ac:dyDescent="0.3">
      <c r="A135" s="586" t="s">
        <v>1702</v>
      </c>
      <c r="B135" s="587" t="s">
        <v>1502</v>
      </c>
      <c r="C135" s="587" t="s">
        <v>1503</v>
      </c>
      <c r="D135" s="587" t="s">
        <v>1547</v>
      </c>
      <c r="E135" s="587" t="s">
        <v>1548</v>
      </c>
      <c r="F135" s="614">
        <v>4</v>
      </c>
      <c r="G135" s="614">
        <v>944</v>
      </c>
      <c r="H135" s="614">
        <v>1.4773082942097027</v>
      </c>
      <c r="I135" s="614">
        <v>236</v>
      </c>
      <c r="J135" s="614">
        <v>3</v>
      </c>
      <c r="K135" s="614">
        <v>639</v>
      </c>
      <c r="L135" s="614">
        <v>1</v>
      </c>
      <c r="M135" s="614">
        <v>213</v>
      </c>
      <c r="N135" s="614">
        <v>5</v>
      </c>
      <c r="O135" s="614">
        <v>1070</v>
      </c>
      <c r="P135" s="592">
        <v>1.6744913928012519</v>
      </c>
      <c r="Q135" s="615">
        <v>214</v>
      </c>
    </row>
    <row r="136" spans="1:17" ht="14.4" customHeight="1" x14ac:dyDescent="0.3">
      <c r="A136" s="586" t="s">
        <v>1702</v>
      </c>
      <c r="B136" s="587" t="s">
        <v>1502</v>
      </c>
      <c r="C136" s="587" t="s">
        <v>1503</v>
      </c>
      <c r="D136" s="587" t="s">
        <v>1549</v>
      </c>
      <c r="E136" s="587" t="s">
        <v>1550</v>
      </c>
      <c r="F136" s="614">
        <v>6</v>
      </c>
      <c r="G136" s="614">
        <v>822</v>
      </c>
      <c r="H136" s="614">
        <v>0.58297872340425527</v>
      </c>
      <c r="I136" s="614">
        <v>137</v>
      </c>
      <c r="J136" s="614">
        <v>10</v>
      </c>
      <c r="K136" s="614">
        <v>1410</v>
      </c>
      <c r="L136" s="614">
        <v>1</v>
      </c>
      <c r="M136" s="614">
        <v>141</v>
      </c>
      <c r="N136" s="614">
        <v>10</v>
      </c>
      <c r="O136" s="614">
        <v>1420</v>
      </c>
      <c r="P136" s="592">
        <v>1.0070921985815602</v>
      </c>
      <c r="Q136" s="615">
        <v>142</v>
      </c>
    </row>
    <row r="137" spans="1:17" ht="14.4" customHeight="1" x14ac:dyDescent="0.3">
      <c r="A137" s="586" t="s">
        <v>1702</v>
      </c>
      <c r="B137" s="587" t="s">
        <v>1502</v>
      </c>
      <c r="C137" s="587" t="s">
        <v>1503</v>
      </c>
      <c r="D137" s="587" t="s">
        <v>1549</v>
      </c>
      <c r="E137" s="587" t="s">
        <v>1551</v>
      </c>
      <c r="F137" s="614">
        <v>8</v>
      </c>
      <c r="G137" s="614">
        <v>1096</v>
      </c>
      <c r="H137" s="614">
        <v>0.55521783181357653</v>
      </c>
      <c r="I137" s="614">
        <v>137</v>
      </c>
      <c r="J137" s="614">
        <v>14</v>
      </c>
      <c r="K137" s="614">
        <v>1974</v>
      </c>
      <c r="L137" s="614">
        <v>1</v>
      </c>
      <c r="M137" s="614">
        <v>141</v>
      </c>
      <c r="N137" s="614">
        <v>28</v>
      </c>
      <c r="O137" s="614">
        <v>3976</v>
      </c>
      <c r="P137" s="592">
        <v>2.0141843971631204</v>
      </c>
      <c r="Q137" s="615">
        <v>142</v>
      </c>
    </row>
    <row r="138" spans="1:17" ht="14.4" customHeight="1" x14ac:dyDescent="0.3">
      <c r="A138" s="586" t="s">
        <v>1702</v>
      </c>
      <c r="B138" s="587" t="s">
        <v>1502</v>
      </c>
      <c r="C138" s="587" t="s">
        <v>1503</v>
      </c>
      <c r="D138" s="587" t="s">
        <v>1552</v>
      </c>
      <c r="E138" s="587" t="s">
        <v>1553</v>
      </c>
      <c r="F138" s="614"/>
      <c r="G138" s="614"/>
      <c r="H138" s="614"/>
      <c r="I138" s="614"/>
      <c r="J138" s="614">
        <v>1</v>
      </c>
      <c r="K138" s="614">
        <v>220</v>
      </c>
      <c r="L138" s="614">
        <v>1</v>
      </c>
      <c r="M138" s="614">
        <v>220</v>
      </c>
      <c r="N138" s="614"/>
      <c r="O138" s="614"/>
      <c r="P138" s="592"/>
      <c r="Q138" s="615"/>
    </row>
    <row r="139" spans="1:17" ht="14.4" customHeight="1" x14ac:dyDescent="0.3">
      <c r="A139" s="586" t="s">
        <v>1702</v>
      </c>
      <c r="B139" s="587" t="s">
        <v>1502</v>
      </c>
      <c r="C139" s="587" t="s">
        <v>1503</v>
      </c>
      <c r="D139" s="587" t="s">
        <v>1556</v>
      </c>
      <c r="E139" s="587" t="s">
        <v>1557</v>
      </c>
      <c r="F139" s="614">
        <v>2338</v>
      </c>
      <c r="G139" s="614">
        <v>39746</v>
      </c>
      <c r="H139" s="614">
        <v>1.1175908221797324</v>
      </c>
      <c r="I139" s="614">
        <v>17</v>
      </c>
      <c r="J139" s="614">
        <v>2092</v>
      </c>
      <c r="K139" s="614">
        <v>35564</v>
      </c>
      <c r="L139" s="614">
        <v>1</v>
      </c>
      <c r="M139" s="614">
        <v>17</v>
      </c>
      <c r="N139" s="614">
        <v>1949</v>
      </c>
      <c r="O139" s="614">
        <v>33133</v>
      </c>
      <c r="P139" s="592">
        <v>0.9316443594646272</v>
      </c>
      <c r="Q139" s="615">
        <v>17</v>
      </c>
    </row>
    <row r="140" spans="1:17" ht="14.4" customHeight="1" x14ac:dyDescent="0.3">
      <c r="A140" s="586" t="s">
        <v>1702</v>
      </c>
      <c r="B140" s="587" t="s">
        <v>1502</v>
      </c>
      <c r="C140" s="587" t="s">
        <v>1503</v>
      </c>
      <c r="D140" s="587" t="s">
        <v>1556</v>
      </c>
      <c r="E140" s="587" t="s">
        <v>1558</v>
      </c>
      <c r="F140" s="614"/>
      <c r="G140" s="614"/>
      <c r="H140" s="614"/>
      <c r="I140" s="614"/>
      <c r="J140" s="614">
        <v>1</v>
      </c>
      <c r="K140" s="614">
        <v>17</v>
      </c>
      <c r="L140" s="614">
        <v>1</v>
      </c>
      <c r="M140" s="614">
        <v>17</v>
      </c>
      <c r="N140" s="614">
        <v>2</v>
      </c>
      <c r="O140" s="614">
        <v>34</v>
      </c>
      <c r="P140" s="592">
        <v>2</v>
      </c>
      <c r="Q140" s="615">
        <v>17</v>
      </c>
    </row>
    <row r="141" spans="1:17" ht="14.4" customHeight="1" x14ac:dyDescent="0.3">
      <c r="A141" s="586" t="s">
        <v>1702</v>
      </c>
      <c r="B141" s="587" t="s">
        <v>1502</v>
      </c>
      <c r="C141" s="587" t="s">
        <v>1503</v>
      </c>
      <c r="D141" s="587" t="s">
        <v>1559</v>
      </c>
      <c r="E141" s="587" t="s">
        <v>1560</v>
      </c>
      <c r="F141" s="614">
        <v>9</v>
      </c>
      <c r="G141" s="614">
        <v>1251</v>
      </c>
      <c r="H141" s="614">
        <v>2.9160839160839163</v>
      </c>
      <c r="I141" s="614">
        <v>139</v>
      </c>
      <c r="J141" s="614">
        <v>3</v>
      </c>
      <c r="K141" s="614">
        <v>429</v>
      </c>
      <c r="L141" s="614">
        <v>1</v>
      </c>
      <c r="M141" s="614">
        <v>143</v>
      </c>
      <c r="N141" s="614">
        <v>12</v>
      </c>
      <c r="O141" s="614">
        <v>1716</v>
      </c>
      <c r="P141" s="592">
        <v>4</v>
      </c>
      <c r="Q141" s="615">
        <v>143</v>
      </c>
    </row>
    <row r="142" spans="1:17" ht="14.4" customHeight="1" x14ac:dyDescent="0.3">
      <c r="A142" s="586" t="s">
        <v>1702</v>
      </c>
      <c r="B142" s="587" t="s">
        <v>1502</v>
      </c>
      <c r="C142" s="587" t="s">
        <v>1503</v>
      </c>
      <c r="D142" s="587" t="s">
        <v>1559</v>
      </c>
      <c r="E142" s="587" t="s">
        <v>1561</v>
      </c>
      <c r="F142" s="614">
        <v>8</v>
      </c>
      <c r="G142" s="614">
        <v>1112</v>
      </c>
      <c r="H142" s="614">
        <v>0.77762237762237763</v>
      </c>
      <c r="I142" s="614">
        <v>139</v>
      </c>
      <c r="J142" s="614">
        <v>10</v>
      </c>
      <c r="K142" s="614">
        <v>1430</v>
      </c>
      <c r="L142" s="614">
        <v>1</v>
      </c>
      <c r="M142" s="614">
        <v>143</v>
      </c>
      <c r="N142" s="614">
        <v>14</v>
      </c>
      <c r="O142" s="614">
        <v>2002</v>
      </c>
      <c r="P142" s="592">
        <v>1.4</v>
      </c>
      <c r="Q142" s="615">
        <v>143</v>
      </c>
    </row>
    <row r="143" spans="1:17" ht="14.4" customHeight="1" x14ac:dyDescent="0.3">
      <c r="A143" s="586" t="s">
        <v>1702</v>
      </c>
      <c r="B143" s="587" t="s">
        <v>1502</v>
      </c>
      <c r="C143" s="587" t="s">
        <v>1503</v>
      </c>
      <c r="D143" s="587" t="s">
        <v>1562</v>
      </c>
      <c r="E143" s="587" t="s">
        <v>1563</v>
      </c>
      <c r="F143" s="614">
        <v>57</v>
      </c>
      <c r="G143" s="614">
        <v>5871</v>
      </c>
      <c r="H143" s="614">
        <v>2.5089743589743589</v>
      </c>
      <c r="I143" s="614">
        <v>103</v>
      </c>
      <c r="J143" s="614">
        <v>36</v>
      </c>
      <c r="K143" s="614">
        <v>2340</v>
      </c>
      <c r="L143" s="614">
        <v>1</v>
      </c>
      <c r="M143" s="614">
        <v>65</v>
      </c>
      <c r="N143" s="614">
        <v>23</v>
      </c>
      <c r="O143" s="614">
        <v>1495</v>
      </c>
      <c r="P143" s="592">
        <v>0.63888888888888884</v>
      </c>
      <c r="Q143" s="615">
        <v>65</v>
      </c>
    </row>
    <row r="144" spans="1:17" ht="14.4" customHeight="1" x14ac:dyDescent="0.3">
      <c r="A144" s="586" t="s">
        <v>1702</v>
      </c>
      <c r="B144" s="587" t="s">
        <v>1502</v>
      </c>
      <c r="C144" s="587" t="s">
        <v>1503</v>
      </c>
      <c r="D144" s="587" t="s">
        <v>1562</v>
      </c>
      <c r="E144" s="587" t="s">
        <v>1564</v>
      </c>
      <c r="F144" s="614">
        <v>7</v>
      </c>
      <c r="G144" s="614">
        <v>721</v>
      </c>
      <c r="H144" s="614"/>
      <c r="I144" s="614">
        <v>103</v>
      </c>
      <c r="J144" s="614">
        <v>0</v>
      </c>
      <c r="K144" s="614">
        <v>0</v>
      </c>
      <c r="L144" s="614"/>
      <c r="M144" s="614"/>
      <c r="N144" s="614">
        <v>2</v>
      </c>
      <c r="O144" s="614">
        <v>130</v>
      </c>
      <c r="P144" s="592"/>
      <c r="Q144" s="615">
        <v>65</v>
      </c>
    </row>
    <row r="145" spans="1:17" ht="14.4" customHeight="1" x14ac:dyDescent="0.3">
      <c r="A145" s="586" t="s">
        <v>1702</v>
      </c>
      <c r="B145" s="587" t="s">
        <v>1502</v>
      </c>
      <c r="C145" s="587" t="s">
        <v>1503</v>
      </c>
      <c r="D145" s="587" t="s">
        <v>1571</v>
      </c>
      <c r="E145" s="587" t="s">
        <v>1572</v>
      </c>
      <c r="F145" s="614">
        <v>2300</v>
      </c>
      <c r="G145" s="614">
        <v>269100</v>
      </c>
      <c r="H145" s="614">
        <v>0.7696135630448212</v>
      </c>
      <c r="I145" s="614">
        <v>117</v>
      </c>
      <c r="J145" s="614">
        <v>2571</v>
      </c>
      <c r="K145" s="614">
        <v>349656</v>
      </c>
      <c r="L145" s="614">
        <v>1</v>
      </c>
      <c r="M145" s="614">
        <v>136</v>
      </c>
      <c r="N145" s="614">
        <v>2614</v>
      </c>
      <c r="O145" s="614">
        <v>357290</v>
      </c>
      <c r="P145" s="592">
        <v>1.0218328871805431</v>
      </c>
      <c r="Q145" s="615">
        <v>136.6832440703902</v>
      </c>
    </row>
    <row r="146" spans="1:17" ht="14.4" customHeight="1" x14ac:dyDescent="0.3">
      <c r="A146" s="586" t="s">
        <v>1702</v>
      </c>
      <c r="B146" s="587" t="s">
        <v>1502</v>
      </c>
      <c r="C146" s="587" t="s">
        <v>1503</v>
      </c>
      <c r="D146" s="587" t="s">
        <v>1571</v>
      </c>
      <c r="E146" s="587" t="s">
        <v>1573</v>
      </c>
      <c r="F146" s="614"/>
      <c r="G146" s="614"/>
      <c r="H146" s="614"/>
      <c r="I146" s="614"/>
      <c r="J146" s="614">
        <v>14</v>
      </c>
      <c r="K146" s="614">
        <v>1904</v>
      </c>
      <c r="L146" s="614">
        <v>1</v>
      </c>
      <c r="M146" s="614">
        <v>136</v>
      </c>
      <c r="N146" s="614">
        <v>8</v>
      </c>
      <c r="O146" s="614">
        <v>1093</v>
      </c>
      <c r="P146" s="592">
        <v>0.57405462184873945</v>
      </c>
      <c r="Q146" s="615">
        <v>136.625</v>
      </c>
    </row>
    <row r="147" spans="1:17" ht="14.4" customHeight="1" x14ac:dyDescent="0.3">
      <c r="A147" s="586" t="s">
        <v>1702</v>
      </c>
      <c r="B147" s="587" t="s">
        <v>1502</v>
      </c>
      <c r="C147" s="587" t="s">
        <v>1503</v>
      </c>
      <c r="D147" s="587" t="s">
        <v>1574</v>
      </c>
      <c r="E147" s="587" t="s">
        <v>1575</v>
      </c>
      <c r="F147" s="614">
        <v>411</v>
      </c>
      <c r="G147" s="614">
        <v>37401</v>
      </c>
      <c r="H147" s="614">
        <v>0.90528634361233484</v>
      </c>
      <c r="I147" s="614">
        <v>91</v>
      </c>
      <c r="J147" s="614">
        <v>454</v>
      </c>
      <c r="K147" s="614">
        <v>41314</v>
      </c>
      <c r="L147" s="614">
        <v>1</v>
      </c>
      <c r="M147" s="614">
        <v>91</v>
      </c>
      <c r="N147" s="614">
        <v>521</v>
      </c>
      <c r="O147" s="614">
        <v>47411</v>
      </c>
      <c r="P147" s="592">
        <v>1.1475770925110131</v>
      </c>
      <c r="Q147" s="615">
        <v>91</v>
      </c>
    </row>
    <row r="148" spans="1:17" ht="14.4" customHeight="1" x14ac:dyDescent="0.3">
      <c r="A148" s="586" t="s">
        <v>1702</v>
      </c>
      <c r="B148" s="587" t="s">
        <v>1502</v>
      </c>
      <c r="C148" s="587" t="s">
        <v>1503</v>
      </c>
      <c r="D148" s="587" t="s">
        <v>1576</v>
      </c>
      <c r="E148" s="587" t="s">
        <v>1577</v>
      </c>
      <c r="F148" s="614">
        <v>3</v>
      </c>
      <c r="G148" s="614">
        <v>297</v>
      </c>
      <c r="H148" s="614">
        <v>0.36131386861313869</v>
      </c>
      <c r="I148" s="614">
        <v>99</v>
      </c>
      <c r="J148" s="614">
        <v>6</v>
      </c>
      <c r="K148" s="614">
        <v>822</v>
      </c>
      <c r="L148" s="614">
        <v>1</v>
      </c>
      <c r="M148" s="614">
        <v>137</v>
      </c>
      <c r="N148" s="614">
        <v>2</v>
      </c>
      <c r="O148" s="614">
        <v>278</v>
      </c>
      <c r="P148" s="592">
        <v>0.33819951338199511</v>
      </c>
      <c r="Q148" s="615">
        <v>139</v>
      </c>
    </row>
    <row r="149" spans="1:17" ht="14.4" customHeight="1" x14ac:dyDescent="0.3">
      <c r="A149" s="586" t="s">
        <v>1702</v>
      </c>
      <c r="B149" s="587" t="s">
        <v>1502</v>
      </c>
      <c r="C149" s="587" t="s">
        <v>1503</v>
      </c>
      <c r="D149" s="587" t="s">
        <v>1576</v>
      </c>
      <c r="E149" s="587" t="s">
        <v>1578</v>
      </c>
      <c r="F149" s="614">
        <v>8</v>
      </c>
      <c r="G149" s="614">
        <v>792</v>
      </c>
      <c r="H149" s="614">
        <v>2.8905109489051095</v>
      </c>
      <c r="I149" s="614">
        <v>99</v>
      </c>
      <c r="J149" s="614">
        <v>2</v>
      </c>
      <c r="K149" s="614">
        <v>274</v>
      </c>
      <c r="L149" s="614">
        <v>1</v>
      </c>
      <c r="M149" s="614">
        <v>137</v>
      </c>
      <c r="N149" s="614">
        <v>5</v>
      </c>
      <c r="O149" s="614">
        <v>690</v>
      </c>
      <c r="P149" s="592">
        <v>2.5182481751824817</v>
      </c>
      <c r="Q149" s="615">
        <v>138</v>
      </c>
    </row>
    <row r="150" spans="1:17" ht="14.4" customHeight="1" x14ac:dyDescent="0.3">
      <c r="A150" s="586" t="s">
        <v>1702</v>
      </c>
      <c r="B150" s="587" t="s">
        <v>1502</v>
      </c>
      <c r="C150" s="587" t="s">
        <v>1503</v>
      </c>
      <c r="D150" s="587" t="s">
        <v>1579</v>
      </c>
      <c r="E150" s="587" t="s">
        <v>1580</v>
      </c>
      <c r="F150" s="614">
        <v>124</v>
      </c>
      <c r="G150" s="614">
        <v>2604</v>
      </c>
      <c r="H150" s="614">
        <v>0.40674789128397376</v>
      </c>
      <c r="I150" s="614">
        <v>21</v>
      </c>
      <c r="J150" s="614">
        <v>97</v>
      </c>
      <c r="K150" s="614">
        <v>6402</v>
      </c>
      <c r="L150" s="614">
        <v>1</v>
      </c>
      <c r="M150" s="614">
        <v>66</v>
      </c>
      <c r="N150" s="614">
        <v>119</v>
      </c>
      <c r="O150" s="614">
        <v>7880</v>
      </c>
      <c r="P150" s="592">
        <v>1.2308653545766948</v>
      </c>
      <c r="Q150" s="615">
        <v>66.21848739495799</v>
      </c>
    </row>
    <row r="151" spans="1:17" ht="14.4" customHeight="1" x14ac:dyDescent="0.3">
      <c r="A151" s="586" t="s">
        <v>1702</v>
      </c>
      <c r="B151" s="587" t="s">
        <v>1502</v>
      </c>
      <c r="C151" s="587" t="s">
        <v>1503</v>
      </c>
      <c r="D151" s="587" t="s">
        <v>1579</v>
      </c>
      <c r="E151" s="587" t="s">
        <v>1581</v>
      </c>
      <c r="F151" s="614">
        <v>6</v>
      </c>
      <c r="G151" s="614">
        <v>126</v>
      </c>
      <c r="H151" s="614">
        <v>3.129657228017884E-2</v>
      </c>
      <c r="I151" s="614">
        <v>21</v>
      </c>
      <c r="J151" s="614">
        <v>61</v>
      </c>
      <c r="K151" s="614">
        <v>4026</v>
      </c>
      <c r="L151" s="614">
        <v>1</v>
      </c>
      <c r="M151" s="614">
        <v>66</v>
      </c>
      <c r="N151" s="614">
        <v>24</v>
      </c>
      <c r="O151" s="614">
        <v>1604</v>
      </c>
      <c r="P151" s="592">
        <v>0.39841033283656235</v>
      </c>
      <c r="Q151" s="615">
        <v>66.833333333333329</v>
      </c>
    </row>
    <row r="152" spans="1:17" ht="14.4" customHeight="1" x14ac:dyDescent="0.3">
      <c r="A152" s="586" t="s">
        <v>1702</v>
      </c>
      <c r="B152" s="587" t="s">
        <v>1502</v>
      </c>
      <c r="C152" s="587" t="s">
        <v>1503</v>
      </c>
      <c r="D152" s="587" t="s">
        <v>1582</v>
      </c>
      <c r="E152" s="587" t="s">
        <v>1583</v>
      </c>
      <c r="F152" s="614">
        <v>3231</v>
      </c>
      <c r="G152" s="614">
        <v>1576728</v>
      </c>
      <c r="H152" s="614">
        <v>3.276821786622774</v>
      </c>
      <c r="I152" s="614">
        <v>488</v>
      </c>
      <c r="J152" s="614">
        <v>1467</v>
      </c>
      <c r="K152" s="614">
        <v>481176</v>
      </c>
      <c r="L152" s="614">
        <v>1</v>
      </c>
      <c r="M152" s="614">
        <v>328</v>
      </c>
      <c r="N152" s="614">
        <v>1593</v>
      </c>
      <c r="O152" s="614">
        <v>522504</v>
      </c>
      <c r="P152" s="592">
        <v>1.0858895705521472</v>
      </c>
      <c r="Q152" s="615">
        <v>328</v>
      </c>
    </row>
    <row r="153" spans="1:17" ht="14.4" customHeight="1" x14ac:dyDescent="0.3">
      <c r="A153" s="586" t="s">
        <v>1702</v>
      </c>
      <c r="B153" s="587" t="s">
        <v>1502</v>
      </c>
      <c r="C153" s="587" t="s">
        <v>1503</v>
      </c>
      <c r="D153" s="587" t="s">
        <v>1593</v>
      </c>
      <c r="E153" s="587" t="s">
        <v>1594</v>
      </c>
      <c r="F153" s="614">
        <v>282</v>
      </c>
      <c r="G153" s="614">
        <v>11562</v>
      </c>
      <c r="H153" s="614">
        <v>0.87531228707699293</v>
      </c>
      <c r="I153" s="614">
        <v>41</v>
      </c>
      <c r="J153" s="614">
        <v>259</v>
      </c>
      <c r="K153" s="614">
        <v>13209</v>
      </c>
      <c r="L153" s="614">
        <v>1</v>
      </c>
      <c r="M153" s="614">
        <v>51</v>
      </c>
      <c r="N153" s="614">
        <v>309</v>
      </c>
      <c r="O153" s="614">
        <v>15759</v>
      </c>
      <c r="P153" s="592">
        <v>1.1930501930501931</v>
      </c>
      <c r="Q153" s="615">
        <v>51</v>
      </c>
    </row>
    <row r="154" spans="1:17" ht="14.4" customHeight="1" x14ac:dyDescent="0.3">
      <c r="A154" s="586" t="s">
        <v>1702</v>
      </c>
      <c r="B154" s="587" t="s">
        <v>1502</v>
      </c>
      <c r="C154" s="587" t="s">
        <v>1503</v>
      </c>
      <c r="D154" s="587" t="s">
        <v>1593</v>
      </c>
      <c r="E154" s="587" t="s">
        <v>1595</v>
      </c>
      <c r="F154" s="614">
        <v>7</v>
      </c>
      <c r="G154" s="614">
        <v>287</v>
      </c>
      <c r="H154" s="614">
        <v>0.46895424836601307</v>
      </c>
      <c r="I154" s="614">
        <v>41</v>
      </c>
      <c r="J154" s="614">
        <v>12</v>
      </c>
      <c r="K154" s="614">
        <v>612</v>
      </c>
      <c r="L154" s="614">
        <v>1</v>
      </c>
      <c r="M154" s="614">
        <v>51</v>
      </c>
      <c r="N154" s="614">
        <v>2</v>
      </c>
      <c r="O154" s="614">
        <v>102</v>
      </c>
      <c r="P154" s="592">
        <v>0.16666666666666666</v>
      </c>
      <c r="Q154" s="615">
        <v>51</v>
      </c>
    </row>
    <row r="155" spans="1:17" ht="14.4" customHeight="1" x14ac:dyDescent="0.3">
      <c r="A155" s="586" t="s">
        <v>1702</v>
      </c>
      <c r="B155" s="587" t="s">
        <v>1502</v>
      </c>
      <c r="C155" s="587" t="s">
        <v>1503</v>
      </c>
      <c r="D155" s="587" t="s">
        <v>1603</v>
      </c>
      <c r="E155" s="587" t="s">
        <v>1604</v>
      </c>
      <c r="F155" s="614">
        <v>7</v>
      </c>
      <c r="G155" s="614">
        <v>1561</v>
      </c>
      <c r="H155" s="614">
        <v>3.7705314009661834</v>
      </c>
      <c r="I155" s="614">
        <v>223</v>
      </c>
      <c r="J155" s="614">
        <v>2</v>
      </c>
      <c r="K155" s="614">
        <v>414</v>
      </c>
      <c r="L155" s="614">
        <v>1</v>
      </c>
      <c r="M155" s="614">
        <v>207</v>
      </c>
      <c r="N155" s="614">
        <v>3</v>
      </c>
      <c r="O155" s="614">
        <v>621</v>
      </c>
      <c r="P155" s="592">
        <v>1.5</v>
      </c>
      <c r="Q155" s="615">
        <v>207</v>
      </c>
    </row>
    <row r="156" spans="1:17" ht="14.4" customHeight="1" x14ac:dyDescent="0.3">
      <c r="A156" s="586" t="s">
        <v>1702</v>
      </c>
      <c r="B156" s="587" t="s">
        <v>1502</v>
      </c>
      <c r="C156" s="587" t="s">
        <v>1503</v>
      </c>
      <c r="D156" s="587" t="s">
        <v>1603</v>
      </c>
      <c r="E156" s="587" t="s">
        <v>1605</v>
      </c>
      <c r="F156" s="614">
        <v>3</v>
      </c>
      <c r="G156" s="614">
        <v>669</v>
      </c>
      <c r="H156" s="614">
        <v>0.80797101449275366</v>
      </c>
      <c r="I156" s="614">
        <v>223</v>
      </c>
      <c r="J156" s="614">
        <v>4</v>
      </c>
      <c r="K156" s="614">
        <v>828</v>
      </c>
      <c r="L156" s="614">
        <v>1</v>
      </c>
      <c r="M156" s="614">
        <v>207</v>
      </c>
      <c r="N156" s="614">
        <v>2</v>
      </c>
      <c r="O156" s="614">
        <v>414</v>
      </c>
      <c r="P156" s="592">
        <v>0.5</v>
      </c>
      <c r="Q156" s="615">
        <v>207</v>
      </c>
    </row>
    <row r="157" spans="1:17" ht="14.4" customHeight="1" x14ac:dyDescent="0.3">
      <c r="A157" s="586" t="s">
        <v>1702</v>
      </c>
      <c r="B157" s="587" t="s">
        <v>1502</v>
      </c>
      <c r="C157" s="587" t="s">
        <v>1503</v>
      </c>
      <c r="D157" s="587" t="s">
        <v>1606</v>
      </c>
      <c r="E157" s="587" t="s">
        <v>1607</v>
      </c>
      <c r="F157" s="614">
        <v>37</v>
      </c>
      <c r="G157" s="614">
        <v>28231</v>
      </c>
      <c r="H157" s="614">
        <v>1.7619047619047619</v>
      </c>
      <c r="I157" s="614">
        <v>763</v>
      </c>
      <c r="J157" s="614">
        <v>21</v>
      </c>
      <c r="K157" s="614">
        <v>16023</v>
      </c>
      <c r="L157" s="614">
        <v>1</v>
      </c>
      <c r="M157" s="614">
        <v>763</v>
      </c>
      <c r="N157" s="614">
        <v>10</v>
      </c>
      <c r="O157" s="614">
        <v>7630</v>
      </c>
      <c r="P157" s="592">
        <v>0.47619047619047616</v>
      </c>
      <c r="Q157" s="615">
        <v>763</v>
      </c>
    </row>
    <row r="158" spans="1:17" ht="14.4" customHeight="1" x14ac:dyDescent="0.3">
      <c r="A158" s="586" t="s">
        <v>1702</v>
      </c>
      <c r="B158" s="587" t="s">
        <v>1502</v>
      </c>
      <c r="C158" s="587" t="s">
        <v>1503</v>
      </c>
      <c r="D158" s="587" t="s">
        <v>1606</v>
      </c>
      <c r="E158" s="587" t="s">
        <v>1608</v>
      </c>
      <c r="F158" s="614">
        <v>3</v>
      </c>
      <c r="G158" s="614">
        <v>2289</v>
      </c>
      <c r="H158" s="614">
        <v>1.5</v>
      </c>
      <c r="I158" s="614">
        <v>763</v>
      </c>
      <c r="J158" s="614">
        <v>2</v>
      </c>
      <c r="K158" s="614">
        <v>1526</v>
      </c>
      <c r="L158" s="614">
        <v>1</v>
      </c>
      <c r="M158" s="614">
        <v>763</v>
      </c>
      <c r="N158" s="614">
        <v>8</v>
      </c>
      <c r="O158" s="614">
        <v>6104</v>
      </c>
      <c r="P158" s="592">
        <v>4</v>
      </c>
      <c r="Q158" s="615">
        <v>763</v>
      </c>
    </row>
    <row r="159" spans="1:17" ht="14.4" customHeight="1" x14ac:dyDescent="0.3">
      <c r="A159" s="586" t="s">
        <v>1702</v>
      </c>
      <c r="B159" s="587" t="s">
        <v>1502</v>
      </c>
      <c r="C159" s="587" t="s">
        <v>1503</v>
      </c>
      <c r="D159" s="587" t="s">
        <v>1609</v>
      </c>
      <c r="E159" s="587" t="s">
        <v>1610</v>
      </c>
      <c r="F159" s="614">
        <v>36</v>
      </c>
      <c r="G159" s="614">
        <v>76032</v>
      </c>
      <c r="H159" s="614">
        <v>17.965973534971646</v>
      </c>
      <c r="I159" s="614">
        <v>2112</v>
      </c>
      <c r="J159" s="614">
        <v>2</v>
      </c>
      <c r="K159" s="614">
        <v>4232</v>
      </c>
      <c r="L159" s="614">
        <v>1</v>
      </c>
      <c r="M159" s="614">
        <v>2116</v>
      </c>
      <c r="N159" s="614"/>
      <c r="O159" s="614"/>
      <c r="P159" s="592"/>
      <c r="Q159" s="615"/>
    </row>
    <row r="160" spans="1:17" ht="14.4" customHeight="1" x14ac:dyDescent="0.3">
      <c r="A160" s="586" t="s">
        <v>1702</v>
      </c>
      <c r="B160" s="587" t="s">
        <v>1502</v>
      </c>
      <c r="C160" s="587" t="s">
        <v>1503</v>
      </c>
      <c r="D160" s="587" t="s">
        <v>1611</v>
      </c>
      <c r="E160" s="587" t="s">
        <v>1612</v>
      </c>
      <c r="F160" s="614">
        <v>169</v>
      </c>
      <c r="G160" s="614">
        <v>103766</v>
      </c>
      <c r="H160" s="614">
        <v>0.81515522875816993</v>
      </c>
      <c r="I160" s="614">
        <v>614</v>
      </c>
      <c r="J160" s="614">
        <v>208</v>
      </c>
      <c r="K160" s="614">
        <v>127296</v>
      </c>
      <c r="L160" s="614">
        <v>1</v>
      </c>
      <c r="M160" s="614">
        <v>612</v>
      </c>
      <c r="N160" s="614">
        <v>185</v>
      </c>
      <c r="O160" s="614">
        <v>113220</v>
      </c>
      <c r="P160" s="592">
        <v>0.88942307692307687</v>
      </c>
      <c r="Q160" s="615">
        <v>612</v>
      </c>
    </row>
    <row r="161" spans="1:17" ht="14.4" customHeight="1" x14ac:dyDescent="0.3">
      <c r="A161" s="586" t="s">
        <v>1702</v>
      </c>
      <c r="B161" s="587" t="s">
        <v>1502</v>
      </c>
      <c r="C161" s="587" t="s">
        <v>1503</v>
      </c>
      <c r="D161" s="587" t="s">
        <v>1611</v>
      </c>
      <c r="E161" s="587" t="s">
        <v>1613</v>
      </c>
      <c r="F161" s="614">
        <v>5</v>
      </c>
      <c r="G161" s="614">
        <v>3070</v>
      </c>
      <c r="H161" s="614">
        <v>0.71661998132586369</v>
      </c>
      <c r="I161" s="614">
        <v>614</v>
      </c>
      <c r="J161" s="614">
        <v>7</v>
      </c>
      <c r="K161" s="614">
        <v>4284</v>
      </c>
      <c r="L161" s="614">
        <v>1</v>
      </c>
      <c r="M161" s="614">
        <v>612</v>
      </c>
      <c r="N161" s="614">
        <v>12</v>
      </c>
      <c r="O161" s="614">
        <v>7344</v>
      </c>
      <c r="P161" s="592">
        <v>1.7142857142857142</v>
      </c>
      <c r="Q161" s="615">
        <v>612</v>
      </c>
    </row>
    <row r="162" spans="1:17" ht="14.4" customHeight="1" x14ac:dyDescent="0.3">
      <c r="A162" s="586" t="s">
        <v>1702</v>
      </c>
      <c r="B162" s="587" t="s">
        <v>1502</v>
      </c>
      <c r="C162" s="587" t="s">
        <v>1503</v>
      </c>
      <c r="D162" s="587" t="s">
        <v>1614</v>
      </c>
      <c r="E162" s="587" t="s">
        <v>1615</v>
      </c>
      <c r="F162" s="614">
        <v>2</v>
      </c>
      <c r="G162" s="614">
        <v>1926</v>
      </c>
      <c r="H162" s="614">
        <v>2.3345454545454545</v>
      </c>
      <c r="I162" s="614">
        <v>963</v>
      </c>
      <c r="J162" s="614">
        <v>1</v>
      </c>
      <c r="K162" s="614">
        <v>825</v>
      </c>
      <c r="L162" s="614">
        <v>1</v>
      </c>
      <c r="M162" s="614">
        <v>825</v>
      </c>
      <c r="N162" s="614"/>
      <c r="O162" s="614"/>
      <c r="P162" s="592"/>
      <c r="Q162" s="615"/>
    </row>
    <row r="163" spans="1:17" ht="14.4" customHeight="1" x14ac:dyDescent="0.3">
      <c r="A163" s="586" t="s">
        <v>1702</v>
      </c>
      <c r="B163" s="587" t="s">
        <v>1502</v>
      </c>
      <c r="C163" s="587" t="s">
        <v>1503</v>
      </c>
      <c r="D163" s="587" t="s">
        <v>1620</v>
      </c>
      <c r="E163" s="587" t="s">
        <v>1621</v>
      </c>
      <c r="F163" s="614">
        <v>1</v>
      </c>
      <c r="G163" s="614">
        <v>1760</v>
      </c>
      <c r="H163" s="614"/>
      <c r="I163" s="614">
        <v>1760</v>
      </c>
      <c r="J163" s="614"/>
      <c r="K163" s="614"/>
      <c r="L163" s="614"/>
      <c r="M163" s="614"/>
      <c r="N163" s="614">
        <v>2</v>
      </c>
      <c r="O163" s="614">
        <v>3536</v>
      </c>
      <c r="P163" s="592"/>
      <c r="Q163" s="615">
        <v>1768</v>
      </c>
    </row>
    <row r="164" spans="1:17" ht="14.4" customHeight="1" x14ac:dyDescent="0.3">
      <c r="A164" s="586" t="s">
        <v>1702</v>
      </c>
      <c r="B164" s="587" t="s">
        <v>1502</v>
      </c>
      <c r="C164" s="587" t="s">
        <v>1503</v>
      </c>
      <c r="D164" s="587" t="s">
        <v>1627</v>
      </c>
      <c r="E164" s="587" t="s">
        <v>1628</v>
      </c>
      <c r="F164" s="614"/>
      <c r="G164" s="614"/>
      <c r="H164" s="614"/>
      <c r="I164" s="614"/>
      <c r="J164" s="614">
        <v>2</v>
      </c>
      <c r="K164" s="614">
        <v>542</v>
      </c>
      <c r="L164" s="614">
        <v>1</v>
      </c>
      <c r="M164" s="614">
        <v>271</v>
      </c>
      <c r="N164" s="614">
        <v>3</v>
      </c>
      <c r="O164" s="614">
        <v>818</v>
      </c>
      <c r="P164" s="592">
        <v>1.5092250922509225</v>
      </c>
      <c r="Q164" s="615">
        <v>272.66666666666669</v>
      </c>
    </row>
    <row r="165" spans="1:17" ht="14.4" customHeight="1" x14ac:dyDescent="0.3">
      <c r="A165" s="586" t="s">
        <v>1702</v>
      </c>
      <c r="B165" s="587" t="s">
        <v>1502</v>
      </c>
      <c r="C165" s="587" t="s">
        <v>1503</v>
      </c>
      <c r="D165" s="587" t="s">
        <v>1627</v>
      </c>
      <c r="E165" s="587" t="s">
        <v>1629</v>
      </c>
      <c r="F165" s="614">
        <v>4</v>
      </c>
      <c r="G165" s="614">
        <v>996</v>
      </c>
      <c r="H165" s="614">
        <v>3.6752767527675276</v>
      </c>
      <c r="I165" s="614">
        <v>249</v>
      </c>
      <c r="J165" s="614">
        <v>1</v>
      </c>
      <c r="K165" s="614">
        <v>271</v>
      </c>
      <c r="L165" s="614">
        <v>1</v>
      </c>
      <c r="M165" s="614">
        <v>271</v>
      </c>
      <c r="N165" s="614">
        <v>2</v>
      </c>
      <c r="O165" s="614">
        <v>544</v>
      </c>
      <c r="P165" s="592">
        <v>2.0073800738007379</v>
      </c>
      <c r="Q165" s="615">
        <v>272</v>
      </c>
    </row>
    <row r="166" spans="1:17" ht="14.4" customHeight="1" x14ac:dyDescent="0.3">
      <c r="A166" s="586" t="s">
        <v>1702</v>
      </c>
      <c r="B166" s="587" t="s">
        <v>1502</v>
      </c>
      <c r="C166" s="587" t="s">
        <v>1503</v>
      </c>
      <c r="D166" s="587" t="s">
        <v>1635</v>
      </c>
      <c r="E166" s="587" t="s">
        <v>1636</v>
      </c>
      <c r="F166" s="614"/>
      <c r="G166" s="614"/>
      <c r="H166" s="614"/>
      <c r="I166" s="614"/>
      <c r="J166" s="614">
        <v>5</v>
      </c>
      <c r="K166" s="614">
        <v>235</v>
      </c>
      <c r="L166" s="614">
        <v>1</v>
      </c>
      <c r="M166" s="614">
        <v>47</v>
      </c>
      <c r="N166" s="614">
        <v>2</v>
      </c>
      <c r="O166" s="614">
        <v>94</v>
      </c>
      <c r="P166" s="592">
        <v>0.4</v>
      </c>
      <c r="Q166" s="615">
        <v>47</v>
      </c>
    </row>
    <row r="167" spans="1:17" ht="14.4" customHeight="1" x14ac:dyDescent="0.3">
      <c r="A167" s="586" t="s">
        <v>1702</v>
      </c>
      <c r="B167" s="587" t="s">
        <v>1502</v>
      </c>
      <c r="C167" s="587" t="s">
        <v>1503</v>
      </c>
      <c r="D167" s="587" t="s">
        <v>1635</v>
      </c>
      <c r="E167" s="587" t="s">
        <v>1637</v>
      </c>
      <c r="F167" s="614">
        <v>5</v>
      </c>
      <c r="G167" s="614">
        <v>135</v>
      </c>
      <c r="H167" s="614">
        <v>1.4361702127659575</v>
      </c>
      <c r="I167" s="614">
        <v>27</v>
      </c>
      <c r="J167" s="614">
        <v>2</v>
      </c>
      <c r="K167" s="614">
        <v>94</v>
      </c>
      <c r="L167" s="614">
        <v>1</v>
      </c>
      <c r="M167" s="614">
        <v>47</v>
      </c>
      <c r="N167" s="614">
        <v>4</v>
      </c>
      <c r="O167" s="614">
        <v>188</v>
      </c>
      <c r="P167" s="592">
        <v>2</v>
      </c>
      <c r="Q167" s="615">
        <v>47</v>
      </c>
    </row>
    <row r="168" spans="1:17" ht="14.4" customHeight="1" x14ac:dyDescent="0.3">
      <c r="A168" s="586" t="s">
        <v>1702</v>
      </c>
      <c r="B168" s="587" t="s">
        <v>1502</v>
      </c>
      <c r="C168" s="587" t="s">
        <v>1503</v>
      </c>
      <c r="D168" s="587" t="s">
        <v>1641</v>
      </c>
      <c r="E168" s="587" t="s">
        <v>1642</v>
      </c>
      <c r="F168" s="614"/>
      <c r="G168" s="614"/>
      <c r="H168" s="614"/>
      <c r="I168" s="614"/>
      <c r="J168" s="614">
        <v>5</v>
      </c>
      <c r="K168" s="614">
        <v>1885</v>
      </c>
      <c r="L168" s="614">
        <v>1</v>
      </c>
      <c r="M168" s="614">
        <v>377</v>
      </c>
      <c r="N168" s="614">
        <v>2</v>
      </c>
      <c r="O168" s="614">
        <v>754</v>
      </c>
      <c r="P168" s="592">
        <v>0.4</v>
      </c>
      <c r="Q168" s="615">
        <v>377</v>
      </c>
    </row>
    <row r="169" spans="1:17" ht="14.4" customHeight="1" x14ac:dyDescent="0.3">
      <c r="A169" s="586" t="s">
        <v>1702</v>
      </c>
      <c r="B169" s="587" t="s">
        <v>1502</v>
      </c>
      <c r="C169" s="587" t="s">
        <v>1503</v>
      </c>
      <c r="D169" s="587" t="s">
        <v>1643</v>
      </c>
      <c r="E169" s="587" t="s">
        <v>1645</v>
      </c>
      <c r="F169" s="614"/>
      <c r="G169" s="614"/>
      <c r="H169" s="614"/>
      <c r="I169" s="614"/>
      <c r="J169" s="614">
        <v>1</v>
      </c>
      <c r="K169" s="614">
        <v>36</v>
      </c>
      <c r="L169" s="614">
        <v>1</v>
      </c>
      <c r="M169" s="614">
        <v>36</v>
      </c>
      <c r="N169" s="614"/>
      <c r="O169" s="614"/>
      <c r="P169" s="592"/>
      <c r="Q169" s="615"/>
    </row>
    <row r="170" spans="1:17" ht="14.4" customHeight="1" x14ac:dyDescent="0.3">
      <c r="A170" s="586" t="s">
        <v>1702</v>
      </c>
      <c r="B170" s="587" t="s">
        <v>1502</v>
      </c>
      <c r="C170" s="587" t="s">
        <v>1503</v>
      </c>
      <c r="D170" s="587" t="s">
        <v>1646</v>
      </c>
      <c r="E170" s="587" t="s">
        <v>1647</v>
      </c>
      <c r="F170" s="614"/>
      <c r="G170" s="614"/>
      <c r="H170" s="614"/>
      <c r="I170" s="614"/>
      <c r="J170" s="614"/>
      <c r="K170" s="614"/>
      <c r="L170" s="614"/>
      <c r="M170" s="614"/>
      <c r="N170" s="614">
        <v>1</v>
      </c>
      <c r="O170" s="614">
        <v>242</v>
      </c>
      <c r="P170" s="592"/>
      <c r="Q170" s="615">
        <v>242</v>
      </c>
    </row>
    <row r="171" spans="1:17" ht="14.4" customHeight="1" x14ac:dyDescent="0.3">
      <c r="A171" s="586" t="s">
        <v>1702</v>
      </c>
      <c r="B171" s="587" t="s">
        <v>1502</v>
      </c>
      <c r="C171" s="587" t="s">
        <v>1503</v>
      </c>
      <c r="D171" s="587" t="s">
        <v>1648</v>
      </c>
      <c r="E171" s="587" t="s">
        <v>1649</v>
      </c>
      <c r="F171" s="614"/>
      <c r="G171" s="614"/>
      <c r="H171" s="614"/>
      <c r="I171" s="614"/>
      <c r="J171" s="614">
        <v>161</v>
      </c>
      <c r="K171" s="614">
        <v>240373</v>
      </c>
      <c r="L171" s="614">
        <v>1</v>
      </c>
      <c r="M171" s="614">
        <v>1493</v>
      </c>
      <c r="N171" s="614">
        <v>92</v>
      </c>
      <c r="O171" s="614">
        <v>137356</v>
      </c>
      <c r="P171" s="592">
        <v>0.5714285714285714</v>
      </c>
      <c r="Q171" s="615">
        <v>1493</v>
      </c>
    </row>
    <row r="172" spans="1:17" ht="14.4" customHeight="1" x14ac:dyDescent="0.3">
      <c r="A172" s="586" t="s">
        <v>1702</v>
      </c>
      <c r="B172" s="587" t="s">
        <v>1502</v>
      </c>
      <c r="C172" s="587" t="s">
        <v>1503</v>
      </c>
      <c r="D172" s="587" t="s">
        <v>1650</v>
      </c>
      <c r="E172" s="587" t="s">
        <v>1651</v>
      </c>
      <c r="F172" s="614"/>
      <c r="G172" s="614"/>
      <c r="H172" s="614"/>
      <c r="I172" s="614"/>
      <c r="J172" s="614">
        <v>2</v>
      </c>
      <c r="K172" s="614">
        <v>654</v>
      </c>
      <c r="L172" s="614">
        <v>1</v>
      </c>
      <c r="M172" s="614">
        <v>327</v>
      </c>
      <c r="N172" s="614">
        <v>25</v>
      </c>
      <c r="O172" s="614">
        <v>8175</v>
      </c>
      <c r="P172" s="592">
        <v>12.5</v>
      </c>
      <c r="Q172" s="615">
        <v>327</v>
      </c>
    </row>
    <row r="173" spans="1:17" ht="14.4" customHeight="1" x14ac:dyDescent="0.3">
      <c r="A173" s="586" t="s">
        <v>1702</v>
      </c>
      <c r="B173" s="587" t="s">
        <v>1502</v>
      </c>
      <c r="C173" s="587" t="s">
        <v>1503</v>
      </c>
      <c r="D173" s="587" t="s">
        <v>1650</v>
      </c>
      <c r="E173" s="587" t="s">
        <v>1652</v>
      </c>
      <c r="F173" s="614"/>
      <c r="G173" s="614"/>
      <c r="H173" s="614"/>
      <c r="I173" s="614"/>
      <c r="J173" s="614">
        <v>108</v>
      </c>
      <c r="K173" s="614">
        <v>35316</v>
      </c>
      <c r="L173" s="614">
        <v>1</v>
      </c>
      <c r="M173" s="614">
        <v>327</v>
      </c>
      <c r="N173" s="614">
        <v>447</v>
      </c>
      <c r="O173" s="614">
        <v>146169</v>
      </c>
      <c r="P173" s="592">
        <v>4.1388888888888893</v>
      </c>
      <c r="Q173" s="615">
        <v>327</v>
      </c>
    </row>
    <row r="174" spans="1:17" ht="14.4" customHeight="1" x14ac:dyDescent="0.3">
      <c r="A174" s="586" t="s">
        <v>1702</v>
      </c>
      <c r="B174" s="587" t="s">
        <v>1502</v>
      </c>
      <c r="C174" s="587" t="s">
        <v>1503</v>
      </c>
      <c r="D174" s="587" t="s">
        <v>1653</v>
      </c>
      <c r="E174" s="587" t="s">
        <v>1654</v>
      </c>
      <c r="F174" s="614"/>
      <c r="G174" s="614"/>
      <c r="H174" s="614"/>
      <c r="I174" s="614"/>
      <c r="J174" s="614">
        <v>47</v>
      </c>
      <c r="K174" s="614">
        <v>41689</v>
      </c>
      <c r="L174" s="614">
        <v>1</v>
      </c>
      <c r="M174" s="614">
        <v>887</v>
      </c>
      <c r="N174" s="614">
        <v>70</v>
      </c>
      <c r="O174" s="614">
        <v>62160</v>
      </c>
      <c r="P174" s="592">
        <v>1.4910408021300583</v>
      </c>
      <c r="Q174" s="615">
        <v>888</v>
      </c>
    </row>
    <row r="175" spans="1:17" ht="14.4" customHeight="1" x14ac:dyDescent="0.3">
      <c r="A175" s="586" t="s">
        <v>1702</v>
      </c>
      <c r="B175" s="587" t="s">
        <v>1502</v>
      </c>
      <c r="C175" s="587" t="s">
        <v>1503</v>
      </c>
      <c r="D175" s="587" t="s">
        <v>1655</v>
      </c>
      <c r="E175" s="587" t="s">
        <v>1656</v>
      </c>
      <c r="F175" s="614"/>
      <c r="G175" s="614"/>
      <c r="H175" s="614"/>
      <c r="I175" s="614"/>
      <c r="J175" s="614">
        <v>2</v>
      </c>
      <c r="K175" s="614">
        <v>662</v>
      </c>
      <c r="L175" s="614">
        <v>1</v>
      </c>
      <c r="M175" s="614">
        <v>331</v>
      </c>
      <c r="N175" s="614"/>
      <c r="O175" s="614"/>
      <c r="P175" s="592"/>
      <c r="Q175" s="615"/>
    </row>
    <row r="176" spans="1:17" ht="14.4" customHeight="1" x14ac:dyDescent="0.3">
      <c r="A176" s="586" t="s">
        <v>1702</v>
      </c>
      <c r="B176" s="587" t="s">
        <v>1502</v>
      </c>
      <c r="C176" s="587" t="s">
        <v>1503</v>
      </c>
      <c r="D176" s="587" t="s">
        <v>1657</v>
      </c>
      <c r="E176" s="587" t="s">
        <v>1658</v>
      </c>
      <c r="F176" s="614"/>
      <c r="G176" s="614"/>
      <c r="H176" s="614"/>
      <c r="I176" s="614"/>
      <c r="J176" s="614">
        <v>822</v>
      </c>
      <c r="K176" s="614">
        <v>213720</v>
      </c>
      <c r="L176" s="614">
        <v>1</v>
      </c>
      <c r="M176" s="614">
        <v>260</v>
      </c>
      <c r="N176" s="614">
        <v>8</v>
      </c>
      <c r="O176" s="614">
        <v>2088</v>
      </c>
      <c r="P176" s="592">
        <v>9.7697922515440766E-3</v>
      </c>
      <c r="Q176" s="615">
        <v>261</v>
      </c>
    </row>
    <row r="177" spans="1:17" ht="14.4" customHeight="1" x14ac:dyDescent="0.3">
      <c r="A177" s="586" t="s">
        <v>1702</v>
      </c>
      <c r="B177" s="587" t="s">
        <v>1502</v>
      </c>
      <c r="C177" s="587" t="s">
        <v>1503</v>
      </c>
      <c r="D177" s="587" t="s">
        <v>1657</v>
      </c>
      <c r="E177" s="587" t="s">
        <v>1659</v>
      </c>
      <c r="F177" s="614"/>
      <c r="G177" s="614"/>
      <c r="H177" s="614"/>
      <c r="I177" s="614"/>
      <c r="J177" s="614"/>
      <c r="K177" s="614"/>
      <c r="L177" s="614"/>
      <c r="M177" s="614"/>
      <c r="N177" s="614">
        <v>1809</v>
      </c>
      <c r="O177" s="614">
        <v>472149</v>
      </c>
      <c r="P177" s="592"/>
      <c r="Q177" s="615">
        <v>261</v>
      </c>
    </row>
    <row r="178" spans="1:17" ht="14.4" customHeight="1" x14ac:dyDescent="0.3">
      <c r="A178" s="586" t="s">
        <v>1702</v>
      </c>
      <c r="B178" s="587" t="s">
        <v>1502</v>
      </c>
      <c r="C178" s="587" t="s">
        <v>1503</v>
      </c>
      <c r="D178" s="587" t="s">
        <v>1660</v>
      </c>
      <c r="E178" s="587" t="s">
        <v>1661</v>
      </c>
      <c r="F178" s="614"/>
      <c r="G178" s="614"/>
      <c r="H178" s="614"/>
      <c r="I178" s="614"/>
      <c r="J178" s="614"/>
      <c r="K178" s="614"/>
      <c r="L178" s="614"/>
      <c r="M178" s="614"/>
      <c r="N178" s="614">
        <v>73</v>
      </c>
      <c r="O178" s="614">
        <v>12045</v>
      </c>
      <c r="P178" s="592"/>
      <c r="Q178" s="615">
        <v>165</v>
      </c>
    </row>
    <row r="179" spans="1:17" ht="14.4" customHeight="1" x14ac:dyDescent="0.3">
      <c r="A179" s="586" t="s">
        <v>1702</v>
      </c>
      <c r="B179" s="587" t="s">
        <v>1502</v>
      </c>
      <c r="C179" s="587" t="s">
        <v>1503</v>
      </c>
      <c r="D179" s="587" t="s">
        <v>1660</v>
      </c>
      <c r="E179" s="587" t="s">
        <v>1662</v>
      </c>
      <c r="F179" s="614"/>
      <c r="G179" s="614"/>
      <c r="H179" s="614"/>
      <c r="I179" s="614"/>
      <c r="J179" s="614">
        <v>5</v>
      </c>
      <c r="K179" s="614">
        <v>825</v>
      </c>
      <c r="L179" s="614">
        <v>1</v>
      </c>
      <c r="M179" s="614">
        <v>165</v>
      </c>
      <c r="N179" s="614">
        <v>12</v>
      </c>
      <c r="O179" s="614">
        <v>1980</v>
      </c>
      <c r="P179" s="592">
        <v>2.4</v>
      </c>
      <c r="Q179" s="615">
        <v>165</v>
      </c>
    </row>
    <row r="180" spans="1:17" ht="14.4" customHeight="1" x14ac:dyDescent="0.3">
      <c r="A180" s="586" t="s">
        <v>1702</v>
      </c>
      <c r="B180" s="587" t="s">
        <v>1502</v>
      </c>
      <c r="C180" s="587" t="s">
        <v>1503</v>
      </c>
      <c r="D180" s="587" t="s">
        <v>1665</v>
      </c>
      <c r="E180" s="587" t="s">
        <v>1666</v>
      </c>
      <c r="F180" s="614"/>
      <c r="G180" s="614"/>
      <c r="H180" s="614"/>
      <c r="I180" s="614"/>
      <c r="J180" s="614"/>
      <c r="K180" s="614"/>
      <c r="L180" s="614"/>
      <c r="M180" s="614"/>
      <c r="N180" s="614">
        <v>8</v>
      </c>
      <c r="O180" s="614">
        <v>1215</v>
      </c>
      <c r="P180" s="592"/>
      <c r="Q180" s="615">
        <v>151.875</v>
      </c>
    </row>
    <row r="181" spans="1:17" ht="14.4" customHeight="1" x14ac:dyDescent="0.3">
      <c r="A181" s="586" t="s">
        <v>1702</v>
      </c>
      <c r="B181" s="587" t="s">
        <v>1502</v>
      </c>
      <c r="C181" s="587" t="s">
        <v>1503</v>
      </c>
      <c r="D181" s="587" t="s">
        <v>1665</v>
      </c>
      <c r="E181" s="587" t="s">
        <v>1667</v>
      </c>
      <c r="F181" s="614"/>
      <c r="G181" s="614"/>
      <c r="H181" s="614"/>
      <c r="I181" s="614"/>
      <c r="J181" s="614"/>
      <c r="K181" s="614"/>
      <c r="L181" s="614"/>
      <c r="M181" s="614"/>
      <c r="N181" s="614">
        <v>6</v>
      </c>
      <c r="O181" s="614">
        <v>908</v>
      </c>
      <c r="P181" s="592"/>
      <c r="Q181" s="615">
        <v>151.33333333333334</v>
      </c>
    </row>
    <row r="182" spans="1:17" ht="14.4" customHeight="1" x14ac:dyDescent="0.3">
      <c r="A182" s="586" t="s">
        <v>1703</v>
      </c>
      <c r="B182" s="587" t="s">
        <v>1502</v>
      </c>
      <c r="C182" s="587" t="s">
        <v>1503</v>
      </c>
      <c r="D182" s="587" t="s">
        <v>1504</v>
      </c>
      <c r="E182" s="587" t="s">
        <v>1505</v>
      </c>
      <c r="F182" s="614">
        <v>3970</v>
      </c>
      <c r="G182" s="614">
        <v>686810</v>
      </c>
      <c r="H182" s="614">
        <v>1.0488771466314399</v>
      </c>
      <c r="I182" s="614">
        <v>173</v>
      </c>
      <c r="J182" s="614">
        <v>3785</v>
      </c>
      <c r="K182" s="614">
        <v>654805</v>
      </c>
      <c r="L182" s="614">
        <v>1</v>
      </c>
      <c r="M182" s="614">
        <v>173</v>
      </c>
      <c r="N182" s="614">
        <v>3992</v>
      </c>
      <c r="O182" s="614">
        <v>694608</v>
      </c>
      <c r="P182" s="592">
        <v>1.0607860355372973</v>
      </c>
      <c r="Q182" s="615">
        <v>174</v>
      </c>
    </row>
    <row r="183" spans="1:17" ht="14.4" customHeight="1" x14ac:dyDescent="0.3">
      <c r="A183" s="586" t="s">
        <v>1703</v>
      </c>
      <c r="B183" s="587" t="s">
        <v>1502</v>
      </c>
      <c r="C183" s="587" t="s">
        <v>1503</v>
      </c>
      <c r="D183" s="587" t="s">
        <v>1522</v>
      </c>
      <c r="E183" s="587" t="s">
        <v>1523</v>
      </c>
      <c r="F183" s="614">
        <v>3</v>
      </c>
      <c r="G183" s="614">
        <v>3519</v>
      </c>
      <c r="H183" s="614">
        <v>0.6577570093457944</v>
      </c>
      <c r="I183" s="614">
        <v>1173</v>
      </c>
      <c r="J183" s="614">
        <v>5</v>
      </c>
      <c r="K183" s="614">
        <v>5350</v>
      </c>
      <c r="L183" s="614">
        <v>1</v>
      </c>
      <c r="M183" s="614">
        <v>1070</v>
      </c>
      <c r="N183" s="614">
        <v>1</v>
      </c>
      <c r="O183" s="614">
        <v>1070</v>
      </c>
      <c r="P183" s="592">
        <v>0.2</v>
      </c>
      <c r="Q183" s="615">
        <v>1070</v>
      </c>
    </row>
    <row r="184" spans="1:17" ht="14.4" customHeight="1" x14ac:dyDescent="0.3">
      <c r="A184" s="586" t="s">
        <v>1703</v>
      </c>
      <c r="B184" s="587" t="s">
        <v>1502</v>
      </c>
      <c r="C184" s="587" t="s">
        <v>1503</v>
      </c>
      <c r="D184" s="587" t="s">
        <v>1524</v>
      </c>
      <c r="E184" s="587" t="s">
        <v>1525</v>
      </c>
      <c r="F184" s="614">
        <v>110</v>
      </c>
      <c r="G184" s="614">
        <v>4510</v>
      </c>
      <c r="H184" s="614">
        <v>1.0212862318840579</v>
      </c>
      <c r="I184" s="614">
        <v>41</v>
      </c>
      <c r="J184" s="614">
        <v>96</v>
      </c>
      <c r="K184" s="614">
        <v>4416</v>
      </c>
      <c r="L184" s="614">
        <v>1</v>
      </c>
      <c r="M184" s="614">
        <v>46</v>
      </c>
      <c r="N184" s="614">
        <v>109</v>
      </c>
      <c r="O184" s="614">
        <v>5014</v>
      </c>
      <c r="P184" s="592">
        <v>1.1354166666666667</v>
      </c>
      <c r="Q184" s="615">
        <v>46</v>
      </c>
    </row>
    <row r="185" spans="1:17" ht="14.4" customHeight="1" x14ac:dyDescent="0.3">
      <c r="A185" s="586" t="s">
        <v>1703</v>
      </c>
      <c r="B185" s="587" t="s">
        <v>1502</v>
      </c>
      <c r="C185" s="587" t="s">
        <v>1503</v>
      </c>
      <c r="D185" s="587" t="s">
        <v>1524</v>
      </c>
      <c r="E185" s="587" t="s">
        <v>1526</v>
      </c>
      <c r="F185" s="614">
        <v>19</v>
      </c>
      <c r="G185" s="614">
        <v>779</v>
      </c>
      <c r="H185" s="614">
        <v>1.3026755852842808</v>
      </c>
      <c r="I185" s="614">
        <v>41</v>
      </c>
      <c r="J185" s="614">
        <v>13</v>
      </c>
      <c r="K185" s="614">
        <v>598</v>
      </c>
      <c r="L185" s="614">
        <v>1</v>
      </c>
      <c r="M185" s="614">
        <v>46</v>
      </c>
      <c r="N185" s="614">
        <v>6</v>
      </c>
      <c r="O185" s="614">
        <v>276</v>
      </c>
      <c r="P185" s="592">
        <v>0.46153846153846156</v>
      </c>
      <c r="Q185" s="615">
        <v>46</v>
      </c>
    </row>
    <row r="186" spans="1:17" ht="14.4" customHeight="1" x14ac:dyDescent="0.3">
      <c r="A186" s="586" t="s">
        <v>1703</v>
      </c>
      <c r="B186" s="587" t="s">
        <v>1502</v>
      </c>
      <c r="C186" s="587" t="s">
        <v>1503</v>
      </c>
      <c r="D186" s="587" t="s">
        <v>1527</v>
      </c>
      <c r="E186" s="587" t="s">
        <v>1528</v>
      </c>
      <c r="F186" s="614">
        <v>16</v>
      </c>
      <c r="G186" s="614">
        <v>6144</v>
      </c>
      <c r="H186" s="614">
        <v>0.55331412103746402</v>
      </c>
      <c r="I186" s="614">
        <v>384</v>
      </c>
      <c r="J186" s="614">
        <v>32</v>
      </c>
      <c r="K186" s="614">
        <v>11104</v>
      </c>
      <c r="L186" s="614">
        <v>1</v>
      </c>
      <c r="M186" s="614">
        <v>347</v>
      </c>
      <c r="N186" s="614">
        <v>17</v>
      </c>
      <c r="O186" s="614">
        <v>5899</v>
      </c>
      <c r="P186" s="592">
        <v>0.53125</v>
      </c>
      <c r="Q186" s="615">
        <v>347</v>
      </c>
    </row>
    <row r="187" spans="1:17" ht="14.4" customHeight="1" x14ac:dyDescent="0.3">
      <c r="A187" s="586" t="s">
        <v>1703</v>
      </c>
      <c r="B187" s="587" t="s">
        <v>1502</v>
      </c>
      <c r="C187" s="587" t="s">
        <v>1503</v>
      </c>
      <c r="D187" s="587" t="s">
        <v>1529</v>
      </c>
      <c r="E187" s="587" t="s">
        <v>1530</v>
      </c>
      <c r="F187" s="614">
        <v>22</v>
      </c>
      <c r="G187" s="614">
        <v>814</v>
      </c>
      <c r="H187" s="614">
        <v>0.99754901960784315</v>
      </c>
      <c r="I187" s="614">
        <v>37</v>
      </c>
      <c r="J187" s="614">
        <v>16</v>
      </c>
      <c r="K187" s="614">
        <v>816</v>
      </c>
      <c r="L187" s="614">
        <v>1</v>
      </c>
      <c r="M187" s="614">
        <v>51</v>
      </c>
      <c r="N187" s="614"/>
      <c r="O187" s="614"/>
      <c r="P187" s="592"/>
      <c r="Q187" s="615"/>
    </row>
    <row r="188" spans="1:17" ht="14.4" customHeight="1" x14ac:dyDescent="0.3">
      <c r="A188" s="586" t="s">
        <v>1703</v>
      </c>
      <c r="B188" s="587" t="s">
        <v>1502</v>
      </c>
      <c r="C188" s="587" t="s">
        <v>1503</v>
      </c>
      <c r="D188" s="587" t="s">
        <v>1529</v>
      </c>
      <c r="E188" s="587" t="s">
        <v>1531</v>
      </c>
      <c r="F188" s="614">
        <v>11</v>
      </c>
      <c r="G188" s="614">
        <v>407</v>
      </c>
      <c r="H188" s="614">
        <v>0.99754901960784315</v>
      </c>
      <c r="I188" s="614">
        <v>37</v>
      </c>
      <c r="J188" s="614">
        <v>8</v>
      </c>
      <c r="K188" s="614">
        <v>408</v>
      </c>
      <c r="L188" s="614">
        <v>1</v>
      </c>
      <c r="M188" s="614">
        <v>51</v>
      </c>
      <c r="N188" s="614"/>
      <c r="O188" s="614"/>
      <c r="P188" s="592"/>
      <c r="Q188" s="615"/>
    </row>
    <row r="189" spans="1:17" ht="14.4" customHeight="1" x14ac:dyDescent="0.3">
      <c r="A189" s="586" t="s">
        <v>1703</v>
      </c>
      <c r="B189" s="587" t="s">
        <v>1502</v>
      </c>
      <c r="C189" s="587" t="s">
        <v>1503</v>
      </c>
      <c r="D189" s="587" t="s">
        <v>1534</v>
      </c>
      <c r="E189" s="587" t="s">
        <v>1535</v>
      </c>
      <c r="F189" s="614">
        <v>17</v>
      </c>
      <c r="G189" s="614">
        <v>7582</v>
      </c>
      <c r="H189" s="614">
        <v>0.50278514588859413</v>
      </c>
      <c r="I189" s="614">
        <v>446</v>
      </c>
      <c r="J189" s="614">
        <v>40</v>
      </c>
      <c r="K189" s="614">
        <v>15080</v>
      </c>
      <c r="L189" s="614">
        <v>1</v>
      </c>
      <c r="M189" s="614">
        <v>377</v>
      </c>
      <c r="N189" s="614">
        <v>21</v>
      </c>
      <c r="O189" s="614">
        <v>7917</v>
      </c>
      <c r="P189" s="592">
        <v>0.52500000000000002</v>
      </c>
      <c r="Q189" s="615">
        <v>377</v>
      </c>
    </row>
    <row r="190" spans="1:17" ht="14.4" customHeight="1" x14ac:dyDescent="0.3">
      <c r="A190" s="586" t="s">
        <v>1703</v>
      </c>
      <c r="B190" s="587" t="s">
        <v>1502</v>
      </c>
      <c r="C190" s="587" t="s">
        <v>1503</v>
      </c>
      <c r="D190" s="587" t="s">
        <v>1536</v>
      </c>
      <c r="E190" s="587" t="s">
        <v>1537</v>
      </c>
      <c r="F190" s="614">
        <v>1</v>
      </c>
      <c r="G190" s="614">
        <v>42</v>
      </c>
      <c r="H190" s="614">
        <v>1.2352941176470589</v>
      </c>
      <c r="I190" s="614">
        <v>42</v>
      </c>
      <c r="J190" s="614">
        <v>1</v>
      </c>
      <c r="K190" s="614">
        <v>34</v>
      </c>
      <c r="L190" s="614">
        <v>1</v>
      </c>
      <c r="M190" s="614">
        <v>34</v>
      </c>
      <c r="N190" s="614">
        <v>1</v>
      </c>
      <c r="O190" s="614">
        <v>34</v>
      </c>
      <c r="P190" s="592">
        <v>1</v>
      </c>
      <c r="Q190" s="615">
        <v>34</v>
      </c>
    </row>
    <row r="191" spans="1:17" ht="14.4" customHeight="1" x14ac:dyDescent="0.3">
      <c r="A191" s="586" t="s">
        <v>1703</v>
      </c>
      <c r="B191" s="587" t="s">
        <v>1502</v>
      </c>
      <c r="C191" s="587" t="s">
        <v>1503</v>
      </c>
      <c r="D191" s="587" t="s">
        <v>1538</v>
      </c>
      <c r="E191" s="587" t="s">
        <v>1539</v>
      </c>
      <c r="F191" s="614">
        <v>18</v>
      </c>
      <c r="G191" s="614">
        <v>8856</v>
      </c>
      <c r="H191" s="614">
        <v>1.5364330326162388</v>
      </c>
      <c r="I191" s="614">
        <v>492</v>
      </c>
      <c r="J191" s="614">
        <v>11</v>
      </c>
      <c r="K191" s="614">
        <v>5764</v>
      </c>
      <c r="L191" s="614">
        <v>1</v>
      </c>
      <c r="M191" s="614">
        <v>524</v>
      </c>
      <c r="N191" s="614">
        <v>5</v>
      </c>
      <c r="O191" s="614">
        <v>2620</v>
      </c>
      <c r="P191" s="592">
        <v>0.45454545454545453</v>
      </c>
      <c r="Q191" s="615">
        <v>524</v>
      </c>
    </row>
    <row r="192" spans="1:17" ht="14.4" customHeight="1" x14ac:dyDescent="0.3">
      <c r="A192" s="586" t="s">
        <v>1703</v>
      </c>
      <c r="B192" s="587" t="s">
        <v>1502</v>
      </c>
      <c r="C192" s="587" t="s">
        <v>1503</v>
      </c>
      <c r="D192" s="587" t="s">
        <v>1540</v>
      </c>
      <c r="E192" s="587" t="s">
        <v>1541</v>
      </c>
      <c r="F192" s="614">
        <v>26</v>
      </c>
      <c r="G192" s="614">
        <v>806</v>
      </c>
      <c r="H192" s="614">
        <v>0.5050125313283208</v>
      </c>
      <c r="I192" s="614">
        <v>31</v>
      </c>
      <c r="J192" s="614">
        <v>28</v>
      </c>
      <c r="K192" s="614">
        <v>1596</v>
      </c>
      <c r="L192" s="614">
        <v>1</v>
      </c>
      <c r="M192" s="614">
        <v>57</v>
      </c>
      <c r="N192" s="614">
        <v>4</v>
      </c>
      <c r="O192" s="614">
        <v>231</v>
      </c>
      <c r="P192" s="592">
        <v>0.14473684210526316</v>
      </c>
      <c r="Q192" s="615">
        <v>57.75</v>
      </c>
    </row>
    <row r="193" spans="1:17" ht="14.4" customHeight="1" x14ac:dyDescent="0.3">
      <c r="A193" s="586" t="s">
        <v>1703</v>
      </c>
      <c r="B193" s="587" t="s">
        <v>1502</v>
      </c>
      <c r="C193" s="587" t="s">
        <v>1503</v>
      </c>
      <c r="D193" s="587" t="s">
        <v>1542</v>
      </c>
      <c r="E193" s="587" t="s">
        <v>1543</v>
      </c>
      <c r="F193" s="614">
        <v>2</v>
      </c>
      <c r="G193" s="614">
        <v>416</v>
      </c>
      <c r="H193" s="614">
        <v>1.8571428571428572</v>
      </c>
      <c r="I193" s="614">
        <v>208</v>
      </c>
      <c r="J193" s="614">
        <v>1</v>
      </c>
      <c r="K193" s="614">
        <v>224</v>
      </c>
      <c r="L193" s="614">
        <v>1</v>
      </c>
      <c r="M193" s="614">
        <v>224</v>
      </c>
      <c r="N193" s="614"/>
      <c r="O193" s="614"/>
      <c r="P193" s="592"/>
      <c r="Q193" s="615"/>
    </row>
    <row r="194" spans="1:17" ht="14.4" customHeight="1" x14ac:dyDescent="0.3">
      <c r="A194" s="586" t="s">
        <v>1703</v>
      </c>
      <c r="B194" s="587" t="s">
        <v>1502</v>
      </c>
      <c r="C194" s="587" t="s">
        <v>1503</v>
      </c>
      <c r="D194" s="587" t="s">
        <v>1542</v>
      </c>
      <c r="E194" s="587" t="s">
        <v>1544</v>
      </c>
      <c r="F194" s="614">
        <v>3</v>
      </c>
      <c r="G194" s="614">
        <v>624</v>
      </c>
      <c r="H194" s="614">
        <v>0.6964285714285714</v>
      </c>
      <c r="I194" s="614">
        <v>208</v>
      </c>
      <c r="J194" s="614">
        <v>4</v>
      </c>
      <c r="K194" s="614">
        <v>896</v>
      </c>
      <c r="L194" s="614">
        <v>1</v>
      </c>
      <c r="M194" s="614">
        <v>224</v>
      </c>
      <c r="N194" s="614"/>
      <c r="O194" s="614"/>
      <c r="P194" s="592"/>
      <c r="Q194" s="615"/>
    </row>
    <row r="195" spans="1:17" ht="14.4" customHeight="1" x14ac:dyDescent="0.3">
      <c r="A195" s="586" t="s">
        <v>1703</v>
      </c>
      <c r="B195" s="587" t="s">
        <v>1502</v>
      </c>
      <c r="C195" s="587" t="s">
        <v>1503</v>
      </c>
      <c r="D195" s="587" t="s">
        <v>1545</v>
      </c>
      <c r="E195" s="587" t="s">
        <v>1546</v>
      </c>
      <c r="F195" s="614">
        <v>5</v>
      </c>
      <c r="G195" s="614">
        <v>1920</v>
      </c>
      <c r="H195" s="614">
        <v>0.69439421338155516</v>
      </c>
      <c r="I195" s="614">
        <v>384</v>
      </c>
      <c r="J195" s="614">
        <v>5</v>
      </c>
      <c r="K195" s="614">
        <v>2765</v>
      </c>
      <c r="L195" s="614">
        <v>1</v>
      </c>
      <c r="M195" s="614">
        <v>553</v>
      </c>
      <c r="N195" s="614"/>
      <c r="O195" s="614"/>
      <c r="P195" s="592"/>
      <c r="Q195" s="615"/>
    </row>
    <row r="196" spans="1:17" ht="14.4" customHeight="1" x14ac:dyDescent="0.3">
      <c r="A196" s="586" t="s">
        <v>1703</v>
      </c>
      <c r="B196" s="587" t="s">
        <v>1502</v>
      </c>
      <c r="C196" s="587" t="s">
        <v>1503</v>
      </c>
      <c r="D196" s="587" t="s">
        <v>1547</v>
      </c>
      <c r="E196" s="587" t="s">
        <v>1548</v>
      </c>
      <c r="F196" s="614"/>
      <c r="G196" s="614"/>
      <c r="H196" s="614"/>
      <c r="I196" s="614"/>
      <c r="J196" s="614">
        <v>1</v>
      </c>
      <c r="K196" s="614">
        <v>213</v>
      </c>
      <c r="L196" s="614">
        <v>1</v>
      </c>
      <c r="M196" s="614">
        <v>213</v>
      </c>
      <c r="N196" s="614">
        <v>2</v>
      </c>
      <c r="O196" s="614">
        <v>428</v>
      </c>
      <c r="P196" s="592">
        <v>2.0093896713615025</v>
      </c>
      <c r="Q196" s="615">
        <v>214</v>
      </c>
    </row>
    <row r="197" spans="1:17" ht="14.4" customHeight="1" x14ac:dyDescent="0.3">
      <c r="A197" s="586" t="s">
        <v>1703</v>
      </c>
      <c r="B197" s="587" t="s">
        <v>1502</v>
      </c>
      <c r="C197" s="587" t="s">
        <v>1503</v>
      </c>
      <c r="D197" s="587" t="s">
        <v>1549</v>
      </c>
      <c r="E197" s="587" t="s">
        <v>1550</v>
      </c>
      <c r="F197" s="614">
        <v>6</v>
      </c>
      <c r="G197" s="614">
        <v>822</v>
      </c>
      <c r="H197" s="614"/>
      <c r="I197" s="614">
        <v>137</v>
      </c>
      <c r="J197" s="614"/>
      <c r="K197" s="614"/>
      <c r="L197" s="614"/>
      <c r="M197" s="614"/>
      <c r="N197" s="614"/>
      <c r="O197" s="614"/>
      <c r="P197" s="592"/>
      <c r="Q197" s="615"/>
    </row>
    <row r="198" spans="1:17" ht="14.4" customHeight="1" x14ac:dyDescent="0.3">
      <c r="A198" s="586" t="s">
        <v>1703</v>
      </c>
      <c r="B198" s="587" t="s">
        <v>1502</v>
      </c>
      <c r="C198" s="587" t="s">
        <v>1503</v>
      </c>
      <c r="D198" s="587" t="s">
        <v>1549</v>
      </c>
      <c r="E198" s="587" t="s">
        <v>1551</v>
      </c>
      <c r="F198" s="614">
        <v>1</v>
      </c>
      <c r="G198" s="614">
        <v>137</v>
      </c>
      <c r="H198" s="614">
        <v>0.16193853427895982</v>
      </c>
      <c r="I198" s="614">
        <v>137</v>
      </c>
      <c r="J198" s="614">
        <v>6</v>
      </c>
      <c r="K198" s="614">
        <v>846</v>
      </c>
      <c r="L198" s="614">
        <v>1</v>
      </c>
      <c r="M198" s="614">
        <v>141</v>
      </c>
      <c r="N198" s="614"/>
      <c r="O198" s="614"/>
      <c r="P198" s="592"/>
      <c r="Q198" s="615"/>
    </row>
    <row r="199" spans="1:17" ht="14.4" customHeight="1" x14ac:dyDescent="0.3">
      <c r="A199" s="586" t="s">
        <v>1703</v>
      </c>
      <c r="B199" s="587" t="s">
        <v>1502</v>
      </c>
      <c r="C199" s="587" t="s">
        <v>1503</v>
      </c>
      <c r="D199" s="587" t="s">
        <v>1556</v>
      </c>
      <c r="E199" s="587" t="s">
        <v>1557</v>
      </c>
      <c r="F199" s="614">
        <v>51</v>
      </c>
      <c r="G199" s="614">
        <v>867</v>
      </c>
      <c r="H199" s="614">
        <v>0.80952380952380953</v>
      </c>
      <c r="I199" s="614">
        <v>17</v>
      </c>
      <c r="J199" s="614">
        <v>63</v>
      </c>
      <c r="K199" s="614">
        <v>1071</v>
      </c>
      <c r="L199" s="614">
        <v>1</v>
      </c>
      <c r="M199" s="614">
        <v>17</v>
      </c>
      <c r="N199" s="614">
        <v>16</v>
      </c>
      <c r="O199" s="614">
        <v>272</v>
      </c>
      <c r="P199" s="592">
        <v>0.25396825396825395</v>
      </c>
      <c r="Q199" s="615">
        <v>17</v>
      </c>
    </row>
    <row r="200" spans="1:17" ht="14.4" customHeight="1" x14ac:dyDescent="0.3">
      <c r="A200" s="586" t="s">
        <v>1703</v>
      </c>
      <c r="B200" s="587" t="s">
        <v>1502</v>
      </c>
      <c r="C200" s="587" t="s">
        <v>1503</v>
      </c>
      <c r="D200" s="587" t="s">
        <v>1556</v>
      </c>
      <c r="E200" s="587" t="s">
        <v>1558</v>
      </c>
      <c r="F200" s="614">
        <v>20</v>
      </c>
      <c r="G200" s="614">
        <v>340</v>
      </c>
      <c r="H200" s="614">
        <v>0.90909090909090906</v>
      </c>
      <c r="I200" s="614">
        <v>17</v>
      </c>
      <c r="J200" s="614">
        <v>22</v>
      </c>
      <c r="K200" s="614">
        <v>374</v>
      </c>
      <c r="L200" s="614">
        <v>1</v>
      </c>
      <c r="M200" s="614">
        <v>17</v>
      </c>
      <c r="N200" s="614">
        <v>10</v>
      </c>
      <c r="O200" s="614">
        <v>170</v>
      </c>
      <c r="P200" s="592">
        <v>0.45454545454545453</v>
      </c>
      <c r="Q200" s="615">
        <v>17</v>
      </c>
    </row>
    <row r="201" spans="1:17" ht="14.4" customHeight="1" x14ac:dyDescent="0.3">
      <c r="A201" s="586" t="s">
        <v>1703</v>
      </c>
      <c r="B201" s="587" t="s">
        <v>1502</v>
      </c>
      <c r="C201" s="587" t="s">
        <v>1503</v>
      </c>
      <c r="D201" s="587" t="s">
        <v>1559</v>
      </c>
      <c r="E201" s="587" t="s">
        <v>1560</v>
      </c>
      <c r="F201" s="614">
        <v>1</v>
      </c>
      <c r="G201" s="614">
        <v>139</v>
      </c>
      <c r="H201" s="614"/>
      <c r="I201" s="614">
        <v>139</v>
      </c>
      <c r="J201" s="614"/>
      <c r="K201" s="614"/>
      <c r="L201" s="614"/>
      <c r="M201" s="614"/>
      <c r="N201" s="614"/>
      <c r="O201" s="614"/>
      <c r="P201" s="592"/>
      <c r="Q201" s="615"/>
    </row>
    <row r="202" spans="1:17" ht="14.4" customHeight="1" x14ac:dyDescent="0.3">
      <c r="A202" s="586" t="s">
        <v>1703</v>
      </c>
      <c r="B202" s="587" t="s">
        <v>1502</v>
      </c>
      <c r="C202" s="587" t="s">
        <v>1503</v>
      </c>
      <c r="D202" s="587" t="s">
        <v>1559</v>
      </c>
      <c r="E202" s="587" t="s">
        <v>1561</v>
      </c>
      <c r="F202" s="614">
        <v>1</v>
      </c>
      <c r="G202" s="614">
        <v>139</v>
      </c>
      <c r="H202" s="614"/>
      <c r="I202" s="614">
        <v>139</v>
      </c>
      <c r="J202" s="614"/>
      <c r="K202" s="614"/>
      <c r="L202" s="614"/>
      <c r="M202" s="614"/>
      <c r="N202" s="614"/>
      <c r="O202" s="614"/>
      <c r="P202" s="592"/>
      <c r="Q202" s="615"/>
    </row>
    <row r="203" spans="1:17" ht="14.4" customHeight="1" x14ac:dyDescent="0.3">
      <c r="A203" s="586" t="s">
        <v>1703</v>
      </c>
      <c r="B203" s="587" t="s">
        <v>1502</v>
      </c>
      <c r="C203" s="587" t="s">
        <v>1503</v>
      </c>
      <c r="D203" s="587" t="s">
        <v>1562</v>
      </c>
      <c r="E203" s="587" t="s">
        <v>1563</v>
      </c>
      <c r="F203" s="614">
        <v>11</v>
      </c>
      <c r="G203" s="614">
        <v>1133</v>
      </c>
      <c r="H203" s="614">
        <v>1.340828402366864</v>
      </c>
      <c r="I203" s="614">
        <v>103</v>
      </c>
      <c r="J203" s="614">
        <v>13</v>
      </c>
      <c r="K203" s="614">
        <v>845</v>
      </c>
      <c r="L203" s="614">
        <v>1</v>
      </c>
      <c r="M203" s="614">
        <v>65</v>
      </c>
      <c r="N203" s="614">
        <v>10</v>
      </c>
      <c r="O203" s="614">
        <v>650</v>
      </c>
      <c r="P203" s="592">
        <v>0.76923076923076927</v>
      </c>
      <c r="Q203" s="615">
        <v>65</v>
      </c>
    </row>
    <row r="204" spans="1:17" ht="14.4" customHeight="1" x14ac:dyDescent="0.3">
      <c r="A204" s="586" t="s">
        <v>1703</v>
      </c>
      <c r="B204" s="587" t="s">
        <v>1502</v>
      </c>
      <c r="C204" s="587" t="s">
        <v>1503</v>
      </c>
      <c r="D204" s="587" t="s">
        <v>1562</v>
      </c>
      <c r="E204" s="587" t="s">
        <v>1564</v>
      </c>
      <c r="F204" s="614">
        <v>8</v>
      </c>
      <c r="G204" s="614">
        <v>824</v>
      </c>
      <c r="H204" s="614">
        <v>2.5353846153846153</v>
      </c>
      <c r="I204" s="614">
        <v>103</v>
      </c>
      <c r="J204" s="614">
        <v>5</v>
      </c>
      <c r="K204" s="614">
        <v>325</v>
      </c>
      <c r="L204" s="614">
        <v>1</v>
      </c>
      <c r="M204" s="614">
        <v>65</v>
      </c>
      <c r="N204" s="614">
        <v>4</v>
      </c>
      <c r="O204" s="614">
        <v>260</v>
      </c>
      <c r="P204" s="592">
        <v>0.8</v>
      </c>
      <c r="Q204" s="615">
        <v>65</v>
      </c>
    </row>
    <row r="205" spans="1:17" ht="14.4" customHeight="1" x14ac:dyDescent="0.3">
      <c r="A205" s="586" t="s">
        <v>1703</v>
      </c>
      <c r="B205" s="587" t="s">
        <v>1502</v>
      </c>
      <c r="C205" s="587" t="s">
        <v>1503</v>
      </c>
      <c r="D205" s="587" t="s">
        <v>1571</v>
      </c>
      <c r="E205" s="587" t="s">
        <v>1572</v>
      </c>
      <c r="F205" s="614">
        <v>1903</v>
      </c>
      <c r="G205" s="614">
        <v>222651</v>
      </c>
      <c r="H205" s="614">
        <v>0.80134102098989379</v>
      </c>
      <c r="I205" s="614">
        <v>117</v>
      </c>
      <c r="J205" s="614">
        <v>2043</v>
      </c>
      <c r="K205" s="614">
        <v>277848</v>
      </c>
      <c r="L205" s="614">
        <v>1</v>
      </c>
      <c r="M205" s="614">
        <v>136</v>
      </c>
      <c r="N205" s="614">
        <v>2040</v>
      </c>
      <c r="O205" s="614">
        <v>278667</v>
      </c>
      <c r="P205" s="592">
        <v>1.0029476548328582</v>
      </c>
      <c r="Q205" s="615">
        <v>136.60147058823529</v>
      </c>
    </row>
    <row r="206" spans="1:17" ht="14.4" customHeight="1" x14ac:dyDescent="0.3">
      <c r="A206" s="586" t="s">
        <v>1703</v>
      </c>
      <c r="B206" s="587" t="s">
        <v>1502</v>
      </c>
      <c r="C206" s="587" t="s">
        <v>1503</v>
      </c>
      <c r="D206" s="587" t="s">
        <v>1571</v>
      </c>
      <c r="E206" s="587" t="s">
        <v>1573</v>
      </c>
      <c r="F206" s="614">
        <v>7</v>
      </c>
      <c r="G206" s="614">
        <v>819</v>
      </c>
      <c r="H206" s="614">
        <v>0.2618286445012788</v>
      </c>
      <c r="I206" s="614">
        <v>117</v>
      </c>
      <c r="J206" s="614">
        <v>23</v>
      </c>
      <c r="K206" s="614">
        <v>3128</v>
      </c>
      <c r="L206" s="614">
        <v>1</v>
      </c>
      <c r="M206" s="614">
        <v>136</v>
      </c>
      <c r="N206" s="614">
        <v>25</v>
      </c>
      <c r="O206" s="614">
        <v>3410</v>
      </c>
      <c r="P206" s="592">
        <v>1.090153452685422</v>
      </c>
      <c r="Q206" s="615">
        <v>136.4</v>
      </c>
    </row>
    <row r="207" spans="1:17" ht="14.4" customHeight="1" x14ac:dyDescent="0.3">
      <c r="A207" s="586" t="s">
        <v>1703</v>
      </c>
      <c r="B207" s="587" t="s">
        <v>1502</v>
      </c>
      <c r="C207" s="587" t="s">
        <v>1503</v>
      </c>
      <c r="D207" s="587" t="s">
        <v>1574</v>
      </c>
      <c r="E207" s="587" t="s">
        <v>1575</v>
      </c>
      <c r="F207" s="614">
        <v>554</v>
      </c>
      <c r="G207" s="614">
        <v>50414</v>
      </c>
      <c r="H207" s="614">
        <v>1.1939655172413792</v>
      </c>
      <c r="I207" s="614">
        <v>91</v>
      </c>
      <c r="J207" s="614">
        <v>464</v>
      </c>
      <c r="K207" s="614">
        <v>42224</v>
      </c>
      <c r="L207" s="614">
        <v>1</v>
      </c>
      <c r="M207" s="614">
        <v>91</v>
      </c>
      <c r="N207" s="614">
        <v>436</v>
      </c>
      <c r="O207" s="614">
        <v>39676</v>
      </c>
      <c r="P207" s="592">
        <v>0.93965517241379315</v>
      </c>
      <c r="Q207" s="615">
        <v>91</v>
      </c>
    </row>
    <row r="208" spans="1:17" ht="14.4" customHeight="1" x14ac:dyDescent="0.3">
      <c r="A208" s="586" t="s">
        <v>1703</v>
      </c>
      <c r="B208" s="587" t="s">
        <v>1502</v>
      </c>
      <c r="C208" s="587" t="s">
        <v>1503</v>
      </c>
      <c r="D208" s="587" t="s">
        <v>1576</v>
      </c>
      <c r="E208" s="587" t="s">
        <v>1577</v>
      </c>
      <c r="F208" s="614">
        <v>3</v>
      </c>
      <c r="G208" s="614">
        <v>297</v>
      </c>
      <c r="H208" s="614">
        <v>1.083941605839416</v>
      </c>
      <c r="I208" s="614">
        <v>99</v>
      </c>
      <c r="J208" s="614">
        <v>2</v>
      </c>
      <c r="K208" s="614">
        <v>274</v>
      </c>
      <c r="L208" s="614">
        <v>1</v>
      </c>
      <c r="M208" s="614">
        <v>137</v>
      </c>
      <c r="N208" s="614">
        <v>2</v>
      </c>
      <c r="O208" s="614">
        <v>277</v>
      </c>
      <c r="P208" s="592">
        <v>1.0109489051094891</v>
      </c>
      <c r="Q208" s="615">
        <v>138.5</v>
      </c>
    </row>
    <row r="209" spans="1:17" ht="14.4" customHeight="1" x14ac:dyDescent="0.3">
      <c r="A209" s="586" t="s">
        <v>1703</v>
      </c>
      <c r="B209" s="587" t="s">
        <v>1502</v>
      </c>
      <c r="C209" s="587" t="s">
        <v>1503</v>
      </c>
      <c r="D209" s="587" t="s">
        <v>1576</v>
      </c>
      <c r="E209" s="587" t="s">
        <v>1578</v>
      </c>
      <c r="F209" s="614">
        <v>1</v>
      </c>
      <c r="G209" s="614">
        <v>99</v>
      </c>
      <c r="H209" s="614">
        <v>0.36131386861313869</v>
      </c>
      <c r="I209" s="614">
        <v>99</v>
      </c>
      <c r="J209" s="614">
        <v>2</v>
      </c>
      <c r="K209" s="614">
        <v>274</v>
      </c>
      <c r="L209" s="614">
        <v>1</v>
      </c>
      <c r="M209" s="614">
        <v>137</v>
      </c>
      <c r="N209" s="614">
        <v>1</v>
      </c>
      <c r="O209" s="614">
        <v>138</v>
      </c>
      <c r="P209" s="592">
        <v>0.5036496350364964</v>
      </c>
      <c r="Q209" s="615">
        <v>138</v>
      </c>
    </row>
    <row r="210" spans="1:17" ht="14.4" customHeight="1" x14ac:dyDescent="0.3">
      <c r="A210" s="586" t="s">
        <v>1703</v>
      </c>
      <c r="B210" s="587" t="s">
        <v>1502</v>
      </c>
      <c r="C210" s="587" t="s">
        <v>1503</v>
      </c>
      <c r="D210" s="587" t="s">
        <v>1579</v>
      </c>
      <c r="E210" s="587" t="s">
        <v>1580</v>
      </c>
      <c r="F210" s="614">
        <v>168</v>
      </c>
      <c r="G210" s="614">
        <v>3528</v>
      </c>
      <c r="H210" s="614">
        <v>0.65188470066518844</v>
      </c>
      <c r="I210" s="614">
        <v>21</v>
      </c>
      <c r="J210" s="614">
        <v>82</v>
      </c>
      <c r="K210" s="614">
        <v>5412</v>
      </c>
      <c r="L210" s="614">
        <v>1</v>
      </c>
      <c r="M210" s="614">
        <v>66</v>
      </c>
      <c r="N210" s="614">
        <v>70</v>
      </c>
      <c r="O210" s="614">
        <v>4627</v>
      </c>
      <c r="P210" s="592">
        <v>0.85495195861049522</v>
      </c>
      <c r="Q210" s="615">
        <v>66.099999999999994</v>
      </c>
    </row>
    <row r="211" spans="1:17" ht="14.4" customHeight="1" x14ac:dyDescent="0.3">
      <c r="A211" s="586" t="s">
        <v>1703</v>
      </c>
      <c r="B211" s="587" t="s">
        <v>1502</v>
      </c>
      <c r="C211" s="587" t="s">
        <v>1503</v>
      </c>
      <c r="D211" s="587" t="s">
        <v>1579</v>
      </c>
      <c r="E211" s="587" t="s">
        <v>1581</v>
      </c>
      <c r="F211" s="614">
        <v>10</v>
      </c>
      <c r="G211" s="614">
        <v>210</v>
      </c>
      <c r="H211" s="614">
        <v>0.14462809917355371</v>
      </c>
      <c r="I211" s="614">
        <v>21</v>
      </c>
      <c r="J211" s="614">
        <v>22</v>
      </c>
      <c r="K211" s="614">
        <v>1452</v>
      </c>
      <c r="L211" s="614">
        <v>1</v>
      </c>
      <c r="M211" s="614">
        <v>66</v>
      </c>
      <c r="N211" s="614">
        <v>64</v>
      </c>
      <c r="O211" s="614">
        <v>4246</v>
      </c>
      <c r="P211" s="592">
        <v>2.9242424242424243</v>
      </c>
      <c r="Q211" s="615">
        <v>66.34375</v>
      </c>
    </row>
    <row r="212" spans="1:17" ht="14.4" customHeight="1" x14ac:dyDescent="0.3">
      <c r="A212" s="586" t="s">
        <v>1703</v>
      </c>
      <c r="B212" s="587" t="s">
        <v>1502</v>
      </c>
      <c r="C212" s="587" t="s">
        <v>1503</v>
      </c>
      <c r="D212" s="587" t="s">
        <v>1582</v>
      </c>
      <c r="E212" s="587" t="s">
        <v>1583</v>
      </c>
      <c r="F212" s="614">
        <v>68</v>
      </c>
      <c r="G212" s="614">
        <v>33184</v>
      </c>
      <c r="H212" s="614">
        <v>3.0657797487065781</v>
      </c>
      <c r="I212" s="614">
        <v>488</v>
      </c>
      <c r="J212" s="614">
        <v>33</v>
      </c>
      <c r="K212" s="614">
        <v>10824</v>
      </c>
      <c r="L212" s="614">
        <v>1</v>
      </c>
      <c r="M212" s="614">
        <v>328</v>
      </c>
      <c r="N212" s="614">
        <v>19</v>
      </c>
      <c r="O212" s="614">
        <v>6232</v>
      </c>
      <c r="P212" s="592">
        <v>0.5757575757575758</v>
      </c>
      <c r="Q212" s="615">
        <v>328</v>
      </c>
    </row>
    <row r="213" spans="1:17" ht="14.4" customHeight="1" x14ac:dyDescent="0.3">
      <c r="A213" s="586" t="s">
        <v>1703</v>
      </c>
      <c r="B213" s="587" t="s">
        <v>1502</v>
      </c>
      <c r="C213" s="587" t="s">
        <v>1503</v>
      </c>
      <c r="D213" s="587" t="s">
        <v>1593</v>
      </c>
      <c r="E213" s="587" t="s">
        <v>1594</v>
      </c>
      <c r="F213" s="614">
        <v>217</v>
      </c>
      <c r="G213" s="614">
        <v>8897</v>
      </c>
      <c r="H213" s="614">
        <v>0.73608008604285591</v>
      </c>
      <c r="I213" s="614">
        <v>41</v>
      </c>
      <c r="J213" s="614">
        <v>237</v>
      </c>
      <c r="K213" s="614">
        <v>12087</v>
      </c>
      <c r="L213" s="614">
        <v>1</v>
      </c>
      <c r="M213" s="614">
        <v>51</v>
      </c>
      <c r="N213" s="614">
        <v>196</v>
      </c>
      <c r="O213" s="614">
        <v>9996</v>
      </c>
      <c r="P213" s="592">
        <v>0.8270042194092827</v>
      </c>
      <c r="Q213" s="615">
        <v>51</v>
      </c>
    </row>
    <row r="214" spans="1:17" ht="14.4" customHeight="1" x14ac:dyDescent="0.3">
      <c r="A214" s="586" t="s">
        <v>1703</v>
      </c>
      <c r="B214" s="587" t="s">
        <v>1502</v>
      </c>
      <c r="C214" s="587" t="s">
        <v>1503</v>
      </c>
      <c r="D214" s="587" t="s">
        <v>1593</v>
      </c>
      <c r="E214" s="587" t="s">
        <v>1595</v>
      </c>
      <c r="F214" s="614">
        <v>28</v>
      </c>
      <c r="G214" s="614">
        <v>1148</v>
      </c>
      <c r="H214" s="614">
        <v>3.7516339869281046</v>
      </c>
      <c r="I214" s="614">
        <v>41</v>
      </c>
      <c r="J214" s="614">
        <v>6</v>
      </c>
      <c r="K214" s="614">
        <v>306</v>
      </c>
      <c r="L214" s="614">
        <v>1</v>
      </c>
      <c r="M214" s="614">
        <v>51</v>
      </c>
      <c r="N214" s="614">
        <v>16</v>
      </c>
      <c r="O214" s="614">
        <v>816</v>
      </c>
      <c r="P214" s="592">
        <v>2.6666666666666665</v>
      </c>
      <c r="Q214" s="615">
        <v>51</v>
      </c>
    </row>
    <row r="215" spans="1:17" ht="14.4" customHeight="1" x14ac:dyDescent="0.3">
      <c r="A215" s="586" t="s">
        <v>1703</v>
      </c>
      <c r="B215" s="587" t="s">
        <v>1502</v>
      </c>
      <c r="C215" s="587" t="s">
        <v>1503</v>
      </c>
      <c r="D215" s="587" t="s">
        <v>1603</v>
      </c>
      <c r="E215" s="587" t="s">
        <v>1604</v>
      </c>
      <c r="F215" s="614">
        <v>3</v>
      </c>
      <c r="G215" s="614">
        <v>669</v>
      </c>
      <c r="H215" s="614">
        <v>1.0772946859903381</v>
      </c>
      <c r="I215" s="614">
        <v>223</v>
      </c>
      <c r="J215" s="614">
        <v>3</v>
      </c>
      <c r="K215" s="614">
        <v>621</v>
      </c>
      <c r="L215" s="614">
        <v>1</v>
      </c>
      <c r="M215" s="614">
        <v>207</v>
      </c>
      <c r="N215" s="614">
        <v>5</v>
      </c>
      <c r="O215" s="614">
        <v>1035</v>
      </c>
      <c r="P215" s="592">
        <v>1.6666666666666667</v>
      </c>
      <c r="Q215" s="615">
        <v>207</v>
      </c>
    </row>
    <row r="216" spans="1:17" ht="14.4" customHeight="1" x14ac:dyDescent="0.3">
      <c r="A216" s="586" t="s">
        <v>1703</v>
      </c>
      <c r="B216" s="587" t="s">
        <v>1502</v>
      </c>
      <c r="C216" s="587" t="s">
        <v>1503</v>
      </c>
      <c r="D216" s="587" t="s">
        <v>1603</v>
      </c>
      <c r="E216" s="587" t="s">
        <v>1605</v>
      </c>
      <c r="F216" s="614"/>
      <c r="G216" s="614"/>
      <c r="H216" s="614"/>
      <c r="I216" s="614"/>
      <c r="J216" s="614"/>
      <c r="K216" s="614"/>
      <c r="L216" s="614"/>
      <c r="M216" s="614"/>
      <c r="N216" s="614">
        <v>3</v>
      </c>
      <c r="O216" s="614">
        <v>621</v>
      </c>
      <c r="P216" s="592"/>
      <c r="Q216" s="615">
        <v>207</v>
      </c>
    </row>
    <row r="217" spans="1:17" ht="14.4" customHeight="1" x14ac:dyDescent="0.3">
      <c r="A217" s="586" t="s">
        <v>1703</v>
      </c>
      <c r="B217" s="587" t="s">
        <v>1502</v>
      </c>
      <c r="C217" s="587" t="s">
        <v>1503</v>
      </c>
      <c r="D217" s="587" t="s">
        <v>1606</v>
      </c>
      <c r="E217" s="587" t="s">
        <v>1607</v>
      </c>
      <c r="F217" s="614">
        <v>2</v>
      </c>
      <c r="G217" s="614">
        <v>1526</v>
      </c>
      <c r="H217" s="614"/>
      <c r="I217" s="614">
        <v>763</v>
      </c>
      <c r="J217" s="614"/>
      <c r="K217" s="614"/>
      <c r="L217" s="614"/>
      <c r="M217" s="614"/>
      <c r="N217" s="614"/>
      <c r="O217" s="614"/>
      <c r="P217" s="592"/>
      <c r="Q217" s="615"/>
    </row>
    <row r="218" spans="1:17" ht="14.4" customHeight="1" x14ac:dyDescent="0.3">
      <c r="A218" s="586" t="s">
        <v>1703</v>
      </c>
      <c r="B218" s="587" t="s">
        <v>1502</v>
      </c>
      <c r="C218" s="587" t="s">
        <v>1503</v>
      </c>
      <c r="D218" s="587" t="s">
        <v>1611</v>
      </c>
      <c r="E218" s="587" t="s">
        <v>1612</v>
      </c>
      <c r="F218" s="614">
        <v>2</v>
      </c>
      <c r="G218" s="614">
        <v>1228</v>
      </c>
      <c r="H218" s="614">
        <v>0.40130718954248368</v>
      </c>
      <c r="I218" s="614">
        <v>614</v>
      </c>
      <c r="J218" s="614">
        <v>5</v>
      </c>
      <c r="K218" s="614">
        <v>3060</v>
      </c>
      <c r="L218" s="614">
        <v>1</v>
      </c>
      <c r="M218" s="614">
        <v>612</v>
      </c>
      <c r="N218" s="614">
        <v>7</v>
      </c>
      <c r="O218" s="614">
        <v>4284</v>
      </c>
      <c r="P218" s="592">
        <v>1.4</v>
      </c>
      <c r="Q218" s="615">
        <v>612</v>
      </c>
    </row>
    <row r="219" spans="1:17" ht="14.4" customHeight="1" x14ac:dyDescent="0.3">
      <c r="A219" s="586" t="s">
        <v>1703</v>
      </c>
      <c r="B219" s="587" t="s">
        <v>1502</v>
      </c>
      <c r="C219" s="587" t="s">
        <v>1503</v>
      </c>
      <c r="D219" s="587" t="s">
        <v>1611</v>
      </c>
      <c r="E219" s="587" t="s">
        <v>1613</v>
      </c>
      <c r="F219" s="614">
        <v>8</v>
      </c>
      <c r="G219" s="614">
        <v>4912</v>
      </c>
      <c r="H219" s="614">
        <v>1.0032679738562091</v>
      </c>
      <c r="I219" s="614">
        <v>614</v>
      </c>
      <c r="J219" s="614">
        <v>8</v>
      </c>
      <c r="K219" s="614">
        <v>4896</v>
      </c>
      <c r="L219" s="614">
        <v>1</v>
      </c>
      <c r="M219" s="614">
        <v>612</v>
      </c>
      <c r="N219" s="614"/>
      <c r="O219" s="614"/>
      <c r="P219" s="592"/>
      <c r="Q219" s="615"/>
    </row>
    <row r="220" spans="1:17" ht="14.4" customHeight="1" x14ac:dyDescent="0.3">
      <c r="A220" s="586" t="s">
        <v>1703</v>
      </c>
      <c r="B220" s="587" t="s">
        <v>1502</v>
      </c>
      <c r="C220" s="587" t="s">
        <v>1503</v>
      </c>
      <c r="D220" s="587" t="s">
        <v>1620</v>
      </c>
      <c r="E220" s="587" t="s">
        <v>1621</v>
      </c>
      <c r="F220" s="614">
        <v>4</v>
      </c>
      <c r="G220" s="614">
        <v>7040</v>
      </c>
      <c r="H220" s="614"/>
      <c r="I220" s="614">
        <v>1760</v>
      </c>
      <c r="J220" s="614"/>
      <c r="K220" s="614"/>
      <c r="L220" s="614"/>
      <c r="M220" s="614"/>
      <c r="N220" s="614"/>
      <c r="O220" s="614"/>
      <c r="P220" s="592"/>
      <c r="Q220" s="615"/>
    </row>
    <row r="221" spans="1:17" ht="14.4" customHeight="1" x14ac:dyDescent="0.3">
      <c r="A221" s="586" t="s">
        <v>1703</v>
      </c>
      <c r="B221" s="587" t="s">
        <v>1502</v>
      </c>
      <c r="C221" s="587" t="s">
        <v>1503</v>
      </c>
      <c r="D221" s="587" t="s">
        <v>1627</v>
      </c>
      <c r="E221" s="587" t="s">
        <v>1628</v>
      </c>
      <c r="F221" s="614"/>
      <c r="G221" s="614"/>
      <c r="H221" s="614"/>
      <c r="I221" s="614"/>
      <c r="J221" s="614">
        <v>1</v>
      </c>
      <c r="K221" s="614">
        <v>271</v>
      </c>
      <c r="L221" s="614">
        <v>1</v>
      </c>
      <c r="M221" s="614">
        <v>271</v>
      </c>
      <c r="N221" s="614">
        <v>1</v>
      </c>
      <c r="O221" s="614">
        <v>273</v>
      </c>
      <c r="P221" s="592">
        <v>1.0073800738007379</v>
      </c>
      <c r="Q221" s="615">
        <v>273</v>
      </c>
    </row>
    <row r="222" spans="1:17" ht="14.4" customHeight="1" x14ac:dyDescent="0.3">
      <c r="A222" s="586" t="s">
        <v>1703</v>
      </c>
      <c r="B222" s="587" t="s">
        <v>1502</v>
      </c>
      <c r="C222" s="587" t="s">
        <v>1503</v>
      </c>
      <c r="D222" s="587" t="s">
        <v>1627</v>
      </c>
      <c r="E222" s="587" t="s">
        <v>1629</v>
      </c>
      <c r="F222" s="614"/>
      <c r="G222" s="614"/>
      <c r="H222" s="614"/>
      <c r="I222" s="614"/>
      <c r="J222" s="614"/>
      <c r="K222" s="614"/>
      <c r="L222" s="614"/>
      <c r="M222" s="614"/>
      <c r="N222" s="614">
        <v>1</v>
      </c>
      <c r="O222" s="614">
        <v>272</v>
      </c>
      <c r="P222" s="592"/>
      <c r="Q222" s="615">
        <v>272</v>
      </c>
    </row>
    <row r="223" spans="1:17" ht="14.4" customHeight="1" x14ac:dyDescent="0.3">
      <c r="A223" s="586" t="s">
        <v>1703</v>
      </c>
      <c r="B223" s="587" t="s">
        <v>1502</v>
      </c>
      <c r="C223" s="587" t="s">
        <v>1503</v>
      </c>
      <c r="D223" s="587" t="s">
        <v>1635</v>
      </c>
      <c r="E223" s="587" t="s">
        <v>1636</v>
      </c>
      <c r="F223" s="614">
        <v>1</v>
      </c>
      <c r="G223" s="614">
        <v>27</v>
      </c>
      <c r="H223" s="614"/>
      <c r="I223" s="614">
        <v>27</v>
      </c>
      <c r="J223" s="614"/>
      <c r="K223" s="614"/>
      <c r="L223" s="614"/>
      <c r="M223" s="614"/>
      <c r="N223" s="614"/>
      <c r="O223" s="614"/>
      <c r="P223" s="592"/>
      <c r="Q223" s="615"/>
    </row>
    <row r="224" spans="1:17" ht="14.4" customHeight="1" x14ac:dyDescent="0.3">
      <c r="A224" s="586" t="s">
        <v>1703</v>
      </c>
      <c r="B224" s="587" t="s">
        <v>1502</v>
      </c>
      <c r="C224" s="587" t="s">
        <v>1503</v>
      </c>
      <c r="D224" s="587" t="s">
        <v>1648</v>
      </c>
      <c r="E224" s="587" t="s">
        <v>1649</v>
      </c>
      <c r="F224" s="614"/>
      <c r="G224" s="614"/>
      <c r="H224" s="614"/>
      <c r="I224" s="614"/>
      <c r="J224" s="614"/>
      <c r="K224" s="614"/>
      <c r="L224" s="614"/>
      <c r="M224" s="614"/>
      <c r="N224" s="614">
        <v>5</v>
      </c>
      <c r="O224" s="614">
        <v>7465</v>
      </c>
      <c r="P224" s="592"/>
      <c r="Q224" s="615">
        <v>1493</v>
      </c>
    </row>
    <row r="225" spans="1:17" ht="14.4" customHeight="1" x14ac:dyDescent="0.3">
      <c r="A225" s="586" t="s">
        <v>1703</v>
      </c>
      <c r="B225" s="587" t="s">
        <v>1502</v>
      </c>
      <c r="C225" s="587" t="s">
        <v>1503</v>
      </c>
      <c r="D225" s="587" t="s">
        <v>1650</v>
      </c>
      <c r="E225" s="587" t="s">
        <v>1651</v>
      </c>
      <c r="F225" s="614"/>
      <c r="G225" s="614"/>
      <c r="H225" s="614"/>
      <c r="I225" s="614"/>
      <c r="J225" s="614">
        <v>1</v>
      </c>
      <c r="K225" s="614">
        <v>327</v>
      </c>
      <c r="L225" s="614">
        <v>1</v>
      </c>
      <c r="M225" s="614">
        <v>327</v>
      </c>
      <c r="N225" s="614">
        <v>4</v>
      </c>
      <c r="O225" s="614">
        <v>1308</v>
      </c>
      <c r="P225" s="592">
        <v>4</v>
      </c>
      <c r="Q225" s="615">
        <v>327</v>
      </c>
    </row>
    <row r="226" spans="1:17" ht="14.4" customHeight="1" x14ac:dyDescent="0.3">
      <c r="A226" s="586" t="s">
        <v>1703</v>
      </c>
      <c r="B226" s="587" t="s">
        <v>1502</v>
      </c>
      <c r="C226" s="587" t="s">
        <v>1503</v>
      </c>
      <c r="D226" s="587" t="s">
        <v>1657</v>
      </c>
      <c r="E226" s="587" t="s">
        <v>1658</v>
      </c>
      <c r="F226" s="614"/>
      <c r="G226" s="614"/>
      <c r="H226" s="614"/>
      <c r="I226" s="614"/>
      <c r="J226" s="614">
        <v>616</v>
      </c>
      <c r="K226" s="614">
        <v>160160</v>
      </c>
      <c r="L226" s="614">
        <v>1</v>
      </c>
      <c r="M226" s="614">
        <v>260</v>
      </c>
      <c r="N226" s="614">
        <v>19</v>
      </c>
      <c r="O226" s="614">
        <v>4959</v>
      </c>
      <c r="P226" s="592">
        <v>3.0962787212787213E-2</v>
      </c>
      <c r="Q226" s="615">
        <v>261</v>
      </c>
    </row>
    <row r="227" spans="1:17" ht="14.4" customHeight="1" x14ac:dyDescent="0.3">
      <c r="A227" s="586" t="s">
        <v>1703</v>
      </c>
      <c r="B227" s="587" t="s">
        <v>1502</v>
      </c>
      <c r="C227" s="587" t="s">
        <v>1503</v>
      </c>
      <c r="D227" s="587" t="s">
        <v>1657</v>
      </c>
      <c r="E227" s="587" t="s">
        <v>1659</v>
      </c>
      <c r="F227" s="614"/>
      <c r="G227" s="614"/>
      <c r="H227" s="614"/>
      <c r="I227" s="614"/>
      <c r="J227" s="614"/>
      <c r="K227" s="614"/>
      <c r="L227" s="614"/>
      <c r="M227" s="614"/>
      <c r="N227" s="614">
        <v>1331</v>
      </c>
      <c r="O227" s="614">
        <v>347391</v>
      </c>
      <c r="P227" s="592"/>
      <c r="Q227" s="615">
        <v>261</v>
      </c>
    </row>
    <row r="228" spans="1:17" ht="14.4" customHeight="1" x14ac:dyDescent="0.3">
      <c r="A228" s="586" t="s">
        <v>1703</v>
      </c>
      <c r="B228" s="587" t="s">
        <v>1502</v>
      </c>
      <c r="C228" s="587" t="s">
        <v>1503</v>
      </c>
      <c r="D228" s="587" t="s">
        <v>1660</v>
      </c>
      <c r="E228" s="587" t="s">
        <v>1661</v>
      </c>
      <c r="F228" s="614"/>
      <c r="G228" s="614"/>
      <c r="H228" s="614"/>
      <c r="I228" s="614"/>
      <c r="J228" s="614"/>
      <c r="K228" s="614"/>
      <c r="L228" s="614"/>
      <c r="M228" s="614"/>
      <c r="N228" s="614">
        <v>36</v>
      </c>
      <c r="O228" s="614">
        <v>5940</v>
      </c>
      <c r="P228" s="592"/>
      <c r="Q228" s="615">
        <v>165</v>
      </c>
    </row>
    <row r="229" spans="1:17" ht="14.4" customHeight="1" x14ac:dyDescent="0.3">
      <c r="A229" s="586" t="s">
        <v>1703</v>
      </c>
      <c r="B229" s="587" t="s">
        <v>1502</v>
      </c>
      <c r="C229" s="587" t="s">
        <v>1503</v>
      </c>
      <c r="D229" s="587" t="s">
        <v>1660</v>
      </c>
      <c r="E229" s="587" t="s">
        <v>1662</v>
      </c>
      <c r="F229" s="614"/>
      <c r="G229" s="614"/>
      <c r="H229" s="614"/>
      <c r="I229" s="614"/>
      <c r="J229" s="614">
        <v>4</v>
      </c>
      <c r="K229" s="614">
        <v>660</v>
      </c>
      <c r="L229" s="614">
        <v>1</v>
      </c>
      <c r="M229" s="614">
        <v>165</v>
      </c>
      <c r="N229" s="614">
        <v>10</v>
      </c>
      <c r="O229" s="614">
        <v>1650</v>
      </c>
      <c r="P229" s="592">
        <v>2.5</v>
      </c>
      <c r="Q229" s="615">
        <v>165</v>
      </c>
    </row>
    <row r="230" spans="1:17" ht="14.4" customHeight="1" x14ac:dyDescent="0.3">
      <c r="A230" s="586" t="s">
        <v>1704</v>
      </c>
      <c r="B230" s="587" t="s">
        <v>1502</v>
      </c>
      <c r="C230" s="587" t="s">
        <v>1503</v>
      </c>
      <c r="D230" s="587" t="s">
        <v>1504</v>
      </c>
      <c r="E230" s="587" t="s">
        <v>1505</v>
      </c>
      <c r="F230" s="614">
        <v>624</v>
      </c>
      <c r="G230" s="614">
        <v>107952</v>
      </c>
      <c r="H230" s="614">
        <v>0.93413173652694614</v>
      </c>
      <c r="I230" s="614">
        <v>173</v>
      </c>
      <c r="J230" s="614">
        <v>668</v>
      </c>
      <c r="K230" s="614">
        <v>115564</v>
      </c>
      <c r="L230" s="614">
        <v>1</v>
      </c>
      <c r="M230" s="614">
        <v>173</v>
      </c>
      <c r="N230" s="614">
        <v>638</v>
      </c>
      <c r="O230" s="614">
        <v>111012</v>
      </c>
      <c r="P230" s="592">
        <v>0.96061057076598244</v>
      </c>
      <c r="Q230" s="615">
        <v>174</v>
      </c>
    </row>
    <row r="231" spans="1:17" ht="14.4" customHeight="1" x14ac:dyDescent="0.3">
      <c r="A231" s="586" t="s">
        <v>1704</v>
      </c>
      <c r="B231" s="587" t="s">
        <v>1502</v>
      </c>
      <c r="C231" s="587" t="s">
        <v>1503</v>
      </c>
      <c r="D231" s="587" t="s">
        <v>1506</v>
      </c>
      <c r="E231" s="587" t="s">
        <v>1507</v>
      </c>
      <c r="F231" s="614"/>
      <c r="G231" s="614"/>
      <c r="H231" s="614"/>
      <c r="I231" s="614"/>
      <c r="J231" s="614"/>
      <c r="K231" s="614"/>
      <c r="L231" s="614"/>
      <c r="M231" s="614"/>
      <c r="N231" s="614">
        <v>1</v>
      </c>
      <c r="O231" s="614">
        <v>193</v>
      </c>
      <c r="P231" s="592"/>
      <c r="Q231" s="615">
        <v>193</v>
      </c>
    </row>
    <row r="232" spans="1:17" ht="14.4" customHeight="1" x14ac:dyDescent="0.3">
      <c r="A232" s="586" t="s">
        <v>1704</v>
      </c>
      <c r="B232" s="587" t="s">
        <v>1502</v>
      </c>
      <c r="C232" s="587" t="s">
        <v>1503</v>
      </c>
      <c r="D232" s="587" t="s">
        <v>1513</v>
      </c>
      <c r="E232" s="587" t="s">
        <v>1515</v>
      </c>
      <c r="F232" s="614"/>
      <c r="G232" s="614"/>
      <c r="H232" s="614"/>
      <c r="I232" s="614"/>
      <c r="J232" s="614"/>
      <c r="K232" s="614"/>
      <c r="L232" s="614"/>
      <c r="M232" s="614"/>
      <c r="N232" s="614">
        <v>1</v>
      </c>
      <c r="O232" s="614">
        <v>256</v>
      </c>
      <c r="P232" s="592"/>
      <c r="Q232" s="615">
        <v>256</v>
      </c>
    </row>
    <row r="233" spans="1:17" ht="14.4" customHeight="1" x14ac:dyDescent="0.3">
      <c r="A233" s="586" t="s">
        <v>1704</v>
      </c>
      <c r="B233" s="587" t="s">
        <v>1502</v>
      </c>
      <c r="C233" s="587" t="s">
        <v>1503</v>
      </c>
      <c r="D233" s="587" t="s">
        <v>1522</v>
      </c>
      <c r="E233" s="587" t="s">
        <v>1523</v>
      </c>
      <c r="F233" s="614"/>
      <c r="G233" s="614"/>
      <c r="H233" s="614"/>
      <c r="I233" s="614"/>
      <c r="J233" s="614">
        <v>1</v>
      </c>
      <c r="K233" s="614">
        <v>1070</v>
      </c>
      <c r="L233" s="614">
        <v>1</v>
      </c>
      <c r="M233" s="614">
        <v>1070</v>
      </c>
      <c r="N233" s="614">
        <v>8</v>
      </c>
      <c r="O233" s="614">
        <v>8560</v>
      </c>
      <c r="P233" s="592">
        <v>8</v>
      </c>
      <c r="Q233" s="615">
        <v>1070</v>
      </c>
    </row>
    <row r="234" spans="1:17" ht="14.4" customHeight="1" x14ac:dyDescent="0.3">
      <c r="A234" s="586" t="s">
        <v>1704</v>
      </c>
      <c r="B234" s="587" t="s">
        <v>1502</v>
      </c>
      <c r="C234" s="587" t="s">
        <v>1503</v>
      </c>
      <c r="D234" s="587" t="s">
        <v>1524</v>
      </c>
      <c r="E234" s="587" t="s">
        <v>1525</v>
      </c>
      <c r="F234" s="614">
        <v>264</v>
      </c>
      <c r="G234" s="614">
        <v>10824</v>
      </c>
      <c r="H234" s="614">
        <v>1.1367359798361689</v>
      </c>
      <c r="I234" s="614">
        <v>41</v>
      </c>
      <c r="J234" s="614">
        <v>207</v>
      </c>
      <c r="K234" s="614">
        <v>9522</v>
      </c>
      <c r="L234" s="614">
        <v>1</v>
      </c>
      <c r="M234" s="614">
        <v>46</v>
      </c>
      <c r="N234" s="614">
        <v>268</v>
      </c>
      <c r="O234" s="614">
        <v>12328</v>
      </c>
      <c r="P234" s="592">
        <v>1.2946859903381642</v>
      </c>
      <c r="Q234" s="615">
        <v>46</v>
      </c>
    </row>
    <row r="235" spans="1:17" ht="14.4" customHeight="1" x14ac:dyDescent="0.3">
      <c r="A235" s="586" t="s">
        <v>1704</v>
      </c>
      <c r="B235" s="587" t="s">
        <v>1502</v>
      </c>
      <c r="C235" s="587" t="s">
        <v>1503</v>
      </c>
      <c r="D235" s="587" t="s">
        <v>1524</v>
      </c>
      <c r="E235" s="587" t="s">
        <v>1526</v>
      </c>
      <c r="F235" s="614">
        <v>12</v>
      </c>
      <c r="G235" s="614">
        <v>492</v>
      </c>
      <c r="H235" s="614">
        <v>10.695652173913043</v>
      </c>
      <c r="I235" s="614">
        <v>41</v>
      </c>
      <c r="J235" s="614">
        <v>1</v>
      </c>
      <c r="K235" s="614">
        <v>46</v>
      </c>
      <c r="L235" s="614">
        <v>1</v>
      </c>
      <c r="M235" s="614">
        <v>46</v>
      </c>
      <c r="N235" s="614">
        <v>38</v>
      </c>
      <c r="O235" s="614">
        <v>1748</v>
      </c>
      <c r="P235" s="592">
        <v>38</v>
      </c>
      <c r="Q235" s="615">
        <v>46</v>
      </c>
    </row>
    <row r="236" spans="1:17" ht="14.4" customHeight="1" x14ac:dyDescent="0.3">
      <c r="A236" s="586" t="s">
        <v>1704</v>
      </c>
      <c r="B236" s="587" t="s">
        <v>1502</v>
      </c>
      <c r="C236" s="587" t="s">
        <v>1503</v>
      </c>
      <c r="D236" s="587" t="s">
        <v>1527</v>
      </c>
      <c r="E236" s="587" t="s">
        <v>1528</v>
      </c>
      <c r="F236" s="614">
        <v>7</v>
      </c>
      <c r="G236" s="614">
        <v>2688</v>
      </c>
      <c r="H236" s="614">
        <v>0.24988379659756438</v>
      </c>
      <c r="I236" s="614">
        <v>384</v>
      </c>
      <c r="J236" s="614">
        <v>31</v>
      </c>
      <c r="K236" s="614">
        <v>10757</v>
      </c>
      <c r="L236" s="614">
        <v>1</v>
      </c>
      <c r="M236" s="614">
        <v>347</v>
      </c>
      <c r="N236" s="614">
        <v>29</v>
      </c>
      <c r="O236" s="614">
        <v>10063</v>
      </c>
      <c r="P236" s="592">
        <v>0.93548387096774188</v>
      </c>
      <c r="Q236" s="615">
        <v>347</v>
      </c>
    </row>
    <row r="237" spans="1:17" ht="14.4" customHeight="1" x14ac:dyDescent="0.3">
      <c r="A237" s="586" t="s">
        <v>1704</v>
      </c>
      <c r="B237" s="587" t="s">
        <v>1502</v>
      </c>
      <c r="C237" s="587" t="s">
        <v>1503</v>
      </c>
      <c r="D237" s="587" t="s">
        <v>1534</v>
      </c>
      <c r="E237" s="587" t="s">
        <v>1535</v>
      </c>
      <c r="F237" s="614">
        <v>18</v>
      </c>
      <c r="G237" s="614">
        <v>8028</v>
      </c>
      <c r="H237" s="614">
        <v>0.27300550907977966</v>
      </c>
      <c r="I237" s="614">
        <v>446</v>
      </c>
      <c r="J237" s="614">
        <v>78</v>
      </c>
      <c r="K237" s="614">
        <v>29406</v>
      </c>
      <c r="L237" s="614">
        <v>1</v>
      </c>
      <c r="M237" s="614">
        <v>377</v>
      </c>
      <c r="N237" s="614">
        <v>23</v>
      </c>
      <c r="O237" s="614">
        <v>8671</v>
      </c>
      <c r="P237" s="592">
        <v>0.29487179487179488</v>
      </c>
      <c r="Q237" s="615">
        <v>377</v>
      </c>
    </row>
    <row r="238" spans="1:17" ht="14.4" customHeight="1" x14ac:dyDescent="0.3">
      <c r="A238" s="586" t="s">
        <v>1704</v>
      </c>
      <c r="B238" s="587" t="s">
        <v>1502</v>
      </c>
      <c r="C238" s="587" t="s">
        <v>1503</v>
      </c>
      <c r="D238" s="587" t="s">
        <v>1536</v>
      </c>
      <c r="E238" s="587" t="s">
        <v>1537</v>
      </c>
      <c r="F238" s="614">
        <v>8</v>
      </c>
      <c r="G238" s="614">
        <v>336</v>
      </c>
      <c r="H238" s="614">
        <v>0.9882352941176471</v>
      </c>
      <c r="I238" s="614">
        <v>42</v>
      </c>
      <c r="J238" s="614">
        <v>10</v>
      </c>
      <c r="K238" s="614">
        <v>340</v>
      </c>
      <c r="L238" s="614">
        <v>1</v>
      </c>
      <c r="M238" s="614">
        <v>34</v>
      </c>
      <c r="N238" s="614">
        <v>7</v>
      </c>
      <c r="O238" s="614">
        <v>238</v>
      </c>
      <c r="P238" s="592">
        <v>0.7</v>
      </c>
      <c r="Q238" s="615">
        <v>34</v>
      </c>
    </row>
    <row r="239" spans="1:17" ht="14.4" customHeight="1" x14ac:dyDescent="0.3">
      <c r="A239" s="586" t="s">
        <v>1704</v>
      </c>
      <c r="B239" s="587" t="s">
        <v>1502</v>
      </c>
      <c r="C239" s="587" t="s">
        <v>1503</v>
      </c>
      <c r="D239" s="587" t="s">
        <v>1538</v>
      </c>
      <c r="E239" s="587" t="s">
        <v>1539</v>
      </c>
      <c r="F239" s="614">
        <v>3</v>
      </c>
      <c r="G239" s="614">
        <v>1476</v>
      </c>
      <c r="H239" s="614"/>
      <c r="I239" s="614">
        <v>492</v>
      </c>
      <c r="J239" s="614"/>
      <c r="K239" s="614"/>
      <c r="L239" s="614"/>
      <c r="M239" s="614"/>
      <c r="N239" s="614"/>
      <c r="O239" s="614"/>
      <c r="P239" s="592"/>
      <c r="Q239" s="615"/>
    </row>
    <row r="240" spans="1:17" ht="14.4" customHeight="1" x14ac:dyDescent="0.3">
      <c r="A240" s="586" t="s">
        <v>1704</v>
      </c>
      <c r="B240" s="587" t="s">
        <v>1502</v>
      </c>
      <c r="C240" s="587" t="s">
        <v>1503</v>
      </c>
      <c r="D240" s="587" t="s">
        <v>1540</v>
      </c>
      <c r="E240" s="587" t="s">
        <v>1541</v>
      </c>
      <c r="F240" s="614">
        <v>4</v>
      </c>
      <c r="G240" s="614">
        <v>124</v>
      </c>
      <c r="H240" s="614">
        <v>1.0877192982456141</v>
      </c>
      <c r="I240" s="614">
        <v>31</v>
      </c>
      <c r="J240" s="614">
        <v>2</v>
      </c>
      <c r="K240" s="614">
        <v>114</v>
      </c>
      <c r="L240" s="614">
        <v>1</v>
      </c>
      <c r="M240" s="614">
        <v>57</v>
      </c>
      <c r="N240" s="614"/>
      <c r="O240" s="614"/>
      <c r="P240" s="592"/>
      <c r="Q240" s="615"/>
    </row>
    <row r="241" spans="1:17" ht="14.4" customHeight="1" x14ac:dyDescent="0.3">
      <c r="A241" s="586" t="s">
        <v>1704</v>
      </c>
      <c r="B241" s="587" t="s">
        <v>1502</v>
      </c>
      <c r="C241" s="587" t="s">
        <v>1503</v>
      </c>
      <c r="D241" s="587" t="s">
        <v>1542</v>
      </c>
      <c r="E241" s="587" t="s">
        <v>1543</v>
      </c>
      <c r="F241" s="614"/>
      <c r="G241" s="614"/>
      <c r="H241" s="614"/>
      <c r="I241" s="614"/>
      <c r="J241" s="614">
        <v>1</v>
      </c>
      <c r="K241" s="614">
        <v>224</v>
      </c>
      <c r="L241" s="614">
        <v>1</v>
      </c>
      <c r="M241" s="614">
        <v>224</v>
      </c>
      <c r="N241" s="614"/>
      <c r="O241" s="614"/>
      <c r="P241" s="592"/>
      <c r="Q241" s="615"/>
    </row>
    <row r="242" spans="1:17" ht="14.4" customHeight="1" x14ac:dyDescent="0.3">
      <c r="A242" s="586" t="s">
        <v>1704</v>
      </c>
      <c r="B242" s="587" t="s">
        <v>1502</v>
      </c>
      <c r="C242" s="587" t="s">
        <v>1503</v>
      </c>
      <c r="D242" s="587" t="s">
        <v>1545</v>
      </c>
      <c r="E242" s="587" t="s">
        <v>1546</v>
      </c>
      <c r="F242" s="614"/>
      <c r="G242" s="614"/>
      <c r="H242" s="614"/>
      <c r="I242" s="614"/>
      <c r="J242" s="614">
        <v>1</v>
      </c>
      <c r="K242" s="614">
        <v>553</v>
      </c>
      <c r="L242" s="614">
        <v>1</v>
      </c>
      <c r="M242" s="614">
        <v>553</v>
      </c>
      <c r="N242" s="614"/>
      <c r="O242" s="614"/>
      <c r="P242" s="592"/>
      <c r="Q242" s="615"/>
    </row>
    <row r="243" spans="1:17" ht="14.4" customHeight="1" x14ac:dyDescent="0.3">
      <c r="A243" s="586" t="s">
        <v>1704</v>
      </c>
      <c r="B243" s="587" t="s">
        <v>1502</v>
      </c>
      <c r="C243" s="587" t="s">
        <v>1503</v>
      </c>
      <c r="D243" s="587" t="s">
        <v>1556</v>
      </c>
      <c r="E243" s="587" t="s">
        <v>1557</v>
      </c>
      <c r="F243" s="614">
        <v>39</v>
      </c>
      <c r="G243" s="614">
        <v>663</v>
      </c>
      <c r="H243" s="614">
        <v>0.73584905660377353</v>
      </c>
      <c r="I243" s="614">
        <v>17</v>
      </c>
      <c r="J243" s="614">
        <v>53</v>
      </c>
      <c r="K243" s="614">
        <v>901</v>
      </c>
      <c r="L243" s="614">
        <v>1</v>
      </c>
      <c r="M243" s="614">
        <v>17</v>
      </c>
      <c r="N243" s="614">
        <v>9</v>
      </c>
      <c r="O243" s="614">
        <v>153</v>
      </c>
      <c r="P243" s="592">
        <v>0.16981132075471697</v>
      </c>
      <c r="Q243" s="615">
        <v>17</v>
      </c>
    </row>
    <row r="244" spans="1:17" ht="14.4" customHeight="1" x14ac:dyDescent="0.3">
      <c r="A244" s="586" t="s">
        <v>1704</v>
      </c>
      <c r="B244" s="587" t="s">
        <v>1502</v>
      </c>
      <c r="C244" s="587" t="s">
        <v>1503</v>
      </c>
      <c r="D244" s="587" t="s">
        <v>1556</v>
      </c>
      <c r="E244" s="587" t="s">
        <v>1558</v>
      </c>
      <c r="F244" s="614">
        <v>4</v>
      </c>
      <c r="G244" s="614">
        <v>68</v>
      </c>
      <c r="H244" s="614">
        <v>0.26666666666666666</v>
      </c>
      <c r="I244" s="614">
        <v>17</v>
      </c>
      <c r="J244" s="614">
        <v>15</v>
      </c>
      <c r="K244" s="614">
        <v>255</v>
      </c>
      <c r="L244" s="614">
        <v>1</v>
      </c>
      <c r="M244" s="614">
        <v>17</v>
      </c>
      <c r="N244" s="614">
        <v>17</v>
      </c>
      <c r="O244" s="614">
        <v>289</v>
      </c>
      <c r="P244" s="592">
        <v>1.1333333333333333</v>
      </c>
      <c r="Q244" s="615">
        <v>17</v>
      </c>
    </row>
    <row r="245" spans="1:17" ht="14.4" customHeight="1" x14ac:dyDescent="0.3">
      <c r="A245" s="586" t="s">
        <v>1704</v>
      </c>
      <c r="B245" s="587" t="s">
        <v>1502</v>
      </c>
      <c r="C245" s="587" t="s">
        <v>1503</v>
      </c>
      <c r="D245" s="587" t="s">
        <v>1562</v>
      </c>
      <c r="E245" s="587" t="s">
        <v>1563</v>
      </c>
      <c r="F245" s="614">
        <v>1</v>
      </c>
      <c r="G245" s="614">
        <v>103</v>
      </c>
      <c r="H245" s="614"/>
      <c r="I245" s="614">
        <v>103</v>
      </c>
      <c r="J245" s="614"/>
      <c r="K245" s="614"/>
      <c r="L245" s="614"/>
      <c r="M245" s="614"/>
      <c r="N245" s="614"/>
      <c r="O245" s="614"/>
      <c r="P245" s="592"/>
      <c r="Q245" s="615"/>
    </row>
    <row r="246" spans="1:17" ht="14.4" customHeight="1" x14ac:dyDescent="0.3">
      <c r="A246" s="586" t="s">
        <v>1704</v>
      </c>
      <c r="B246" s="587" t="s">
        <v>1502</v>
      </c>
      <c r="C246" s="587" t="s">
        <v>1503</v>
      </c>
      <c r="D246" s="587" t="s">
        <v>1562</v>
      </c>
      <c r="E246" s="587" t="s">
        <v>1564</v>
      </c>
      <c r="F246" s="614"/>
      <c r="G246" s="614"/>
      <c r="H246" s="614"/>
      <c r="I246" s="614"/>
      <c r="J246" s="614">
        <v>4</v>
      </c>
      <c r="K246" s="614">
        <v>260</v>
      </c>
      <c r="L246" s="614">
        <v>1</v>
      </c>
      <c r="M246" s="614">
        <v>65</v>
      </c>
      <c r="N246" s="614"/>
      <c r="O246" s="614"/>
      <c r="P246" s="592"/>
      <c r="Q246" s="615"/>
    </row>
    <row r="247" spans="1:17" ht="14.4" customHeight="1" x14ac:dyDescent="0.3">
      <c r="A247" s="586" t="s">
        <v>1704</v>
      </c>
      <c r="B247" s="587" t="s">
        <v>1502</v>
      </c>
      <c r="C247" s="587" t="s">
        <v>1503</v>
      </c>
      <c r="D247" s="587" t="s">
        <v>1568</v>
      </c>
      <c r="E247" s="587" t="s">
        <v>1570</v>
      </c>
      <c r="F247" s="614"/>
      <c r="G247" s="614"/>
      <c r="H247" s="614"/>
      <c r="I247" s="614"/>
      <c r="J247" s="614"/>
      <c r="K247" s="614"/>
      <c r="L247" s="614"/>
      <c r="M247" s="614"/>
      <c r="N247" s="614">
        <v>2</v>
      </c>
      <c r="O247" s="614">
        <v>86</v>
      </c>
      <c r="P247" s="592"/>
      <c r="Q247" s="615">
        <v>43</v>
      </c>
    </row>
    <row r="248" spans="1:17" ht="14.4" customHeight="1" x14ac:dyDescent="0.3">
      <c r="A248" s="586" t="s">
        <v>1704</v>
      </c>
      <c r="B248" s="587" t="s">
        <v>1502</v>
      </c>
      <c r="C248" s="587" t="s">
        <v>1503</v>
      </c>
      <c r="D248" s="587" t="s">
        <v>1571</v>
      </c>
      <c r="E248" s="587" t="s">
        <v>1572</v>
      </c>
      <c r="F248" s="614">
        <v>112</v>
      </c>
      <c r="G248" s="614">
        <v>13104</v>
      </c>
      <c r="H248" s="614">
        <v>0.71905179982440737</v>
      </c>
      <c r="I248" s="614">
        <v>117</v>
      </c>
      <c r="J248" s="614">
        <v>134</v>
      </c>
      <c r="K248" s="614">
        <v>18224</v>
      </c>
      <c r="L248" s="614">
        <v>1</v>
      </c>
      <c r="M248" s="614">
        <v>136</v>
      </c>
      <c r="N248" s="614">
        <v>130</v>
      </c>
      <c r="O248" s="614">
        <v>17764</v>
      </c>
      <c r="P248" s="592">
        <v>0.97475856014047413</v>
      </c>
      <c r="Q248" s="615">
        <v>136.64615384615385</v>
      </c>
    </row>
    <row r="249" spans="1:17" ht="14.4" customHeight="1" x14ac:dyDescent="0.3">
      <c r="A249" s="586" t="s">
        <v>1704</v>
      </c>
      <c r="B249" s="587" t="s">
        <v>1502</v>
      </c>
      <c r="C249" s="587" t="s">
        <v>1503</v>
      </c>
      <c r="D249" s="587" t="s">
        <v>1571</v>
      </c>
      <c r="E249" s="587" t="s">
        <v>1573</v>
      </c>
      <c r="F249" s="614">
        <v>11</v>
      </c>
      <c r="G249" s="614">
        <v>1287</v>
      </c>
      <c r="H249" s="614">
        <v>0.27037815126050418</v>
      </c>
      <c r="I249" s="614">
        <v>117</v>
      </c>
      <c r="J249" s="614">
        <v>35</v>
      </c>
      <c r="K249" s="614">
        <v>4760</v>
      </c>
      <c r="L249" s="614">
        <v>1</v>
      </c>
      <c r="M249" s="614">
        <v>136</v>
      </c>
      <c r="N249" s="614">
        <v>33</v>
      </c>
      <c r="O249" s="614">
        <v>4498</v>
      </c>
      <c r="P249" s="592">
        <v>0.94495798319327728</v>
      </c>
      <c r="Q249" s="615">
        <v>136.30303030303031</v>
      </c>
    </row>
    <row r="250" spans="1:17" ht="14.4" customHeight="1" x14ac:dyDescent="0.3">
      <c r="A250" s="586" t="s">
        <v>1704</v>
      </c>
      <c r="B250" s="587" t="s">
        <v>1502</v>
      </c>
      <c r="C250" s="587" t="s">
        <v>1503</v>
      </c>
      <c r="D250" s="587" t="s">
        <v>1574</v>
      </c>
      <c r="E250" s="587" t="s">
        <v>1575</v>
      </c>
      <c r="F250" s="614">
        <v>14</v>
      </c>
      <c r="G250" s="614">
        <v>1274</v>
      </c>
      <c r="H250" s="614">
        <v>0.45161290322580644</v>
      </c>
      <c r="I250" s="614">
        <v>91</v>
      </c>
      <c r="J250" s="614">
        <v>31</v>
      </c>
      <c r="K250" s="614">
        <v>2821</v>
      </c>
      <c r="L250" s="614">
        <v>1</v>
      </c>
      <c r="M250" s="614">
        <v>91</v>
      </c>
      <c r="N250" s="614">
        <v>16</v>
      </c>
      <c r="O250" s="614">
        <v>1456</v>
      </c>
      <c r="P250" s="592">
        <v>0.5161290322580645</v>
      </c>
      <c r="Q250" s="615">
        <v>91</v>
      </c>
    </row>
    <row r="251" spans="1:17" ht="14.4" customHeight="1" x14ac:dyDescent="0.3">
      <c r="A251" s="586" t="s">
        <v>1704</v>
      </c>
      <c r="B251" s="587" t="s">
        <v>1502</v>
      </c>
      <c r="C251" s="587" t="s">
        <v>1503</v>
      </c>
      <c r="D251" s="587" t="s">
        <v>1576</v>
      </c>
      <c r="E251" s="587" t="s">
        <v>1577</v>
      </c>
      <c r="F251" s="614"/>
      <c r="G251" s="614"/>
      <c r="H251" s="614"/>
      <c r="I251" s="614"/>
      <c r="J251" s="614">
        <v>1</v>
      </c>
      <c r="K251" s="614">
        <v>137</v>
      </c>
      <c r="L251" s="614">
        <v>1</v>
      </c>
      <c r="M251" s="614">
        <v>137</v>
      </c>
      <c r="N251" s="614"/>
      <c r="O251" s="614"/>
      <c r="P251" s="592"/>
      <c r="Q251" s="615"/>
    </row>
    <row r="252" spans="1:17" ht="14.4" customHeight="1" x14ac:dyDescent="0.3">
      <c r="A252" s="586" t="s">
        <v>1704</v>
      </c>
      <c r="B252" s="587" t="s">
        <v>1502</v>
      </c>
      <c r="C252" s="587" t="s">
        <v>1503</v>
      </c>
      <c r="D252" s="587" t="s">
        <v>1579</v>
      </c>
      <c r="E252" s="587" t="s">
        <v>1580</v>
      </c>
      <c r="F252" s="614">
        <v>2</v>
      </c>
      <c r="G252" s="614">
        <v>42</v>
      </c>
      <c r="H252" s="614">
        <v>0.21212121212121213</v>
      </c>
      <c r="I252" s="614">
        <v>21</v>
      </c>
      <c r="J252" s="614">
        <v>3</v>
      </c>
      <c r="K252" s="614">
        <v>198</v>
      </c>
      <c r="L252" s="614">
        <v>1</v>
      </c>
      <c r="M252" s="614">
        <v>66</v>
      </c>
      <c r="N252" s="614">
        <v>3</v>
      </c>
      <c r="O252" s="614">
        <v>200</v>
      </c>
      <c r="P252" s="592">
        <v>1.0101010101010102</v>
      </c>
      <c r="Q252" s="615">
        <v>66.666666666666671</v>
      </c>
    </row>
    <row r="253" spans="1:17" ht="14.4" customHeight="1" x14ac:dyDescent="0.3">
      <c r="A253" s="586" t="s">
        <v>1704</v>
      </c>
      <c r="B253" s="587" t="s">
        <v>1502</v>
      </c>
      <c r="C253" s="587" t="s">
        <v>1503</v>
      </c>
      <c r="D253" s="587" t="s">
        <v>1579</v>
      </c>
      <c r="E253" s="587" t="s">
        <v>1581</v>
      </c>
      <c r="F253" s="614">
        <v>6</v>
      </c>
      <c r="G253" s="614">
        <v>126</v>
      </c>
      <c r="H253" s="614">
        <v>0.23863636363636365</v>
      </c>
      <c r="I253" s="614">
        <v>21</v>
      </c>
      <c r="J253" s="614">
        <v>8</v>
      </c>
      <c r="K253" s="614">
        <v>528</v>
      </c>
      <c r="L253" s="614">
        <v>1</v>
      </c>
      <c r="M253" s="614">
        <v>66</v>
      </c>
      <c r="N253" s="614"/>
      <c r="O253" s="614"/>
      <c r="P253" s="592"/>
      <c r="Q253" s="615"/>
    </row>
    <row r="254" spans="1:17" ht="14.4" customHeight="1" x14ac:dyDescent="0.3">
      <c r="A254" s="586" t="s">
        <v>1704</v>
      </c>
      <c r="B254" s="587" t="s">
        <v>1502</v>
      </c>
      <c r="C254" s="587" t="s">
        <v>1503</v>
      </c>
      <c r="D254" s="587" t="s">
        <v>1582</v>
      </c>
      <c r="E254" s="587" t="s">
        <v>1583</v>
      </c>
      <c r="F254" s="614">
        <v>24</v>
      </c>
      <c r="G254" s="614">
        <v>11712</v>
      </c>
      <c r="H254" s="614">
        <v>5.1010452961672472</v>
      </c>
      <c r="I254" s="614">
        <v>488</v>
      </c>
      <c r="J254" s="614">
        <v>7</v>
      </c>
      <c r="K254" s="614">
        <v>2296</v>
      </c>
      <c r="L254" s="614">
        <v>1</v>
      </c>
      <c r="M254" s="614">
        <v>328</v>
      </c>
      <c r="N254" s="614"/>
      <c r="O254" s="614"/>
      <c r="P254" s="592"/>
      <c r="Q254" s="615"/>
    </row>
    <row r="255" spans="1:17" ht="14.4" customHeight="1" x14ac:dyDescent="0.3">
      <c r="A255" s="586" t="s">
        <v>1704</v>
      </c>
      <c r="B255" s="587" t="s">
        <v>1502</v>
      </c>
      <c r="C255" s="587" t="s">
        <v>1503</v>
      </c>
      <c r="D255" s="587" t="s">
        <v>1593</v>
      </c>
      <c r="E255" s="587" t="s">
        <v>1594</v>
      </c>
      <c r="F255" s="614">
        <v>21</v>
      </c>
      <c r="G255" s="614">
        <v>861</v>
      </c>
      <c r="H255" s="614">
        <v>2.4117647058823528</v>
      </c>
      <c r="I255" s="614">
        <v>41</v>
      </c>
      <c r="J255" s="614">
        <v>7</v>
      </c>
      <c r="K255" s="614">
        <v>357</v>
      </c>
      <c r="L255" s="614">
        <v>1</v>
      </c>
      <c r="M255" s="614">
        <v>51</v>
      </c>
      <c r="N255" s="614">
        <v>27</v>
      </c>
      <c r="O255" s="614">
        <v>1377</v>
      </c>
      <c r="P255" s="592">
        <v>3.8571428571428572</v>
      </c>
      <c r="Q255" s="615">
        <v>51</v>
      </c>
    </row>
    <row r="256" spans="1:17" ht="14.4" customHeight="1" x14ac:dyDescent="0.3">
      <c r="A256" s="586" t="s">
        <v>1704</v>
      </c>
      <c r="B256" s="587" t="s">
        <v>1502</v>
      </c>
      <c r="C256" s="587" t="s">
        <v>1503</v>
      </c>
      <c r="D256" s="587" t="s">
        <v>1593</v>
      </c>
      <c r="E256" s="587" t="s">
        <v>1595</v>
      </c>
      <c r="F256" s="614">
        <v>2</v>
      </c>
      <c r="G256" s="614">
        <v>82</v>
      </c>
      <c r="H256" s="614">
        <v>8.9324618736383449E-2</v>
      </c>
      <c r="I256" s="614">
        <v>41</v>
      </c>
      <c r="J256" s="614">
        <v>18</v>
      </c>
      <c r="K256" s="614">
        <v>918</v>
      </c>
      <c r="L256" s="614">
        <v>1</v>
      </c>
      <c r="M256" s="614">
        <v>51</v>
      </c>
      <c r="N256" s="614">
        <v>3</v>
      </c>
      <c r="O256" s="614">
        <v>153</v>
      </c>
      <c r="P256" s="592">
        <v>0.16666666666666666</v>
      </c>
      <c r="Q256" s="615">
        <v>51</v>
      </c>
    </row>
    <row r="257" spans="1:17" ht="14.4" customHeight="1" x14ac:dyDescent="0.3">
      <c r="A257" s="586" t="s">
        <v>1704</v>
      </c>
      <c r="B257" s="587" t="s">
        <v>1502</v>
      </c>
      <c r="C257" s="587" t="s">
        <v>1503</v>
      </c>
      <c r="D257" s="587" t="s">
        <v>1603</v>
      </c>
      <c r="E257" s="587" t="s">
        <v>1604</v>
      </c>
      <c r="F257" s="614">
        <v>1</v>
      </c>
      <c r="G257" s="614">
        <v>223</v>
      </c>
      <c r="H257" s="614"/>
      <c r="I257" s="614">
        <v>223</v>
      </c>
      <c r="J257" s="614"/>
      <c r="K257" s="614"/>
      <c r="L257" s="614"/>
      <c r="M257" s="614"/>
      <c r="N257" s="614"/>
      <c r="O257" s="614"/>
      <c r="P257" s="592"/>
      <c r="Q257" s="615"/>
    </row>
    <row r="258" spans="1:17" ht="14.4" customHeight="1" x14ac:dyDescent="0.3">
      <c r="A258" s="586" t="s">
        <v>1704</v>
      </c>
      <c r="B258" s="587" t="s">
        <v>1502</v>
      </c>
      <c r="C258" s="587" t="s">
        <v>1503</v>
      </c>
      <c r="D258" s="587" t="s">
        <v>1603</v>
      </c>
      <c r="E258" s="587" t="s">
        <v>1605</v>
      </c>
      <c r="F258" s="614"/>
      <c r="G258" s="614"/>
      <c r="H258" s="614"/>
      <c r="I258" s="614"/>
      <c r="J258" s="614">
        <v>1</v>
      </c>
      <c r="K258" s="614">
        <v>207</v>
      </c>
      <c r="L258" s="614">
        <v>1</v>
      </c>
      <c r="M258" s="614">
        <v>207</v>
      </c>
      <c r="N258" s="614"/>
      <c r="O258" s="614"/>
      <c r="P258" s="592"/>
      <c r="Q258" s="615"/>
    </row>
    <row r="259" spans="1:17" ht="14.4" customHeight="1" x14ac:dyDescent="0.3">
      <c r="A259" s="586" t="s">
        <v>1704</v>
      </c>
      <c r="B259" s="587" t="s">
        <v>1502</v>
      </c>
      <c r="C259" s="587" t="s">
        <v>1503</v>
      </c>
      <c r="D259" s="587" t="s">
        <v>1648</v>
      </c>
      <c r="E259" s="587" t="s">
        <v>1649</v>
      </c>
      <c r="F259" s="614"/>
      <c r="G259" s="614"/>
      <c r="H259" s="614"/>
      <c r="I259" s="614"/>
      <c r="J259" s="614">
        <v>1</v>
      </c>
      <c r="K259" s="614">
        <v>1493</v>
      </c>
      <c r="L259" s="614">
        <v>1</v>
      </c>
      <c r="M259" s="614">
        <v>1493</v>
      </c>
      <c r="N259" s="614"/>
      <c r="O259" s="614"/>
      <c r="P259" s="592"/>
      <c r="Q259" s="615"/>
    </row>
    <row r="260" spans="1:17" ht="14.4" customHeight="1" x14ac:dyDescent="0.3">
      <c r="A260" s="586" t="s">
        <v>1704</v>
      </c>
      <c r="B260" s="587" t="s">
        <v>1502</v>
      </c>
      <c r="C260" s="587" t="s">
        <v>1503</v>
      </c>
      <c r="D260" s="587" t="s">
        <v>1650</v>
      </c>
      <c r="E260" s="587" t="s">
        <v>1651</v>
      </c>
      <c r="F260" s="614"/>
      <c r="G260" s="614"/>
      <c r="H260" s="614"/>
      <c r="I260" s="614"/>
      <c r="J260" s="614">
        <v>2</v>
      </c>
      <c r="K260" s="614">
        <v>654</v>
      </c>
      <c r="L260" s="614">
        <v>1</v>
      </c>
      <c r="M260" s="614">
        <v>327</v>
      </c>
      <c r="N260" s="614">
        <v>4</v>
      </c>
      <c r="O260" s="614">
        <v>1308</v>
      </c>
      <c r="P260" s="592">
        <v>2</v>
      </c>
      <c r="Q260" s="615">
        <v>327</v>
      </c>
    </row>
    <row r="261" spans="1:17" ht="14.4" customHeight="1" x14ac:dyDescent="0.3">
      <c r="A261" s="586" t="s">
        <v>1704</v>
      </c>
      <c r="B261" s="587" t="s">
        <v>1502</v>
      </c>
      <c r="C261" s="587" t="s">
        <v>1503</v>
      </c>
      <c r="D261" s="587" t="s">
        <v>1650</v>
      </c>
      <c r="E261" s="587" t="s">
        <v>1652</v>
      </c>
      <c r="F261" s="614"/>
      <c r="G261" s="614"/>
      <c r="H261" s="614"/>
      <c r="I261" s="614"/>
      <c r="J261" s="614"/>
      <c r="K261" s="614"/>
      <c r="L261" s="614"/>
      <c r="M261" s="614"/>
      <c r="N261" s="614">
        <v>4</v>
      </c>
      <c r="O261" s="614">
        <v>1308</v>
      </c>
      <c r="P261" s="592"/>
      <c r="Q261" s="615">
        <v>327</v>
      </c>
    </row>
    <row r="262" spans="1:17" ht="14.4" customHeight="1" x14ac:dyDescent="0.3">
      <c r="A262" s="586" t="s">
        <v>1704</v>
      </c>
      <c r="B262" s="587" t="s">
        <v>1502</v>
      </c>
      <c r="C262" s="587" t="s">
        <v>1503</v>
      </c>
      <c r="D262" s="587" t="s">
        <v>1657</v>
      </c>
      <c r="E262" s="587" t="s">
        <v>1658</v>
      </c>
      <c r="F262" s="614"/>
      <c r="G262" s="614"/>
      <c r="H262" s="614"/>
      <c r="I262" s="614"/>
      <c r="J262" s="614">
        <v>42</v>
      </c>
      <c r="K262" s="614">
        <v>10920</v>
      </c>
      <c r="L262" s="614">
        <v>1</v>
      </c>
      <c r="M262" s="614">
        <v>260</v>
      </c>
      <c r="N262" s="614">
        <v>17</v>
      </c>
      <c r="O262" s="614">
        <v>4437</v>
      </c>
      <c r="P262" s="592">
        <v>0.40631868131868132</v>
      </c>
      <c r="Q262" s="615">
        <v>261</v>
      </c>
    </row>
    <row r="263" spans="1:17" ht="14.4" customHeight="1" x14ac:dyDescent="0.3">
      <c r="A263" s="586" t="s">
        <v>1704</v>
      </c>
      <c r="B263" s="587" t="s">
        <v>1502</v>
      </c>
      <c r="C263" s="587" t="s">
        <v>1503</v>
      </c>
      <c r="D263" s="587" t="s">
        <v>1657</v>
      </c>
      <c r="E263" s="587" t="s">
        <v>1659</v>
      </c>
      <c r="F263" s="614"/>
      <c r="G263" s="614"/>
      <c r="H263" s="614"/>
      <c r="I263" s="614"/>
      <c r="J263" s="614"/>
      <c r="K263" s="614"/>
      <c r="L263" s="614"/>
      <c r="M263" s="614"/>
      <c r="N263" s="614">
        <v>92</v>
      </c>
      <c r="O263" s="614">
        <v>24012</v>
      </c>
      <c r="P263" s="592"/>
      <c r="Q263" s="615">
        <v>261</v>
      </c>
    </row>
    <row r="264" spans="1:17" ht="14.4" customHeight="1" x14ac:dyDescent="0.3">
      <c r="A264" s="586" t="s">
        <v>1704</v>
      </c>
      <c r="B264" s="587" t="s">
        <v>1502</v>
      </c>
      <c r="C264" s="587" t="s">
        <v>1503</v>
      </c>
      <c r="D264" s="587" t="s">
        <v>1660</v>
      </c>
      <c r="E264" s="587" t="s">
        <v>1662</v>
      </c>
      <c r="F264" s="614"/>
      <c r="G264" s="614"/>
      <c r="H264" s="614"/>
      <c r="I264" s="614"/>
      <c r="J264" s="614"/>
      <c r="K264" s="614"/>
      <c r="L264" s="614"/>
      <c r="M264" s="614"/>
      <c r="N264" s="614">
        <v>6</v>
      </c>
      <c r="O264" s="614">
        <v>990</v>
      </c>
      <c r="P264" s="592"/>
      <c r="Q264" s="615">
        <v>165</v>
      </c>
    </row>
    <row r="265" spans="1:17" ht="14.4" customHeight="1" x14ac:dyDescent="0.3">
      <c r="A265" s="586" t="s">
        <v>1705</v>
      </c>
      <c r="B265" s="587" t="s">
        <v>1502</v>
      </c>
      <c r="C265" s="587" t="s">
        <v>1503</v>
      </c>
      <c r="D265" s="587" t="s">
        <v>1504</v>
      </c>
      <c r="E265" s="587" t="s">
        <v>1505</v>
      </c>
      <c r="F265" s="614">
        <v>1996</v>
      </c>
      <c r="G265" s="614">
        <v>345308</v>
      </c>
      <c r="H265" s="614">
        <v>1.0455735987427972</v>
      </c>
      <c r="I265" s="614">
        <v>173</v>
      </c>
      <c r="J265" s="614">
        <v>1909</v>
      </c>
      <c r="K265" s="614">
        <v>330257</v>
      </c>
      <c r="L265" s="614">
        <v>1</v>
      </c>
      <c r="M265" s="614">
        <v>173</v>
      </c>
      <c r="N265" s="614">
        <v>2080</v>
      </c>
      <c r="O265" s="614">
        <v>361920</v>
      </c>
      <c r="P265" s="592">
        <v>1.0958738194799806</v>
      </c>
      <c r="Q265" s="615">
        <v>174</v>
      </c>
    </row>
    <row r="266" spans="1:17" ht="14.4" customHeight="1" x14ac:dyDescent="0.3">
      <c r="A266" s="586" t="s">
        <v>1705</v>
      </c>
      <c r="B266" s="587" t="s">
        <v>1502</v>
      </c>
      <c r="C266" s="587" t="s">
        <v>1503</v>
      </c>
      <c r="D266" s="587" t="s">
        <v>1522</v>
      </c>
      <c r="E266" s="587" t="s">
        <v>1523</v>
      </c>
      <c r="F266" s="614"/>
      <c r="G266" s="614"/>
      <c r="H266" s="614"/>
      <c r="I266" s="614"/>
      <c r="J266" s="614"/>
      <c r="K266" s="614"/>
      <c r="L266" s="614"/>
      <c r="M266" s="614"/>
      <c r="N266" s="614">
        <v>9</v>
      </c>
      <c r="O266" s="614">
        <v>9630</v>
      </c>
      <c r="P266" s="592"/>
      <c r="Q266" s="615">
        <v>1070</v>
      </c>
    </row>
    <row r="267" spans="1:17" ht="14.4" customHeight="1" x14ac:dyDescent="0.3">
      <c r="A267" s="586" t="s">
        <v>1705</v>
      </c>
      <c r="B267" s="587" t="s">
        <v>1502</v>
      </c>
      <c r="C267" s="587" t="s">
        <v>1503</v>
      </c>
      <c r="D267" s="587" t="s">
        <v>1524</v>
      </c>
      <c r="E267" s="587" t="s">
        <v>1525</v>
      </c>
      <c r="F267" s="614">
        <v>75</v>
      </c>
      <c r="G267" s="614">
        <v>3075</v>
      </c>
      <c r="H267" s="614">
        <v>1.0444972826086956</v>
      </c>
      <c r="I267" s="614">
        <v>41</v>
      </c>
      <c r="J267" s="614">
        <v>64</v>
      </c>
      <c r="K267" s="614">
        <v>2944</v>
      </c>
      <c r="L267" s="614">
        <v>1</v>
      </c>
      <c r="M267" s="614">
        <v>46</v>
      </c>
      <c r="N267" s="614">
        <v>40</v>
      </c>
      <c r="O267" s="614">
        <v>1840</v>
      </c>
      <c r="P267" s="592">
        <v>0.625</v>
      </c>
      <c r="Q267" s="615">
        <v>46</v>
      </c>
    </row>
    <row r="268" spans="1:17" ht="14.4" customHeight="1" x14ac:dyDescent="0.3">
      <c r="A268" s="586" t="s">
        <v>1705</v>
      </c>
      <c r="B268" s="587" t="s">
        <v>1502</v>
      </c>
      <c r="C268" s="587" t="s">
        <v>1503</v>
      </c>
      <c r="D268" s="587" t="s">
        <v>1524</v>
      </c>
      <c r="E268" s="587" t="s">
        <v>1526</v>
      </c>
      <c r="F268" s="614">
        <v>5</v>
      </c>
      <c r="G268" s="614">
        <v>205</v>
      </c>
      <c r="H268" s="614"/>
      <c r="I268" s="614">
        <v>41</v>
      </c>
      <c r="J268" s="614"/>
      <c r="K268" s="614"/>
      <c r="L268" s="614"/>
      <c r="M268" s="614"/>
      <c r="N268" s="614"/>
      <c r="O268" s="614"/>
      <c r="P268" s="592"/>
      <c r="Q268" s="615"/>
    </row>
    <row r="269" spans="1:17" ht="14.4" customHeight="1" x14ac:dyDescent="0.3">
      <c r="A269" s="586" t="s">
        <v>1705</v>
      </c>
      <c r="B269" s="587" t="s">
        <v>1502</v>
      </c>
      <c r="C269" s="587" t="s">
        <v>1503</v>
      </c>
      <c r="D269" s="587" t="s">
        <v>1527</v>
      </c>
      <c r="E269" s="587" t="s">
        <v>1528</v>
      </c>
      <c r="F269" s="614">
        <v>8</v>
      </c>
      <c r="G269" s="614">
        <v>3072</v>
      </c>
      <c r="H269" s="614">
        <v>0.36887608069164263</v>
      </c>
      <c r="I269" s="614">
        <v>384</v>
      </c>
      <c r="J269" s="614">
        <v>24</v>
      </c>
      <c r="K269" s="614">
        <v>8328</v>
      </c>
      <c r="L269" s="614">
        <v>1</v>
      </c>
      <c r="M269" s="614">
        <v>347</v>
      </c>
      <c r="N269" s="614">
        <v>14</v>
      </c>
      <c r="O269" s="614">
        <v>4858</v>
      </c>
      <c r="P269" s="592">
        <v>0.58333333333333337</v>
      </c>
      <c r="Q269" s="615">
        <v>347</v>
      </c>
    </row>
    <row r="270" spans="1:17" ht="14.4" customHeight="1" x14ac:dyDescent="0.3">
      <c r="A270" s="586" t="s">
        <v>1705</v>
      </c>
      <c r="B270" s="587" t="s">
        <v>1502</v>
      </c>
      <c r="C270" s="587" t="s">
        <v>1503</v>
      </c>
      <c r="D270" s="587" t="s">
        <v>1529</v>
      </c>
      <c r="E270" s="587" t="s">
        <v>1530</v>
      </c>
      <c r="F270" s="614">
        <v>11</v>
      </c>
      <c r="G270" s="614">
        <v>407</v>
      </c>
      <c r="H270" s="614"/>
      <c r="I270" s="614">
        <v>37</v>
      </c>
      <c r="J270" s="614"/>
      <c r="K270" s="614"/>
      <c r="L270" s="614"/>
      <c r="M270" s="614"/>
      <c r="N270" s="614"/>
      <c r="O270" s="614"/>
      <c r="P270" s="592"/>
      <c r="Q270" s="615"/>
    </row>
    <row r="271" spans="1:17" ht="14.4" customHeight="1" x14ac:dyDescent="0.3">
      <c r="A271" s="586" t="s">
        <v>1705</v>
      </c>
      <c r="B271" s="587" t="s">
        <v>1502</v>
      </c>
      <c r="C271" s="587" t="s">
        <v>1503</v>
      </c>
      <c r="D271" s="587" t="s">
        <v>1529</v>
      </c>
      <c r="E271" s="587" t="s">
        <v>1531</v>
      </c>
      <c r="F271" s="614"/>
      <c r="G271" s="614"/>
      <c r="H271" s="614"/>
      <c r="I271" s="614"/>
      <c r="J271" s="614">
        <v>8</v>
      </c>
      <c r="K271" s="614">
        <v>408</v>
      </c>
      <c r="L271" s="614">
        <v>1</v>
      </c>
      <c r="M271" s="614">
        <v>51</v>
      </c>
      <c r="N271" s="614">
        <v>1</v>
      </c>
      <c r="O271" s="614">
        <v>51</v>
      </c>
      <c r="P271" s="592">
        <v>0.125</v>
      </c>
      <c r="Q271" s="615">
        <v>51</v>
      </c>
    </row>
    <row r="272" spans="1:17" ht="14.4" customHeight="1" x14ac:dyDescent="0.3">
      <c r="A272" s="586" t="s">
        <v>1705</v>
      </c>
      <c r="B272" s="587" t="s">
        <v>1502</v>
      </c>
      <c r="C272" s="587" t="s">
        <v>1503</v>
      </c>
      <c r="D272" s="587" t="s">
        <v>1534</v>
      </c>
      <c r="E272" s="587" t="s">
        <v>1535</v>
      </c>
      <c r="F272" s="614">
        <v>3</v>
      </c>
      <c r="G272" s="614">
        <v>1338</v>
      </c>
      <c r="H272" s="614">
        <v>0.13144709696433834</v>
      </c>
      <c r="I272" s="614">
        <v>446</v>
      </c>
      <c r="J272" s="614">
        <v>27</v>
      </c>
      <c r="K272" s="614">
        <v>10179</v>
      </c>
      <c r="L272" s="614">
        <v>1</v>
      </c>
      <c r="M272" s="614">
        <v>377</v>
      </c>
      <c r="N272" s="614">
        <v>49</v>
      </c>
      <c r="O272" s="614">
        <v>18473</v>
      </c>
      <c r="P272" s="592">
        <v>1.8148148148148149</v>
      </c>
      <c r="Q272" s="615">
        <v>377</v>
      </c>
    </row>
    <row r="273" spans="1:17" ht="14.4" customHeight="1" x14ac:dyDescent="0.3">
      <c r="A273" s="586" t="s">
        <v>1705</v>
      </c>
      <c r="B273" s="587" t="s">
        <v>1502</v>
      </c>
      <c r="C273" s="587" t="s">
        <v>1503</v>
      </c>
      <c r="D273" s="587" t="s">
        <v>1536</v>
      </c>
      <c r="E273" s="587" t="s">
        <v>1537</v>
      </c>
      <c r="F273" s="614">
        <v>97</v>
      </c>
      <c r="G273" s="614">
        <v>4074</v>
      </c>
      <c r="H273" s="614">
        <v>1.5976470588235294</v>
      </c>
      <c r="I273" s="614">
        <v>42</v>
      </c>
      <c r="J273" s="614">
        <v>75</v>
      </c>
      <c r="K273" s="614">
        <v>2550</v>
      </c>
      <c r="L273" s="614">
        <v>1</v>
      </c>
      <c r="M273" s="614">
        <v>34</v>
      </c>
      <c r="N273" s="614">
        <v>67</v>
      </c>
      <c r="O273" s="614">
        <v>2278</v>
      </c>
      <c r="P273" s="592">
        <v>0.89333333333333331</v>
      </c>
      <c r="Q273" s="615">
        <v>34</v>
      </c>
    </row>
    <row r="274" spans="1:17" ht="14.4" customHeight="1" x14ac:dyDescent="0.3">
      <c r="A274" s="586" t="s">
        <v>1705</v>
      </c>
      <c r="B274" s="587" t="s">
        <v>1502</v>
      </c>
      <c r="C274" s="587" t="s">
        <v>1503</v>
      </c>
      <c r="D274" s="587" t="s">
        <v>1538</v>
      </c>
      <c r="E274" s="587" t="s">
        <v>1539</v>
      </c>
      <c r="F274" s="614">
        <v>5</v>
      </c>
      <c r="G274" s="614">
        <v>2460</v>
      </c>
      <c r="H274" s="614">
        <v>2.3473282442748094</v>
      </c>
      <c r="I274" s="614">
        <v>492</v>
      </c>
      <c r="J274" s="614">
        <v>2</v>
      </c>
      <c r="K274" s="614">
        <v>1048</v>
      </c>
      <c r="L274" s="614">
        <v>1</v>
      </c>
      <c r="M274" s="614">
        <v>524</v>
      </c>
      <c r="N274" s="614">
        <v>4</v>
      </c>
      <c r="O274" s="614">
        <v>2096</v>
      </c>
      <c r="P274" s="592">
        <v>2</v>
      </c>
      <c r="Q274" s="615">
        <v>524</v>
      </c>
    </row>
    <row r="275" spans="1:17" ht="14.4" customHeight="1" x14ac:dyDescent="0.3">
      <c r="A275" s="586" t="s">
        <v>1705</v>
      </c>
      <c r="B275" s="587" t="s">
        <v>1502</v>
      </c>
      <c r="C275" s="587" t="s">
        <v>1503</v>
      </c>
      <c r="D275" s="587" t="s">
        <v>1540</v>
      </c>
      <c r="E275" s="587" t="s">
        <v>1541</v>
      </c>
      <c r="F275" s="614">
        <v>16</v>
      </c>
      <c r="G275" s="614">
        <v>496</v>
      </c>
      <c r="H275" s="614">
        <v>1.0877192982456141</v>
      </c>
      <c r="I275" s="614">
        <v>31</v>
      </c>
      <c r="J275" s="614">
        <v>8</v>
      </c>
      <c r="K275" s="614">
        <v>456</v>
      </c>
      <c r="L275" s="614">
        <v>1</v>
      </c>
      <c r="M275" s="614">
        <v>57</v>
      </c>
      <c r="N275" s="614">
        <v>5</v>
      </c>
      <c r="O275" s="614">
        <v>288</v>
      </c>
      <c r="P275" s="592">
        <v>0.63157894736842102</v>
      </c>
      <c r="Q275" s="615">
        <v>57.6</v>
      </c>
    </row>
    <row r="276" spans="1:17" ht="14.4" customHeight="1" x14ac:dyDescent="0.3">
      <c r="A276" s="586" t="s">
        <v>1705</v>
      </c>
      <c r="B276" s="587" t="s">
        <v>1502</v>
      </c>
      <c r="C276" s="587" t="s">
        <v>1503</v>
      </c>
      <c r="D276" s="587" t="s">
        <v>1542</v>
      </c>
      <c r="E276" s="587" t="s">
        <v>1543</v>
      </c>
      <c r="F276" s="614">
        <v>1</v>
      </c>
      <c r="G276" s="614">
        <v>208</v>
      </c>
      <c r="H276" s="614"/>
      <c r="I276" s="614">
        <v>208</v>
      </c>
      <c r="J276" s="614"/>
      <c r="K276" s="614"/>
      <c r="L276" s="614"/>
      <c r="M276" s="614"/>
      <c r="N276" s="614">
        <v>1</v>
      </c>
      <c r="O276" s="614">
        <v>225</v>
      </c>
      <c r="P276" s="592"/>
      <c r="Q276" s="615">
        <v>225</v>
      </c>
    </row>
    <row r="277" spans="1:17" ht="14.4" customHeight="1" x14ac:dyDescent="0.3">
      <c r="A277" s="586" t="s">
        <v>1705</v>
      </c>
      <c r="B277" s="587" t="s">
        <v>1502</v>
      </c>
      <c r="C277" s="587" t="s">
        <v>1503</v>
      </c>
      <c r="D277" s="587" t="s">
        <v>1542</v>
      </c>
      <c r="E277" s="587" t="s">
        <v>1544</v>
      </c>
      <c r="F277" s="614"/>
      <c r="G277" s="614"/>
      <c r="H277" s="614"/>
      <c r="I277" s="614"/>
      <c r="J277" s="614"/>
      <c r="K277" s="614"/>
      <c r="L277" s="614"/>
      <c r="M277" s="614"/>
      <c r="N277" s="614">
        <v>1</v>
      </c>
      <c r="O277" s="614">
        <v>225</v>
      </c>
      <c r="P277" s="592"/>
      <c r="Q277" s="615">
        <v>225</v>
      </c>
    </row>
    <row r="278" spans="1:17" ht="14.4" customHeight="1" x14ac:dyDescent="0.3">
      <c r="A278" s="586" t="s">
        <v>1705</v>
      </c>
      <c r="B278" s="587" t="s">
        <v>1502</v>
      </c>
      <c r="C278" s="587" t="s">
        <v>1503</v>
      </c>
      <c r="D278" s="587" t="s">
        <v>1545</v>
      </c>
      <c r="E278" s="587" t="s">
        <v>1546</v>
      </c>
      <c r="F278" s="614">
        <v>1</v>
      </c>
      <c r="G278" s="614">
        <v>384</v>
      </c>
      <c r="H278" s="614"/>
      <c r="I278" s="614">
        <v>384</v>
      </c>
      <c r="J278" s="614"/>
      <c r="K278" s="614"/>
      <c r="L278" s="614"/>
      <c r="M278" s="614"/>
      <c r="N278" s="614">
        <v>2</v>
      </c>
      <c r="O278" s="614">
        <v>1108</v>
      </c>
      <c r="P278" s="592"/>
      <c r="Q278" s="615">
        <v>554</v>
      </c>
    </row>
    <row r="279" spans="1:17" ht="14.4" customHeight="1" x14ac:dyDescent="0.3">
      <c r="A279" s="586" t="s">
        <v>1705</v>
      </c>
      <c r="B279" s="587" t="s">
        <v>1502</v>
      </c>
      <c r="C279" s="587" t="s">
        <v>1503</v>
      </c>
      <c r="D279" s="587" t="s">
        <v>1556</v>
      </c>
      <c r="E279" s="587" t="s">
        <v>1557</v>
      </c>
      <c r="F279" s="614">
        <v>310</v>
      </c>
      <c r="G279" s="614">
        <v>5270</v>
      </c>
      <c r="H279" s="614">
        <v>1.4351851851851851</v>
      </c>
      <c r="I279" s="614">
        <v>17</v>
      </c>
      <c r="J279" s="614">
        <v>216</v>
      </c>
      <c r="K279" s="614">
        <v>3672</v>
      </c>
      <c r="L279" s="614">
        <v>1</v>
      </c>
      <c r="M279" s="614">
        <v>17</v>
      </c>
      <c r="N279" s="614">
        <v>93</v>
      </c>
      <c r="O279" s="614">
        <v>1581</v>
      </c>
      <c r="P279" s="592">
        <v>0.43055555555555558</v>
      </c>
      <c r="Q279" s="615">
        <v>17</v>
      </c>
    </row>
    <row r="280" spans="1:17" ht="14.4" customHeight="1" x14ac:dyDescent="0.3">
      <c r="A280" s="586" t="s">
        <v>1705</v>
      </c>
      <c r="B280" s="587" t="s">
        <v>1502</v>
      </c>
      <c r="C280" s="587" t="s">
        <v>1503</v>
      </c>
      <c r="D280" s="587" t="s">
        <v>1556</v>
      </c>
      <c r="E280" s="587" t="s">
        <v>1558</v>
      </c>
      <c r="F280" s="614">
        <v>2</v>
      </c>
      <c r="G280" s="614">
        <v>34</v>
      </c>
      <c r="H280" s="614">
        <v>0.14285714285714285</v>
      </c>
      <c r="I280" s="614">
        <v>17</v>
      </c>
      <c r="J280" s="614">
        <v>14</v>
      </c>
      <c r="K280" s="614">
        <v>238</v>
      </c>
      <c r="L280" s="614">
        <v>1</v>
      </c>
      <c r="M280" s="614">
        <v>17</v>
      </c>
      <c r="N280" s="614">
        <v>17</v>
      </c>
      <c r="O280" s="614">
        <v>289</v>
      </c>
      <c r="P280" s="592">
        <v>1.2142857142857142</v>
      </c>
      <c r="Q280" s="615">
        <v>17</v>
      </c>
    </row>
    <row r="281" spans="1:17" ht="14.4" customHeight="1" x14ac:dyDescent="0.3">
      <c r="A281" s="586" t="s">
        <v>1705</v>
      </c>
      <c r="B281" s="587" t="s">
        <v>1502</v>
      </c>
      <c r="C281" s="587" t="s">
        <v>1503</v>
      </c>
      <c r="D281" s="587" t="s">
        <v>1559</v>
      </c>
      <c r="E281" s="587" t="s">
        <v>1560</v>
      </c>
      <c r="F281" s="614"/>
      <c r="G281" s="614"/>
      <c r="H281" s="614"/>
      <c r="I281" s="614"/>
      <c r="J281" s="614">
        <v>1</v>
      </c>
      <c r="K281" s="614">
        <v>143</v>
      </c>
      <c r="L281" s="614">
        <v>1</v>
      </c>
      <c r="M281" s="614">
        <v>143</v>
      </c>
      <c r="N281" s="614">
        <v>1</v>
      </c>
      <c r="O281" s="614">
        <v>143</v>
      </c>
      <c r="P281" s="592">
        <v>1</v>
      </c>
      <c r="Q281" s="615">
        <v>143</v>
      </c>
    </row>
    <row r="282" spans="1:17" ht="14.4" customHeight="1" x14ac:dyDescent="0.3">
      <c r="A282" s="586" t="s">
        <v>1705</v>
      </c>
      <c r="B282" s="587" t="s">
        <v>1502</v>
      </c>
      <c r="C282" s="587" t="s">
        <v>1503</v>
      </c>
      <c r="D282" s="587" t="s">
        <v>1559</v>
      </c>
      <c r="E282" s="587" t="s">
        <v>1561</v>
      </c>
      <c r="F282" s="614"/>
      <c r="G282" s="614"/>
      <c r="H282" s="614"/>
      <c r="I282" s="614"/>
      <c r="J282" s="614">
        <v>1</v>
      </c>
      <c r="K282" s="614">
        <v>143</v>
      </c>
      <c r="L282" s="614">
        <v>1</v>
      </c>
      <c r="M282" s="614">
        <v>143</v>
      </c>
      <c r="N282" s="614"/>
      <c r="O282" s="614"/>
      <c r="P282" s="592"/>
      <c r="Q282" s="615"/>
    </row>
    <row r="283" spans="1:17" ht="14.4" customHeight="1" x14ac:dyDescent="0.3">
      <c r="A283" s="586" t="s">
        <v>1705</v>
      </c>
      <c r="B283" s="587" t="s">
        <v>1502</v>
      </c>
      <c r="C283" s="587" t="s">
        <v>1503</v>
      </c>
      <c r="D283" s="587" t="s">
        <v>1562</v>
      </c>
      <c r="E283" s="587" t="s">
        <v>1563</v>
      </c>
      <c r="F283" s="614">
        <v>2</v>
      </c>
      <c r="G283" s="614">
        <v>206</v>
      </c>
      <c r="H283" s="614">
        <v>0.79230769230769227</v>
      </c>
      <c r="I283" s="614">
        <v>103</v>
      </c>
      <c r="J283" s="614">
        <v>4</v>
      </c>
      <c r="K283" s="614">
        <v>260</v>
      </c>
      <c r="L283" s="614">
        <v>1</v>
      </c>
      <c r="M283" s="614">
        <v>65</v>
      </c>
      <c r="N283" s="614">
        <v>1</v>
      </c>
      <c r="O283" s="614">
        <v>65</v>
      </c>
      <c r="P283" s="592">
        <v>0.25</v>
      </c>
      <c r="Q283" s="615">
        <v>65</v>
      </c>
    </row>
    <row r="284" spans="1:17" ht="14.4" customHeight="1" x14ac:dyDescent="0.3">
      <c r="A284" s="586" t="s">
        <v>1705</v>
      </c>
      <c r="B284" s="587" t="s">
        <v>1502</v>
      </c>
      <c r="C284" s="587" t="s">
        <v>1503</v>
      </c>
      <c r="D284" s="587" t="s">
        <v>1562</v>
      </c>
      <c r="E284" s="587" t="s">
        <v>1564</v>
      </c>
      <c r="F284" s="614">
        <v>4</v>
      </c>
      <c r="G284" s="614">
        <v>412</v>
      </c>
      <c r="H284" s="614">
        <v>6.3384615384615381</v>
      </c>
      <c r="I284" s="614">
        <v>103</v>
      </c>
      <c r="J284" s="614">
        <v>1</v>
      </c>
      <c r="K284" s="614">
        <v>65</v>
      </c>
      <c r="L284" s="614">
        <v>1</v>
      </c>
      <c r="M284" s="614">
        <v>65</v>
      </c>
      <c r="N284" s="614">
        <v>2</v>
      </c>
      <c r="O284" s="614">
        <v>130</v>
      </c>
      <c r="P284" s="592">
        <v>2</v>
      </c>
      <c r="Q284" s="615">
        <v>65</v>
      </c>
    </row>
    <row r="285" spans="1:17" ht="14.4" customHeight="1" x14ac:dyDescent="0.3">
      <c r="A285" s="586" t="s">
        <v>1705</v>
      </c>
      <c r="B285" s="587" t="s">
        <v>1502</v>
      </c>
      <c r="C285" s="587" t="s">
        <v>1503</v>
      </c>
      <c r="D285" s="587" t="s">
        <v>1571</v>
      </c>
      <c r="E285" s="587" t="s">
        <v>1572</v>
      </c>
      <c r="F285" s="614">
        <v>634</v>
      </c>
      <c r="G285" s="614">
        <v>74178</v>
      </c>
      <c r="H285" s="614">
        <v>0.86989867717421898</v>
      </c>
      <c r="I285" s="614">
        <v>117</v>
      </c>
      <c r="J285" s="614">
        <v>627</v>
      </c>
      <c r="K285" s="614">
        <v>85272</v>
      </c>
      <c r="L285" s="614">
        <v>1</v>
      </c>
      <c r="M285" s="614">
        <v>136</v>
      </c>
      <c r="N285" s="614">
        <v>618</v>
      </c>
      <c r="O285" s="614">
        <v>84436</v>
      </c>
      <c r="P285" s="592">
        <v>0.99019607843137258</v>
      </c>
      <c r="Q285" s="615">
        <v>136.62783171521036</v>
      </c>
    </row>
    <row r="286" spans="1:17" ht="14.4" customHeight="1" x14ac:dyDescent="0.3">
      <c r="A286" s="586" t="s">
        <v>1705</v>
      </c>
      <c r="B286" s="587" t="s">
        <v>1502</v>
      </c>
      <c r="C286" s="587" t="s">
        <v>1503</v>
      </c>
      <c r="D286" s="587" t="s">
        <v>1571</v>
      </c>
      <c r="E286" s="587" t="s">
        <v>1573</v>
      </c>
      <c r="F286" s="614">
        <v>16</v>
      </c>
      <c r="G286" s="614">
        <v>1872</v>
      </c>
      <c r="H286" s="614">
        <v>1.7205882352941178</v>
      </c>
      <c r="I286" s="614">
        <v>117</v>
      </c>
      <c r="J286" s="614">
        <v>8</v>
      </c>
      <c r="K286" s="614">
        <v>1088</v>
      </c>
      <c r="L286" s="614">
        <v>1</v>
      </c>
      <c r="M286" s="614">
        <v>136</v>
      </c>
      <c r="N286" s="614">
        <v>3</v>
      </c>
      <c r="O286" s="614">
        <v>410</v>
      </c>
      <c r="P286" s="592">
        <v>0.37683823529411764</v>
      </c>
      <c r="Q286" s="615">
        <v>136.66666666666666</v>
      </c>
    </row>
    <row r="287" spans="1:17" ht="14.4" customHeight="1" x14ac:dyDescent="0.3">
      <c r="A287" s="586" t="s">
        <v>1705</v>
      </c>
      <c r="B287" s="587" t="s">
        <v>1502</v>
      </c>
      <c r="C287" s="587" t="s">
        <v>1503</v>
      </c>
      <c r="D287" s="587" t="s">
        <v>1574</v>
      </c>
      <c r="E287" s="587" t="s">
        <v>1575</v>
      </c>
      <c r="F287" s="614">
        <v>367</v>
      </c>
      <c r="G287" s="614">
        <v>33397</v>
      </c>
      <c r="H287" s="614">
        <v>1.1504702194357366</v>
      </c>
      <c r="I287" s="614">
        <v>91</v>
      </c>
      <c r="J287" s="614">
        <v>319</v>
      </c>
      <c r="K287" s="614">
        <v>29029</v>
      </c>
      <c r="L287" s="614">
        <v>1</v>
      </c>
      <c r="M287" s="614">
        <v>91</v>
      </c>
      <c r="N287" s="614">
        <v>328</v>
      </c>
      <c r="O287" s="614">
        <v>29848</v>
      </c>
      <c r="P287" s="592">
        <v>1.0282131661442007</v>
      </c>
      <c r="Q287" s="615">
        <v>91</v>
      </c>
    </row>
    <row r="288" spans="1:17" ht="14.4" customHeight="1" x14ac:dyDescent="0.3">
      <c r="A288" s="586" t="s">
        <v>1705</v>
      </c>
      <c r="B288" s="587" t="s">
        <v>1502</v>
      </c>
      <c r="C288" s="587" t="s">
        <v>1503</v>
      </c>
      <c r="D288" s="587" t="s">
        <v>1576</v>
      </c>
      <c r="E288" s="587" t="s">
        <v>1577</v>
      </c>
      <c r="F288" s="614">
        <v>1</v>
      </c>
      <c r="G288" s="614">
        <v>99</v>
      </c>
      <c r="H288" s="614">
        <v>0.14452554744525548</v>
      </c>
      <c r="I288" s="614">
        <v>99</v>
      </c>
      <c r="J288" s="614">
        <v>5</v>
      </c>
      <c r="K288" s="614">
        <v>685</v>
      </c>
      <c r="L288" s="614">
        <v>1</v>
      </c>
      <c r="M288" s="614">
        <v>137</v>
      </c>
      <c r="N288" s="614"/>
      <c r="O288" s="614"/>
      <c r="P288" s="592"/>
      <c r="Q288" s="615"/>
    </row>
    <row r="289" spans="1:17" ht="14.4" customHeight="1" x14ac:dyDescent="0.3">
      <c r="A289" s="586" t="s">
        <v>1705</v>
      </c>
      <c r="B289" s="587" t="s">
        <v>1502</v>
      </c>
      <c r="C289" s="587" t="s">
        <v>1503</v>
      </c>
      <c r="D289" s="587" t="s">
        <v>1576</v>
      </c>
      <c r="E289" s="587" t="s">
        <v>1578</v>
      </c>
      <c r="F289" s="614">
        <v>3</v>
      </c>
      <c r="G289" s="614">
        <v>297</v>
      </c>
      <c r="H289" s="614">
        <v>0.43357664233576643</v>
      </c>
      <c r="I289" s="614">
        <v>99</v>
      </c>
      <c r="J289" s="614">
        <v>5</v>
      </c>
      <c r="K289" s="614">
        <v>685</v>
      </c>
      <c r="L289" s="614">
        <v>1</v>
      </c>
      <c r="M289" s="614">
        <v>137</v>
      </c>
      <c r="N289" s="614"/>
      <c r="O289" s="614"/>
      <c r="P289" s="592"/>
      <c r="Q289" s="615"/>
    </row>
    <row r="290" spans="1:17" ht="14.4" customHeight="1" x14ac:dyDescent="0.3">
      <c r="A290" s="586" t="s">
        <v>1705</v>
      </c>
      <c r="B290" s="587" t="s">
        <v>1502</v>
      </c>
      <c r="C290" s="587" t="s">
        <v>1503</v>
      </c>
      <c r="D290" s="587" t="s">
        <v>1579</v>
      </c>
      <c r="E290" s="587" t="s">
        <v>1580</v>
      </c>
      <c r="F290" s="614">
        <v>29</v>
      </c>
      <c r="G290" s="614">
        <v>609</v>
      </c>
      <c r="H290" s="614">
        <v>0.30757575757575756</v>
      </c>
      <c r="I290" s="614">
        <v>21</v>
      </c>
      <c r="J290" s="614">
        <v>30</v>
      </c>
      <c r="K290" s="614">
        <v>1980</v>
      </c>
      <c r="L290" s="614">
        <v>1</v>
      </c>
      <c r="M290" s="614">
        <v>66</v>
      </c>
      <c r="N290" s="614">
        <v>20</v>
      </c>
      <c r="O290" s="614">
        <v>1327</v>
      </c>
      <c r="P290" s="592">
        <v>0.67020202020202024</v>
      </c>
      <c r="Q290" s="615">
        <v>66.349999999999994</v>
      </c>
    </row>
    <row r="291" spans="1:17" ht="14.4" customHeight="1" x14ac:dyDescent="0.3">
      <c r="A291" s="586" t="s">
        <v>1705</v>
      </c>
      <c r="B291" s="587" t="s">
        <v>1502</v>
      </c>
      <c r="C291" s="587" t="s">
        <v>1503</v>
      </c>
      <c r="D291" s="587" t="s">
        <v>1579</v>
      </c>
      <c r="E291" s="587" t="s">
        <v>1581</v>
      </c>
      <c r="F291" s="614">
        <v>7</v>
      </c>
      <c r="G291" s="614">
        <v>147</v>
      </c>
      <c r="H291" s="614">
        <v>0.37121212121212122</v>
      </c>
      <c r="I291" s="614">
        <v>21</v>
      </c>
      <c r="J291" s="614">
        <v>6</v>
      </c>
      <c r="K291" s="614">
        <v>396</v>
      </c>
      <c r="L291" s="614">
        <v>1</v>
      </c>
      <c r="M291" s="614">
        <v>66</v>
      </c>
      <c r="N291" s="614">
        <v>3</v>
      </c>
      <c r="O291" s="614">
        <v>201</v>
      </c>
      <c r="P291" s="592">
        <v>0.50757575757575757</v>
      </c>
      <c r="Q291" s="615">
        <v>67</v>
      </c>
    </row>
    <row r="292" spans="1:17" ht="14.4" customHeight="1" x14ac:dyDescent="0.3">
      <c r="A292" s="586" t="s">
        <v>1705</v>
      </c>
      <c r="B292" s="587" t="s">
        <v>1502</v>
      </c>
      <c r="C292" s="587" t="s">
        <v>1503</v>
      </c>
      <c r="D292" s="587" t="s">
        <v>1582</v>
      </c>
      <c r="E292" s="587" t="s">
        <v>1583</v>
      </c>
      <c r="F292" s="614">
        <v>27</v>
      </c>
      <c r="G292" s="614">
        <v>13176</v>
      </c>
      <c r="H292" s="614">
        <v>4.4634146341463419</v>
      </c>
      <c r="I292" s="614">
        <v>488</v>
      </c>
      <c r="J292" s="614">
        <v>9</v>
      </c>
      <c r="K292" s="614">
        <v>2952</v>
      </c>
      <c r="L292" s="614">
        <v>1</v>
      </c>
      <c r="M292" s="614">
        <v>328</v>
      </c>
      <c r="N292" s="614">
        <v>45</v>
      </c>
      <c r="O292" s="614">
        <v>14760</v>
      </c>
      <c r="P292" s="592">
        <v>5</v>
      </c>
      <c r="Q292" s="615">
        <v>328</v>
      </c>
    </row>
    <row r="293" spans="1:17" ht="14.4" customHeight="1" x14ac:dyDescent="0.3">
      <c r="A293" s="586" t="s">
        <v>1705</v>
      </c>
      <c r="B293" s="587" t="s">
        <v>1502</v>
      </c>
      <c r="C293" s="587" t="s">
        <v>1503</v>
      </c>
      <c r="D293" s="587" t="s">
        <v>1593</v>
      </c>
      <c r="E293" s="587" t="s">
        <v>1594</v>
      </c>
      <c r="F293" s="614">
        <v>46</v>
      </c>
      <c r="G293" s="614">
        <v>1886</v>
      </c>
      <c r="H293" s="614">
        <v>1.0272331154684096</v>
      </c>
      <c r="I293" s="614">
        <v>41</v>
      </c>
      <c r="J293" s="614">
        <v>36</v>
      </c>
      <c r="K293" s="614">
        <v>1836</v>
      </c>
      <c r="L293" s="614">
        <v>1</v>
      </c>
      <c r="M293" s="614">
        <v>51</v>
      </c>
      <c r="N293" s="614">
        <v>44</v>
      </c>
      <c r="O293" s="614">
        <v>2244</v>
      </c>
      <c r="P293" s="592">
        <v>1.2222222222222223</v>
      </c>
      <c r="Q293" s="615">
        <v>51</v>
      </c>
    </row>
    <row r="294" spans="1:17" ht="14.4" customHeight="1" x14ac:dyDescent="0.3">
      <c r="A294" s="586" t="s">
        <v>1705</v>
      </c>
      <c r="B294" s="587" t="s">
        <v>1502</v>
      </c>
      <c r="C294" s="587" t="s">
        <v>1503</v>
      </c>
      <c r="D294" s="587" t="s">
        <v>1593</v>
      </c>
      <c r="E294" s="587" t="s">
        <v>1595</v>
      </c>
      <c r="F294" s="614">
        <v>6</v>
      </c>
      <c r="G294" s="614">
        <v>246</v>
      </c>
      <c r="H294" s="614">
        <v>0.53594771241830064</v>
      </c>
      <c r="I294" s="614">
        <v>41</v>
      </c>
      <c r="J294" s="614">
        <v>9</v>
      </c>
      <c r="K294" s="614">
        <v>459</v>
      </c>
      <c r="L294" s="614">
        <v>1</v>
      </c>
      <c r="M294" s="614">
        <v>51</v>
      </c>
      <c r="N294" s="614">
        <v>17</v>
      </c>
      <c r="O294" s="614">
        <v>867</v>
      </c>
      <c r="P294" s="592">
        <v>1.8888888888888888</v>
      </c>
      <c r="Q294" s="615">
        <v>51</v>
      </c>
    </row>
    <row r="295" spans="1:17" ht="14.4" customHeight="1" x14ac:dyDescent="0.3">
      <c r="A295" s="586" t="s">
        <v>1705</v>
      </c>
      <c r="B295" s="587" t="s">
        <v>1502</v>
      </c>
      <c r="C295" s="587" t="s">
        <v>1503</v>
      </c>
      <c r="D295" s="587" t="s">
        <v>1603</v>
      </c>
      <c r="E295" s="587" t="s">
        <v>1604</v>
      </c>
      <c r="F295" s="614">
        <v>1</v>
      </c>
      <c r="G295" s="614">
        <v>223</v>
      </c>
      <c r="H295" s="614"/>
      <c r="I295" s="614">
        <v>223</v>
      </c>
      <c r="J295" s="614"/>
      <c r="K295" s="614"/>
      <c r="L295" s="614"/>
      <c r="M295" s="614"/>
      <c r="N295" s="614">
        <v>1</v>
      </c>
      <c r="O295" s="614">
        <v>207</v>
      </c>
      <c r="P295" s="592"/>
      <c r="Q295" s="615">
        <v>207</v>
      </c>
    </row>
    <row r="296" spans="1:17" ht="14.4" customHeight="1" x14ac:dyDescent="0.3">
      <c r="A296" s="586" t="s">
        <v>1705</v>
      </c>
      <c r="B296" s="587" t="s">
        <v>1502</v>
      </c>
      <c r="C296" s="587" t="s">
        <v>1503</v>
      </c>
      <c r="D296" s="587" t="s">
        <v>1603</v>
      </c>
      <c r="E296" s="587" t="s">
        <v>1605</v>
      </c>
      <c r="F296" s="614">
        <v>1</v>
      </c>
      <c r="G296" s="614">
        <v>223</v>
      </c>
      <c r="H296" s="614">
        <v>0.53864734299516903</v>
      </c>
      <c r="I296" s="614">
        <v>223</v>
      </c>
      <c r="J296" s="614">
        <v>2</v>
      </c>
      <c r="K296" s="614">
        <v>414</v>
      </c>
      <c r="L296" s="614">
        <v>1</v>
      </c>
      <c r="M296" s="614">
        <v>207</v>
      </c>
      <c r="N296" s="614">
        <v>1</v>
      </c>
      <c r="O296" s="614">
        <v>207</v>
      </c>
      <c r="P296" s="592">
        <v>0.5</v>
      </c>
      <c r="Q296" s="615">
        <v>207</v>
      </c>
    </row>
    <row r="297" spans="1:17" ht="14.4" customHeight="1" x14ac:dyDescent="0.3">
      <c r="A297" s="586" t="s">
        <v>1705</v>
      </c>
      <c r="B297" s="587" t="s">
        <v>1502</v>
      </c>
      <c r="C297" s="587" t="s">
        <v>1503</v>
      </c>
      <c r="D297" s="587" t="s">
        <v>1611</v>
      </c>
      <c r="E297" s="587" t="s">
        <v>1612</v>
      </c>
      <c r="F297" s="614">
        <v>2</v>
      </c>
      <c r="G297" s="614">
        <v>1228</v>
      </c>
      <c r="H297" s="614">
        <v>1.0032679738562091</v>
      </c>
      <c r="I297" s="614">
        <v>614</v>
      </c>
      <c r="J297" s="614">
        <v>2</v>
      </c>
      <c r="K297" s="614">
        <v>1224</v>
      </c>
      <c r="L297" s="614">
        <v>1</v>
      </c>
      <c r="M297" s="614">
        <v>612</v>
      </c>
      <c r="N297" s="614">
        <v>4</v>
      </c>
      <c r="O297" s="614">
        <v>2448</v>
      </c>
      <c r="P297" s="592">
        <v>2</v>
      </c>
      <c r="Q297" s="615">
        <v>612</v>
      </c>
    </row>
    <row r="298" spans="1:17" ht="14.4" customHeight="1" x14ac:dyDescent="0.3">
      <c r="A298" s="586" t="s">
        <v>1705</v>
      </c>
      <c r="B298" s="587" t="s">
        <v>1502</v>
      </c>
      <c r="C298" s="587" t="s">
        <v>1503</v>
      </c>
      <c r="D298" s="587" t="s">
        <v>1611</v>
      </c>
      <c r="E298" s="587" t="s">
        <v>1613</v>
      </c>
      <c r="F298" s="614"/>
      <c r="G298" s="614"/>
      <c r="H298" s="614"/>
      <c r="I298" s="614"/>
      <c r="J298" s="614">
        <v>3</v>
      </c>
      <c r="K298" s="614">
        <v>1836</v>
      </c>
      <c r="L298" s="614">
        <v>1</v>
      </c>
      <c r="M298" s="614">
        <v>612</v>
      </c>
      <c r="N298" s="614">
        <v>1</v>
      </c>
      <c r="O298" s="614">
        <v>612</v>
      </c>
      <c r="P298" s="592">
        <v>0.33333333333333331</v>
      </c>
      <c r="Q298" s="615">
        <v>612</v>
      </c>
    </row>
    <row r="299" spans="1:17" ht="14.4" customHeight="1" x14ac:dyDescent="0.3">
      <c r="A299" s="586" t="s">
        <v>1705</v>
      </c>
      <c r="B299" s="587" t="s">
        <v>1502</v>
      </c>
      <c r="C299" s="587" t="s">
        <v>1503</v>
      </c>
      <c r="D299" s="587" t="s">
        <v>1614</v>
      </c>
      <c r="E299" s="587" t="s">
        <v>1615</v>
      </c>
      <c r="F299" s="614"/>
      <c r="G299" s="614"/>
      <c r="H299" s="614"/>
      <c r="I299" s="614"/>
      <c r="J299" s="614"/>
      <c r="K299" s="614"/>
      <c r="L299" s="614"/>
      <c r="M299" s="614"/>
      <c r="N299" s="614">
        <v>1</v>
      </c>
      <c r="O299" s="614">
        <v>825</v>
      </c>
      <c r="P299" s="592"/>
      <c r="Q299" s="615">
        <v>825</v>
      </c>
    </row>
    <row r="300" spans="1:17" ht="14.4" customHeight="1" x14ac:dyDescent="0.3">
      <c r="A300" s="586" t="s">
        <v>1705</v>
      </c>
      <c r="B300" s="587" t="s">
        <v>1502</v>
      </c>
      <c r="C300" s="587" t="s">
        <v>1503</v>
      </c>
      <c r="D300" s="587" t="s">
        <v>1614</v>
      </c>
      <c r="E300" s="587" t="s">
        <v>1616</v>
      </c>
      <c r="F300" s="614"/>
      <c r="G300" s="614"/>
      <c r="H300" s="614"/>
      <c r="I300" s="614"/>
      <c r="J300" s="614">
        <v>1</v>
      </c>
      <c r="K300" s="614">
        <v>825</v>
      </c>
      <c r="L300" s="614">
        <v>1</v>
      </c>
      <c r="M300" s="614">
        <v>825</v>
      </c>
      <c r="N300" s="614"/>
      <c r="O300" s="614"/>
      <c r="P300" s="592"/>
      <c r="Q300" s="615"/>
    </row>
    <row r="301" spans="1:17" ht="14.4" customHeight="1" x14ac:dyDescent="0.3">
      <c r="A301" s="586" t="s">
        <v>1705</v>
      </c>
      <c r="B301" s="587" t="s">
        <v>1502</v>
      </c>
      <c r="C301" s="587" t="s">
        <v>1503</v>
      </c>
      <c r="D301" s="587" t="s">
        <v>1646</v>
      </c>
      <c r="E301" s="587" t="s">
        <v>1647</v>
      </c>
      <c r="F301" s="614"/>
      <c r="G301" s="614"/>
      <c r="H301" s="614"/>
      <c r="I301" s="614"/>
      <c r="J301" s="614">
        <v>3</v>
      </c>
      <c r="K301" s="614">
        <v>726</v>
      </c>
      <c r="L301" s="614">
        <v>1</v>
      </c>
      <c r="M301" s="614">
        <v>242</v>
      </c>
      <c r="N301" s="614">
        <v>9</v>
      </c>
      <c r="O301" s="614">
        <v>2178</v>
      </c>
      <c r="P301" s="592">
        <v>3</v>
      </c>
      <c r="Q301" s="615">
        <v>242</v>
      </c>
    </row>
    <row r="302" spans="1:17" ht="14.4" customHeight="1" x14ac:dyDescent="0.3">
      <c r="A302" s="586" t="s">
        <v>1705</v>
      </c>
      <c r="B302" s="587" t="s">
        <v>1502</v>
      </c>
      <c r="C302" s="587" t="s">
        <v>1503</v>
      </c>
      <c r="D302" s="587" t="s">
        <v>1648</v>
      </c>
      <c r="E302" s="587" t="s">
        <v>1649</v>
      </c>
      <c r="F302" s="614"/>
      <c r="G302" s="614"/>
      <c r="H302" s="614"/>
      <c r="I302" s="614"/>
      <c r="J302" s="614"/>
      <c r="K302" s="614"/>
      <c r="L302" s="614"/>
      <c r="M302" s="614"/>
      <c r="N302" s="614">
        <v>1</v>
      </c>
      <c r="O302" s="614">
        <v>1493</v>
      </c>
      <c r="P302" s="592"/>
      <c r="Q302" s="615">
        <v>1493</v>
      </c>
    </row>
    <row r="303" spans="1:17" ht="14.4" customHeight="1" x14ac:dyDescent="0.3">
      <c r="A303" s="586" t="s">
        <v>1705</v>
      </c>
      <c r="B303" s="587" t="s">
        <v>1502</v>
      </c>
      <c r="C303" s="587" t="s">
        <v>1503</v>
      </c>
      <c r="D303" s="587" t="s">
        <v>1650</v>
      </c>
      <c r="E303" s="587" t="s">
        <v>1651</v>
      </c>
      <c r="F303" s="614"/>
      <c r="G303" s="614"/>
      <c r="H303" s="614"/>
      <c r="I303" s="614"/>
      <c r="J303" s="614"/>
      <c r="K303" s="614"/>
      <c r="L303" s="614"/>
      <c r="M303" s="614"/>
      <c r="N303" s="614">
        <v>9</v>
      </c>
      <c r="O303" s="614">
        <v>2943</v>
      </c>
      <c r="P303" s="592"/>
      <c r="Q303" s="615">
        <v>327</v>
      </c>
    </row>
    <row r="304" spans="1:17" ht="14.4" customHeight="1" x14ac:dyDescent="0.3">
      <c r="A304" s="586" t="s">
        <v>1705</v>
      </c>
      <c r="B304" s="587" t="s">
        <v>1502</v>
      </c>
      <c r="C304" s="587" t="s">
        <v>1503</v>
      </c>
      <c r="D304" s="587" t="s">
        <v>1657</v>
      </c>
      <c r="E304" s="587" t="s">
        <v>1658</v>
      </c>
      <c r="F304" s="614"/>
      <c r="G304" s="614"/>
      <c r="H304" s="614"/>
      <c r="I304" s="614"/>
      <c r="J304" s="614">
        <v>173</v>
      </c>
      <c r="K304" s="614">
        <v>44980</v>
      </c>
      <c r="L304" s="614">
        <v>1</v>
      </c>
      <c r="M304" s="614">
        <v>260</v>
      </c>
      <c r="N304" s="614">
        <v>7</v>
      </c>
      <c r="O304" s="614">
        <v>1827</v>
      </c>
      <c r="P304" s="592">
        <v>4.0618052467763448E-2</v>
      </c>
      <c r="Q304" s="615">
        <v>261</v>
      </c>
    </row>
    <row r="305" spans="1:17" ht="14.4" customHeight="1" x14ac:dyDescent="0.3">
      <c r="A305" s="586" t="s">
        <v>1705</v>
      </c>
      <c r="B305" s="587" t="s">
        <v>1502</v>
      </c>
      <c r="C305" s="587" t="s">
        <v>1503</v>
      </c>
      <c r="D305" s="587" t="s">
        <v>1657</v>
      </c>
      <c r="E305" s="587" t="s">
        <v>1659</v>
      </c>
      <c r="F305" s="614"/>
      <c r="G305" s="614"/>
      <c r="H305" s="614"/>
      <c r="I305" s="614"/>
      <c r="J305" s="614"/>
      <c r="K305" s="614"/>
      <c r="L305" s="614"/>
      <c r="M305" s="614"/>
      <c r="N305" s="614">
        <v>345</v>
      </c>
      <c r="O305" s="614">
        <v>90045</v>
      </c>
      <c r="P305" s="592"/>
      <c r="Q305" s="615">
        <v>261</v>
      </c>
    </row>
    <row r="306" spans="1:17" ht="14.4" customHeight="1" x14ac:dyDescent="0.3">
      <c r="A306" s="586" t="s">
        <v>1705</v>
      </c>
      <c r="B306" s="587" t="s">
        <v>1502</v>
      </c>
      <c r="C306" s="587" t="s">
        <v>1503</v>
      </c>
      <c r="D306" s="587" t="s">
        <v>1660</v>
      </c>
      <c r="E306" s="587" t="s">
        <v>1661</v>
      </c>
      <c r="F306" s="614"/>
      <c r="G306" s="614"/>
      <c r="H306" s="614"/>
      <c r="I306" s="614"/>
      <c r="J306" s="614"/>
      <c r="K306" s="614"/>
      <c r="L306" s="614"/>
      <c r="M306" s="614"/>
      <c r="N306" s="614">
        <v>10</v>
      </c>
      <c r="O306" s="614">
        <v>1650</v>
      </c>
      <c r="P306" s="592"/>
      <c r="Q306" s="615">
        <v>165</v>
      </c>
    </row>
    <row r="307" spans="1:17" ht="14.4" customHeight="1" x14ac:dyDescent="0.3">
      <c r="A307" s="586" t="s">
        <v>1705</v>
      </c>
      <c r="B307" s="587" t="s">
        <v>1502</v>
      </c>
      <c r="C307" s="587" t="s">
        <v>1503</v>
      </c>
      <c r="D307" s="587" t="s">
        <v>1660</v>
      </c>
      <c r="E307" s="587" t="s">
        <v>1662</v>
      </c>
      <c r="F307" s="614"/>
      <c r="G307" s="614"/>
      <c r="H307" s="614"/>
      <c r="I307" s="614"/>
      <c r="J307" s="614"/>
      <c r="K307" s="614"/>
      <c r="L307" s="614"/>
      <c r="M307" s="614"/>
      <c r="N307" s="614">
        <v>6</v>
      </c>
      <c r="O307" s="614">
        <v>990</v>
      </c>
      <c r="P307" s="592"/>
      <c r="Q307" s="615">
        <v>165</v>
      </c>
    </row>
    <row r="308" spans="1:17" ht="14.4" customHeight="1" x14ac:dyDescent="0.3">
      <c r="A308" s="586" t="s">
        <v>1705</v>
      </c>
      <c r="B308" s="587" t="s">
        <v>1502</v>
      </c>
      <c r="C308" s="587" t="s">
        <v>1503</v>
      </c>
      <c r="D308" s="587" t="s">
        <v>1665</v>
      </c>
      <c r="E308" s="587" t="s">
        <v>1666</v>
      </c>
      <c r="F308" s="614"/>
      <c r="G308" s="614"/>
      <c r="H308" s="614"/>
      <c r="I308" s="614"/>
      <c r="J308" s="614"/>
      <c r="K308" s="614"/>
      <c r="L308" s="614"/>
      <c r="M308" s="614"/>
      <c r="N308" s="614">
        <v>1</v>
      </c>
      <c r="O308" s="614">
        <v>152</v>
      </c>
      <c r="P308" s="592"/>
      <c r="Q308" s="615">
        <v>152</v>
      </c>
    </row>
    <row r="309" spans="1:17" ht="14.4" customHeight="1" x14ac:dyDescent="0.3">
      <c r="A309" s="586" t="s">
        <v>1705</v>
      </c>
      <c r="B309" s="587" t="s">
        <v>1502</v>
      </c>
      <c r="C309" s="587" t="s">
        <v>1503</v>
      </c>
      <c r="D309" s="587" t="s">
        <v>1665</v>
      </c>
      <c r="E309" s="587" t="s">
        <v>1667</v>
      </c>
      <c r="F309" s="614"/>
      <c r="G309" s="614"/>
      <c r="H309" s="614"/>
      <c r="I309" s="614"/>
      <c r="J309" s="614"/>
      <c r="K309" s="614"/>
      <c r="L309" s="614"/>
      <c r="M309" s="614"/>
      <c r="N309" s="614">
        <v>1</v>
      </c>
      <c r="O309" s="614">
        <v>151</v>
      </c>
      <c r="P309" s="592"/>
      <c r="Q309" s="615">
        <v>151</v>
      </c>
    </row>
    <row r="310" spans="1:17" ht="14.4" customHeight="1" x14ac:dyDescent="0.3">
      <c r="A310" s="586" t="s">
        <v>1706</v>
      </c>
      <c r="B310" s="587" t="s">
        <v>1502</v>
      </c>
      <c r="C310" s="587" t="s">
        <v>1503</v>
      </c>
      <c r="D310" s="587" t="s">
        <v>1504</v>
      </c>
      <c r="E310" s="587" t="s">
        <v>1505</v>
      </c>
      <c r="F310" s="614">
        <v>1576</v>
      </c>
      <c r="G310" s="614">
        <v>272648</v>
      </c>
      <c r="H310" s="614">
        <v>1.1734921816827997</v>
      </c>
      <c r="I310" s="614">
        <v>173</v>
      </c>
      <c r="J310" s="614">
        <v>1343</v>
      </c>
      <c r="K310" s="614">
        <v>232339</v>
      </c>
      <c r="L310" s="614">
        <v>1</v>
      </c>
      <c r="M310" s="614">
        <v>173</v>
      </c>
      <c r="N310" s="614">
        <v>1383</v>
      </c>
      <c r="O310" s="614">
        <v>240642</v>
      </c>
      <c r="P310" s="592">
        <v>1.0357365745742213</v>
      </c>
      <c r="Q310" s="615">
        <v>174</v>
      </c>
    </row>
    <row r="311" spans="1:17" ht="14.4" customHeight="1" x14ac:dyDescent="0.3">
      <c r="A311" s="586" t="s">
        <v>1706</v>
      </c>
      <c r="B311" s="587" t="s">
        <v>1502</v>
      </c>
      <c r="C311" s="587" t="s">
        <v>1503</v>
      </c>
      <c r="D311" s="587" t="s">
        <v>1522</v>
      </c>
      <c r="E311" s="587" t="s">
        <v>1523</v>
      </c>
      <c r="F311" s="614">
        <v>141</v>
      </c>
      <c r="G311" s="614">
        <v>165393</v>
      </c>
      <c r="H311" s="614">
        <v>4.6840271877655058</v>
      </c>
      <c r="I311" s="614">
        <v>1173</v>
      </c>
      <c r="J311" s="614">
        <v>33</v>
      </c>
      <c r="K311" s="614">
        <v>35310</v>
      </c>
      <c r="L311" s="614">
        <v>1</v>
      </c>
      <c r="M311" s="614">
        <v>1070</v>
      </c>
      <c r="N311" s="614">
        <v>38</v>
      </c>
      <c r="O311" s="614">
        <v>40660</v>
      </c>
      <c r="P311" s="592">
        <v>1.1515151515151516</v>
      </c>
      <c r="Q311" s="615">
        <v>1070</v>
      </c>
    </row>
    <row r="312" spans="1:17" ht="14.4" customHeight="1" x14ac:dyDescent="0.3">
      <c r="A312" s="586" t="s">
        <v>1706</v>
      </c>
      <c r="B312" s="587" t="s">
        <v>1502</v>
      </c>
      <c r="C312" s="587" t="s">
        <v>1503</v>
      </c>
      <c r="D312" s="587" t="s">
        <v>1524</v>
      </c>
      <c r="E312" s="587" t="s">
        <v>1525</v>
      </c>
      <c r="F312" s="614">
        <v>227</v>
      </c>
      <c r="G312" s="614">
        <v>9307</v>
      </c>
      <c r="H312" s="614">
        <v>1.5806725543478262</v>
      </c>
      <c r="I312" s="614">
        <v>41</v>
      </c>
      <c r="J312" s="614">
        <v>128</v>
      </c>
      <c r="K312" s="614">
        <v>5888</v>
      </c>
      <c r="L312" s="614">
        <v>1</v>
      </c>
      <c r="M312" s="614">
        <v>46</v>
      </c>
      <c r="N312" s="614">
        <v>715</v>
      </c>
      <c r="O312" s="614">
        <v>32890</v>
      </c>
      <c r="P312" s="592">
        <v>5.5859375</v>
      </c>
      <c r="Q312" s="615">
        <v>46</v>
      </c>
    </row>
    <row r="313" spans="1:17" ht="14.4" customHeight="1" x14ac:dyDescent="0.3">
      <c r="A313" s="586" t="s">
        <v>1706</v>
      </c>
      <c r="B313" s="587" t="s">
        <v>1502</v>
      </c>
      <c r="C313" s="587" t="s">
        <v>1503</v>
      </c>
      <c r="D313" s="587" t="s">
        <v>1524</v>
      </c>
      <c r="E313" s="587" t="s">
        <v>1526</v>
      </c>
      <c r="F313" s="614"/>
      <c r="G313" s="614"/>
      <c r="H313" s="614"/>
      <c r="I313" s="614"/>
      <c r="J313" s="614">
        <v>2</v>
      </c>
      <c r="K313" s="614">
        <v>92</v>
      </c>
      <c r="L313" s="614">
        <v>1</v>
      </c>
      <c r="M313" s="614">
        <v>46</v>
      </c>
      <c r="N313" s="614"/>
      <c r="O313" s="614"/>
      <c r="P313" s="592"/>
      <c r="Q313" s="615"/>
    </row>
    <row r="314" spans="1:17" ht="14.4" customHeight="1" x14ac:dyDescent="0.3">
      <c r="A314" s="586" t="s">
        <v>1706</v>
      </c>
      <c r="B314" s="587" t="s">
        <v>1502</v>
      </c>
      <c r="C314" s="587" t="s">
        <v>1503</v>
      </c>
      <c r="D314" s="587" t="s">
        <v>1527</v>
      </c>
      <c r="E314" s="587" t="s">
        <v>1528</v>
      </c>
      <c r="F314" s="614">
        <v>34</v>
      </c>
      <c r="G314" s="614">
        <v>13056</v>
      </c>
      <c r="H314" s="614">
        <v>0.45331759313912712</v>
      </c>
      <c r="I314" s="614">
        <v>384</v>
      </c>
      <c r="J314" s="614">
        <v>83</v>
      </c>
      <c r="K314" s="614">
        <v>28801</v>
      </c>
      <c r="L314" s="614">
        <v>1</v>
      </c>
      <c r="M314" s="614">
        <v>347</v>
      </c>
      <c r="N314" s="614">
        <v>98</v>
      </c>
      <c r="O314" s="614">
        <v>34006</v>
      </c>
      <c r="P314" s="592">
        <v>1.1807228915662651</v>
      </c>
      <c r="Q314" s="615">
        <v>347</v>
      </c>
    </row>
    <row r="315" spans="1:17" ht="14.4" customHeight="1" x14ac:dyDescent="0.3">
      <c r="A315" s="586" t="s">
        <v>1706</v>
      </c>
      <c r="B315" s="587" t="s">
        <v>1502</v>
      </c>
      <c r="C315" s="587" t="s">
        <v>1503</v>
      </c>
      <c r="D315" s="587" t="s">
        <v>1529</v>
      </c>
      <c r="E315" s="587" t="s">
        <v>1530</v>
      </c>
      <c r="F315" s="614"/>
      <c r="G315" s="614"/>
      <c r="H315" s="614"/>
      <c r="I315" s="614"/>
      <c r="J315" s="614">
        <v>9</v>
      </c>
      <c r="K315" s="614">
        <v>459</v>
      </c>
      <c r="L315" s="614">
        <v>1</v>
      </c>
      <c r="M315" s="614">
        <v>51</v>
      </c>
      <c r="N315" s="614"/>
      <c r="O315" s="614"/>
      <c r="P315" s="592"/>
      <c r="Q315" s="615"/>
    </row>
    <row r="316" spans="1:17" ht="14.4" customHeight="1" x14ac:dyDescent="0.3">
      <c r="A316" s="586" t="s">
        <v>1706</v>
      </c>
      <c r="B316" s="587" t="s">
        <v>1502</v>
      </c>
      <c r="C316" s="587" t="s">
        <v>1503</v>
      </c>
      <c r="D316" s="587" t="s">
        <v>1529</v>
      </c>
      <c r="E316" s="587" t="s">
        <v>1531</v>
      </c>
      <c r="F316" s="614">
        <v>72</v>
      </c>
      <c r="G316" s="614">
        <v>2664</v>
      </c>
      <c r="H316" s="614"/>
      <c r="I316" s="614">
        <v>37</v>
      </c>
      <c r="J316" s="614"/>
      <c r="K316" s="614"/>
      <c r="L316" s="614"/>
      <c r="M316" s="614"/>
      <c r="N316" s="614">
        <v>8</v>
      </c>
      <c r="O316" s="614">
        <v>408</v>
      </c>
      <c r="P316" s="592"/>
      <c r="Q316" s="615">
        <v>51</v>
      </c>
    </row>
    <row r="317" spans="1:17" ht="14.4" customHeight="1" x14ac:dyDescent="0.3">
      <c r="A317" s="586" t="s">
        <v>1706</v>
      </c>
      <c r="B317" s="587" t="s">
        <v>1502</v>
      </c>
      <c r="C317" s="587" t="s">
        <v>1503</v>
      </c>
      <c r="D317" s="587" t="s">
        <v>1534</v>
      </c>
      <c r="E317" s="587" t="s">
        <v>1535</v>
      </c>
      <c r="F317" s="614">
        <v>95</v>
      </c>
      <c r="G317" s="614">
        <v>42370</v>
      </c>
      <c r="H317" s="614">
        <v>0.50397877984084882</v>
      </c>
      <c r="I317" s="614">
        <v>446</v>
      </c>
      <c r="J317" s="614">
        <v>223</v>
      </c>
      <c r="K317" s="614">
        <v>84071</v>
      </c>
      <c r="L317" s="614">
        <v>1</v>
      </c>
      <c r="M317" s="614">
        <v>377</v>
      </c>
      <c r="N317" s="614">
        <v>297</v>
      </c>
      <c r="O317" s="614">
        <v>111969</v>
      </c>
      <c r="P317" s="592">
        <v>1.3318385650224216</v>
      </c>
      <c r="Q317" s="615">
        <v>377</v>
      </c>
    </row>
    <row r="318" spans="1:17" ht="14.4" customHeight="1" x14ac:dyDescent="0.3">
      <c r="A318" s="586" t="s">
        <v>1706</v>
      </c>
      <c r="B318" s="587" t="s">
        <v>1502</v>
      </c>
      <c r="C318" s="587" t="s">
        <v>1503</v>
      </c>
      <c r="D318" s="587" t="s">
        <v>1536</v>
      </c>
      <c r="E318" s="587" t="s">
        <v>1537</v>
      </c>
      <c r="F318" s="614">
        <v>188</v>
      </c>
      <c r="G318" s="614">
        <v>7896</v>
      </c>
      <c r="H318" s="614">
        <v>1.3502051983584131</v>
      </c>
      <c r="I318" s="614">
        <v>42</v>
      </c>
      <c r="J318" s="614">
        <v>172</v>
      </c>
      <c r="K318" s="614">
        <v>5848</v>
      </c>
      <c r="L318" s="614">
        <v>1</v>
      </c>
      <c r="M318" s="614">
        <v>34</v>
      </c>
      <c r="N318" s="614">
        <v>182</v>
      </c>
      <c r="O318" s="614">
        <v>6188</v>
      </c>
      <c r="P318" s="592">
        <v>1.058139534883721</v>
      </c>
      <c r="Q318" s="615">
        <v>34</v>
      </c>
    </row>
    <row r="319" spans="1:17" ht="14.4" customHeight="1" x14ac:dyDescent="0.3">
      <c r="A319" s="586" t="s">
        <v>1706</v>
      </c>
      <c r="B319" s="587" t="s">
        <v>1502</v>
      </c>
      <c r="C319" s="587" t="s">
        <v>1503</v>
      </c>
      <c r="D319" s="587" t="s">
        <v>1538</v>
      </c>
      <c r="E319" s="587" t="s">
        <v>1539</v>
      </c>
      <c r="F319" s="614">
        <v>136</v>
      </c>
      <c r="G319" s="614">
        <v>66912</v>
      </c>
      <c r="H319" s="614">
        <v>1.8242093784078517</v>
      </c>
      <c r="I319" s="614">
        <v>492</v>
      </c>
      <c r="J319" s="614">
        <v>70</v>
      </c>
      <c r="K319" s="614">
        <v>36680</v>
      </c>
      <c r="L319" s="614">
        <v>1</v>
      </c>
      <c r="M319" s="614">
        <v>524</v>
      </c>
      <c r="N319" s="614">
        <v>61</v>
      </c>
      <c r="O319" s="614">
        <v>31964</v>
      </c>
      <c r="P319" s="592">
        <v>0.87142857142857144</v>
      </c>
      <c r="Q319" s="615">
        <v>524</v>
      </c>
    </row>
    <row r="320" spans="1:17" ht="14.4" customHeight="1" x14ac:dyDescent="0.3">
      <c r="A320" s="586" t="s">
        <v>1706</v>
      </c>
      <c r="B320" s="587" t="s">
        <v>1502</v>
      </c>
      <c r="C320" s="587" t="s">
        <v>1503</v>
      </c>
      <c r="D320" s="587" t="s">
        <v>1540</v>
      </c>
      <c r="E320" s="587" t="s">
        <v>1541</v>
      </c>
      <c r="F320" s="614">
        <v>128</v>
      </c>
      <c r="G320" s="614">
        <v>3968</v>
      </c>
      <c r="H320" s="614">
        <v>0.72514619883040932</v>
      </c>
      <c r="I320" s="614">
        <v>31</v>
      </c>
      <c r="J320" s="614">
        <v>96</v>
      </c>
      <c r="K320" s="614">
        <v>5472</v>
      </c>
      <c r="L320" s="614">
        <v>1</v>
      </c>
      <c r="M320" s="614">
        <v>57</v>
      </c>
      <c r="N320" s="614">
        <v>121</v>
      </c>
      <c r="O320" s="614">
        <v>6914</v>
      </c>
      <c r="P320" s="592">
        <v>1.2635233918128654</v>
      </c>
      <c r="Q320" s="615">
        <v>57.140495867768593</v>
      </c>
    </row>
    <row r="321" spans="1:17" ht="14.4" customHeight="1" x14ac:dyDescent="0.3">
      <c r="A321" s="586" t="s">
        <v>1706</v>
      </c>
      <c r="B321" s="587" t="s">
        <v>1502</v>
      </c>
      <c r="C321" s="587" t="s">
        <v>1503</v>
      </c>
      <c r="D321" s="587" t="s">
        <v>1542</v>
      </c>
      <c r="E321" s="587" t="s">
        <v>1543</v>
      </c>
      <c r="F321" s="614"/>
      <c r="G321" s="614"/>
      <c r="H321" s="614"/>
      <c r="I321" s="614"/>
      <c r="J321" s="614">
        <v>2</v>
      </c>
      <c r="K321" s="614">
        <v>448</v>
      </c>
      <c r="L321" s="614">
        <v>1</v>
      </c>
      <c r="M321" s="614">
        <v>224</v>
      </c>
      <c r="N321" s="614"/>
      <c r="O321" s="614"/>
      <c r="P321" s="592"/>
      <c r="Q321" s="615"/>
    </row>
    <row r="322" spans="1:17" ht="14.4" customHeight="1" x14ac:dyDescent="0.3">
      <c r="A322" s="586" t="s">
        <v>1706</v>
      </c>
      <c r="B322" s="587" t="s">
        <v>1502</v>
      </c>
      <c r="C322" s="587" t="s">
        <v>1503</v>
      </c>
      <c r="D322" s="587" t="s">
        <v>1542</v>
      </c>
      <c r="E322" s="587" t="s">
        <v>1544</v>
      </c>
      <c r="F322" s="614">
        <v>7</v>
      </c>
      <c r="G322" s="614">
        <v>1456</v>
      </c>
      <c r="H322" s="614">
        <v>1.0833333333333333</v>
      </c>
      <c r="I322" s="614">
        <v>208</v>
      </c>
      <c r="J322" s="614">
        <v>6</v>
      </c>
      <c r="K322" s="614">
        <v>1344</v>
      </c>
      <c r="L322" s="614">
        <v>1</v>
      </c>
      <c r="M322" s="614">
        <v>224</v>
      </c>
      <c r="N322" s="614"/>
      <c r="O322" s="614"/>
      <c r="P322" s="592"/>
      <c r="Q322" s="615"/>
    </row>
    <row r="323" spans="1:17" ht="14.4" customHeight="1" x14ac:dyDescent="0.3">
      <c r="A323" s="586" t="s">
        <v>1706</v>
      </c>
      <c r="B323" s="587" t="s">
        <v>1502</v>
      </c>
      <c r="C323" s="587" t="s">
        <v>1503</v>
      </c>
      <c r="D323" s="587" t="s">
        <v>1545</v>
      </c>
      <c r="E323" s="587" t="s">
        <v>1546</v>
      </c>
      <c r="F323" s="614">
        <v>8</v>
      </c>
      <c r="G323" s="614">
        <v>3072</v>
      </c>
      <c r="H323" s="614">
        <v>0.61723930078360456</v>
      </c>
      <c r="I323" s="614">
        <v>384</v>
      </c>
      <c r="J323" s="614">
        <v>9</v>
      </c>
      <c r="K323" s="614">
        <v>4977</v>
      </c>
      <c r="L323" s="614">
        <v>1</v>
      </c>
      <c r="M323" s="614">
        <v>553</v>
      </c>
      <c r="N323" s="614"/>
      <c r="O323" s="614"/>
      <c r="P323" s="592"/>
      <c r="Q323" s="615"/>
    </row>
    <row r="324" spans="1:17" ht="14.4" customHeight="1" x14ac:dyDescent="0.3">
      <c r="A324" s="586" t="s">
        <v>1706</v>
      </c>
      <c r="B324" s="587" t="s">
        <v>1502</v>
      </c>
      <c r="C324" s="587" t="s">
        <v>1503</v>
      </c>
      <c r="D324" s="587" t="s">
        <v>1547</v>
      </c>
      <c r="E324" s="587" t="s">
        <v>1548</v>
      </c>
      <c r="F324" s="614">
        <v>1</v>
      </c>
      <c r="G324" s="614">
        <v>236</v>
      </c>
      <c r="H324" s="614"/>
      <c r="I324" s="614">
        <v>236</v>
      </c>
      <c r="J324" s="614"/>
      <c r="K324" s="614"/>
      <c r="L324" s="614"/>
      <c r="M324" s="614"/>
      <c r="N324" s="614">
        <v>4</v>
      </c>
      <c r="O324" s="614">
        <v>856</v>
      </c>
      <c r="P324" s="592"/>
      <c r="Q324" s="615">
        <v>214</v>
      </c>
    </row>
    <row r="325" spans="1:17" ht="14.4" customHeight="1" x14ac:dyDescent="0.3">
      <c r="A325" s="586" t="s">
        <v>1706</v>
      </c>
      <c r="B325" s="587" t="s">
        <v>1502</v>
      </c>
      <c r="C325" s="587" t="s">
        <v>1503</v>
      </c>
      <c r="D325" s="587" t="s">
        <v>1556</v>
      </c>
      <c r="E325" s="587" t="s">
        <v>1557</v>
      </c>
      <c r="F325" s="614">
        <v>681</v>
      </c>
      <c r="G325" s="614">
        <v>11577</v>
      </c>
      <c r="H325" s="614">
        <v>1.2359346642468239</v>
      </c>
      <c r="I325" s="614">
        <v>17</v>
      </c>
      <c r="J325" s="614">
        <v>551</v>
      </c>
      <c r="K325" s="614">
        <v>9367</v>
      </c>
      <c r="L325" s="614">
        <v>1</v>
      </c>
      <c r="M325" s="614">
        <v>17</v>
      </c>
      <c r="N325" s="614">
        <v>428</v>
      </c>
      <c r="O325" s="614">
        <v>7276</v>
      </c>
      <c r="P325" s="592">
        <v>0.77676950998185113</v>
      </c>
      <c r="Q325" s="615">
        <v>17</v>
      </c>
    </row>
    <row r="326" spans="1:17" ht="14.4" customHeight="1" x14ac:dyDescent="0.3">
      <c r="A326" s="586" t="s">
        <v>1706</v>
      </c>
      <c r="B326" s="587" t="s">
        <v>1502</v>
      </c>
      <c r="C326" s="587" t="s">
        <v>1503</v>
      </c>
      <c r="D326" s="587" t="s">
        <v>1556</v>
      </c>
      <c r="E326" s="587" t="s">
        <v>1558</v>
      </c>
      <c r="F326" s="614"/>
      <c r="G326" s="614"/>
      <c r="H326" s="614"/>
      <c r="I326" s="614"/>
      <c r="J326" s="614">
        <v>24</v>
      </c>
      <c r="K326" s="614">
        <v>408</v>
      </c>
      <c r="L326" s="614">
        <v>1</v>
      </c>
      <c r="M326" s="614">
        <v>17</v>
      </c>
      <c r="N326" s="614"/>
      <c r="O326" s="614"/>
      <c r="P326" s="592"/>
      <c r="Q326" s="615"/>
    </row>
    <row r="327" spans="1:17" ht="14.4" customHeight="1" x14ac:dyDescent="0.3">
      <c r="A327" s="586" t="s">
        <v>1706</v>
      </c>
      <c r="B327" s="587" t="s">
        <v>1502</v>
      </c>
      <c r="C327" s="587" t="s">
        <v>1503</v>
      </c>
      <c r="D327" s="587" t="s">
        <v>1559</v>
      </c>
      <c r="E327" s="587" t="s">
        <v>1560</v>
      </c>
      <c r="F327" s="614">
        <v>3</v>
      </c>
      <c r="G327" s="614">
        <v>417</v>
      </c>
      <c r="H327" s="614">
        <v>0.20829170829170829</v>
      </c>
      <c r="I327" s="614">
        <v>139</v>
      </c>
      <c r="J327" s="614">
        <v>14</v>
      </c>
      <c r="K327" s="614">
        <v>2002</v>
      </c>
      <c r="L327" s="614">
        <v>1</v>
      </c>
      <c r="M327" s="614">
        <v>143</v>
      </c>
      <c r="N327" s="614"/>
      <c r="O327" s="614"/>
      <c r="P327" s="592"/>
      <c r="Q327" s="615"/>
    </row>
    <row r="328" spans="1:17" ht="14.4" customHeight="1" x14ac:dyDescent="0.3">
      <c r="A328" s="586" t="s">
        <v>1706</v>
      </c>
      <c r="B328" s="587" t="s">
        <v>1502</v>
      </c>
      <c r="C328" s="587" t="s">
        <v>1503</v>
      </c>
      <c r="D328" s="587" t="s">
        <v>1559</v>
      </c>
      <c r="E328" s="587" t="s">
        <v>1561</v>
      </c>
      <c r="F328" s="614">
        <v>247</v>
      </c>
      <c r="G328" s="614">
        <v>34333</v>
      </c>
      <c r="H328" s="614">
        <v>1.2570204664445501</v>
      </c>
      <c r="I328" s="614">
        <v>139</v>
      </c>
      <c r="J328" s="614">
        <v>191</v>
      </c>
      <c r="K328" s="614">
        <v>27313</v>
      </c>
      <c r="L328" s="614">
        <v>1</v>
      </c>
      <c r="M328" s="614">
        <v>143</v>
      </c>
      <c r="N328" s="614">
        <v>166</v>
      </c>
      <c r="O328" s="614">
        <v>23738</v>
      </c>
      <c r="P328" s="592">
        <v>0.86910994764397909</v>
      </c>
      <c r="Q328" s="615">
        <v>143</v>
      </c>
    </row>
    <row r="329" spans="1:17" ht="14.4" customHeight="1" x14ac:dyDescent="0.3">
      <c r="A329" s="586" t="s">
        <v>1706</v>
      </c>
      <c r="B329" s="587" t="s">
        <v>1502</v>
      </c>
      <c r="C329" s="587" t="s">
        <v>1503</v>
      </c>
      <c r="D329" s="587" t="s">
        <v>1562</v>
      </c>
      <c r="E329" s="587" t="s">
        <v>1563</v>
      </c>
      <c r="F329" s="614">
        <v>205</v>
      </c>
      <c r="G329" s="614">
        <v>21115</v>
      </c>
      <c r="H329" s="614">
        <v>1.9807692307692308</v>
      </c>
      <c r="I329" s="614">
        <v>103</v>
      </c>
      <c r="J329" s="614">
        <v>164</v>
      </c>
      <c r="K329" s="614">
        <v>10660</v>
      </c>
      <c r="L329" s="614">
        <v>1</v>
      </c>
      <c r="M329" s="614">
        <v>65</v>
      </c>
      <c r="N329" s="614">
        <v>120</v>
      </c>
      <c r="O329" s="614">
        <v>7800</v>
      </c>
      <c r="P329" s="592">
        <v>0.73170731707317072</v>
      </c>
      <c r="Q329" s="615">
        <v>65</v>
      </c>
    </row>
    <row r="330" spans="1:17" ht="14.4" customHeight="1" x14ac:dyDescent="0.3">
      <c r="A330" s="586" t="s">
        <v>1706</v>
      </c>
      <c r="B330" s="587" t="s">
        <v>1502</v>
      </c>
      <c r="C330" s="587" t="s">
        <v>1503</v>
      </c>
      <c r="D330" s="587" t="s">
        <v>1562</v>
      </c>
      <c r="E330" s="587" t="s">
        <v>1564</v>
      </c>
      <c r="F330" s="614"/>
      <c r="G330" s="614"/>
      <c r="H330" s="614"/>
      <c r="I330" s="614"/>
      <c r="J330" s="614">
        <v>4</v>
      </c>
      <c r="K330" s="614">
        <v>260</v>
      </c>
      <c r="L330" s="614">
        <v>1</v>
      </c>
      <c r="M330" s="614">
        <v>65</v>
      </c>
      <c r="N330" s="614"/>
      <c r="O330" s="614"/>
      <c r="P330" s="592"/>
      <c r="Q330" s="615"/>
    </row>
    <row r="331" spans="1:17" ht="14.4" customHeight="1" x14ac:dyDescent="0.3">
      <c r="A331" s="586" t="s">
        <v>1706</v>
      </c>
      <c r="B331" s="587" t="s">
        <v>1502</v>
      </c>
      <c r="C331" s="587" t="s">
        <v>1503</v>
      </c>
      <c r="D331" s="587" t="s">
        <v>1571</v>
      </c>
      <c r="E331" s="587" t="s">
        <v>1572</v>
      </c>
      <c r="F331" s="614">
        <v>2010</v>
      </c>
      <c r="G331" s="614">
        <v>235170</v>
      </c>
      <c r="H331" s="614">
        <v>0.95272241127856105</v>
      </c>
      <c r="I331" s="614">
        <v>117</v>
      </c>
      <c r="J331" s="614">
        <v>1815</v>
      </c>
      <c r="K331" s="614">
        <v>246840</v>
      </c>
      <c r="L331" s="614">
        <v>1</v>
      </c>
      <c r="M331" s="614">
        <v>136</v>
      </c>
      <c r="N331" s="614">
        <v>2474</v>
      </c>
      <c r="O331" s="614">
        <v>338158</v>
      </c>
      <c r="P331" s="592">
        <v>1.3699481445470749</v>
      </c>
      <c r="Q331" s="615">
        <v>136.68472109943411</v>
      </c>
    </row>
    <row r="332" spans="1:17" ht="14.4" customHeight="1" x14ac:dyDescent="0.3">
      <c r="A332" s="586" t="s">
        <v>1706</v>
      </c>
      <c r="B332" s="587" t="s">
        <v>1502</v>
      </c>
      <c r="C332" s="587" t="s">
        <v>1503</v>
      </c>
      <c r="D332" s="587" t="s">
        <v>1571</v>
      </c>
      <c r="E332" s="587" t="s">
        <v>1573</v>
      </c>
      <c r="F332" s="614"/>
      <c r="G332" s="614"/>
      <c r="H332" s="614"/>
      <c r="I332" s="614"/>
      <c r="J332" s="614">
        <v>51</v>
      </c>
      <c r="K332" s="614">
        <v>6936</v>
      </c>
      <c r="L332" s="614">
        <v>1</v>
      </c>
      <c r="M332" s="614">
        <v>136</v>
      </c>
      <c r="N332" s="614"/>
      <c r="O332" s="614"/>
      <c r="P332" s="592"/>
      <c r="Q332" s="615"/>
    </row>
    <row r="333" spans="1:17" ht="14.4" customHeight="1" x14ac:dyDescent="0.3">
      <c r="A333" s="586" t="s">
        <v>1706</v>
      </c>
      <c r="B333" s="587" t="s">
        <v>1502</v>
      </c>
      <c r="C333" s="587" t="s">
        <v>1503</v>
      </c>
      <c r="D333" s="587" t="s">
        <v>1574</v>
      </c>
      <c r="E333" s="587" t="s">
        <v>1575</v>
      </c>
      <c r="F333" s="614">
        <v>954</v>
      </c>
      <c r="G333" s="614">
        <v>86814</v>
      </c>
      <c r="H333" s="614">
        <v>1.0358306188925082</v>
      </c>
      <c r="I333" s="614">
        <v>91</v>
      </c>
      <c r="J333" s="614">
        <v>921</v>
      </c>
      <c r="K333" s="614">
        <v>83811</v>
      </c>
      <c r="L333" s="614">
        <v>1</v>
      </c>
      <c r="M333" s="614">
        <v>91</v>
      </c>
      <c r="N333" s="614">
        <v>811</v>
      </c>
      <c r="O333" s="614">
        <v>73801</v>
      </c>
      <c r="P333" s="592">
        <v>0.88056460369163947</v>
      </c>
      <c r="Q333" s="615">
        <v>91</v>
      </c>
    </row>
    <row r="334" spans="1:17" ht="14.4" customHeight="1" x14ac:dyDescent="0.3">
      <c r="A334" s="586" t="s">
        <v>1706</v>
      </c>
      <c r="B334" s="587" t="s">
        <v>1502</v>
      </c>
      <c r="C334" s="587" t="s">
        <v>1503</v>
      </c>
      <c r="D334" s="587" t="s">
        <v>1576</v>
      </c>
      <c r="E334" s="587" t="s">
        <v>1577</v>
      </c>
      <c r="F334" s="614">
        <v>3</v>
      </c>
      <c r="G334" s="614">
        <v>297</v>
      </c>
      <c r="H334" s="614">
        <v>1.083941605839416</v>
      </c>
      <c r="I334" s="614">
        <v>99</v>
      </c>
      <c r="J334" s="614">
        <v>2</v>
      </c>
      <c r="K334" s="614">
        <v>274</v>
      </c>
      <c r="L334" s="614">
        <v>1</v>
      </c>
      <c r="M334" s="614">
        <v>137</v>
      </c>
      <c r="N334" s="614">
        <v>1</v>
      </c>
      <c r="O334" s="614">
        <v>138</v>
      </c>
      <c r="P334" s="592">
        <v>0.5036496350364964</v>
      </c>
      <c r="Q334" s="615">
        <v>138</v>
      </c>
    </row>
    <row r="335" spans="1:17" ht="14.4" customHeight="1" x14ac:dyDescent="0.3">
      <c r="A335" s="586" t="s">
        <v>1706</v>
      </c>
      <c r="B335" s="587" t="s">
        <v>1502</v>
      </c>
      <c r="C335" s="587" t="s">
        <v>1503</v>
      </c>
      <c r="D335" s="587" t="s">
        <v>1576</v>
      </c>
      <c r="E335" s="587" t="s">
        <v>1578</v>
      </c>
      <c r="F335" s="614">
        <v>5</v>
      </c>
      <c r="G335" s="614">
        <v>495</v>
      </c>
      <c r="H335" s="614">
        <v>0.90328467153284675</v>
      </c>
      <c r="I335" s="614">
        <v>99</v>
      </c>
      <c r="J335" s="614">
        <v>4</v>
      </c>
      <c r="K335" s="614">
        <v>548</v>
      </c>
      <c r="L335" s="614">
        <v>1</v>
      </c>
      <c r="M335" s="614">
        <v>137</v>
      </c>
      <c r="N335" s="614">
        <v>12</v>
      </c>
      <c r="O335" s="614">
        <v>1660</v>
      </c>
      <c r="P335" s="592">
        <v>3.0291970802919708</v>
      </c>
      <c r="Q335" s="615">
        <v>138.33333333333334</v>
      </c>
    </row>
    <row r="336" spans="1:17" ht="14.4" customHeight="1" x14ac:dyDescent="0.3">
      <c r="A336" s="586" t="s">
        <v>1706</v>
      </c>
      <c r="B336" s="587" t="s">
        <v>1502</v>
      </c>
      <c r="C336" s="587" t="s">
        <v>1503</v>
      </c>
      <c r="D336" s="587" t="s">
        <v>1579</v>
      </c>
      <c r="E336" s="587" t="s">
        <v>1580</v>
      </c>
      <c r="F336" s="614">
        <v>138</v>
      </c>
      <c r="G336" s="614">
        <v>2898</v>
      </c>
      <c r="H336" s="614">
        <v>0.28698752228163993</v>
      </c>
      <c r="I336" s="614">
        <v>21</v>
      </c>
      <c r="J336" s="614">
        <v>153</v>
      </c>
      <c r="K336" s="614">
        <v>10098</v>
      </c>
      <c r="L336" s="614">
        <v>1</v>
      </c>
      <c r="M336" s="614">
        <v>66</v>
      </c>
      <c r="N336" s="614">
        <v>148</v>
      </c>
      <c r="O336" s="614">
        <v>9826</v>
      </c>
      <c r="P336" s="592">
        <v>0.97306397306397308</v>
      </c>
      <c r="Q336" s="615">
        <v>66.391891891891888</v>
      </c>
    </row>
    <row r="337" spans="1:17" ht="14.4" customHeight="1" x14ac:dyDescent="0.3">
      <c r="A337" s="586" t="s">
        <v>1706</v>
      </c>
      <c r="B337" s="587" t="s">
        <v>1502</v>
      </c>
      <c r="C337" s="587" t="s">
        <v>1503</v>
      </c>
      <c r="D337" s="587" t="s">
        <v>1579</v>
      </c>
      <c r="E337" s="587" t="s">
        <v>1581</v>
      </c>
      <c r="F337" s="614"/>
      <c r="G337" s="614"/>
      <c r="H337" s="614"/>
      <c r="I337" s="614"/>
      <c r="J337" s="614"/>
      <c r="K337" s="614"/>
      <c r="L337" s="614"/>
      <c r="M337" s="614"/>
      <c r="N337" s="614">
        <v>38</v>
      </c>
      <c r="O337" s="614">
        <v>2513</v>
      </c>
      <c r="P337" s="592"/>
      <c r="Q337" s="615">
        <v>66.131578947368425</v>
      </c>
    </row>
    <row r="338" spans="1:17" ht="14.4" customHeight="1" x14ac:dyDescent="0.3">
      <c r="A338" s="586" t="s">
        <v>1706</v>
      </c>
      <c r="B338" s="587" t="s">
        <v>1502</v>
      </c>
      <c r="C338" s="587" t="s">
        <v>1503</v>
      </c>
      <c r="D338" s="587" t="s">
        <v>1582</v>
      </c>
      <c r="E338" s="587" t="s">
        <v>1583</v>
      </c>
      <c r="F338" s="614">
        <v>441</v>
      </c>
      <c r="G338" s="614">
        <v>215208</v>
      </c>
      <c r="H338" s="614">
        <v>2.9031944744226204</v>
      </c>
      <c r="I338" s="614">
        <v>488</v>
      </c>
      <c r="J338" s="614">
        <v>226</v>
      </c>
      <c r="K338" s="614">
        <v>74128</v>
      </c>
      <c r="L338" s="614">
        <v>1</v>
      </c>
      <c r="M338" s="614">
        <v>328</v>
      </c>
      <c r="N338" s="614">
        <v>194</v>
      </c>
      <c r="O338" s="614">
        <v>63632</v>
      </c>
      <c r="P338" s="592">
        <v>0.8584070796460177</v>
      </c>
      <c r="Q338" s="615">
        <v>328</v>
      </c>
    </row>
    <row r="339" spans="1:17" ht="14.4" customHeight="1" x14ac:dyDescent="0.3">
      <c r="A339" s="586" t="s">
        <v>1706</v>
      </c>
      <c r="B339" s="587" t="s">
        <v>1502</v>
      </c>
      <c r="C339" s="587" t="s">
        <v>1503</v>
      </c>
      <c r="D339" s="587" t="s">
        <v>1593</v>
      </c>
      <c r="E339" s="587" t="s">
        <v>1594</v>
      </c>
      <c r="F339" s="614">
        <v>222</v>
      </c>
      <c r="G339" s="614">
        <v>9102</v>
      </c>
      <c r="H339" s="614">
        <v>1.0816399286987521</v>
      </c>
      <c r="I339" s="614">
        <v>41</v>
      </c>
      <c r="J339" s="614">
        <v>165</v>
      </c>
      <c r="K339" s="614">
        <v>8415</v>
      </c>
      <c r="L339" s="614">
        <v>1</v>
      </c>
      <c r="M339" s="614">
        <v>51</v>
      </c>
      <c r="N339" s="614">
        <v>225</v>
      </c>
      <c r="O339" s="614">
        <v>11475</v>
      </c>
      <c r="P339" s="592">
        <v>1.3636363636363635</v>
      </c>
      <c r="Q339" s="615">
        <v>51</v>
      </c>
    </row>
    <row r="340" spans="1:17" ht="14.4" customHeight="1" x14ac:dyDescent="0.3">
      <c r="A340" s="586" t="s">
        <v>1706</v>
      </c>
      <c r="B340" s="587" t="s">
        <v>1502</v>
      </c>
      <c r="C340" s="587" t="s">
        <v>1503</v>
      </c>
      <c r="D340" s="587" t="s">
        <v>1593</v>
      </c>
      <c r="E340" s="587" t="s">
        <v>1595</v>
      </c>
      <c r="F340" s="614"/>
      <c r="G340" s="614"/>
      <c r="H340" s="614"/>
      <c r="I340" s="614"/>
      <c r="J340" s="614">
        <v>11</v>
      </c>
      <c r="K340" s="614">
        <v>561</v>
      </c>
      <c r="L340" s="614">
        <v>1</v>
      </c>
      <c r="M340" s="614">
        <v>51</v>
      </c>
      <c r="N340" s="614"/>
      <c r="O340" s="614"/>
      <c r="P340" s="592"/>
      <c r="Q340" s="615"/>
    </row>
    <row r="341" spans="1:17" ht="14.4" customHeight="1" x14ac:dyDescent="0.3">
      <c r="A341" s="586" t="s">
        <v>1706</v>
      </c>
      <c r="B341" s="587" t="s">
        <v>1502</v>
      </c>
      <c r="C341" s="587" t="s">
        <v>1503</v>
      </c>
      <c r="D341" s="587" t="s">
        <v>1603</v>
      </c>
      <c r="E341" s="587" t="s">
        <v>1604</v>
      </c>
      <c r="F341" s="614">
        <v>15</v>
      </c>
      <c r="G341" s="614">
        <v>3345</v>
      </c>
      <c r="H341" s="614">
        <v>1.3466183574879227</v>
      </c>
      <c r="I341" s="614">
        <v>223</v>
      </c>
      <c r="J341" s="614">
        <v>12</v>
      </c>
      <c r="K341" s="614">
        <v>2484</v>
      </c>
      <c r="L341" s="614">
        <v>1</v>
      </c>
      <c r="M341" s="614">
        <v>207</v>
      </c>
      <c r="N341" s="614">
        <v>24</v>
      </c>
      <c r="O341" s="614">
        <v>4968</v>
      </c>
      <c r="P341" s="592">
        <v>2</v>
      </c>
      <c r="Q341" s="615">
        <v>207</v>
      </c>
    </row>
    <row r="342" spans="1:17" ht="14.4" customHeight="1" x14ac:dyDescent="0.3">
      <c r="A342" s="586" t="s">
        <v>1706</v>
      </c>
      <c r="B342" s="587" t="s">
        <v>1502</v>
      </c>
      <c r="C342" s="587" t="s">
        <v>1503</v>
      </c>
      <c r="D342" s="587" t="s">
        <v>1603</v>
      </c>
      <c r="E342" s="587" t="s">
        <v>1605</v>
      </c>
      <c r="F342" s="614">
        <v>4</v>
      </c>
      <c r="G342" s="614">
        <v>892</v>
      </c>
      <c r="H342" s="614">
        <v>0.33147528799702713</v>
      </c>
      <c r="I342" s="614">
        <v>223</v>
      </c>
      <c r="J342" s="614">
        <v>13</v>
      </c>
      <c r="K342" s="614">
        <v>2691</v>
      </c>
      <c r="L342" s="614">
        <v>1</v>
      </c>
      <c r="M342" s="614">
        <v>207</v>
      </c>
      <c r="N342" s="614">
        <v>4</v>
      </c>
      <c r="O342" s="614">
        <v>828</v>
      </c>
      <c r="P342" s="592">
        <v>0.30769230769230771</v>
      </c>
      <c r="Q342" s="615">
        <v>207</v>
      </c>
    </row>
    <row r="343" spans="1:17" ht="14.4" customHeight="1" x14ac:dyDescent="0.3">
      <c r="A343" s="586" t="s">
        <v>1706</v>
      </c>
      <c r="B343" s="587" t="s">
        <v>1502</v>
      </c>
      <c r="C343" s="587" t="s">
        <v>1503</v>
      </c>
      <c r="D343" s="587" t="s">
        <v>1606</v>
      </c>
      <c r="E343" s="587" t="s">
        <v>1607</v>
      </c>
      <c r="F343" s="614"/>
      <c r="G343" s="614"/>
      <c r="H343" s="614"/>
      <c r="I343" s="614"/>
      <c r="J343" s="614"/>
      <c r="K343" s="614"/>
      <c r="L343" s="614"/>
      <c r="M343" s="614"/>
      <c r="N343" s="614">
        <v>1</v>
      </c>
      <c r="O343" s="614">
        <v>763</v>
      </c>
      <c r="P343" s="592"/>
      <c r="Q343" s="615">
        <v>763</v>
      </c>
    </row>
    <row r="344" spans="1:17" ht="14.4" customHeight="1" x14ac:dyDescent="0.3">
      <c r="A344" s="586" t="s">
        <v>1706</v>
      </c>
      <c r="B344" s="587" t="s">
        <v>1502</v>
      </c>
      <c r="C344" s="587" t="s">
        <v>1503</v>
      </c>
      <c r="D344" s="587" t="s">
        <v>1609</v>
      </c>
      <c r="E344" s="587" t="s">
        <v>1610</v>
      </c>
      <c r="F344" s="614">
        <v>1</v>
      </c>
      <c r="G344" s="614">
        <v>2112</v>
      </c>
      <c r="H344" s="614"/>
      <c r="I344" s="614">
        <v>2112</v>
      </c>
      <c r="J344" s="614"/>
      <c r="K344" s="614"/>
      <c r="L344" s="614"/>
      <c r="M344" s="614"/>
      <c r="N344" s="614"/>
      <c r="O344" s="614"/>
      <c r="P344" s="592"/>
      <c r="Q344" s="615"/>
    </row>
    <row r="345" spans="1:17" ht="14.4" customHeight="1" x14ac:dyDescent="0.3">
      <c r="A345" s="586" t="s">
        <v>1706</v>
      </c>
      <c r="B345" s="587" t="s">
        <v>1502</v>
      </c>
      <c r="C345" s="587" t="s">
        <v>1503</v>
      </c>
      <c r="D345" s="587" t="s">
        <v>1611</v>
      </c>
      <c r="E345" s="587" t="s">
        <v>1612</v>
      </c>
      <c r="F345" s="614">
        <v>58</v>
      </c>
      <c r="G345" s="614">
        <v>35612</v>
      </c>
      <c r="H345" s="614">
        <v>1.3532451740386078</v>
      </c>
      <c r="I345" s="614">
        <v>614</v>
      </c>
      <c r="J345" s="614">
        <v>43</v>
      </c>
      <c r="K345" s="614">
        <v>26316</v>
      </c>
      <c r="L345" s="614">
        <v>1</v>
      </c>
      <c r="M345" s="614">
        <v>612</v>
      </c>
      <c r="N345" s="614">
        <v>43</v>
      </c>
      <c r="O345" s="614">
        <v>26316</v>
      </c>
      <c r="P345" s="592">
        <v>1</v>
      </c>
      <c r="Q345" s="615">
        <v>612</v>
      </c>
    </row>
    <row r="346" spans="1:17" ht="14.4" customHeight="1" x14ac:dyDescent="0.3">
      <c r="A346" s="586" t="s">
        <v>1706</v>
      </c>
      <c r="B346" s="587" t="s">
        <v>1502</v>
      </c>
      <c r="C346" s="587" t="s">
        <v>1503</v>
      </c>
      <c r="D346" s="587" t="s">
        <v>1611</v>
      </c>
      <c r="E346" s="587" t="s">
        <v>1613</v>
      </c>
      <c r="F346" s="614"/>
      <c r="G346" s="614"/>
      <c r="H346" s="614"/>
      <c r="I346" s="614"/>
      <c r="J346" s="614">
        <v>4</v>
      </c>
      <c r="K346" s="614">
        <v>2448</v>
      </c>
      <c r="L346" s="614">
        <v>1</v>
      </c>
      <c r="M346" s="614">
        <v>612</v>
      </c>
      <c r="N346" s="614"/>
      <c r="O346" s="614"/>
      <c r="P346" s="592"/>
      <c r="Q346" s="615"/>
    </row>
    <row r="347" spans="1:17" ht="14.4" customHeight="1" x14ac:dyDescent="0.3">
      <c r="A347" s="586" t="s">
        <v>1706</v>
      </c>
      <c r="B347" s="587" t="s">
        <v>1502</v>
      </c>
      <c r="C347" s="587" t="s">
        <v>1503</v>
      </c>
      <c r="D347" s="587" t="s">
        <v>1614</v>
      </c>
      <c r="E347" s="587" t="s">
        <v>1615</v>
      </c>
      <c r="F347" s="614">
        <v>1</v>
      </c>
      <c r="G347" s="614">
        <v>963</v>
      </c>
      <c r="H347" s="614"/>
      <c r="I347" s="614">
        <v>963</v>
      </c>
      <c r="J347" s="614"/>
      <c r="K347" s="614"/>
      <c r="L347" s="614"/>
      <c r="M347" s="614"/>
      <c r="N347" s="614"/>
      <c r="O347" s="614"/>
      <c r="P347" s="592"/>
      <c r="Q347" s="615"/>
    </row>
    <row r="348" spans="1:17" ht="14.4" customHeight="1" x14ac:dyDescent="0.3">
      <c r="A348" s="586" t="s">
        <v>1706</v>
      </c>
      <c r="B348" s="587" t="s">
        <v>1502</v>
      </c>
      <c r="C348" s="587" t="s">
        <v>1503</v>
      </c>
      <c r="D348" s="587" t="s">
        <v>1617</v>
      </c>
      <c r="E348" s="587" t="s">
        <v>1618</v>
      </c>
      <c r="F348" s="614"/>
      <c r="G348" s="614"/>
      <c r="H348" s="614"/>
      <c r="I348" s="614"/>
      <c r="J348" s="614"/>
      <c r="K348" s="614"/>
      <c r="L348" s="614"/>
      <c r="M348" s="614"/>
      <c r="N348" s="614">
        <v>1</v>
      </c>
      <c r="O348" s="614">
        <v>431</v>
      </c>
      <c r="P348" s="592"/>
      <c r="Q348" s="615">
        <v>431</v>
      </c>
    </row>
    <row r="349" spans="1:17" ht="14.4" customHeight="1" x14ac:dyDescent="0.3">
      <c r="A349" s="586" t="s">
        <v>1706</v>
      </c>
      <c r="B349" s="587" t="s">
        <v>1502</v>
      </c>
      <c r="C349" s="587" t="s">
        <v>1503</v>
      </c>
      <c r="D349" s="587" t="s">
        <v>1627</v>
      </c>
      <c r="E349" s="587" t="s">
        <v>1628</v>
      </c>
      <c r="F349" s="614">
        <v>1</v>
      </c>
      <c r="G349" s="614">
        <v>249</v>
      </c>
      <c r="H349" s="614"/>
      <c r="I349" s="614">
        <v>249</v>
      </c>
      <c r="J349" s="614"/>
      <c r="K349" s="614"/>
      <c r="L349" s="614"/>
      <c r="M349" s="614"/>
      <c r="N349" s="614">
        <v>4</v>
      </c>
      <c r="O349" s="614">
        <v>1089</v>
      </c>
      <c r="P349" s="592"/>
      <c r="Q349" s="615">
        <v>272.25</v>
      </c>
    </row>
    <row r="350" spans="1:17" ht="14.4" customHeight="1" x14ac:dyDescent="0.3">
      <c r="A350" s="586" t="s">
        <v>1706</v>
      </c>
      <c r="B350" s="587" t="s">
        <v>1502</v>
      </c>
      <c r="C350" s="587" t="s">
        <v>1503</v>
      </c>
      <c r="D350" s="587" t="s">
        <v>1641</v>
      </c>
      <c r="E350" s="587" t="s">
        <v>1642</v>
      </c>
      <c r="F350" s="614">
        <v>27</v>
      </c>
      <c r="G350" s="614">
        <v>8883</v>
      </c>
      <c r="H350" s="614">
        <v>1.6830238726790452</v>
      </c>
      <c r="I350" s="614">
        <v>329</v>
      </c>
      <c r="J350" s="614">
        <v>14</v>
      </c>
      <c r="K350" s="614">
        <v>5278</v>
      </c>
      <c r="L350" s="614">
        <v>1</v>
      </c>
      <c r="M350" s="614">
        <v>377</v>
      </c>
      <c r="N350" s="614">
        <v>8</v>
      </c>
      <c r="O350" s="614">
        <v>3016</v>
      </c>
      <c r="P350" s="592">
        <v>0.5714285714285714</v>
      </c>
      <c r="Q350" s="615">
        <v>377</v>
      </c>
    </row>
    <row r="351" spans="1:17" ht="14.4" customHeight="1" x14ac:dyDescent="0.3">
      <c r="A351" s="586" t="s">
        <v>1706</v>
      </c>
      <c r="B351" s="587" t="s">
        <v>1502</v>
      </c>
      <c r="C351" s="587" t="s">
        <v>1503</v>
      </c>
      <c r="D351" s="587" t="s">
        <v>1646</v>
      </c>
      <c r="E351" s="587" t="s">
        <v>1647</v>
      </c>
      <c r="F351" s="614"/>
      <c r="G351" s="614"/>
      <c r="H351" s="614"/>
      <c r="I351" s="614"/>
      <c r="J351" s="614">
        <v>4</v>
      </c>
      <c r="K351" s="614">
        <v>968</v>
      </c>
      <c r="L351" s="614">
        <v>1</v>
      </c>
      <c r="M351" s="614">
        <v>242</v>
      </c>
      <c r="N351" s="614">
        <v>1</v>
      </c>
      <c r="O351" s="614">
        <v>242</v>
      </c>
      <c r="P351" s="592">
        <v>0.25</v>
      </c>
      <c r="Q351" s="615">
        <v>242</v>
      </c>
    </row>
    <row r="352" spans="1:17" ht="14.4" customHeight="1" x14ac:dyDescent="0.3">
      <c r="A352" s="586" t="s">
        <v>1706</v>
      </c>
      <c r="B352" s="587" t="s">
        <v>1502</v>
      </c>
      <c r="C352" s="587" t="s">
        <v>1503</v>
      </c>
      <c r="D352" s="587" t="s">
        <v>1648</v>
      </c>
      <c r="E352" s="587" t="s">
        <v>1649</v>
      </c>
      <c r="F352" s="614"/>
      <c r="G352" s="614"/>
      <c r="H352" s="614"/>
      <c r="I352" s="614"/>
      <c r="J352" s="614">
        <v>36</v>
      </c>
      <c r="K352" s="614">
        <v>53748</v>
      </c>
      <c r="L352" s="614">
        <v>1</v>
      </c>
      <c r="M352" s="614">
        <v>1493</v>
      </c>
      <c r="N352" s="614">
        <v>55</v>
      </c>
      <c r="O352" s="614">
        <v>82115</v>
      </c>
      <c r="P352" s="592">
        <v>1.5277777777777777</v>
      </c>
      <c r="Q352" s="615">
        <v>1493</v>
      </c>
    </row>
    <row r="353" spans="1:17" ht="14.4" customHeight="1" x14ac:dyDescent="0.3">
      <c r="A353" s="586" t="s">
        <v>1706</v>
      </c>
      <c r="B353" s="587" t="s">
        <v>1502</v>
      </c>
      <c r="C353" s="587" t="s">
        <v>1503</v>
      </c>
      <c r="D353" s="587" t="s">
        <v>1650</v>
      </c>
      <c r="E353" s="587" t="s">
        <v>1651</v>
      </c>
      <c r="F353" s="614"/>
      <c r="G353" s="614"/>
      <c r="H353" s="614"/>
      <c r="I353" s="614"/>
      <c r="J353" s="614">
        <v>2</v>
      </c>
      <c r="K353" s="614">
        <v>654</v>
      </c>
      <c r="L353" s="614">
        <v>1</v>
      </c>
      <c r="M353" s="614">
        <v>327</v>
      </c>
      <c r="N353" s="614"/>
      <c r="O353" s="614"/>
      <c r="P353" s="592"/>
      <c r="Q353" s="615"/>
    </row>
    <row r="354" spans="1:17" ht="14.4" customHeight="1" x14ac:dyDescent="0.3">
      <c r="A354" s="586" t="s">
        <v>1706</v>
      </c>
      <c r="B354" s="587" t="s">
        <v>1502</v>
      </c>
      <c r="C354" s="587" t="s">
        <v>1503</v>
      </c>
      <c r="D354" s="587" t="s">
        <v>1650</v>
      </c>
      <c r="E354" s="587" t="s">
        <v>1652</v>
      </c>
      <c r="F354" s="614"/>
      <c r="G354" s="614"/>
      <c r="H354" s="614"/>
      <c r="I354" s="614"/>
      <c r="J354" s="614">
        <v>17</v>
      </c>
      <c r="K354" s="614">
        <v>5559</v>
      </c>
      <c r="L354" s="614">
        <v>1</v>
      </c>
      <c r="M354" s="614">
        <v>327</v>
      </c>
      <c r="N354" s="614">
        <v>55</v>
      </c>
      <c r="O354" s="614">
        <v>17985</v>
      </c>
      <c r="P354" s="592">
        <v>3.2352941176470589</v>
      </c>
      <c r="Q354" s="615">
        <v>327</v>
      </c>
    </row>
    <row r="355" spans="1:17" ht="14.4" customHeight="1" x14ac:dyDescent="0.3">
      <c r="A355" s="586" t="s">
        <v>1706</v>
      </c>
      <c r="B355" s="587" t="s">
        <v>1502</v>
      </c>
      <c r="C355" s="587" t="s">
        <v>1503</v>
      </c>
      <c r="D355" s="587" t="s">
        <v>1653</v>
      </c>
      <c r="E355" s="587" t="s">
        <v>1654</v>
      </c>
      <c r="F355" s="614"/>
      <c r="G355" s="614"/>
      <c r="H355" s="614"/>
      <c r="I355" s="614"/>
      <c r="J355" s="614">
        <v>14</v>
      </c>
      <c r="K355" s="614">
        <v>12418</v>
      </c>
      <c r="L355" s="614">
        <v>1</v>
      </c>
      <c r="M355" s="614">
        <v>887</v>
      </c>
      <c r="N355" s="614">
        <v>22</v>
      </c>
      <c r="O355" s="614">
        <v>19536</v>
      </c>
      <c r="P355" s="592">
        <v>1.573200193267837</v>
      </c>
      <c r="Q355" s="615">
        <v>888</v>
      </c>
    </row>
    <row r="356" spans="1:17" ht="14.4" customHeight="1" x14ac:dyDescent="0.3">
      <c r="A356" s="586" t="s">
        <v>1706</v>
      </c>
      <c r="B356" s="587" t="s">
        <v>1502</v>
      </c>
      <c r="C356" s="587" t="s">
        <v>1503</v>
      </c>
      <c r="D356" s="587" t="s">
        <v>1657</v>
      </c>
      <c r="E356" s="587" t="s">
        <v>1658</v>
      </c>
      <c r="F356" s="614"/>
      <c r="G356" s="614"/>
      <c r="H356" s="614"/>
      <c r="I356" s="614"/>
      <c r="J356" s="614">
        <v>592</v>
      </c>
      <c r="K356" s="614">
        <v>153920</v>
      </c>
      <c r="L356" s="614">
        <v>1</v>
      </c>
      <c r="M356" s="614">
        <v>260</v>
      </c>
      <c r="N356" s="614"/>
      <c r="O356" s="614"/>
      <c r="P356" s="592"/>
      <c r="Q356" s="615"/>
    </row>
    <row r="357" spans="1:17" ht="14.4" customHeight="1" x14ac:dyDescent="0.3">
      <c r="A357" s="586" t="s">
        <v>1706</v>
      </c>
      <c r="B357" s="587" t="s">
        <v>1502</v>
      </c>
      <c r="C357" s="587" t="s">
        <v>1503</v>
      </c>
      <c r="D357" s="587" t="s">
        <v>1657</v>
      </c>
      <c r="E357" s="587" t="s">
        <v>1659</v>
      </c>
      <c r="F357" s="614"/>
      <c r="G357" s="614"/>
      <c r="H357" s="614"/>
      <c r="I357" s="614"/>
      <c r="J357" s="614"/>
      <c r="K357" s="614"/>
      <c r="L357" s="614"/>
      <c r="M357" s="614"/>
      <c r="N357" s="614">
        <v>1612</v>
      </c>
      <c r="O357" s="614">
        <v>420732</v>
      </c>
      <c r="P357" s="592"/>
      <c r="Q357" s="615">
        <v>261</v>
      </c>
    </row>
    <row r="358" spans="1:17" ht="14.4" customHeight="1" x14ac:dyDescent="0.3">
      <c r="A358" s="586" t="s">
        <v>1706</v>
      </c>
      <c r="B358" s="587" t="s">
        <v>1502</v>
      </c>
      <c r="C358" s="587" t="s">
        <v>1503</v>
      </c>
      <c r="D358" s="587" t="s">
        <v>1660</v>
      </c>
      <c r="E358" s="587" t="s">
        <v>1661</v>
      </c>
      <c r="F358" s="614"/>
      <c r="G358" s="614"/>
      <c r="H358" s="614"/>
      <c r="I358" s="614"/>
      <c r="J358" s="614"/>
      <c r="K358" s="614"/>
      <c r="L358" s="614"/>
      <c r="M358" s="614"/>
      <c r="N358" s="614">
        <v>140</v>
      </c>
      <c r="O358" s="614">
        <v>23100</v>
      </c>
      <c r="P358" s="592"/>
      <c r="Q358" s="615">
        <v>165</v>
      </c>
    </row>
    <row r="359" spans="1:17" ht="14.4" customHeight="1" x14ac:dyDescent="0.3">
      <c r="A359" s="586" t="s">
        <v>1706</v>
      </c>
      <c r="B359" s="587" t="s">
        <v>1502</v>
      </c>
      <c r="C359" s="587" t="s">
        <v>1503</v>
      </c>
      <c r="D359" s="587" t="s">
        <v>1660</v>
      </c>
      <c r="E359" s="587" t="s">
        <v>1662</v>
      </c>
      <c r="F359" s="614"/>
      <c r="G359" s="614"/>
      <c r="H359" s="614"/>
      <c r="I359" s="614"/>
      <c r="J359" s="614">
        <v>13</v>
      </c>
      <c r="K359" s="614">
        <v>2145</v>
      </c>
      <c r="L359" s="614">
        <v>1</v>
      </c>
      <c r="M359" s="614">
        <v>165</v>
      </c>
      <c r="N359" s="614">
        <v>20</v>
      </c>
      <c r="O359" s="614">
        <v>3300</v>
      </c>
      <c r="P359" s="592">
        <v>1.5384615384615385</v>
      </c>
      <c r="Q359" s="615">
        <v>165</v>
      </c>
    </row>
    <row r="360" spans="1:17" ht="14.4" customHeight="1" x14ac:dyDescent="0.3">
      <c r="A360" s="586" t="s">
        <v>1707</v>
      </c>
      <c r="B360" s="587" t="s">
        <v>1502</v>
      </c>
      <c r="C360" s="587" t="s">
        <v>1503</v>
      </c>
      <c r="D360" s="587" t="s">
        <v>1504</v>
      </c>
      <c r="E360" s="587" t="s">
        <v>1505</v>
      </c>
      <c r="F360" s="614">
        <v>317</v>
      </c>
      <c r="G360" s="614">
        <v>54841</v>
      </c>
      <c r="H360" s="614">
        <v>1.1654411764705883</v>
      </c>
      <c r="I360" s="614">
        <v>173</v>
      </c>
      <c r="J360" s="614">
        <v>272</v>
      </c>
      <c r="K360" s="614">
        <v>47056</v>
      </c>
      <c r="L360" s="614">
        <v>1</v>
      </c>
      <c r="M360" s="614">
        <v>173</v>
      </c>
      <c r="N360" s="614">
        <v>455</v>
      </c>
      <c r="O360" s="614">
        <v>79170</v>
      </c>
      <c r="P360" s="592">
        <v>1.6824634478068685</v>
      </c>
      <c r="Q360" s="615">
        <v>174</v>
      </c>
    </row>
    <row r="361" spans="1:17" ht="14.4" customHeight="1" x14ac:dyDescent="0.3">
      <c r="A361" s="586" t="s">
        <v>1707</v>
      </c>
      <c r="B361" s="587" t="s">
        <v>1502</v>
      </c>
      <c r="C361" s="587" t="s">
        <v>1503</v>
      </c>
      <c r="D361" s="587" t="s">
        <v>1506</v>
      </c>
      <c r="E361" s="587" t="s">
        <v>1507</v>
      </c>
      <c r="F361" s="614"/>
      <c r="G361" s="614"/>
      <c r="H361" s="614"/>
      <c r="I361" s="614"/>
      <c r="J361" s="614"/>
      <c r="K361" s="614"/>
      <c r="L361" s="614"/>
      <c r="M361" s="614"/>
      <c r="N361" s="614">
        <v>6</v>
      </c>
      <c r="O361" s="614">
        <v>1158</v>
      </c>
      <c r="P361" s="592"/>
      <c r="Q361" s="615">
        <v>193</v>
      </c>
    </row>
    <row r="362" spans="1:17" ht="14.4" customHeight="1" x14ac:dyDescent="0.3">
      <c r="A362" s="586" t="s">
        <v>1707</v>
      </c>
      <c r="B362" s="587" t="s">
        <v>1502</v>
      </c>
      <c r="C362" s="587" t="s">
        <v>1503</v>
      </c>
      <c r="D362" s="587" t="s">
        <v>1513</v>
      </c>
      <c r="E362" s="587" t="s">
        <v>1515</v>
      </c>
      <c r="F362" s="614"/>
      <c r="G362" s="614"/>
      <c r="H362" s="614"/>
      <c r="I362" s="614"/>
      <c r="J362" s="614"/>
      <c r="K362" s="614"/>
      <c r="L362" s="614"/>
      <c r="M362" s="614"/>
      <c r="N362" s="614">
        <v>3</v>
      </c>
      <c r="O362" s="614">
        <v>768</v>
      </c>
      <c r="P362" s="592"/>
      <c r="Q362" s="615">
        <v>256</v>
      </c>
    </row>
    <row r="363" spans="1:17" ht="14.4" customHeight="1" x14ac:dyDescent="0.3">
      <c r="A363" s="586" t="s">
        <v>1707</v>
      </c>
      <c r="B363" s="587" t="s">
        <v>1502</v>
      </c>
      <c r="C363" s="587" t="s">
        <v>1503</v>
      </c>
      <c r="D363" s="587" t="s">
        <v>1519</v>
      </c>
      <c r="E363" s="587" t="s">
        <v>1520</v>
      </c>
      <c r="F363" s="614"/>
      <c r="G363" s="614"/>
      <c r="H363" s="614"/>
      <c r="I363" s="614"/>
      <c r="J363" s="614"/>
      <c r="K363" s="614"/>
      <c r="L363" s="614"/>
      <c r="M363" s="614"/>
      <c r="N363" s="614">
        <v>2</v>
      </c>
      <c r="O363" s="614">
        <v>702</v>
      </c>
      <c r="P363" s="592"/>
      <c r="Q363" s="615">
        <v>351</v>
      </c>
    </row>
    <row r="364" spans="1:17" ht="14.4" customHeight="1" x14ac:dyDescent="0.3">
      <c r="A364" s="586" t="s">
        <v>1707</v>
      </c>
      <c r="B364" s="587" t="s">
        <v>1502</v>
      </c>
      <c r="C364" s="587" t="s">
        <v>1503</v>
      </c>
      <c r="D364" s="587" t="s">
        <v>1522</v>
      </c>
      <c r="E364" s="587" t="s">
        <v>1523</v>
      </c>
      <c r="F364" s="614">
        <v>121</v>
      </c>
      <c r="G364" s="614">
        <v>141933</v>
      </c>
      <c r="H364" s="614">
        <v>0.73286001962100478</v>
      </c>
      <c r="I364" s="614">
        <v>1173</v>
      </c>
      <c r="J364" s="614">
        <v>181</v>
      </c>
      <c r="K364" s="614">
        <v>193670</v>
      </c>
      <c r="L364" s="614">
        <v>1</v>
      </c>
      <c r="M364" s="614">
        <v>1070</v>
      </c>
      <c r="N364" s="614">
        <v>130</v>
      </c>
      <c r="O364" s="614">
        <v>139100</v>
      </c>
      <c r="P364" s="592">
        <v>0.71823204419889508</v>
      </c>
      <c r="Q364" s="615">
        <v>1070</v>
      </c>
    </row>
    <row r="365" spans="1:17" ht="14.4" customHeight="1" x14ac:dyDescent="0.3">
      <c r="A365" s="586" t="s">
        <v>1707</v>
      </c>
      <c r="B365" s="587" t="s">
        <v>1502</v>
      </c>
      <c r="C365" s="587" t="s">
        <v>1503</v>
      </c>
      <c r="D365" s="587" t="s">
        <v>1524</v>
      </c>
      <c r="E365" s="587" t="s">
        <v>1525</v>
      </c>
      <c r="F365" s="614">
        <v>91</v>
      </c>
      <c r="G365" s="614">
        <v>3731</v>
      </c>
      <c r="H365" s="614">
        <v>3.0040257648953301</v>
      </c>
      <c r="I365" s="614">
        <v>41</v>
      </c>
      <c r="J365" s="614">
        <v>27</v>
      </c>
      <c r="K365" s="614">
        <v>1242</v>
      </c>
      <c r="L365" s="614">
        <v>1</v>
      </c>
      <c r="M365" s="614">
        <v>46</v>
      </c>
      <c r="N365" s="614">
        <v>38</v>
      </c>
      <c r="O365" s="614">
        <v>1748</v>
      </c>
      <c r="P365" s="592">
        <v>1.4074074074074074</v>
      </c>
      <c r="Q365" s="615">
        <v>46</v>
      </c>
    </row>
    <row r="366" spans="1:17" ht="14.4" customHeight="1" x14ac:dyDescent="0.3">
      <c r="A366" s="586" t="s">
        <v>1707</v>
      </c>
      <c r="B366" s="587" t="s">
        <v>1502</v>
      </c>
      <c r="C366" s="587" t="s">
        <v>1503</v>
      </c>
      <c r="D366" s="587" t="s">
        <v>1524</v>
      </c>
      <c r="E366" s="587" t="s">
        <v>1526</v>
      </c>
      <c r="F366" s="614">
        <v>1</v>
      </c>
      <c r="G366" s="614">
        <v>41</v>
      </c>
      <c r="H366" s="614">
        <v>0.12732919254658384</v>
      </c>
      <c r="I366" s="614">
        <v>41</v>
      </c>
      <c r="J366" s="614">
        <v>7</v>
      </c>
      <c r="K366" s="614">
        <v>322</v>
      </c>
      <c r="L366" s="614">
        <v>1</v>
      </c>
      <c r="M366" s="614">
        <v>46</v>
      </c>
      <c r="N366" s="614">
        <v>3</v>
      </c>
      <c r="O366" s="614">
        <v>138</v>
      </c>
      <c r="P366" s="592">
        <v>0.42857142857142855</v>
      </c>
      <c r="Q366" s="615">
        <v>46</v>
      </c>
    </row>
    <row r="367" spans="1:17" ht="14.4" customHeight="1" x14ac:dyDescent="0.3">
      <c r="A367" s="586" t="s">
        <v>1707</v>
      </c>
      <c r="B367" s="587" t="s">
        <v>1502</v>
      </c>
      <c r="C367" s="587" t="s">
        <v>1503</v>
      </c>
      <c r="D367" s="587" t="s">
        <v>1527</v>
      </c>
      <c r="E367" s="587" t="s">
        <v>1528</v>
      </c>
      <c r="F367" s="614">
        <v>55</v>
      </c>
      <c r="G367" s="614">
        <v>21120</v>
      </c>
      <c r="H367" s="614">
        <v>1.2949904960451284</v>
      </c>
      <c r="I367" s="614">
        <v>384</v>
      </c>
      <c r="J367" s="614">
        <v>47</v>
      </c>
      <c r="K367" s="614">
        <v>16309</v>
      </c>
      <c r="L367" s="614">
        <v>1</v>
      </c>
      <c r="M367" s="614">
        <v>347</v>
      </c>
      <c r="N367" s="614">
        <v>86</v>
      </c>
      <c r="O367" s="614">
        <v>29842</v>
      </c>
      <c r="P367" s="592">
        <v>1.8297872340425532</v>
      </c>
      <c r="Q367" s="615">
        <v>347</v>
      </c>
    </row>
    <row r="368" spans="1:17" ht="14.4" customHeight="1" x14ac:dyDescent="0.3">
      <c r="A368" s="586" t="s">
        <v>1707</v>
      </c>
      <c r="B368" s="587" t="s">
        <v>1502</v>
      </c>
      <c r="C368" s="587" t="s">
        <v>1503</v>
      </c>
      <c r="D368" s="587" t="s">
        <v>1529</v>
      </c>
      <c r="E368" s="587" t="s">
        <v>1530</v>
      </c>
      <c r="F368" s="614">
        <v>6</v>
      </c>
      <c r="G368" s="614">
        <v>222</v>
      </c>
      <c r="H368" s="614">
        <v>1.088235294117647</v>
      </c>
      <c r="I368" s="614">
        <v>37</v>
      </c>
      <c r="J368" s="614">
        <v>4</v>
      </c>
      <c r="K368" s="614">
        <v>204</v>
      </c>
      <c r="L368" s="614">
        <v>1</v>
      </c>
      <c r="M368" s="614">
        <v>51</v>
      </c>
      <c r="N368" s="614">
        <v>2</v>
      </c>
      <c r="O368" s="614">
        <v>102</v>
      </c>
      <c r="P368" s="592">
        <v>0.5</v>
      </c>
      <c r="Q368" s="615">
        <v>51</v>
      </c>
    </row>
    <row r="369" spans="1:17" ht="14.4" customHeight="1" x14ac:dyDescent="0.3">
      <c r="A369" s="586" t="s">
        <v>1707</v>
      </c>
      <c r="B369" s="587" t="s">
        <v>1502</v>
      </c>
      <c r="C369" s="587" t="s">
        <v>1503</v>
      </c>
      <c r="D369" s="587" t="s">
        <v>1529</v>
      </c>
      <c r="E369" s="587" t="s">
        <v>1531</v>
      </c>
      <c r="F369" s="614"/>
      <c r="G369" s="614"/>
      <c r="H369" s="614"/>
      <c r="I369" s="614"/>
      <c r="J369" s="614">
        <v>8</v>
      </c>
      <c r="K369" s="614">
        <v>408</v>
      </c>
      <c r="L369" s="614">
        <v>1</v>
      </c>
      <c r="M369" s="614">
        <v>51</v>
      </c>
      <c r="N369" s="614">
        <v>2</v>
      </c>
      <c r="O369" s="614">
        <v>102</v>
      </c>
      <c r="P369" s="592">
        <v>0.25</v>
      </c>
      <c r="Q369" s="615">
        <v>51</v>
      </c>
    </row>
    <row r="370" spans="1:17" ht="14.4" customHeight="1" x14ac:dyDescent="0.3">
      <c r="A370" s="586" t="s">
        <v>1707</v>
      </c>
      <c r="B370" s="587" t="s">
        <v>1502</v>
      </c>
      <c r="C370" s="587" t="s">
        <v>1503</v>
      </c>
      <c r="D370" s="587" t="s">
        <v>1534</v>
      </c>
      <c r="E370" s="587" t="s">
        <v>1535</v>
      </c>
      <c r="F370" s="614">
        <v>51</v>
      </c>
      <c r="G370" s="614">
        <v>22746</v>
      </c>
      <c r="H370" s="614">
        <v>0.67791255625428426</v>
      </c>
      <c r="I370" s="614">
        <v>446</v>
      </c>
      <c r="J370" s="614">
        <v>89</v>
      </c>
      <c r="K370" s="614">
        <v>33553</v>
      </c>
      <c r="L370" s="614">
        <v>1</v>
      </c>
      <c r="M370" s="614">
        <v>377</v>
      </c>
      <c r="N370" s="614">
        <v>97</v>
      </c>
      <c r="O370" s="614">
        <v>36569</v>
      </c>
      <c r="P370" s="592">
        <v>1.0898876404494382</v>
      </c>
      <c r="Q370" s="615">
        <v>377</v>
      </c>
    </row>
    <row r="371" spans="1:17" ht="14.4" customHeight="1" x14ac:dyDescent="0.3">
      <c r="A371" s="586" t="s">
        <v>1707</v>
      </c>
      <c r="B371" s="587" t="s">
        <v>1502</v>
      </c>
      <c r="C371" s="587" t="s">
        <v>1503</v>
      </c>
      <c r="D371" s="587" t="s">
        <v>1536</v>
      </c>
      <c r="E371" s="587" t="s">
        <v>1537</v>
      </c>
      <c r="F371" s="614">
        <v>5</v>
      </c>
      <c r="G371" s="614">
        <v>210</v>
      </c>
      <c r="H371" s="614">
        <v>0.7720588235294118</v>
      </c>
      <c r="I371" s="614">
        <v>42</v>
      </c>
      <c r="J371" s="614">
        <v>8</v>
      </c>
      <c r="K371" s="614">
        <v>272</v>
      </c>
      <c r="L371" s="614">
        <v>1</v>
      </c>
      <c r="M371" s="614">
        <v>34</v>
      </c>
      <c r="N371" s="614">
        <v>4</v>
      </c>
      <c r="O371" s="614">
        <v>136</v>
      </c>
      <c r="P371" s="592">
        <v>0.5</v>
      </c>
      <c r="Q371" s="615">
        <v>34</v>
      </c>
    </row>
    <row r="372" spans="1:17" ht="14.4" customHeight="1" x14ac:dyDescent="0.3">
      <c r="A372" s="586" t="s">
        <v>1707</v>
      </c>
      <c r="B372" s="587" t="s">
        <v>1502</v>
      </c>
      <c r="C372" s="587" t="s">
        <v>1503</v>
      </c>
      <c r="D372" s="587" t="s">
        <v>1538</v>
      </c>
      <c r="E372" s="587" t="s">
        <v>1539</v>
      </c>
      <c r="F372" s="614">
        <v>40</v>
      </c>
      <c r="G372" s="614">
        <v>19680</v>
      </c>
      <c r="H372" s="614">
        <v>2.8890193775689958</v>
      </c>
      <c r="I372" s="614">
        <v>492</v>
      </c>
      <c r="J372" s="614">
        <v>13</v>
      </c>
      <c r="K372" s="614">
        <v>6812</v>
      </c>
      <c r="L372" s="614">
        <v>1</v>
      </c>
      <c r="M372" s="614">
        <v>524</v>
      </c>
      <c r="N372" s="614">
        <v>10</v>
      </c>
      <c r="O372" s="614">
        <v>5240</v>
      </c>
      <c r="P372" s="592">
        <v>0.76923076923076927</v>
      </c>
      <c r="Q372" s="615">
        <v>524</v>
      </c>
    </row>
    <row r="373" spans="1:17" ht="14.4" customHeight="1" x14ac:dyDescent="0.3">
      <c r="A373" s="586" t="s">
        <v>1707</v>
      </c>
      <c r="B373" s="587" t="s">
        <v>1502</v>
      </c>
      <c r="C373" s="587" t="s">
        <v>1503</v>
      </c>
      <c r="D373" s="587" t="s">
        <v>1540</v>
      </c>
      <c r="E373" s="587" t="s">
        <v>1541</v>
      </c>
      <c r="F373" s="614">
        <v>4</v>
      </c>
      <c r="G373" s="614">
        <v>124</v>
      </c>
      <c r="H373" s="614">
        <v>0.43508771929824563</v>
      </c>
      <c r="I373" s="614">
        <v>31</v>
      </c>
      <c r="J373" s="614">
        <v>5</v>
      </c>
      <c r="K373" s="614">
        <v>285</v>
      </c>
      <c r="L373" s="614">
        <v>1</v>
      </c>
      <c r="M373" s="614">
        <v>57</v>
      </c>
      <c r="N373" s="614">
        <v>7</v>
      </c>
      <c r="O373" s="614">
        <v>399</v>
      </c>
      <c r="P373" s="592">
        <v>1.4</v>
      </c>
      <c r="Q373" s="615">
        <v>57</v>
      </c>
    </row>
    <row r="374" spans="1:17" ht="14.4" customHeight="1" x14ac:dyDescent="0.3">
      <c r="A374" s="586" t="s">
        <v>1707</v>
      </c>
      <c r="B374" s="587" t="s">
        <v>1502</v>
      </c>
      <c r="C374" s="587" t="s">
        <v>1503</v>
      </c>
      <c r="D374" s="587" t="s">
        <v>1542</v>
      </c>
      <c r="E374" s="587" t="s">
        <v>1544</v>
      </c>
      <c r="F374" s="614"/>
      <c r="G374" s="614"/>
      <c r="H374" s="614"/>
      <c r="I374" s="614"/>
      <c r="J374" s="614">
        <v>2</v>
      </c>
      <c r="K374" s="614">
        <v>448</v>
      </c>
      <c r="L374" s="614">
        <v>1</v>
      </c>
      <c r="M374" s="614">
        <v>224</v>
      </c>
      <c r="N374" s="614"/>
      <c r="O374" s="614"/>
      <c r="P374" s="592"/>
      <c r="Q374" s="615"/>
    </row>
    <row r="375" spans="1:17" ht="14.4" customHeight="1" x14ac:dyDescent="0.3">
      <c r="A375" s="586" t="s">
        <v>1707</v>
      </c>
      <c r="B375" s="587" t="s">
        <v>1502</v>
      </c>
      <c r="C375" s="587" t="s">
        <v>1503</v>
      </c>
      <c r="D375" s="587" t="s">
        <v>1545</v>
      </c>
      <c r="E375" s="587" t="s">
        <v>1546</v>
      </c>
      <c r="F375" s="614"/>
      <c r="G375" s="614"/>
      <c r="H375" s="614"/>
      <c r="I375" s="614"/>
      <c r="J375" s="614">
        <v>2</v>
      </c>
      <c r="K375" s="614">
        <v>1106</v>
      </c>
      <c r="L375" s="614">
        <v>1</v>
      </c>
      <c r="M375" s="614">
        <v>553</v>
      </c>
      <c r="N375" s="614"/>
      <c r="O375" s="614"/>
      <c r="P375" s="592"/>
      <c r="Q375" s="615"/>
    </row>
    <row r="376" spans="1:17" ht="14.4" customHeight="1" x14ac:dyDescent="0.3">
      <c r="A376" s="586" t="s">
        <v>1707</v>
      </c>
      <c r="B376" s="587" t="s">
        <v>1502</v>
      </c>
      <c r="C376" s="587" t="s">
        <v>1503</v>
      </c>
      <c r="D376" s="587" t="s">
        <v>1547</v>
      </c>
      <c r="E376" s="587" t="s">
        <v>1548</v>
      </c>
      <c r="F376" s="614">
        <v>229</v>
      </c>
      <c r="G376" s="614">
        <v>54044</v>
      </c>
      <c r="H376" s="614">
        <v>1.3078747398480228</v>
      </c>
      <c r="I376" s="614">
        <v>236</v>
      </c>
      <c r="J376" s="614">
        <v>194</v>
      </c>
      <c r="K376" s="614">
        <v>41322</v>
      </c>
      <c r="L376" s="614">
        <v>1</v>
      </c>
      <c r="M376" s="614">
        <v>213</v>
      </c>
      <c r="N376" s="614">
        <v>209</v>
      </c>
      <c r="O376" s="614">
        <v>44726</v>
      </c>
      <c r="P376" s="592">
        <v>1.0823774260684382</v>
      </c>
      <c r="Q376" s="615">
        <v>214</v>
      </c>
    </row>
    <row r="377" spans="1:17" ht="14.4" customHeight="1" x14ac:dyDescent="0.3">
      <c r="A377" s="586" t="s">
        <v>1707</v>
      </c>
      <c r="B377" s="587" t="s">
        <v>1502</v>
      </c>
      <c r="C377" s="587" t="s">
        <v>1503</v>
      </c>
      <c r="D377" s="587" t="s">
        <v>1549</v>
      </c>
      <c r="E377" s="587" t="s">
        <v>1550</v>
      </c>
      <c r="F377" s="614">
        <v>2</v>
      </c>
      <c r="G377" s="614">
        <v>274</v>
      </c>
      <c r="H377" s="614"/>
      <c r="I377" s="614">
        <v>137</v>
      </c>
      <c r="J377" s="614"/>
      <c r="K377" s="614"/>
      <c r="L377" s="614"/>
      <c r="M377" s="614"/>
      <c r="N377" s="614">
        <v>2</v>
      </c>
      <c r="O377" s="614">
        <v>284</v>
      </c>
      <c r="P377" s="592"/>
      <c r="Q377" s="615">
        <v>142</v>
      </c>
    </row>
    <row r="378" spans="1:17" ht="14.4" customHeight="1" x14ac:dyDescent="0.3">
      <c r="A378" s="586" t="s">
        <v>1707</v>
      </c>
      <c r="B378" s="587" t="s">
        <v>1502</v>
      </c>
      <c r="C378" s="587" t="s">
        <v>1503</v>
      </c>
      <c r="D378" s="587" t="s">
        <v>1556</v>
      </c>
      <c r="E378" s="587" t="s">
        <v>1557</v>
      </c>
      <c r="F378" s="614">
        <v>143</v>
      </c>
      <c r="G378" s="614">
        <v>2431</v>
      </c>
      <c r="H378" s="614">
        <v>1.3490566037735849</v>
      </c>
      <c r="I378" s="614">
        <v>17</v>
      </c>
      <c r="J378" s="614">
        <v>106</v>
      </c>
      <c r="K378" s="614">
        <v>1802</v>
      </c>
      <c r="L378" s="614">
        <v>1</v>
      </c>
      <c r="M378" s="614">
        <v>17</v>
      </c>
      <c r="N378" s="614">
        <v>100</v>
      </c>
      <c r="O378" s="614">
        <v>1700</v>
      </c>
      <c r="P378" s="592">
        <v>0.94339622641509435</v>
      </c>
      <c r="Q378" s="615">
        <v>17</v>
      </c>
    </row>
    <row r="379" spans="1:17" ht="14.4" customHeight="1" x14ac:dyDescent="0.3">
      <c r="A379" s="586" t="s">
        <v>1707</v>
      </c>
      <c r="B379" s="587" t="s">
        <v>1502</v>
      </c>
      <c r="C379" s="587" t="s">
        <v>1503</v>
      </c>
      <c r="D379" s="587" t="s">
        <v>1556</v>
      </c>
      <c r="E379" s="587" t="s">
        <v>1558</v>
      </c>
      <c r="F379" s="614">
        <v>10</v>
      </c>
      <c r="G379" s="614">
        <v>170</v>
      </c>
      <c r="H379" s="614">
        <v>0.76923076923076927</v>
      </c>
      <c r="I379" s="614">
        <v>17</v>
      </c>
      <c r="J379" s="614">
        <v>13</v>
      </c>
      <c r="K379" s="614">
        <v>221</v>
      </c>
      <c r="L379" s="614">
        <v>1</v>
      </c>
      <c r="M379" s="614">
        <v>17</v>
      </c>
      <c r="N379" s="614">
        <v>8</v>
      </c>
      <c r="O379" s="614">
        <v>136</v>
      </c>
      <c r="P379" s="592">
        <v>0.61538461538461542</v>
      </c>
      <c r="Q379" s="615">
        <v>17</v>
      </c>
    </row>
    <row r="380" spans="1:17" ht="14.4" customHeight="1" x14ac:dyDescent="0.3">
      <c r="A380" s="586" t="s">
        <v>1707</v>
      </c>
      <c r="B380" s="587" t="s">
        <v>1502</v>
      </c>
      <c r="C380" s="587" t="s">
        <v>1503</v>
      </c>
      <c r="D380" s="587" t="s">
        <v>1559</v>
      </c>
      <c r="E380" s="587" t="s">
        <v>1560</v>
      </c>
      <c r="F380" s="614"/>
      <c r="G380" s="614"/>
      <c r="H380" s="614"/>
      <c r="I380" s="614"/>
      <c r="J380" s="614">
        <v>2</v>
      </c>
      <c r="K380" s="614">
        <v>286</v>
      </c>
      <c r="L380" s="614">
        <v>1</v>
      </c>
      <c r="M380" s="614">
        <v>143</v>
      </c>
      <c r="N380" s="614"/>
      <c r="O380" s="614"/>
      <c r="P380" s="592"/>
      <c r="Q380" s="615"/>
    </row>
    <row r="381" spans="1:17" ht="14.4" customHeight="1" x14ac:dyDescent="0.3">
      <c r="A381" s="586" t="s">
        <v>1707</v>
      </c>
      <c r="B381" s="587" t="s">
        <v>1502</v>
      </c>
      <c r="C381" s="587" t="s">
        <v>1503</v>
      </c>
      <c r="D381" s="587" t="s">
        <v>1559</v>
      </c>
      <c r="E381" s="587" t="s">
        <v>1561</v>
      </c>
      <c r="F381" s="614">
        <v>2</v>
      </c>
      <c r="G381" s="614">
        <v>278</v>
      </c>
      <c r="H381" s="614">
        <v>0.64801864801864806</v>
      </c>
      <c r="I381" s="614">
        <v>139</v>
      </c>
      <c r="J381" s="614">
        <v>3</v>
      </c>
      <c r="K381" s="614">
        <v>429</v>
      </c>
      <c r="L381" s="614">
        <v>1</v>
      </c>
      <c r="M381" s="614">
        <v>143</v>
      </c>
      <c r="N381" s="614">
        <v>3</v>
      </c>
      <c r="O381" s="614">
        <v>429</v>
      </c>
      <c r="P381" s="592">
        <v>1</v>
      </c>
      <c r="Q381" s="615">
        <v>143</v>
      </c>
    </row>
    <row r="382" spans="1:17" ht="14.4" customHeight="1" x14ac:dyDescent="0.3">
      <c r="A382" s="586" t="s">
        <v>1707</v>
      </c>
      <c r="B382" s="587" t="s">
        <v>1502</v>
      </c>
      <c r="C382" s="587" t="s">
        <v>1503</v>
      </c>
      <c r="D382" s="587" t="s">
        <v>1562</v>
      </c>
      <c r="E382" s="587" t="s">
        <v>1563</v>
      </c>
      <c r="F382" s="614">
        <v>3</v>
      </c>
      <c r="G382" s="614">
        <v>309</v>
      </c>
      <c r="H382" s="614"/>
      <c r="I382" s="614">
        <v>103</v>
      </c>
      <c r="J382" s="614"/>
      <c r="K382" s="614"/>
      <c r="L382" s="614"/>
      <c r="M382" s="614"/>
      <c r="N382" s="614">
        <v>1</v>
      </c>
      <c r="O382" s="614">
        <v>65</v>
      </c>
      <c r="P382" s="592"/>
      <c r="Q382" s="615">
        <v>65</v>
      </c>
    </row>
    <row r="383" spans="1:17" ht="14.4" customHeight="1" x14ac:dyDescent="0.3">
      <c r="A383" s="586" t="s">
        <v>1707</v>
      </c>
      <c r="B383" s="587" t="s">
        <v>1502</v>
      </c>
      <c r="C383" s="587" t="s">
        <v>1503</v>
      </c>
      <c r="D383" s="587" t="s">
        <v>1562</v>
      </c>
      <c r="E383" s="587" t="s">
        <v>1564</v>
      </c>
      <c r="F383" s="614">
        <v>2</v>
      </c>
      <c r="G383" s="614">
        <v>206</v>
      </c>
      <c r="H383" s="614">
        <v>0.79230769230769227</v>
      </c>
      <c r="I383" s="614">
        <v>103</v>
      </c>
      <c r="J383" s="614">
        <v>4</v>
      </c>
      <c r="K383" s="614">
        <v>260</v>
      </c>
      <c r="L383" s="614">
        <v>1</v>
      </c>
      <c r="M383" s="614">
        <v>65</v>
      </c>
      <c r="N383" s="614"/>
      <c r="O383" s="614"/>
      <c r="P383" s="592"/>
      <c r="Q383" s="615"/>
    </row>
    <row r="384" spans="1:17" ht="14.4" customHeight="1" x14ac:dyDescent="0.3">
      <c r="A384" s="586" t="s">
        <v>1707</v>
      </c>
      <c r="B384" s="587" t="s">
        <v>1502</v>
      </c>
      <c r="C384" s="587" t="s">
        <v>1503</v>
      </c>
      <c r="D384" s="587" t="s">
        <v>1568</v>
      </c>
      <c r="E384" s="587" t="s">
        <v>1570</v>
      </c>
      <c r="F384" s="614"/>
      <c r="G384" s="614"/>
      <c r="H384" s="614"/>
      <c r="I384" s="614"/>
      <c r="J384" s="614"/>
      <c r="K384" s="614"/>
      <c r="L384" s="614"/>
      <c r="M384" s="614"/>
      <c r="N384" s="614">
        <v>1</v>
      </c>
      <c r="O384" s="614">
        <v>43</v>
      </c>
      <c r="P384" s="592"/>
      <c r="Q384" s="615">
        <v>43</v>
      </c>
    </row>
    <row r="385" spans="1:17" ht="14.4" customHeight="1" x14ac:dyDescent="0.3">
      <c r="A385" s="586" t="s">
        <v>1707</v>
      </c>
      <c r="B385" s="587" t="s">
        <v>1502</v>
      </c>
      <c r="C385" s="587" t="s">
        <v>1503</v>
      </c>
      <c r="D385" s="587" t="s">
        <v>1571</v>
      </c>
      <c r="E385" s="587" t="s">
        <v>1572</v>
      </c>
      <c r="F385" s="614">
        <v>586</v>
      </c>
      <c r="G385" s="614">
        <v>68562</v>
      </c>
      <c r="H385" s="614">
        <v>0.7370356037151703</v>
      </c>
      <c r="I385" s="614">
        <v>117</v>
      </c>
      <c r="J385" s="614">
        <v>684</v>
      </c>
      <c r="K385" s="614">
        <v>93024</v>
      </c>
      <c r="L385" s="614">
        <v>1</v>
      </c>
      <c r="M385" s="614">
        <v>136</v>
      </c>
      <c r="N385" s="614">
        <v>789</v>
      </c>
      <c r="O385" s="614">
        <v>107782</v>
      </c>
      <c r="P385" s="592">
        <v>1.1586472308221534</v>
      </c>
      <c r="Q385" s="615">
        <v>136.60583016476554</v>
      </c>
    </row>
    <row r="386" spans="1:17" ht="14.4" customHeight="1" x14ac:dyDescent="0.3">
      <c r="A386" s="586" t="s">
        <v>1707</v>
      </c>
      <c r="B386" s="587" t="s">
        <v>1502</v>
      </c>
      <c r="C386" s="587" t="s">
        <v>1503</v>
      </c>
      <c r="D386" s="587" t="s">
        <v>1574</v>
      </c>
      <c r="E386" s="587" t="s">
        <v>1575</v>
      </c>
      <c r="F386" s="614">
        <v>88</v>
      </c>
      <c r="G386" s="614">
        <v>8008</v>
      </c>
      <c r="H386" s="614">
        <v>1.1891891891891893</v>
      </c>
      <c r="I386" s="614">
        <v>91</v>
      </c>
      <c r="J386" s="614">
        <v>74</v>
      </c>
      <c r="K386" s="614">
        <v>6734</v>
      </c>
      <c r="L386" s="614">
        <v>1</v>
      </c>
      <c r="M386" s="614">
        <v>91</v>
      </c>
      <c r="N386" s="614">
        <v>168</v>
      </c>
      <c r="O386" s="614">
        <v>15288</v>
      </c>
      <c r="P386" s="592">
        <v>2.2702702702702702</v>
      </c>
      <c r="Q386" s="615">
        <v>91</v>
      </c>
    </row>
    <row r="387" spans="1:17" ht="14.4" customHeight="1" x14ac:dyDescent="0.3">
      <c r="A387" s="586" t="s">
        <v>1707</v>
      </c>
      <c r="B387" s="587" t="s">
        <v>1502</v>
      </c>
      <c r="C387" s="587" t="s">
        <v>1503</v>
      </c>
      <c r="D387" s="587" t="s">
        <v>1576</v>
      </c>
      <c r="E387" s="587" t="s">
        <v>1577</v>
      </c>
      <c r="F387" s="614"/>
      <c r="G387" s="614"/>
      <c r="H387" s="614"/>
      <c r="I387" s="614"/>
      <c r="J387" s="614">
        <v>5</v>
      </c>
      <c r="K387" s="614">
        <v>685</v>
      </c>
      <c r="L387" s="614">
        <v>1</v>
      </c>
      <c r="M387" s="614">
        <v>137</v>
      </c>
      <c r="N387" s="614">
        <v>2</v>
      </c>
      <c r="O387" s="614">
        <v>276</v>
      </c>
      <c r="P387" s="592">
        <v>0.40291970802919708</v>
      </c>
      <c r="Q387" s="615">
        <v>138</v>
      </c>
    </row>
    <row r="388" spans="1:17" ht="14.4" customHeight="1" x14ac:dyDescent="0.3">
      <c r="A388" s="586" t="s">
        <v>1707</v>
      </c>
      <c r="B388" s="587" t="s">
        <v>1502</v>
      </c>
      <c r="C388" s="587" t="s">
        <v>1503</v>
      </c>
      <c r="D388" s="587" t="s">
        <v>1576</v>
      </c>
      <c r="E388" s="587" t="s">
        <v>1578</v>
      </c>
      <c r="F388" s="614">
        <v>325</v>
      </c>
      <c r="G388" s="614">
        <v>32175</v>
      </c>
      <c r="H388" s="614">
        <v>0.71167883211678828</v>
      </c>
      <c r="I388" s="614">
        <v>99</v>
      </c>
      <c r="J388" s="614">
        <v>330</v>
      </c>
      <c r="K388" s="614">
        <v>45210</v>
      </c>
      <c r="L388" s="614">
        <v>1</v>
      </c>
      <c r="M388" s="614">
        <v>137</v>
      </c>
      <c r="N388" s="614">
        <v>278</v>
      </c>
      <c r="O388" s="614">
        <v>38453</v>
      </c>
      <c r="P388" s="592">
        <v>0.85054191550541913</v>
      </c>
      <c r="Q388" s="615">
        <v>138.32014388489208</v>
      </c>
    </row>
    <row r="389" spans="1:17" ht="14.4" customHeight="1" x14ac:dyDescent="0.3">
      <c r="A389" s="586" t="s">
        <v>1707</v>
      </c>
      <c r="B389" s="587" t="s">
        <v>1502</v>
      </c>
      <c r="C389" s="587" t="s">
        <v>1503</v>
      </c>
      <c r="D389" s="587" t="s">
        <v>1579</v>
      </c>
      <c r="E389" s="587" t="s">
        <v>1580</v>
      </c>
      <c r="F389" s="614">
        <v>34</v>
      </c>
      <c r="G389" s="614">
        <v>714</v>
      </c>
      <c r="H389" s="614"/>
      <c r="I389" s="614">
        <v>21</v>
      </c>
      <c r="J389" s="614"/>
      <c r="K389" s="614"/>
      <c r="L389" s="614"/>
      <c r="M389" s="614"/>
      <c r="N389" s="614">
        <v>13</v>
      </c>
      <c r="O389" s="614">
        <v>870</v>
      </c>
      <c r="P389" s="592"/>
      <c r="Q389" s="615">
        <v>66.92307692307692</v>
      </c>
    </row>
    <row r="390" spans="1:17" ht="14.4" customHeight="1" x14ac:dyDescent="0.3">
      <c r="A390" s="586" t="s">
        <v>1707</v>
      </c>
      <c r="B390" s="587" t="s">
        <v>1502</v>
      </c>
      <c r="C390" s="587" t="s">
        <v>1503</v>
      </c>
      <c r="D390" s="587" t="s">
        <v>1579</v>
      </c>
      <c r="E390" s="587" t="s">
        <v>1581</v>
      </c>
      <c r="F390" s="614"/>
      <c r="G390" s="614"/>
      <c r="H390" s="614"/>
      <c r="I390" s="614"/>
      <c r="J390" s="614">
        <v>26</v>
      </c>
      <c r="K390" s="614">
        <v>1716</v>
      </c>
      <c r="L390" s="614">
        <v>1</v>
      </c>
      <c r="M390" s="614">
        <v>66</v>
      </c>
      <c r="N390" s="614">
        <v>7</v>
      </c>
      <c r="O390" s="614">
        <v>463</v>
      </c>
      <c r="P390" s="592">
        <v>0.26981351981351981</v>
      </c>
      <c r="Q390" s="615">
        <v>66.142857142857139</v>
      </c>
    </row>
    <row r="391" spans="1:17" ht="14.4" customHeight="1" x14ac:dyDescent="0.3">
      <c r="A391" s="586" t="s">
        <v>1707</v>
      </c>
      <c r="B391" s="587" t="s">
        <v>1502</v>
      </c>
      <c r="C391" s="587" t="s">
        <v>1503</v>
      </c>
      <c r="D391" s="587" t="s">
        <v>1582</v>
      </c>
      <c r="E391" s="587" t="s">
        <v>1583</v>
      </c>
      <c r="F391" s="614">
        <v>146</v>
      </c>
      <c r="G391" s="614">
        <v>71248</v>
      </c>
      <c r="H391" s="614">
        <v>6.2062717770034848</v>
      </c>
      <c r="I391" s="614">
        <v>488</v>
      </c>
      <c r="J391" s="614">
        <v>35</v>
      </c>
      <c r="K391" s="614">
        <v>11480</v>
      </c>
      <c r="L391" s="614">
        <v>1</v>
      </c>
      <c r="M391" s="614">
        <v>328</v>
      </c>
      <c r="N391" s="614">
        <v>23</v>
      </c>
      <c r="O391" s="614">
        <v>7544</v>
      </c>
      <c r="P391" s="592">
        <v>0.65714285714285714</v>
      </c>
      <c r="Q391" s="615">
        <v>328</v>
      </c>
    </row>
    <row r="392" spans="1:17" ht="14.4" customHeight="1" x14ac:dyDescent="0.3">
      <c r="A392" s="586" t="s">
        <v>1707</v>
      </c>
      <c r="B392" s="587" t="s">
        <v>1502</v>
      </c>
      <c r="C392" s="587" t="s">
        <v>1503</v>
      </c>
      <c r="D392" s="587" t="s">
        <v>1590</v>
      </c>
      <c r="E392" s="587" t="s">
        <v>1592</v>
      </c>
      <c r="F392" s="614"/>
      <c r="G392" s="614"/>
      <c r="H392" s="614"/>
      <c r="I392" s="614"/>
      <c r="J392" s="614"/>
      <c r="K392" s="614"/>
      <c r="L392" s="614"/>
      <c r="M392" s="614"/>
      <c r="N392" s="614">
        <v>1</v>
      </c>
      <c r="O392" s="614">
        <v>71</v>
      </c>
      <c r="P392" s="592"/>
      <c r="Q392" s="615">
        <v>71</v>
      </c>
    </row>
    <row r="393" spans="1:17" ht="14.4" customHeight="1" x14ac:dyDescent="0.3">
      <c r="A393" s="586" t="s">
        <v>1707</v>
      </c>
      <c r="B393" s="587" t="s">
        <v>1502</v>
      </c>
      <c r="C393" s="587" t="s">
        <v>1503</v>
      </c>
      <c r="D393" s="587" t="s">
        <v>1593</v>
      </c>
      <c r="E393" s="587" t="s">
        <v>1594</v>
      </c>
      <c r="F393" s="614">
        <v>155</v>
      </c>
      <c r="G393" s="614">
        <v>6355</v>
      </c>
      <c r="H393" s="614">
        <v>0.98116411919098345</v>
      </c>
      <c r="I393" s="614">
        <v>41</v>
      </c>
      <c r="J393" s="614">
        <v>127</v>
      </c>
      <c r="K393" s="614">
        <v>6477</v>
      </c>
      <c r="L393" s="614">
        <v>1</v>
      </c>
      <c r="M393" s="614">
        <v>51</v>
      </c>
      <c r="N393" s="614">
        <v>135</v>
      </c>
      <c r="O393" s="614">
        <v>6885</v>
      </c>
      <c r="P393" s="592">
        <v>1.0629921259842521</v>
      </c>
      <c r="Q393" s="615">
        <v>51</v>
      </c>
    </row>
    <row r="394" spans="1:17" ht="14.4" customHeight="1" x14ac:dyDescent="0.3">
      <c r="A394" s="586" t="s">
        <v>1707</v>
      </c>
      <c r="B394" s="587" t="s">
        <v>1502</v>
      </c>
      <c r="C394" s="587" t="s">
        <v>1503</v>
      </c>
      <c r="D394" s="587" t="s">
        <v>1593</v>
      </c>
      <c r="E394" s="587" t="s">
        <v>1595</v>
      </c>
      <c r="F394" s="614">
        <v>2</v>
      </c>
      <c r="G394" s="614">
        <v>82</v>
      </c>
      <c r="H394" s="614">
        <v>0.32156862745098042</v>
      </c>
      <c r="I394" s="614">
        <v>41</v>
      </c>
      <c r="J394" s="614">
        <v>5</v>
      </c>
      <c r="K394" s="614">
        <v>255</v>
      </c>
      <c r="L394" s="614">
        <v>1</v>
      </c>
      <c r="M394" s="614">
        <v>51</v>
      </c>
      <c r="N394" s="614">
        <v>6</v>
      </c>
      <c r="O394" s="614">
        <v>306</v>
      </c>
      <c r="P394" s="592">
        <v>1.2</v>
      </c>
      <c r="Q394" s="615">
        <v>51</v>
      </c>
    </row>
    <row r="395" spans="1:17" ht="14.4" customHeight="1" x14ac:dyDescent="0.3">
      <c r="A395" s="586" t="s">
        <v>1707</v>
      </c>
      <c r="B395" s="587" t="s">
        <v>1502</v>
      </c>
      <c r="C395" s="587" t="s">
        <v>1503</v>
      </c>
      <c r="D395" s="587" t="s">
        <v>1596</v>
      </c>
      <c r="E395" s="587" t="s">
        <v>1597</v>
      </c>
      <c r="F395" s="614"/>
      <c r="G395" s="614"/>
      <c r="H395" s="614"/>
      <c r="I395" s="614"/>
      <c r="J395" s="614"/>
      <c r="K395" s="614"/>
      <c r="L395" s="614"/>
      <c r="M395" s="614"/>
      <c r="N395" s="614">
        <v>3</v>
      </c>
      <c r="O395" s="614">
        <v>390</v>
      </c>
      <c r="P395" s="592"/>
      <c r="Q395" s="615">
        <v>130</v>
      </c>
    </row>
    <row r="396" spans="1:17" ht="14.4" customHeight="1" x14ac:dyDescent="0.3">
      <c r="A396" s="586" t="s">
        <v>1707</v>
      </c>
      <c r="B396" s="587" t="s">
        <v>1502</v>
      </c>
      <c r="C396" s="587" t="s">
        <v>1503</v>
      </c>
      <c r="D396" s="587" t="s">
        <v>1603</v>
      </c>
      <c r="E396" s="587" t="s">
        <v>1605</v>
      </c>
      <c r="F396" s="614"/>
      <c r="G396" s="614"/>
      <c r="H396" s="614"/>
      <c r="I396" s="614"/>
      <c r="J396" s="614"/>
      <c r="K396" s="614"/>
      <c r="L396" s="614"/>
      <c r="M396" s="614"/>
      <c r="N396" s="614">
        <v>1</v>
      </c>
      <c r="O396" s="614">
        <v>207</v>
      </c>
      <c r="P396" s="592"/>
      <c r="Q396" s="615">
        <v>207</v>
      </c>
    </row>
    <row r="397" spans="1:17" ht="14.4" customHeight="1" x14ac:dyDescent="0.3">
      <c r="A397" s="586" t="s">
        <v>1707</v>
      </c>
      <c r="B397" s="587" t="s">
        <v>1502</v>
      </c>
      <c r="C397" s="587" t="s">
        <v>1503</v>
      </c>
      <c r="D397" s="587" t="s">
        <v>1606</v>
      </c>
      <c r="E397" s="587" t="s">
        <v>1608</v>
      </c>
      <c r="F397" s="614"/>
      <c r="G397" s="614"/>
      <c r="H397" s="614"/>
      <c r="I397" s="614"/>
      <c r="J397" s="614"/>
      <c r="K397" s="614"/>
      <c r="L397" s="614"/>
      <c r="M397" s="614"/>
      <c r="N397" s="614">
        <v>1</v>
      </c>
      <c r="O397" s="614">
        <v>763</v>
      </c>
      <c r="P397" s="592"/>
      <c r="Q397" s="615">
        <v>763</v>
      </c>
    </row>
    <row r="398" spans="1:17" ht="14.4" customHeight="1" x14ac:dyDescent="0.3">
      <c r="A398" s="586" t="s">
        <v>1707</v>
      </c>
      <c r="B398" s="587" t="s">
        <v>1502</v>
      </c>
      <c r="C398" s="587" t="s">
        <v>1503</v>
      </c>
      <c r="D398" s="587" t="s">
        <v>1609</v>
      </c>
      <c r="E398" s="587" t="s">
        <v>1610</v>
      </c>
      <c r="F398" s="614">
        <v>2</v>
      </c>
      <c r="G398" s="614">
        <v>4224</v>
      </c>
      <c r="H398" s="614"/>
      <c r="I398" s="614">
        <v>2112</v>
      </c>
      <c r="J398" s="614"/>
      <c r="K398" s="614"/>
      <c r="L398" s="614"/>
      <c r="M398" s="614"/>
      <c r="N398" s="614"/>
      <c r="O398" s="614"/>
      <c r="P398" s="592"/>
      <c r="Q398" s="615"/>
    </row>
    <row r="399" spans="1:17" ht="14.4" customHeight="1" x14ac:dyDescent="0.3">
      <c r="A399" s="586" t="s">
        <v>1707</v>
      </c>
      <c r="B399" s="587" t="s">
        <v>1502</v>
      </c>
      <c r="C399" s="587" t="s">
        <v>1503</v>
      </c>
      <c r="D399" s="587" t="s">
        <v>1611</v>
      </c>
      <c r="E399" s="587" t="s">
        <v>1612</v>
      </c>
      <c r="F399" s="614">
        <v>2</v>
      </c>
      <c r="G399" s="614">
        <v>1228</v>
      </c>
      <c r="H399" s="614">
        <v>0.66884531590413943</v>
      </c>
      <c r="I399" s="614">
        <v>614</v>
      </c>
      <c r="J399" s="614">
        <v>3</v>
      </c>
      <c r="K399" s="614">
        <v>1836</v>
      </c>
      <c r="L399" s="614">
        <v>1</v>
      </c>
      <c r="M399" s="614">
        <v>612</v>
      </c>
      <c r="N399" s="614"/>
      <c r="O399" s="614"/>
      <c r="P399" s="592"/>
      <c r="Q399" s="615"/>
    </row>
    <row r="400" spans="1:17" ht="14.4" customHeight="1" x14ac:dyDescent="0.3">
      <c r="A400" s="586" t="s">
        <v>1707</v>
      </c>
      <c r="B400" s="587" t="s">
        <v>1502</v>
      </c>
      <c r="C400" s="587" t="s">
        <v>1503</v>
      </c>
      <c r="D400" s="587" t="s">
        <v>1611</v>
      </c>
      <c r="E400" s="587" t="s">
        <v>1613</v>
      </c>
      <c r="F400" s="614">
        <v>3</v>
      </c>
      <c r="G400" s="614">
        <v>1842</v>
      </c>
      <c r="H400" s="614">
        <v>0.42997198879551823</v>
      </c>
      <c r="I400" s="614">
        <v>614</v>
      </c>
      <c r="J400" s="614">
        <v>7</v>
      </c>
      <c r="K400" s="614">
        <v>4284</v>
      </c>
      <c r="L400" s="614">
        <v>1</v>
      </c>
      <c r="M400" s="614">
        <v>612</v>
      </c>
      <c r="N400" s="614">
        <v>11</v>
      </c>
      <c r="O400" s="614">
        <v>6732</v>
      </c>
      <c r="P400" s="592">
        <v>1.5714285714285714</v>
      </c>
      <c r="Q400" s="615">
        <v>612</v>
      </c>
    </row>
    <row r="401" spans="1:17" ht="14.4" customHeight="1" x14ac:dyDescent="0.3">
      <c r="A401" s="586" t="s">
        <v>1707</v>
      </c>
      <c r="B401" s="587" t="s">
        <v>1502</v>
      </c>
      <c r="C401" s="587" t="s">
        <v>1503</v>
      </c>
      <c r="D401" s="587" t="s">
        <v>1614</v>
      </c>
      <c r="E401" s="587" t="s">
        <v>1615</v>
      </c>
      <c r="F401" s="614">
        <v>4</v>
      </c>
      <c r="G401" s="614">
        <v>3852</v>
      </c>
      <c r="H401" s="614"/>
      <c r="I401" s="614">
        <v>963</v>
      </c>
      <c r="J401" s="614"/>
      <c r="K401" s="614"/>
      <c r="L401" s="614"/>
      <c r="M401" s="614"/>
      <c r="N401" s="614">
        <v>1</v>
      </c>
      <c r="O401" s="614">
        <v>825</v>
      </c>
      <c r="P401" s="592"/>
      <c r="Q401" s="615">
        <v>825</v>
      </c>
    </row>
    <row r="402" spans="1:17" ht="14.4" customHeight="1" x14ac:dyDescent="0.3">
      <c r="A402" s="586" t="s">
        <v>1707</v>
      </c>
      <c r="B402" s="587" t="s">
        <v>1502</v>
      </c>
      <c r="C402" s="587" t="s">
        <v>1503</v>
      </c>
      <c r="D402" s="587" t="s">
        <v>1614</v>
      </c>
      <c r="E402" s="587" t="s">
        <v>1616</v>
      </c>
      <c r="F402" s="614">
        <v>2</v>
      </c>
      <c r="G402" s="614">
        <v>1926</v>
      </c>
      <c r="H402" s="614"/>
      <c r="I402" s="614">
        <v>963</v>
      </c>
      <c r="J402" s="614"/>
      <c r="K402" s="614"/>
      <c r="L402" s="614"/>
      <c r="M402" s="614"/>
      <c r="N402" s="614"/>
      <c r="O402" s="614"/>
      <c r="P402" s="592"/>
      <c r="Q402" s="615"/>
    </row>
    <row r="403" spans="1:17" ht="14.4" customHeight="1" x14ac:dyDescent="0.3">
      <c r="A403" s="586" t="s">
        <v>1707</v>
      </c>
      <c r="B403" s="587" t="s">
        <v>1502</v>
      </c>
      <c r="C403" s="587" t="s">
        <v>1503</v>
      </c>
      <c r="D403" s="587" t="s">
        <v>1620</v>
      </c>
      <c r="E403" s="587" t="s">
        <v>1621</v>
      </c>
      <c r="F403" s="614">
        <v>1</v>
      </c>
      <c r="G403" s="614">
        <v>1760</v>
      </c>
      <c r="H403" s="614"/>
      <c r="I403" s="614">
        <v>1760</v>
      </c>
      <c r="J403" s="614"/>
      <c r="K403" s="614"/>
      <c r="L403" s="614"/>
      <c r="M403" s="614"/>
      <c r="N403" s="614"/>
      <c r="O403" s="614"/>
      <c r="P403" s="592"/>
      <c r="Q403" s="615"/>
    </row>
    <row r="404" spans="1:17" ht="14.4" customHeight="1" x14ac:dyDescent="0.3">
      <c r="A404" s="586" t="s">
        <v>1707</v>
      </c>
      <c r="B404" s="587" t="s">
        <v>1502</v>
      </c>
      <c r="C404" s="587" t="s">
        <v>1503</v>
      </c>
      <c r="D404" s="587" t="s">
        <v>1627</v>
      </c>
      <c r="E404" s="587" t="s">
        <v>1628</v>
      </c>
      <c r="F404" s="614">
        <v>1</v>
      </c>
      <c r="G404" s="614">
        <v>249</v>
      </c>
      <c r="H404" s="614">
        <v>0.15313653136531366</v>
      </c>
      <c r="I404" s="614">
        <v>249</v>
      </c>
      <c r="J404" s="614">
        <v>6</v>
      </c>
      <c r="K404" s="614">
        <v>1626</v>
      </c>
      <c r="L404" s="614">
        <v>1</v>
      </c>
      <c r="M404" s="614">
        <v>271</v>
      </c>
      <c r="N404" s="614">
        <v>1</v>
      </c>
      <c r="O404" s="614">
        <v>272</v>
      </c>
      <c r="P404" s="592">
        <v>0.16728167281672818</v>
      </c>
      <c r="Q404" s="615">
        <v>272</v>
      </c>
    </row>
    <row r="405" spans="1:17" ht="14.4" customHeight="1" x14ac:dyDescent="0.3">
      <c r="A405" s="586" t="s">
        <v>1707</v>
      </c>
      <c r="B405" s="587" t="s">
        <v>1502</v>
      </c>
      <c r="C405" s="587" t="s">
        <v>1503</v>
      </c>
      <c r="D405" s="587" t="s">
        <v>1627</v>
      </c>
      <c r="E405" s="587" t="s">
        <v>1629</v>
      </c>
      <c r="F405" s="614">
        <v>228</v>
      </c>
      <c r="G405" s="614">
        <v>56772</v>
      </c>
      <c r="H405" s="614">
        <v>1.114312632488027</v>
      </c>
      <c r="I405" s="614">
        <v>249</v>
      </c>
      <c r="J405" s="614">
        <v>188</v>
      </c>
      <c r="K405" s="614">
        <v>50948</v>
      </c>
      <c r="L405" s="614">
        <v>1</v>
      </c>
      <c r="M405" s="614">
        <v>271</v>
      </c>
      <c r="N405" s="614">
        <v>208</v>
      </c>
      <c r="O405" s="614">
        <v>56640</v>
      </c>
      <c r="P405" s="592">
        <v>1.1117217555154275</v>
      </c>
      <c r="Q405" s="615">
        <v>272.30769230769232</v>
      </c>
    </row>
    <row r="406" spans="1:17" ht="14.4" customHeight="1" x14ac:dyDescent="0.3">
      <c r="A406" s="586" t="s">
        <v>1707</v>
      </c>
      <c r="B406" s="587" t="s">
        <v>1502</v>
      </c>
      <c r="C406" s="587" t="s">
        <v>1503</v>
      </c>
      <c r="D406" s="587" t="s">
        <v>1648</v>
      </c>
      <c r="E406" s="587" t="s">
        <v>1649</v>
      </c>
      <c r="F406" s="614"/>
      <c r="G406" s="614"/>
      <c r="H406" s="614"/>
      <c r="I406" s="614"/>
      <c r="J406" s="614">
        <v>38</v>
      </c>
      <c r="K406" s="614">
        <v>56734</v>
      </c>
      <c r="L406" s="614">
        <v>1</v>
      </c>
      <c r="M406" s="614">
        <v>1493</v>
      </c>
      <c r="N406" s="614">
        <v>5</v>
      </c>
      <c r="O406" s="614">
        <v>7465</v>
      </c>
      <c r="P406" s="592">
        <v>0.13157894736842105</v>
      </c>
      <c r="Q406" s="615">
        <v>1493</v>
      </c>
    </row>
    <row r="407" spans="1:17" ht="14.4" customHeight="1" x14ac:dyDescent="0.3">
      <c r="A407" s="586" t="s">
        <v>1707</v>
      </c>
      <c r="B407" s="587" t="s">
        <v>1502</v>
      </c>
      <c r="C407" s="587" t="s">
        <v>1503</v>
      </c>
      <c r="D407" s="587" t="s">
        <v>1650</v>
      </c>
      <c r="E407" s="587" t="s">
        <v>1651</v>
      </c>
      <c r="F407" s="614"/>
      <c r="G407" s="614"/>
      <c r="H407" s="614"/>
      <c r="I407" s="614"/>
      <c r="J407" s="614">
        <v>10</v>
      </c>
      <c r="K407" s="614">
        <v>3270</v>
      </c>
      <c r="L407" s="614">
        <v>1</v>
      </c>
      <c r="M407" s="614">
        <v>327</v>
      </c>
      <c r="N407" s="614">
        <v>4</v>
      </c>
      <c r="O407" s="614">
        <v>1308</v>
      </c>
      <c r="P407" s="592">
        <v>0.4</v>
      </c>
      <c r="Q407" s="615">
        <v>327</v>
      </c>
    </row>
    <row r="408" spans="1:17" ht="14.4" customHeight="1" x14ac:dyDescent="0.3">
      <c r="A408" s="586" t="s">
        <v>1707</v>
      </c>
      <c r="B408" s="587" t="s">
        <v>1502</v>
      </c>
      <c r="C408" s="587" t="s">
        <v>1503</v>
      </c>
      <c r="D408" s="587" t="s">
        <v>1650</v>
      </c>
      <c r="E408" s="587" t="s">
        <v>1652</v>
      </c>
      <c r="F408" s="614"/>
      <c r="G408" s="614"/>
      <c r="H408" s="614"/>
      <c r="I408" s="614"/>
      <c r="J408" s="614">
        <v>134</v>
      </c>
      <c r="K408" s="614">
        <v>43818</v>
      </c>
      <c r="L408" s="614">
        <v>1</v>
      </c>
      <c r="M408" s="614">
        <v>327</v>
      </c>
      <c r="N408" s="614">
        <v>128</v>
      </c>
      <c r="O408" s="614">
        <v>41856</v>
      </c>
      <c r="P408" s="592">
        <v>0.95522388059701491</v>
      </c>
      <c r="Q408" s="615">
        <v>327</v>
      </c>
    </row>
    <row r="409" spans="1:17" ht="14.4" customHeight="1" x14ac:dyDescent="0.3">
      <c r="A409" s="586" t="s">
        <v>1707</v>
      </c>
      <c r="B409" s="587" t="s">
        <v>1502</v>
      </c>
      <c r="C409" s="587" t="s">
        <v>1503</v>
      </c>
      <c r="D409" s="587" t="s">
        <v>1653</v>
      </c>
      <c r="E409" s="587" t="s">
        <v>1654</v>
      </c>
      <c r="F409" s="614"/>
      <c r="G409" s="614"/>
      <c r="H409" s="614"/>
      <c r="I409" s="614"/>
      <c r="J409" s="614"/>
      <c r="K409" s="614"/>
      <c r="L409" s="614"/>
      <c r="M409" s="614"/>
      <c r="N409" s="614">
        <v>2</v>
      </c>
      <c r="O409" s="614">
        <v>1776</v>
      </c>
      <c r="P409" s="592"/>
      <c r="Q409" s="615">
        <v>888</v>
      </c>
    </row>
    <row r="410" spans="1:17" ht="14.4" customHeight="1" x14ac:dyDescent="0.3">
      <c r="A410" s="586" t="s">
        <v>1707</v>
      </c>
      <c r="B410" s="587" t="s">
        <v>1502</v>
      </c>
      <c r="C410" s="587" t="s">
        <v>1503</v>
      </c>
      <c r="D410" s="587" t="s">
        <v>1657</v>
      </c>
      <c r="E410" s="587" t="s">
        <v>1658</v>
      </c>
      <c r="F410" s="614"/>
      <c r="G410" s="614"/>
      <c r="H410" s="614"/>
      <c r="I410" s="614"/>
      <c r="J410" s="614">
        <v>256</v>
      </c>
      <c r="K410" s="614">
        <v>66560</v>
      </c>
      <c r="L410" s="614">
        <v>1</v>
      </c>
      <c r="M410" s="614">
        <v>260</v>
      </c>
      <c r="N410" s="614"/>
      <c r="O410" s="614"/>
      <c r="P410" s="592"/>
      <c r="Q410" s="615"/>
    </row>
    <row r="411" spans="1:17" ht="14.4" customHeight="1" x14ac:dyDescent="0.3">
      <c r="A411" s="586" t="s">
        <v>1707</v>
      </c>
      <c r="B411" s="587" t="s">
        <v>1502</v>
      </c>
      <c r="C411" s="587" t="s">
        <v>1503</v>
      </c>
      <c r="D411" s="587" t="s">
        <v>1657</v>
      </c>
      <c r="E411" s="587" t="s">
        <v>1659</v>
      </c>
      <c r="F411" s="614"/>
      <c r="G411" s="614"/>
      <c r="H411" s="614"/>
      <c r="I411" s="614"/>
      <c r="J411" s="614"/>
      <c r="K411" s="614"/>
      <c r="L411" s="614"/>
      <c r="M411" s="614"/>
      <c r="N411" s="614">
        <v>601</v>
      </c>
      <c r="O411" s="614">
        <v>156861</v>
      </c>
      <c r="P411" s="592"/>
      <c r="Q411" s="615">
        <v>261</v>
      </c>
    </row>
    <row r="412" spans="1:17" ht="14.4" customHeight="1" x14ac:dyDescent="0.3">
      <c r="A412" s="586" t="s">
        <v>1707</v>
      </c>
      <c r="B412" s="587" t="s">
        <v>1502</v>
      </c>
      <c r="C412" s="587" t="s">
        <v>1503</v>
      </c>
      <c r="D412" s="587" t="s">
        <v>1660</v>
      </c>
      <c r="E412" s="587" t="s">
        <v>1661</v>
      </c>
      <c r="F412" s="614"/>
      <c r="G412" s="614"/>
      <c r="H412" s="614"/>
      <c r="I412" s="614"/>
      <c r="J412" s="614"/>
      <c r="K412" s="614"/>
      <c r="L412" s="614"/>
      <c r="M412" s="614"/>
      <c r="N412" s="614">
        <v>5</v>
      </c>
      <c r="O412" s="614">
        <v>825</v>
      </c>
      <c r="P412" s="592"/>
      <c r="Q412" s="615">
        <v>165</v>
      </c>
    </row>
    <row r="413" spans="1:17" ht="14.4" customHeight="1" x14ac:dyDescent="0.3">
      <c r="A413" s="586" t="s">
        <v>1501</v>
      </c>
      <c r="B413" s="587" t="s">
        <v>1502</v>
      </c>
      <c r="C413" s="587" t="s">
        <v>1503</v>
      </c>
      <c r="D413" s="587" t="s">
        <v>1504</v>
      </c>
      <c r="E413" s="587" t="s">
        <v>1505</v>
      </c>
      <c r="F413" s="614">
        <v>240</v>
      </c>
      <c r="G413" s="614">
        <v>41520</v>
      </c>
      <c r="H413" s="614">
        <v>1.437125748502994</v>
      </c>
      <c r="I413" s="614">
        <v>173</v>
      </c>
      <c r="J413" s="614">
        <v>167</v>
      </c>
      <c r="K413" s="614">
        <v>28891</v>
      </c>
      <c r="L413" s="614">
        <v>1</v>
      </c>
      <c r="M413" s="614">
        <v>173</v>
      </c>
      <c r="N413" s="614">
        <v>137</v>
      </c>
      <c r="O413" s="614">
        <v>23838</v>
      </c>
      <c r="P413" s="592">
        <v>0.82510124260150219</v>
      </c>
      <c r="Q413" s="615">
        <v>174</v>
      </c>
    </row>
    <row r="414" spans="1:17" ht="14.4" customHeight="1" x14ac:dyDescent="0.3">
      <c r="A414" s="586" t="s">
        <v>1501</v>
      </c>
      <c r="B414" s="587" t="s">
        <v>1502</v>
      </c>
      <c r="C414" s="587" t="s">
        <v>1503</v>
      </c>
      <c r="D414" s="587" t="s">
        <v>1506</v>
      </c>
      <c r="E414" s="587" t="s">
        <v>1507</v>
      </c>
      <c r="F414" s="614"/>
      <c r="G414" s="614"/>
      <c r="H414" s="614"/>
      <c r="I414" s="614"/>
      <c r="J414" s="614">
        <v>1</v>
      </c>
      <c r="K414" s="614">
        <v>192</v>
      </c>
      <c r="L414" s="614">
        <v>1</v>
      </c>
      <c r="M414" s="614">
        <v>192</v>
      </c>
      <c r="N414" s="614"/>
      <c r="O414" s="614"/>
      <c r="P414" s="592"/>
      <c r="Q414" s="615"/>
    </row>
    <row r="415" spans="1:17" ht="14.4" customHeight="1" x14ac:dyDescent="0.3">
      <c r="A415" s="586" t="s">
        <v>1501</v>
      </c>
      <c r="B415" s="587" t="s">
        <v>1502</v>
      </c>
      <c r="C415" s="587" t="s">
        <v>1503</v>
      </c>
      <c r="D415" s="587" t="s">
        <v>1508</v>
      </c>
      <c r="E415" s="587" t="s">
        <v>1509</v>
      </c>
      <c r="F415" s="614"/>
      <c r="G415" s="614"/>
      <c r="H415" s="614"/>
      <c r="I415" s="614"/>
      <c r="J415" s="614"/>
      <c r="K415" s="614"/>
      <c r="L415" s="614"/>
      <c r="M415" s="614"/>
      <c r="N415" s="614">
        <v>1</v>
      </c>
      <c r="O415" s="614">
        <v>76</v>
      </c>
      <c r="P415" s="592"/>
      <c r="Q415" s="615">
        <v>76</v>
      </c>
    </row>
    <row r="416" spans="1:17" ht="14.4" customHeight="1" x14ac:dyDescent="0.3">
      <c r="A416" s="586" t="s">
        <v>1501</v>
      </c>
      <c r="B416" s="587" t="s">
        <v>1502</v>
      </c>
      <c r="C416" s="587" t="s">
        <v>1503</v>
      </c>
      <c r="D416" s="587" t="s">
        <v>1522</v>
      </c>
      <c r="E416" s="587" t="s">
        <v>1523</v>
      </c>
      <c r="F416" s="614">
        <v>17</v>
      </c>
      <c r="G416" s="614">
        <v>19941</v>
      </c>
      <c r="H416" s="614">
        <v>0.47785765636232924</v>
      </c>
      <c r="I416" s="614">
        <v>1173</v>
      </c>
      <c r="J416" s="614">
        <v>39</v>
      </c>
      <c r="K416" s="614">
        <v>41730</v>
      </c>
      <c r="L416" s="614">
        <v>1</v>
      </c>
      <c r="M416" s="614">
        <v>1070</v>
      </c>
      <c r="N416" s="614">
        <v>83</v>
      </c>
      <c r="O416" s="614">
        <v>88810</v>
      </c>
      <c r="P416" s="592">
        <v>2.1282051282051282</v>
      </c>
      <c r="Q416" s="615">
        <v>1070</v>
      </c>
    </row>
    <row r="417" spans="1:17" ht="14.4" customHeight="1" x14ac:dyDescent="0.3">
      <c r="A417" s="586" t="s">
        <v>1501</v>
      </c>
      <c r="B417" s="587" t="s">
        <v>1502</v>
      </c>
      <c r="C417" s="587" t="s">
        <v>1503</v>
      </c>
      <c r="D417" s="587" t="s">
        <v>1524</v>
      </c>
      <c r="E417" s="587" t="s">
        <v>1525</v>
      </c>
      <c r="F417" s="614">
        <v>3149</v>
      </c>
      <c r="G417" s="614">
        <v>129109</v>
      </c>
      <c r="H417" s="614">
        <v>1.4061710377276291</v>
      </c>
      <c r="I417" s="614">
        <v>41</v>
      </c>
      <c r="J417" s="614">
        <v>1996</v>
      </c>
      <c r="K417" s="614">
        <v>91816</v>
      </c>
      <c r="L417" s="614">
        <v>1</v>
      </c>
      <c r="M417" s="614">
        <v>46</v>
      </c>
      <c r="N417" s="614">
        <v>1833</v>
      </c>
      <c r="O417" s="614">
        <v>84318</v>
      </c>
      <c r="P417" s="592">
        <v>0.91833667334669333</v>
      </c>
      <c r="Q417" s="615">
        <v>46</v>
      </c>
    </row>
    <row r="418" spans="1:17" ht="14.4" customHeight="1" x14ac:dyDescent="0.3">
      <c r="A418" s="586" t="s">
        <v>1501</v>
      </c>
      <c r="B418" s="587" t="s">
        <v>1502</v>
      </c>
      <c r="C418" s="587" t="s">
        <v>1503</v>
      </c>
      <c r="D418" s="587" t="s">
        <v>1524</v>
      </c>
      <c r="E418" s="587" t="s">
        <v>1526</v>
      </c>
      <c r="F418" s="614"/>
      <c r="G418" s="614"/>
      <c r="H418" s="614"/>
      <c r="I418" s="614"/>
      <c r="J418" s="614">
        <v>84</v>
      </c>
      <c r="K418" s="614">
        <v>3864</v>
      </c>
      <c r="L418" s="614">
        <v>1</v>
      </c>
      <c r="M418" s="614">
        <v>46</v>
      </c>
      <c r="N418" s="614">
        <v>36</v>
      </c>
      <c r="O418" s="614">
        <v>1656</v>
      </c>
      <c r="P418" s="592">
        <v>0.42857142857142855</v>
      </c>
      <c r="Q418" s="615">
        <v>46</v>
      </c>
    </row>
    <row r="419" spans="1:17" ht="14.4" customHeight="1" x14ac:dyDescent="0.3">
      <c r="A419" s="586" t="s">
        <v>1501</v>
      </c>
      <c r="B419" s="587" t="s">
        <v>1502</v>
      </c>
      <c r="C419" s="587" t="s">
        <v>1503</v>
      </c>
      <c r="D419" s="587" t="s">
        <v>1527</v>
      </c>
      <c r="E419" s="587" t="s">
        <v>1528</v>
      </c>
      <c r="F419" s="614">
        <v>2</v>
      </c>
      <c r="G419" s="614">
        <v>768</v>
      </c>
      <c r="H419" s="614">
        <v>0.73775216138328525</v>
      </c>
      <c r="I419" s="614">
        <v>384</v>
      </c>
      <c r="J419" s="614">
        <v>3</v>
      </c>
      <c r="K419" s="614">
        <v>1041</v>
      </c>
      <c r="L419" s="614">
        <v>1</v>
      </c>
      <c r="M419" s="614">
        <v>347</v>
      </c>
      <c r="N419" s="614"/>
      <c r="O419" s="614"/>
      <c r="P419" s="592"/>
      <c r="Q419" s="615"/>
    </row>
    <row r="420" spans="1:17" ht="14.4" customHeight="1" x14ac:dyDescent="0.3">
      <c r="A420" s="586" t="s">
        <v>1501</v>
      </c>
      <c r="B420" s="587" t="s">
        <v>1502</v>
      </c>
      <c r="C420" s="587" t="s">
        <v>1503</v>
      </c>
      <c r="D420" s="587" t="s">
        <v>1529</v>
      </c>
      <c r="E420" s="587" t="s">
        <v>1530</v>
      </c>
      <c r="F420" s="614">
        <v>2</v>
      </c>
      <c r="G420" s="614">
        <v>74</v>
      </c>
      <c r="H420" s="614"/>
      <c r="I420" s="614">
        <v>37</v>
      </c>
      <c r="J420" s="614"/>
      <c r="K420" s="614"/>
      <c r="L420" s="614"/>
      <c r="M420" s="614"/>
      <c r="N420" s="614">
        <v>8</v>
      </c>
      <c r="O420" s="614">
        <v>408</v>
      </c>
      <c r="P420" s="592"/>
      <c r="Q420" s="615">
        <v>51</v>
      </c>
    </row>
    <row r="421" spans="1:17" ht="14.4" customHeight="1" x14ac:dyDescent="0.3">
      <c r="A421" s="586" t="s">
        <v>1501</v>
      </c>
      <c r="B421" s="587" t="s">
        <v>1502</v>
      </c>
      <c r="C421" s="587" t="s">
        <v>1503</v>
      </c>
      <c r="D421" s="587" t="s">
        <v>1529</v>
      </c>
      <c r="E421" s="587" t="s">
        <v>1531</v>
      </c>
      <c r="F421" s="614">
        <v>6</v>
      </c>
      <c r="G421" s="614">
        <v>222</v>
      </c>
      <c r="H421" s="614"/>
      <c r="I421" s="614">
        <v>37</v>
      </c>
      <c r="J421" s="614"/>
      <c r="K421" s="614"/>
      <c r="L421" s="614"/>
      <c r="M421" s="614"/>
      <c r="N421" s="614">
        <v>2</v>
      </c>
      <c r="O421" s="614">
        <v>102</v>
      </c>
      <c r="P421" s="592"/>
      <c r="Q421" s="615">
        <v>51</v>
      </c>
    </row>
    <row r="422" spans="1:17" ht="14.4" customHeight="1" x14ac:dyDescent="0.3">
      <c r="A422" s="586" t="s">
        <v>1501</v>
      </c>
      <c r="B422" s="587" t="s">
        <v>1502</v>
      </c>
      <c r="C422" s="587" t="s">
        <v>1503</v>
      </c>
      <c r="D422" s="587" t="s">
        <v>1534</v>
      </c>
      <c r="E422" s="587" t="s">
        <v>1535</v>
      </c>
      <c r="F422" s="614">
        <v>9</v>
      </c>
      <c r="G422" s="614">
        <v>4014</v>
      </c>
      <c r="H422" s="614">
        <v>0.12238177993231501</v>
      </c>
      <c r="I422" s="614">
        <v>446</v>
      </c>
      <c r="J422" s="614">
        <v>87</v>
      </c>
      <c r="K422" s="614">
        <v>32799</v>
      </c>
      <c r="L422" s="614">
        <v>1</v>
      </c>
      <c r="M422" s="614">
        <v>377</v>
      </c>
      <c r="N422" s="614">
        <v>85</v>
      </c>
      <c r="O422" s="614">
        <v>32045</v>
      </c>
      <c r="P422" s="592">
        <v>0.97701149425287359</v>
      </c>
      <c r="Q422" s="615">
        <v>377</v>
      </c>
    </row>
    <row r="423" spans="1:17" ht="14.4" customHeight="1" x14ac:dyDescent="0.3">
      <c r="A423" s="586" t="s">
        <v>1501</v>
      </c>
      <c r="B423" s="587" t="s">
        <v>1502</v>
      </c>
      <c r="C423" s="587" t="s">
        <v>1503</v>
      </c>
      <c r="D423" s="587" t="s">
        <v>1538</v>
      </c>
      <c r="E423" s="587" t="s">
        <v>1539</v>
      </c>
      <c r="F423" s="614">
        <v>20</v>
      </c>
      <c r="G423" s="614">
        <v>9840</v>
      </c>
      <c r="H423" s="614">
        <v>1.0432569974554708</v>
      </c>
      <c r="I423" s="614">
        <v>492</v>
      </c>
      <c r="J423" s="614">
        <v>18</v>
      </c>
      <c r="K423" s="614">
        <v>9432</v>
      </c>
      <c r="L423" s="614">
        <v>1</v>
      </c>
      <c r="M423" s="614">
        <v>524</v>
      </c>
      <c r="N423" s="614">
        <v>16</v>
      </c>
      <c r="O423" s="614">
        <v>8384</v>
      </c>
      <c r="P423" s="592">
        <v>0.88888888888888884</v>
      </c>
      <c r="Q423" s="615">
        <v>524</v>
      </c>
    </row>
    <row r="424" spans="1:17" ht="14.4" customHeight="1" x14ac:dyDescent="0.3">
      <c r="A424" s="586" t="s">
        <v>1501</v>
      </c>
      <c r="B424" s="587" t="s">
        <v>1502</v>
      </c>
      <c r="C424" s="587" t="s">
        <v>1503</v>
      </c>
      <c r="D424" s="587" t="s">
        <v>1540</v>
      </c>
      <c r="E424" s="587" t="s">
        <v>1541</v>
      </c>
      <c r="F424" s="614">
        <v>35</v>
      </c>
      <c r="G424" s="614">
        <v>1085</v>
      </c>
      <c r="H424" s="614">
        <v>1.4642375168690958</v>
      </c>
      <c r="I424" s="614">
        <v>31</v>
      </c>
      <c r="J424" s="614">
        <v>13</v>
      </c>
      <c r="K424" s="614">
        <v>741</v>
      </c>
      <c r="L424" s="614">
        <v>1</v>
      </c>
      <c r="M424" s="614">
        <v>57</v>
      </c>
      <c r="N424" s="614">
        <v>9</v>
      </c>
      <c r="O424" s="614">
        <v>515</v>
      </c>
      <c r="P424" s="592">
        <v>0.69500674763832659</v>
      </c>
      <c r="Q424" s="615">
        <v>57.222222222222221</v>
      </c>
    </row>
    <row r="425" spans="1:17" ht="14.4" customHeight="1" x14ac:dyDescent="0.3">
      <c r="A425" s="586" t="s">
        <v>1501</v>
      </c>
      <c r="B425" s="587" t="s">
        <v>1502</v>
      </c>
      <c r="C425" s="587" t="s">
        <v>1503</v>
      </c>
      <c r="D425" s="587" t="s">
        <v>1547</v>
      </c>
      <c r="E425" s="587" t="s">
        <v>1548</v>
      </c>
      <c r="F425" s="614">
        <v>18</v>
      </c>
      <c r="G425" s="614">
        <v>4248</v>
      </c>
      <c r="H425" s="614">
        <v>19.943661971830984</v>
      </c>
      <c r="I425" s="614">
        <v>236</v>
      </c>
      <c r="J425" s="614">
        <v>1</v>
      </c>
      <c r="K425" s="614">
        <v>213</v>
      </c>
      <c r="L425" s="614">
        <v>1</v>
      </c>
      <c r="M425" s="614">
        <v>213</v>
      </c>
      <c r="N425" s="614"/>
      <c r="O425" s="614"/>
      <c r="P425" s="592"/>
      <c r="Q425" s="615"/>
    </row>
    <row r="426" spans="1:17" ht="14.4" customHeight="1" x14ac:dyDescent="0.3">
      <c r="A426" s="586" t="s">
        <v>1501</v>
      </c>
      <c r="B426" s="587" t="s">
        <v>1502</v>
      </c>
      <c r="C426" s="587" t="s">
        <v>1503</v>
      </c>
      <c r="D426" s="587" t="s">
        <v>1556</v>
      </c>
      <c r="E426" s="587" t="s">
        <v>1557</v>
      </c>
      <c r="F426" s="614">
        <v>60</v>
      </c>
      <c r="G426" s="614">
        <v>1020</v>
      </c>
      <c r="H426" s="614">
        <v>1.935483870967742</v>
      </c>
      <c r="I426" s="614">
        <v>17</v>
      </c>
      <c r="J426" s="614">
        <v>31</v>
      </c>
      <c r="K426" s="614">
        <v>527</v>
      </c>
      <c r="L426" s="614">
        <v>1</v>
      </c>
      <c r="M426" s="614">
        <v>17</v>
      </c>
      <c r="N426" s="614">
        <v>39</v>
      </c>
      <c r="O426" s="614">
        <v>663</v>
      </c>
      <c r="P426" s="592">
        <v>1.2580645161290323</v>
      </c>
      <c r="Q426" s="615">
        <v>17</v>
      </c>
    </row>
    <row r="427" spans="1:17" ht="14.4" customHeight="1" x14ac:dyDescent="0.3">
      <c r="A427" s="586" t="s">
        <v>1501</v>
      </c>
      <c r="B427" s="587" t="s">
        <v>1502</v>
      </c>
      <c r="C427" s="587" t="s">
        <v>1503</v>
      </c>
      <c r="D427" s="587" t="s">
        <v>1556</v>
      </c>
      <c r="E427" s="587" t="s">
        <v>1558</v>
      </c>
      <c r="F427" s="614">
        <v>20</v>
      </c>
      <c r="G427" s="614">
        <v>340</v>
      </c>
      <c r="H427" s="614">
        <v>0.66666666666666663</v>
      </c>
      <c r="I427" s="614">
        <v>17</v>
      </c>
      <c r="J427" s="614">
        <v>30</v>
      </c>
      <c r="K427" s="614">
        <v>510</v>
      </c>
      <c r="L427" s="614">
        <v>1</v>
      </c>
      <c r="M427" s="614">
        <v>17</v>
      </c>
      <c r="N427" s="614">
        <v>31</v>
      </c>
      <c r="O427" s="614">
        <v>527</v>
      </c>
      <c r="P427" s="592">
        <v>1.0333333333333334</v>
      </c>
      <c r="Q427" s="615">
        <v>17</v>
      </c>
    </row>
    <row r="428" spans="1:17" ht="14.4" customHeight="1" x14ac:dyDescent="0.3">
      <c r="A428" s="586" t="s">
        <v>1501</v>
      </c>
      <c r="B428" s="587" t="s">
        <v>1502</v>
      </c>
      <c r="C428" s="587" t="s">
        <v>1503</v>
      </c>
      <c r="D428" s="587" t="s">
        <v>1559</v>
      </c>
      <c r="E428" s="587" t="s">
        <v>1560</v>
      </c>
      <c r="F428" s="614"/>
      <c r="G428" s="614"/>
      <c r="H428" s="614"/>
      <c r="I428" s="614"/>
      <c r="J428" s="614"/>
      <c r="K428" s="614"/>
      <c r="L428" s="614"/>
      <c r="M428" s="614"/>
      <c r="N428" s="614">
        <v>1</v>
      </c>
      <c r="O428" s="614">
        <v>143</v>
      </c>
      <c r="P428" s="592"/>
      <c r="Q428" s="615">
        <v>143</v>
      </c>
    </row>
    <row r="429" spans="1:17" ht="14.4" customHeight="1" x14ac:dyDescent="0.3">
      <c r="A429" s="586" t="s">
        <v>1501</v>
      </c>
      <c r="B429" s="587" t="s">
        <v>1502</v>
      </c>
      <c r="C429" s="587" t="s">
        <v>1503</v>
      </c>
      <c r="D429" s="587" t="s">
        <v>1559</v>
      </c>
      <c r="E429" s="587" t="s">
        <v>1561</v>
      </c>
      <c r="F429" s="614">
        <v>2</v>
      </c>
      <c r="G429" s="614">
        <v>278</v>
      </c>
      <c r="H429" s="614"/>
      <c r="I429" s="614">
        <v>139</v>
      </c>
      <c r="J429" s="614"/>
      <c r="K429" s="614"/>
      <c r="L429" s="614"/>
      <c r="M429" s="614"/>
      <c r="N429" s="614"/>
      <c r="O429" s="614"/>
      <c r="P429" s="592"/>
      <c r="Q429" s="615"/>
    </row>
    <row r="430" spans="1:17" ht="14.4" customHeight="1" x14ac:dyDescent="0.3">
      <c r="A430" s="586" t="s">
        <v>1501</v>
      </c>
      <c r="B430" s="587" t="s">
        <v>1502</v>
      </c>
      <c r="C430" s="587" t="s">
        <v>1503</v>
      </c>
      <c r="D430" s="587" t="s">
        <v>1562</v>
      </c>
      <c r="E430" s="587" t="s">
        <v>1563</v>
      </c>
      <c r="F430" s="614">
        <v>3</v>
      </c>
      <c r="G430" s="614">
        <v>309</v>
      </c>
      <c r="H430" s="614"/>
      <c r="I430" s="614">
        <v>103</v>
      </c>
      <c r="J430" s="614"/>
      <c r="K430" s="614"/>
      <c r="L430" s="614"/>
      <c r="M430" s="614"/>
      <c r="N430" s="614"/>
      <c r="O430" s="614"/>
      <c r="P430" s="592"/>
      <c r="Q430" s="615"/>
    </row>
    <row r="431" spans="1:17" ht="14.4" customHeight="1" x14ac:dyDescent="0.3">
      <c r="A431" s="586" t="s">
        <v>1501</v>
      </c>
      <c r="B431" s="587" t="s">
        <v>1502</v>
      </c>
      <c r="C431" s="587" t="s">
        <v>1503</v>
      </c>
      <c r="D431" s="587" t="s">
        <v>1562</v>
      </c>
      <c r="E431" s="587" t="s">
        <v>1564</v>
      </c>
      <c r="F431" s="614">
        <v>7</v>
      </c>
      <c r="G431" s="614">
        <v>721</v>
      </c>
      <c r="H431" s="614">
        <v>5.546153846153846</v>
      </c>
      <c r="I431" s="614">
        <v>103</v>
      </c>
      <c r="J431" s="614">
        <v>2</v>
      </c>
      <c r="K431" s="614">
        <v>130</v>
      </c>
      <c r="L431" s="614">
        <v>1</v>
      </c>
      <c r="M431" s="614">
        <v>65</v>
      </c>
      <c r="N431" s="614">
        <v>1</v>
      </c>
      <c r="O431" s="614">
        <v>65</v>
      </c>
      <c r="P431" s="592">
        <v>0.5</v>
      </c>
      <c r="Q431" s="615">
        <v>65</v>
      </c>
    </row>
    <row r="432" spans="1:17" ht="14.4" customHeight="1" x14ac:dyDescent="0.3">
      <c r="A432" s="586" t="s">
        <v>1501</v>
      </c>
      <c r="B432" s="587" t="s">
        <v>1502</v>
      </c>
      <c r="C432" s="587" t="s">
        <v>1503</v>
      </c>
      <c r="D432" s="587" t="s">
        <v>1568</v>
      </c>
      <c r="E432" s="587" t="s">
        <v>1570</v>
      </c>
      <c r="F432" s="614"/>
      <c r="G432" s="614"/>
      <c r="H432" s="614"/>
      <c r="I432" s="614"/>
      <c r="J432" s="614"/>
      <c r="K432" s="614"/>
      <c r="L432" s="614"/>
      <c r="M432" s="614"/>
      <c r="N432" s="614">
        <v>3</v>
      </c>
      <c r="O432" s="614">
        <v>129</v>
      </c>
      <c r="P432" s="592"/>
      <c r="Q432" s="615">
        <v>43</v>
      </c>
    </row>
    <row r="433" spans="1:17" ht="14.4" customHeight="1" x14ac:dyDescent="0.3">
      <c r="A433" s="586" t="s">
        <v>1501</v>
      </c>
      <c r="B433" s="587" t="s">
        <v>1502</v>
      </c>
      <c r="C433" s="587" t="s">
        <v>1503</v>
      </c>
      <c r="D433" s="587" t="s">
        <v>1571</v>
      </c>
      <c r="E433" s="587" t="s">
        <v>1572</v>
      </c>
      <c r="F433" s="614">
        <v>2200</v>
      </c>
      <c r="G433" s="614">
        <v>257400</v>
      </c>
      <c r="H433" s="614">
        <v>1.2901479610249007</v>
      </c>
      <c r="I433" s="614">
        <v>117</v>
      </c>
      <c r="J433" s="614">
        <v>1467</v>
      </c>
      <c r="K433" s="614">
        <v>199512</v>
      </c>
      <c r="L433" s="614">
        <v>1</v>
      </c>
      <c r="M433" s="614">
        <v>136</v>
      </c>
      <c r="N433" s="614">
        <v>1109</v>
      </c>
      <c r="O433" s="614">
        <v>151466</v>
      </c>
      <c r="P433" s="592">
        <v>0.75918240506836676</v>
      </c>
      <c r="Q433" s="615">
        <v>136.57889990982866</v>
      </c>
    </row>
    <row r="434" spans="1:17" ht="14.4" customHeight="1" x14ac:dyDescent="0.3">
      <c r="A434" s="586" t="s">
        <v>1501</v>
      </c>
      <c r="B434" s="587" t="s">
        <v>1502</v>
      </c>
      <c r="C434" s="587" t="s">
        <v>1503</v>
      </c>
      <c r="D434" s="587" t="s">
        <v>1571</v>
      </c>
      <c r="E434" s="587" t="s">
        <v>1573</v>
      </c>
      <c r="F434" s="614">
        <v>25</v>
      </c>
      <c r="G434" s="614">
        <v>2925</v>
      </c>
      <c r="H434" s="614">
        <v>0.35845588235294118</v>
      </c>
      <c r="I434" s="614">
        <v>117</v>
      </c>
      <c r="J434" s="614">
        <v>60</v>
      </c>
      <c r="K434" s="614">
        <v>8160</v>
      </c>
      <c r="L434" s="614">
        <v>1</v>
      </c>
      <c r="M434" s="614">
        <v>136</v>
      </c>
      <c r="N434" s="614">
        <v>48</v>
      </c>
      <c r="O434" s="614">
        <v>6543</v>
      </c>
      <c r="P434" s="592">
        <v>0.80183823529411768</v>
      </c>
      <c r="Q434" s="615">
        <v>136.3125</v>
      </c>
    </row>
    <row r="435" spans="1:17" ht="14.4" customHeight="1" x14ac:dyDescent="0.3">
      <c r="A435" s="586" t="s">
        <v>1501</v>
      </c>
      <c r="B435" s="587" t="s">
        <v>1502</v>
      </c>
      <c r="C435" s="587" t="s">
        <v>1503</v>
      </c>
      <c r="D435" s="587" t="s">
        <v>1574</v>
      </c>
      <c r="E435" s="587" t="s">
        <v>1575</v>
      </c>
      <c r="F435" s="614">
        <v>164</v>
      </c>
      <c r="G435" s="614">
        <v>14924</v>
      </c>
      <c r="H435" s="614">
        <v>1.5769230769230769</v>
      </c>
      <c r="I435" s="614">
        <v>91</v>
      </c>
      <c r="J435" s="614">
        <v>104</v>
      </c>
      <c r="K435" s="614">
        <v>9464</v>
      </c>
      <c r="L435" s="614">
        <v>1</v>
      </c>
      <c r="M435" s="614">
        <v>91</v>
      </c>
      <c r="N435" s="614">
        <v>89</v>
      </c>
      <c r="O435" s="614">
        <v>8099</v>
      </c>
      <c r="P435" s="592">
        <v>0.85576923076923073</v>
      </c>
      <c r="Q435" s="615">
        <v>91</v>
      </c>
    </row>
    <row r="436" spans="1:17" ht="14.4" customHeight="1" x14ac:dyDescent="0.3">
      <c r="A436" s="586" t="s">
        <v>1501</v>
      </c>
      <c r="B436" s="587" t="s">
        <v>1502</v>
      </c>
      <c r="C436" s="587" t="s">
        <v>1503</v>
      </c>
      <c r="D436" s="587" t="s">
        <v>1576</v>
      </c>
      <c r="E436" s="587" t="s">
        <v>1577</v>
      </c>
      <c r="F436" s="614">
        <v>2</v>
      </c>
      <c r="G436" s="614">
        <v>198</v>
      </c>
      <c r="H436" s="614">
        <v>0.18065693430656934</v>
      </c>
      <c r="I436" s="614">
        <v>99</v>
      </c>
      <c r="J436" s="614">
        <v>8</v>
      </c>
      <c r="K436" s="614">
        <v>1096</v>
      </c>
      <c r="L436" s="614">
        <v>1</v>
      </c>
      <c r="M436" s="614">
        <v>137</v>
      </c>
      <c r="N436" s="614">
        <v>7</v>
      </c>
      <c r="O436" s="614">
        <v>971</v>
      </c>
      <c r="P436" s="592">
        <v>0.88594890510948909</v>
      </c>
      <c r="Q436" s="615">
        <v>138.71428571428572</v>
      </c>
    </row>
    <row r="437" spans="1:17" ht="14.4" customHeight="1" x14ac:dyDescent="0.3">
      <c r="A437" s="586" t="s">
        <v>1501</v>
      </c>
      <c r="B437" s="587" t="s">
        <v>1502</v>
      </c>
      <c r="C437" s="587" t="s">
        <v>1503</v>
      </c>
      <c r="D437" s="587" t="s">
        <v>1576</v>
      </c>
      <c r="E437" s="587" t="s">
        <v>1578</v>
      </c>
      <c r="F437" s="614">
        <v>25</v>
      </c>
      <c r="G437" s="614">
        <v>2475</v>
      </c>
      <c r="H437" s="614">
        <v>2.0072992700729926</v>
      </c>
      <c r="I437" s="614">
        <v>99</v>
      </c>
      <c r="J437" s="614">
        <v>9</v>
      </c>
      <c r="K437" s="614">
        <v>1233</v>
      </c>
      <c r="L437" s="614">
        <v>1</v>
      </c>
      <c r="M437" s="614">
        <v>137</v>
      </c>
      <c r="N437" s="614">
        <v>16</v>
      </c>
      <c r="O437" s="614">
        <v>2213</v>
      </c>
      <c r="P437" s="592">
        <v>1.7948094079480941</v>
      </c>
      <c r="Q437" s="615">
        <v>138.3125</v>
      </c>
    </row>
    <row r="438" spans="1:17" ht="14.4" customHeight="1" x14ac:dyDescent="0.3">
      <c r="A438" s="586" t="s">
        <v>1501</v>
      </c>
      <c r="B438" s="587" t="s">
        <v>1502</v>
      </c>
      <c r="C438" s="587" t="s">
        <v>1503</v>
      </c>
      <c r="D438" s="587" t="s">
        <v>1579</v>
      </c>
      <c r="E438" s="587" t="s">
        <v>1580</v>
      </c>
      <c r="F438" s="614">
        <v>82</v>
      </c>
      <c r="G438" s="614">
        <v>1722</v>
      </c>
      <c r="H438" s="614"/>
      <c r="I438" s="614">
        <v>21</v>
      </c>
      <c r="J438" s="614"/>
      <c r="K438" s="614"/>
      <c r="L438" s="614"/>
      <c r="M438" s="614"/>
      <c r="N438" s="614">
        <v>11</v>
      </c>
      <c r="O438" s="614">
        <v>726</v>
      </c>
      <c r="P438" s="592"/>
      <c r="Q438" s="615">
        <v>66</v>
      </c>
    </row>
    <row r="439" spans="1:17" ht="14.4" customHeight="1" x14ac:dyDescent="0.3">
      <c r="A439" s="586" t="s">
        <v>1501</v>
      </c>
      <c r="B439" s="587" t="s">
        <v>1502</v>
      </c>
      <c r="C439" s="587" t="s">
        <v>1503</v>
      </c>
      <c r="D439" s="587" t="s">
        <v>1579</v>
      </c>
      <c r="E439" s="587" t="s">
        <v>1581</v>
      </c>
      <c r="F439" s="614">
        <v>6</v>
      </c>
      <c r="G439" s="614">
        <v>126</v>
      </c>
      <c r="H439" s="614">
        <v>3.5353535353535352E-2</v>
      </c>
      <c r="I439" s="614">
        <v>21</v>
      </c>
      <c r="J439" s="614">
        <v>54</v>
      </c>
      <c r="K439" s="614">
        <v>3564</v>
      </c>
      <c r="L439" s="614">
        <v>1</v>
      </c>
      <c r="M439" s="614">
        <v>66</v>
      </c>
      <c r="N439" s="614">
        <v>3</v>
      </c>
      <c r="O439" s="614">
        <v>198</v>
      </c>
      <c r="P439" s="592">
        <v>5.5555555555555552E-2</v>
      </c>
      <c r="Q439" s="615">
        <v>66</v>
      </c>
    </row>
    <row r="440" spans="1:17" ht="14.4" customHeight="1" x14ac:dyDescent="0.3">
      <c r="A440" s="586" t="s">
        <v>1501</v>
      </c>
      <c r="B440" s="587" t="s">
        <v>1502</v>
      </c>
      <c r="C440" s="587" t="s">
        <v>1503</v>
      </c>
      <c r="D440" s="587" t="s">
        <v>1582</v>
      </c>
      <c r="E440" s="587" t="s">
        <v>1583</v>
      </c>
      <c r="F440" s="614">
        <v>170</v>
      </c>
      <c r="G440" s="614">
        <v>82960</v>
      </c>
      <c r="H440" s="614">
        <v>12.646341463414634</v>
      </c>
      <c r="I440" s="614">
        <v>488</v>
      </c>
      <c r="J440" s="614">
        <v>20</v>
      </c>
      <c r="K440" s="614">
        <v>6560</v>
      </c>
      <c r="L440" s="614">
        <v>1</v>
      </c>
      <c r="M440" s="614">
        <v>328</v>
      </c>
      <c r="N440" s="614">
        <v>15</v>
      </c>
      <c r="O440" s="614">
        <v>4920</v>
      </c>
      <c r="P440" s="592">
        <v>0.75</v>
      </c>
      <c r="Q440" s="615">
        <v>328</v>
      </c>
    </row>
    <row r="441" spans="1:17" ht="14.4" customHeight="1" x14ac:dyDescent="0.3">
      <c r="A441" s="586" t="s">
        <v>1501</v>
      </c>
      <c r="B441" s="587" t="s">
        <v>1502</v>
      </c>
      <c r="C441" s="587" t="s">
        <v>1503</v>
      </c>
      <c r="D441" s="587" t="s">
        <v>1593</v>
      </c>
      <c r="E441" s="587" t="s">
        <v>1594</v>
      </c>
      <c r="F441" s="614">
        <v>137</v>
      </c>
      <c r="G441" s="614">
        <v>5617</v>
      </c>
      <c r="H441" s="614">
        <v>1.2957324106113033</v>
      </c>
      <c r="I441" s="614">
        <v>41</v>
      </c>
      <c r="J441" s="614">
        <v>85</v>
      </c>
      <c r="K441" s="614">
        <v>4335</v>
      </c>
      <c r="L441" s="614">
        <v>1</v>
      </c>
      <c r="M441" s="614">
        <v>51</v>
      </c>
      <c r="N441" s="614">
        <v>72</v>
      </c>
      <c r="O441" s="614">
        <v>3672</v>
      </c>
      <c r="P441" s="592">
        <v>0.84705882352941175</v>
      </c>
      <c r="Q441" s="615">
        <v>51</v>
      </c>
    </row>
    <row r="442" spans="1:17" ht="14.4" customHeight="1" x14ac:dyDescent="0.3">
      <c r="A442" s="586" t="s">
        <v>1501</v>
      </c>
      <c r="B442" s="587" t="s">
        <v>1502</v>
      </c>
      <c r="C442" s="587" t="s">
        <v>1503</v>
      </c>
      <c r="D442" s="587" t="s">
        <v>1593</v>
      </c>
      <c r="E442" s="587" t="s">
        <v>1595</v>
      </c>
      <c r="F442" s="614"/>
      <c r="G442" s="614"/>
      <c r="H442" s="614"/>
      <c r="I442" s="614"/>
      <c r="J442" s="614">
        <v>19</v>
      </c>
      <c r="K442" s="614">
        <v>969</v>
      </c>
      <c r="L442" s="614">
        <v>1</v>
      </c>
      <c r="M442" s="614">
        <v>51</v>
      </c>
      <c r="N442" s="614">
        <v>10</v>
      </c>
      <c r="O442" s="614">
        <v>510</v>
      </c>
      <c r="P442" s="592">
        <v>0.52631578947368418</v>
      </c>
      <c r="Q442" s="615">
        <v>51</v>
      </c>
    </row>
    <row r="443" spans="1:17" ht="14.4" customHeight="1" x14ac:dyDescent="0.3">
      <c r="A443" s="586" t="s">
        <v>1501</v>
      </c>
      <c r="B443" s="587" t="s">
        <v>1502</v>
      </c>
      <c r="C443" s="587" t="s">
        <v>1503</v>
      </c>
      <c r="D443" s="587" t="s">
        <v>1596</v>
      </c>
      <c r="E443" s="587" t="s">
        <v>1597</v>
      </c>
      <c r="F443" s="614"/>
      <c r="G443" s="614"/>
      <c r="H443" s="614"/>
      <c r="I443" s="614"/>
      <c r="J443" s="614"/>
      <c r="K443" s="614"/>
      <c r="L443" s="614"/>
      <c r="M443" s="614"/>
      <c r="N443" s="614">
        <v>1</v>
      </c>
      <c r="O443" s="614">
        <v>130</v>
      </c>
      <c r="P443" s="592"/>
      <c r="Q443" s="615">
        <v>130</v>
      </c>
    </row>
    <row r="444" spans="1:17" ht="14.4" customHeight="1" x14ac:dyDescent="0.3">
      <c r="A444" s="586" t="s">
        <v>1501</v>
      </c>
      <c r="B444" s="587" t="s">
        <v>1502</v>
      </c>
      <c r="C444" s="587" t="s">
        <v>1503</v>
      </c>
      <c r="D444" s="587" t="s">
        <v>1603</v>
      </c>
      <c r="E444" s="587" t="s">
        <v>1605</v>
      </c>
      <c r="F444" s="614"/>
      <c r="G444" s="614"/>
      <c r="H444" s="614"/>
      <c r="I444" s="614"/>
      <c r="J444" s="614"/>
      <c r="K444" s="614"/>
      <c r="L444" s="614"/>
      <c r="M444" s="614"/>
      <c r="N444" s="614">
        <v>1</v>
      </c>
      <c r="O444" s="614">
        <v>207</v>
      </c>
      <c r="P444" s="592"/>
      <c r="Q444" s="615">
        <v>207</v>
      </c>
    </row>
    <row r="445" spans="1:17" ht="14.4" customHeight="1" x14ac:dyDescent="0.3">
      <c r="A445" s="586" t="s">
        <v>1501</v>
      </c>
      <c r="B445" s="587" t="s">
        <v>1502</v>
      </c>
      <c r="C445" s="587" t="s">
        <v>1503</v>
      </c>
      <c r="D445" s="587" t="s">
        <v>1611</v>
      </c>
      <c r="E445" s="587" t="s">
        <v>1612</v>
      </c>
      <c r="F445" s="614">
        <v>17</v>
      </c>
      <c r="G445" s="614">
        <v>10438</v>
      </c>
      <c r="H445" s="614">
        <v>1.4212962962962963</v>
      </c>
      <c r="I445" s="614">
        <v>614</v>
      </c>
      <c r="J445" s="614">
        <v>12</v>
      </c>
      <c r="K445" s="614">
        <v>7344</v>
      </c>
      <c r="L445" s="614">
        <v>1</v>
      </c>
      <c r="M445" s="614">
        <v>612</v>
      </c>
      <c r="N445" s="614">
        <v>8</v>
      </c>
      <c r="O445" s="614">
        <v>4896</v>
      </c>
      <c r="P445" s="592">
        <v>0.66666666666666663</v>
      </c>
      <c r="Q445" s="615">
        <v>612</v>
      </c>
    </row>
    <row r="446" spans="1:17" ht="14.4" customHeight="1" x14ac:dyDescent="0.3">
      <c r="A446" s="586" t="s">
        <v>1501</v>
      </c>
      <c r="B446" s="587" t="s">
        <v>1502</v>
      </c>
      <c r="C446" s="587" t="s">
        <v>1503</v>
      </c>
      <c r="D446" s="587" t="s">
        <v>1611</v>
      </c>
      <c r="E446" s="587" t="s">
        <v>1613</v>
      </c>
      <c r="F446" s="614">
        <v>2</v>
      </c>
      <c r="G446" s="614">
        <v>1228</v>
      </c>
      <c r="H446" s="614">
        <v>0.66884531590413943</v>
      </c>
      <c r="I446" s="614">
        <v>614</v>
      </c>
      <c r="J446" s="614">
        <v>3</v>
      </c>
      <c r="K446" s="614">
        <v>1836</v>
      </c>
      <c r="L446" s="614">
        <v>1</v>
      </c>
      <c r="M446" s="614">
        <v>612</v>
      </c>
      <c r="N446" s="614">
        <v>8</v>
      </c>
      <c r="O446" s="614">
        <v>4896</v>
      </c>
      <c r="P446" s="592">
        <v>2.6666666666666665</v>
      </c>
      <c r="Q446" s="615">
        <v>612</v>
      </c>
    </row>
    <row r="447" spans="1:17" ht="14.4" customHeight="1" x14ac:dyDescent="0.3">
      <c r="A447" s="586" t="s">
        <v>1501</v>
      </c>
      <c r="B447" s="587" t="s">
        <v>1502</v>
      </c>
      <c r="C447" s="587" t="s">
        <v>1503</v>
      </c>
      <c r="D447" s="587" t="s">
        <v>1627</v>
      </c>
      <c r="E447" s="587" t="s">
        <v>1628</v>
      </c>
      <c r="F447" s="614">
        <v>3</v>
      </c>
      <c r="G447" s="614">
        <v>747</v>
      </c>
      <c r="H447" s="614">
        <v>2.7564575645756459</v>
      </c>
      <c r="I447" s="614">
        <v>249</v>
      </c>
      <c r="J447" s="614">
        <v>1</v>
      </c>
      <c r="K447" s="614">
        <v>271</v>
      </c>
      <c r="L447" s="614">
        <v>1</v>
      </c>
      <c r="M447" s="614">
        <v>271</v>
      </c>
      <c r="N447" s="614"/>
      <c r="O447" s="614"/>
      <c r="P447" s="592"/>
      <c r="Q447" s="615"/>
    </row>
    <row r="448" spans="1:17" ht="14.4" customHeight="1" x14ac:dyDescent="0.3">
      <c r="A448" s="586" t="s">
        <v>1501</v>
      </c>
      <c r="B448" s="587" t="s">
        <v>1502</v>
      </c>
      <c r="C448" s="587" t="s">
        <v>1503</v>
      </c>
      <c r="D448" s="587" t="s">
        <v>1627</v>
      </c>
      <c r="E448" s="587" t="s">
        <v>1629</v>
      </c>
      <c r="F448" s="614">
        <v>15</v>
      </c>
      <c r="G448" s="614">
        <v>3735</v>
      </c>
      <c r="H448" s="614"/>
      <c r="I448" s="614">
        <v>249</v>
      </c>
      <c r="J448" s="614"/>
      <c r="K448" s="614"/>
      <c r="L448" s="614"/>
      <c r="M448" s="614"/>
      <c r="N448" s="614"/>
      <c r="O448" s="614"/>
      <c r="P448" s="592"/>
      <c r="Q448" s="615"/>
    </row>
    <row r="449" spans="1:17" ht="14.4" customHeight="1" x14ac:dyDescent="0.3">
      <c r="A449" s="586" t="s">
        <v>1501</v>
      </c>
      <c r="B449" s="587" t="s">
        <v>1502</v>
      </c>
      <c r="C449" s="587" t="s">
        <v>1503</v>
      </c>
      <c r="D449" s="587" t="s">
        <v>1635</v>
      </c>
      <c r="E449" s="587" t="s">
        <v>1636</v>
      </c>
      <c r="F449" s="614">
        <v>411</v>
      </c>
      <c r="G449" s="614">
        <v>11097</v>
      </c>
      <c r="H449" s="614">
        <v>0.98789281581055821</v>
      </c>
      <c r="I449" s="614">
        <v>27</v>
      </c>
      <c r="J449" s="614">
        <v>239</v>
      </c>
      <c r="K449" s="614">
        <v>11233</v>
      </c>
      <c r="L449" s="614">
        <v>1</v>
      </c>
      <c r="M449" s="614">
        <v>47</v>
      </c>
      <c r="N449" s="614">
        <v>188</v>
      </c>
      <c r="O449" s="614">
        <v>8836</v>
      </c>
      <c r="P449" s="592">
        <v>0.78661087866108792</v>
      </c>
      <c r="Q449" s="615">
        <v>47</v>
      </c>
    </row>
    <row r="450" spans="1:17" ht="14.4" customHeight="1" x14ac:dyDescent="0.3">
      <c r="A450" s="586" t="s">
        <v>1501</v>
      </c>
      <c r="B450" s="587" t="s">
        <v>1502</v>
      </c>
      <c r="C450" s="587" t="s">
        <v>1503</v>
      </c>
      <c r="D450" s="587" t="s">
        <v>1635</v>
      </c>
      <c r="E450" s="587" t="s">
        <v>1637</v>
      </c>
      <c r="F450" s="614">
        <v>13</v>
      </c>
      <c r="G450" s="614">
        <v>351</v>
      </c>
      <c r="H450" s="614">
        <v>0.2575201760821717</v>
      </c>
      <c r="I450" s="614">
        <v>27</v>
      </c>
      <c r="J450" s="614">
        <v>29</v>
      </c>
      <c r="K450" s="614">
        <v>1363</v>
      </c>
      <c r="L450" s="614">
        <v>1</v>
      </c>
      <c r="M450" s="614">
        <v>47</v>
      </c>
      <c r="N450" s="614">
        <v>6</v>
      </c>
      <c r="O450" s="614">
        <v>282</v>
      </c>
      <c r="P450" s="592">
        <v>0.20689655172413793</v>
      </c>
      <c r="Q450" s="615">
        <v>47</v>
      </c>
    </row>
    <row r="451" spans="1:17" ht="14.4" customHeight="1" x14ac:dyDescent="0.3">
      <c r="A451" s="586" t="s">
        <v>1501</v>
      </c>
      <c r="B451" s="587" t="s">
        <v>1502</v>
      </c>
      <c r="C451" s="587" t="s">
        <v>1503</v>
      </c>
      <c r="D451" s="587" t="s">
        <v>1646</v>
      </c>
      <c r="E451" s="587" t="s">
        <v>1647</v>
      </c>
      <c r="F451" s="614"/>
      <c r="G451" s="614"/>
      <c r="H451" s="614"/>
      <c r="I451" s="614"/>
      <c r="J451" s="614">
        <v>1</v>
      </c>
      <c r="K451" s="614">
        <v>242</v>
      </c>
      <c r="L451" s="614">
        <v>1</v>
      </c>
      <c r="M451" s="614">
        <v>242</v>
      </c>
      <c r="N451" s="614">
        <v>3</v>
      </c>
      <c r="O451" s="614">
        <v>726</v>
      </c>
      <c r="P451" s="592">
        <v>3</v>
      </c>
      <c r="Q451" s="615">
        <v>242</v>
      </c>
    </row>
    <row r="452" spans="1:17" ht="14.4" customHeight="1" x14ac:dyDescent="0.3">
      <c r="A452" s="586" t="s">
        <v>1501</v>
      </c>
      <c r="B452" s="587" t="s">
        <v>1502</v>
      </c>
      <c r="C452" s="587" t="s">
        <v>1503</v>
      </c>
      <c r="D452" s="587" t="s">
        <v>1648</v>
      </c>
      <c r="E452" s="587" t="s">
        <v>1649</v>
      </c>
      <c r="F452" s="614"/>
      <c r="G452" s="614"/>
      <c r="H452" s="614"/>
      <c r="I452" s="614"/>
      <c r="J452" s="614">
        <v>54</v>
      </c>
      <c r="K452" s="614">
        <v>80622</v>
      </c>
      <c r="L452" s="614">
        <v>1</v>
      </c>
      <c r="M452" s="614">
        <v>1493</v>
      </c>
      <c r="N452" s="614">
        <v>33</v>
      </c>
      <c r="O452" s="614">
        <v>49269</v>
      </c>
      <c r="P452" s="592">
        <v>0.61111111111111116</v>
      </c>
      <c r="Q452" s="615">
        <v>1493</v>
      </c>
    </row>
    <row r="453" spans="1:17" ht="14.4" customHeight="1" x14ac:dyDescent="0.3">
      <c r="A453" s="586" t="s">
        <v>1501</v>
      </c>
      <c r="B453" s="587" t="s">
        <v>1502</v>
      </c>
      <c r="C453" s="587" t="s">
        <v>1503</v>
      </c>
      <c r="D453" s="587" t="s">
        <v>1650</v>
      </c>
      <c r="E453" s="587" t="s">
        <v>1651</v>
      </c>
      <c r="F453" s="614"/>
      <c r="G453" s="614"/>
      <c r="H453" s="614"/>
      <c r="I453" s="614"/>
      <c r="J453" s="614">
        <v>22</v>
      </c>
      <c r="K453" s="614">
        <v>7194</v>
      </c>
      <c r="L453" s="614">
        <v>1</v>
      </c>
      <c r="M453" s="614">
        <v>327</v>
      </c>
      <c r="N453" s="614">
        <v>16</v>
      </c>
      <c r="O453" s="614">
        <v>5232</v>
      </c>
      <c r="P453" s="592">
        <v>0.72727272727272729</v>
      </c>
      <c r="Q453" s="615">
        <v>327</v>
      </c>
    </row>
    <row r="454" spans="1:17" ht="14.4" customHeight="1" x14ac:dyDescent="0.3">
      <c r="A454" s="586" t="s">
        <v>1501</v>
      </c>
      <c r="B454" s="587" t="s">
        <v>1502</v>
      </c>
      <c r="C454" s="587" t="s">
        <v>1503</v>
      </c>
      <c r="D454" s="587" t="s">
        <v>1650</v>
      </c>
      <c r="E454" s="587" t="s">
        <v>1652</v>
      </c>
      <c r="F454" s="614"/>
      <c r="G454" s="614"/>
      <c r="H454" s="614"/>
      <c r="I454" s="614"/>
      <c r="J454" s="614">
        <v>15</v>
      </c>
      <c r="K454" s="614">
        <v>4905</v>
      </c>
      <c r="L454" s="614">
        <v>1</v>
      </c>
      <c r="M454" s="614">
        <v>327</v>
      </c>
      <c r="N454" s="614">
        <v>56</v>
      </c>
      <c r="O454" s="614">
        <v>18312</v>
      </c>
      <c r="P454" s="592">
        <v>3.7333333333333334</v>
      </c>
      <c r="Q454" s="615">
        <v>327</v>
      </c>
    </row>
    <row r="455" spans="1:17" ht="14.4" customHeight="1" x14ac:dyDescent="0.3">
      <c r="A455" s="586" t="s">
        <v>1501</v>
      </c>
      <c r="B455" s="587" t="s">
        <v>1502</v>
      </c>
      <c r="C455" s="587" t="s">
        <v>1503</v>
      </c>
      <c r="D455" s="587" t="s">
        <v>1653</v>
      </c>
      <c r="E455" s="587" t="s">
        <v>1654</v>
      </c>
      <c r="F455" s="614"/>
      <c r="G455" s="614"/>
      <c r="H455" s="614"/>
      <c r="I455" s="614"/>
      <c r="J455" s="614">
        <v>11</v>
      </c>
      <c r="K455" s="614">
        <v>9757</v>
      </c>
      <c r="L455" s="614">
        <v>1</v>
      </c>
      <c r="M455" s="614">
        <v>887</v>
      </c>
      <c r="N455" s="614">
        <v>17</v>
      </c>
      <c r="O455" s="614">
        <v>15096</v>
      </c>
      <c r="P455" s="592">
        <v>1.5471968842882033</v>
      </c>
      <c r="Q455" s="615">
        <v>888</v>
      </c>
    </row>
    <row r="456" spans="1:17" ht="14.4" customHeight="1" x14ac:dyDescent="0.3">
      <c r="A456" s="586" t="s">
        <v>1501</v>
      </c>
      <c r="B456" s="587" t="s">
        <v>1502</v>
      </c>
      <c r="C456" s="587" t="s">
        <v>1503</v>
      </c>
      <c r="D456" s="587" t="s">
        <v>1657</v>
      </c>
      <c r="E456" s="587" t="s">
        <v>1658</v>
      </c>
      <c r="F456" s="614"/>
      <c r="G456" s="614"/>
      <c r="H456" s="614"/>
      <c r="I456" s="614"/>
      <c r="J456" s="614">
        <v>650</v>
      </c>
      <c r="K456" s="614">
        <v>169000</v>
      </c>
      <c r="L456" s="614">
        <v>1</v>
      </c>
      <c r="M456" s="614">
        <v>260</v>
      </c>
      <c r="N456" s="614">
        <v>32</v>
      </c>
      <c r="O456" s="614">
        <v>8352</v>
      </c>
      <c r="P456" s="592">
        <v>4.9420118343195263E-2</v>
      </c>
      <c r="Q456" s="615">
        <v>261</v>
      </c>
    </row>
    <row r="457" spans="1:17" ht="14.4" customHeight="1" x14ac:dyDescent="0.3">
      <c r="A457" s="586" t="s">
        <v>1501</v>
      </c>
      <c r="B457" s="587" t="s">
        <v>1502</v>
      </c>
      <c r="C457" s="587" t="s">
        <v>1503</v>
      </c>
      <c r="D457" s="587" t="s">
        <v>1657</v>
      </c>
      <c r="E457" s="587" t="s">
        <v>1659</v>
      </c>
      <c r="F457" s="614"/>
      <c r="G457" s="614"/>
      <c r="H457" s="614"/>
      <c r="I457" s="614"/>
      <c r="J457" s="614"/>
      <c r="K457" s="614"/>
      <c r="L457" s="614"/>
      <c r="M457" s="614"/>
      <c r="N457" s="614">
        <v>1149</v>
      </c>
      <c r="O457" s="614">
        <v>299889</v>
      </c>
      <c r="P457" s="592"/>
      <c r="Q457" s="615">
        <v>261</v>
      </c>
    </row>
    <row r="458" spans="1:17" ht="14.4" customHeight="1" x14ac:dyDescent="0.3">
      <c r="A458" s="586" t="s">
        <v>1501</v>
      </c>
      <c r="B458" s="587" t="s">
        <v>1502</v>
      </c>
      <c r="C458" s="587" t="s">
        <v>1503</v>
      </c>
      <c r="D458" s="587" t="s">
        <v>1660</v>
      </c>
      <c r="E458" s="587" t="s">
        <v>1661</v>
      </c>
      <c r="F458" s="614"/>
      <c r="G458" s="614"/>
      <c r="H458" s="614"/>
      <c r="I458" s="614"/>
      <c r="J458" s="614"/>
      <c r="K458" s="614"/>
      <c r="L458" s="614"/>
      <c r="M458" s="614"/>
      <c r="N458" s="614">
        <v>1</v>
      </c>
      <c r="O458" s="614">
        <v>165</v>
      </c>
      <c r="P458" s="592"/>
      <c r="Q458" s="615">
        <v>165</v>
      </c>
    </row>
    <row r="459" spans="1:17" ht="14.4" customHeight="1" x14ac:dyDescent="0.3">
      <c r="A459" s="586" t="s">
        <v>1501</v>
      </c>
      <c r="B459" s="587" t="s">
        <v>1502</v>
      </c>
      <c r="C459" s="587" t="s">
        <v>1503</v>
      </c>
      <c r="D459" s="587" t="s">
        <v>1660</v>
      </c>
      <c r="E459" s="587" t="s">
        <v>1662</v>
      </c>
      <c r="F459" s="614"/>
      <c r="G459" s="614"/>
      <c r="H459" s="614"/>
      <c r="I459" s="614"/>
      <c r="J459" s="614">
        <v>1</v>
      </c>
      <c r="K459" s="614">
        <v>165</v>
      </c>
      <c r="L459" s="614">
        <v>1</v>
      </c>
      <c r="M459" s="614">
        <v>165</v>
      </c>
      <c r="N459" s="614">
        <v>19</v>
      </c>
      <c r="O459" s="614">
        <v>3135</v>
      </c>
      <c r="P459" s="592">
        <v>19</v>
      </c>
      <c r="Q459" s="615">
        <v>165</v>
      </c>
    </row>
    <row r="460" spans="1:17" ht="14.4" customHeight="1" x14ac:dyDescent="0.3">
      <c r="A460" s="586" t="s">
        <v>1708</v>
      </c>
      <c r="B460" s="587" t="s">
        <v>1502</v>
      </c>
      <c r="C460" s="587" t="s">
        <v>1503</v>
      </c>
      <c r="D460" s="587" t="s">
        <v>1504</v>
      </c>
      <c r="E460" s="587" t="s">
        <v>1505</v>
      </c>
      <c r="F460" s="614">
        <v>1258</v>
      </c>
      <c r="G460" s="614">
        <v>217634</v>
      </c>
      <c r="H460" s="614">
        <v>1.0789022298456261</v>
      </c>
      <c r="I460" s="614">
        <v>173</v>
      </c>
      <c r="J460" s="614">
        <v>1166</v>
      </c>
      <c r="K460" s="614">
        <v>201718</v>
      </c>
      <c r="L460" s="614">
        <v>1</v>
      </c>
      <c r="M460" s="614">
        <v>173</v>
      </c>
      <c r="N460" s="614">
        <v>1165</v>
      </c>
      <c r="O460" s="614">
        <v>202710</v>
      </c>
      <c r="P460" s="592">
        <v>1.0049177564719063</v>
      </c>
      <c r="Q460" s="615">
        <v>174</v>
      </c>
    </row>
    <row r="461" spans="1:17" ht="14.4" customHeight="1" x14ac:dyDescent="0.3">
      <c r="A461" s="586" t="s">
        <v>1708</v>
      </c>
      <c r="B461" s="587" t="s">
        <v>1502</v>
      </c>
      <c r="C461" s="587" t="s">
        <v>1503</v>
      </c>
      <c r="D461" s="587" t="s">
        <v>1508</v>
      </c>
      <c r="E461" s="587" t="s">
        <v>1509</v>
      </c>
      <c r="F461" s="614"/>
      <c r="G461" s="614"/>
      <c r="H461" s="614"/>
      <c r="I461" s="614"/>
      <c r="J461" s="614">
        <v>8</v>
      </c>
      <c r="K461" s="614">
        <v>608</v>
      </c>
      <c r="L461" s="614">
        <v>1</v>
      </c>
      <c r="M461" s="614">
        <v>76</v>
      </c>
      <c r="N461" s="614">
        <v>4</v>
      </c>
      <c r="O461" s="614">
        <v>304</v>
      </c>
      <c r="P461" s="592">
        <v>0.5</v>
      </c>
      <c r="Q461" s="615">
        <v>76</v>
      </c>
    </row>
    <row r="462" spans="1:17" ht="14.4" customHeight="1" x14ac:dyDescent="0.3">
      <c r="A462" s="586" t="s">
        <v>1708</v>
      </c>
      <c r="B462" s="587" t="s">
        <v>1502</v>
      </c>
      <c r="C462" s="587" t="s">
        <v>1503</v>
      </c>
      <c r="D462" s="587" t="s">
        <v>1522</v>
      </c>
      <c r="E462" s="587" t="s">
        <v>1523</v>
      </c>
      <c r="F462" s="614">
        <v>684</v>
      </c>
      <c r="G462" s="614">
        <v>802332</v>
      </c>
      <c r="H462" s="614">
        <v>2.7466776214439768</v>
      </c>
      <c r="I462" s="614">
        <v>1173</v>
      </c>
      <c r="J462" s="614">
        <v>273</v>
      </c>
      <c r="K462" s="614">
        <v>292110</v>
      </c>
      <c r="L462" s="614">
        <v>1</v>
      </c>
      <c r="M462" s="614">
        <v>1070</v>
      </c>
      <c r="N462" s="614">
        <v>563</v>
      </c>
      <c r="O462" s="614">
        <v>602410</v>
      </c>
      <c r="P462" s="592">
        <v>2.062271062271062</v>
      </c>
      <c r="Q462" s="615">
        <v>1070</v>
      </c>
    </row>
    <row r="463" spans="1:17" ht="14.4" customHeight="1" x14ac:dyDescent="0.3">
      <c r="A463" s="586" t="s">
        <v>1708</v>
      </c>
      <c r="B463" s="587" t="s">
        <v>1502</v>
      </c>
      <c r="C463" s="587" t="s">
        <v>1503</v>
      </c>
      <c r="D463" s="587" t="s">
        <v>1524</v>
      </c>
      <c r="E463" s="587" t="s">
        <v>1525</v>
      </c>
      <c r="F463" s="614">
        <v>3624</v>
      </c>
      <c r="G463" s="614">
        <v>148584</v>
      </c>
      <c r="H463" s="614">
        <v>1.098295462945168</v>
      </c>
      <c r="I463" s="614">
        <v>41</v>
      </c>
      <c r="J463" s="614">
        <v>2941</v>
      </c>
      <c r="K463" s="614">
        <v>135286</v>
      </c>
      <c r="L463" s="614">
        <v>1</v>
      </c>
      <c r="M463" s="614">
        <v>46</v>
      </c>
      <c r="N463" s="614">
        <v>2921</v>
      </c>
      <c r="O463" s="614">
        <v>134366</v>
      </c>
      <c r="P463" s="592">
        <v>0.99319959197551855</v>
      </c>
      <c r="Q463" s="615">
        <v>46</v>
      </c>
    </row>
    <row r="464" spans="1:17" ht="14.4" customHeight="1" x14ac:dyDescent="0.3">
      <c r="A464" s="586" t="s">
        <v>1708</v>
      </c>
      <c r="B464" s="587" t="s">
        <v>1502</v>
      </c>
      <c r="C464" s="587" t="s">
        <v>1503</v>
      </c>
      <c r="D464" s="587" t="s">
        <v>1524</v>
      </c>
      <c r="E464" s="587" t="s">
        <v>1526</v>
      </c>
      <c r="F464" s="614">
        <v>43</v>
      </c>
      <c r="G464" s="614">
        <v>1763</v>
      </c>
      <c r="H464" s="614"/>
      <c r="I464" s="614">
        <v>41</v>
      </c>
      <c r="J464" s="614"/>
      <c r="K464" s="614"/>
      <c r="L464" s="614"/>
      <c r="M464" s="614"/>
      <c r="N464" s="614">
        <v>32</v>
      </c>
      <c r="O464" s="614">
        <v>1472</v>
      </c>
      <c r="P464" s="592"/>
      <c r="Q464" s="615">
        <v>46</v>
      </c>
    </row>
    <row r="465" spans="1:17" ht="14.4" customHeight="1" x14ac:dyDescent="0.3">
      <c r="A465" s="586" t="s">
        <v>1708</v>
      </c>
      <c r="B465" s="587" t="s">
        <v>1502</v>
      </c>
      <c r="C465" s="587" t="s">
        <v>1503</v>
      </c>
      <c r="D465" s="587" t="s">
        <v>1527</v>
      </c>
      <c r="E465" s="587" t="s">
        <v>1528</v>
      </c>
      <c r="F465" s="614">
        <v>93</v>
      </c>
      <c r="G465" s="614">
        <v>35712</v>
      </c>
      <c r="H465" s="614">
        <v>0.77380771814261884</v>
      </c>
      <c r="I465" s="614">
        <v>384</v>
      </c>
      <c r="J465" s="614">
        <v>133</v>
      </c>
      <c r="K465" s="614">
        <v>46151</v>
      </c>
      <c r="L465" s="614">
        <v>1</v>
      </c>
      <c r="M465" s="614">
        <v>347</v>
      </c>
      <c r="N465" s="614">
        <v>139</v>
      </c>
      <c r="O465" s="614">
        <v>48233</v>
      </c>
      <c r="P465" s="592">
        <v>1.0451127819548873</v>
      </c>
      <c r="Q465" s="615">
        <v>347</v>
      </c>
    </row>
    <row r="466" spans="1:17" ht="14.4" customHeight="1" x14ac:dyDescent="0.3">
      <c r="A466" s="586" t="s">
        <v>1708</v>
      </c>
      <c r="B466" s="587" t="s">
        <v>1502</v>
      </c>
      <c r="C466" s="587" t="s">
        <v>1503</v>
      </c>
      <c r="D466" s="587" t="s">
        <v>1529</v>
      </c>
      <c r="E466" s="587" t="s">
        <v>1530</v>
      </c>
      <c r="F466" s="614">
        <v>71</v>
      </c>
      <c r="G466" s="614">
        <v>2627</v>
      </c>
      <c r="H466" s="614">
        <v>2.7110423116615068</v>
      </c>
      <c r="I466" s="614">
        <v>37</v>
      </c>
      <c r="J466" s="614">
        <v>19</v>
      </c>
      <c r="K466" s="614">
        <v>969</v>
      </c>
      <c r="L466" s="614">
        <v>1</v>
      </c>
      <c r="M466" s="614">
        <v>51</v>
      </c>
      <c r="N466" s="614"/>
      <c r="O466" s="614"/>
      <c r="P466" s="592"/>
      <c r="Q466" s="615"/>
    </row>
    <row r="467" spans="1:17" ht="14.4" customHeight="1" x14ac:dyDescent="0.3">
      <c r="A467" s="586" t="s">
        <v>1708</v>
      </c>
      <c r="B467" s="587" t="s">
        <v>1502</v>
      </c>
      <c r="C467" s="587" t="s">
        <v>1503</v>
      </c>
      <c r="D467" s="587" t="s">
        <v>1529</v>
      </c>
      <c r="E467" s="587" t="s">
        <v>1531</v>
      </c>
      <c r="F467" s="614">
        <v>1217</v>
      </c>
      <c r="G467" s="614">
        <v>45029</v>
      </c>
      <c r="H467" s="614">
        <v>1.894681477741311</v>
      </c>
      <c r="I467" s="614">
        <v>37</v>
      </c>
      <c r="J467" s="614">
        <v>466</v>
      </c>
      <c r="K467" s="614">
        <v>23766</v>
      </c>
      <c r="L467" s="614">
        <v>1</v>
      </c>
      <c r="M467" s="614">
        <v>51</v>
      </c>
      <c r="N467" s="614">
        <v>329</v>
      </c>
      <c r="O467" s="614">
        <v>16779</v>
      </c>
      <c r="P467" s="592">
        <v>0.70600858369098718</v>
      </c>
      <c r="Q467" s="615">
        <v>51</v>
      </c>
    </row>
    <row r="468" spans="1:17" ht="14.4" customHeight="1" x14ac:dyDescent="0.3">
      <c r="A468" s="586" t="s">
        <v>1708</v>
      </c>
      <c r="B468" s="587" t="s">
        <v>1502</v>
      </c>
      <c r="C468" s="587" t="s">
        <v>1503</v>
      </c>
      <c r="D468" s="587" t="s">
        <v>1534</v>
      </c>
      <c r="E468" s="587" t="s">
        <v>1535</v>
      </c>
      <c r="F468" s="614">
        <v>797</v>
      </c>
      <c r="G468" s="614">
        <v>355462</v>
      </c>
      <c r="H468" s="614">
        <v>0.45330289736788409</v>
      </c>
      <c r="I468" s="614">
        <v>446</v>
      </c>
      <c r="J468" s="614">
        <v>2080</v>
      </c>
      <c r="K468" s="614">
        <v>784160</v>
      </c>
      <c r="L468" s="614">
        <v>1</v>
      </c>
      <c r="M468" s="614">
        <v>377</v>
      </c>
      <c r="N468" s="614">
        <v>2262</v>
      </c>
      <c r="O468" s="614">
        <v>852774</v>
      </c>
      <c r="P468" s="592">
        <v>1.0874999999999999</v>
      </c>
      <c r="Q468" s="615">
        <v>377</v>
      </c>
    </row>
    <row r="469" spans="1:17" ht="14.4" customHeight="1" x14ac:dyDescent="0.3">
      <c r="A469" s="586" t="s">
        <v>1708</v>
      </c>
      <c r="B469" s="587" t="s">
        <v>1502</v>
      </c>
      <c r="C469" s="587" t="s">
        <v>1503</v>
      </c>
      <c r="D469" s="587" t="s">
        <v>1536</v>
      </c>
      <c r="E469" s="587" t="s">
        <v>1537</v>
      </c>
      <c r="F469" s="614">
        <v>1</v>
      </c>
      <c r="G469" s="614">
        <v>42</v>
      </c>
      <c r="H469" s="614"/>
      <c r="I469" s="614">
        <v>42</v>
      </c>
      <c r="J469" s="614"/>
      <c r="K469" s="614"/>
      <c r="L469" s="614"/>
      <c r="M469" s="614"/>
      <c r="N469" s="614"/>
      <c r="O469" s="614"/>
      <c r="P469" s="592"/>
      <c r="Q469" s="615"/>
    </row>
    <row r="470" spans="1:17" ht="14.4" customHeight="1" x14ac:dyDescent="0.3">
      <c r="A470" s="586" t="s">
        <v>1708</v>
      </c>
      <c r="B470" s="587" t="s">
        <v>1502</v>
      </c>
      <c r="C470" s="587" t="s">
        <v>1503</v>
      </c>
      <c r="D470" s="587" t="s">
        <v>1538</v>
      </c>
      <c r="E470" s="587" t="s">
        <v>1539</v>
      </c>
      <c r="F470" s="614">
        <v>1280</v>
      </c>
      <c r="G470" s="614">
        <v>629760</v>
      </c>
      <c r="H470" s="614">
        <v>0.85539648474640728</v>
      </c>
      <c r="I470" s="614">
        <v>492</v>
      </c>
      <c r="J470" s="614">
        <v>1405</v>
      </c>
      <c r="K470" s="614">
        <v>736220</v>
      </c>
      <c r="L470" s="614">
        <v>1</v>
      </c>
      <c r="M470" s="614">
        <v>524</v>
      </c>
      <c r="N470" s="614">
        <v>1326</v>
      </c>
      <c r="O470" s="614">
        <v>694824</v>
      </c>
      <c r="P470" s="592">
        <v>0.94377224199288257</v>
      </c>
      <c r="Q470" s="615">
        <v>524</v>
      </c>
    </row>
    <row r="471" spans="1:17" ht="14.4" customHeight="1" x14ac:dyDescent="0.3">
      <c r="A471" s="586" t="s">
        <v>1708</v>
      </c>
      <c r="B471" s="587" t="s">
        <v>1502</v>
      </c>
      <c r="C471" s="587" t="s">
        <v>1503</v>
      </c>
      <c r="D471" s="587" t="s">
        <v>1540</v>
      </c>
      <c r="E471" s="587" t="s">
        <v>1541</v>
      </c>
      <c r="F471" s="614">
        <v>254</v>
      </c>
      <c r="G471" s="614">
        <v>7874</v>
      </c>
      <c r="H471" s="614">
        <v>0.85801460172169552</v>
      </c>
      <c r="I471" s="614">
        <v>31</v>
      </c>
      <c r="J471" s="614">
        <v>161</v>
      </c>
      <c r="K471" s="614">
        <v>9177</v>
      </c>
      <c r="L471" s="614">
        <v>1</v>
      </c>
      <c r="M471" s="614">
        <v>57</v>
      </c>
      <c r="N471" s="614">
        <v>177</v>
      </c>
      <c r="O471" s="614">
        <v>10137</v>
      </c>
      <c r="P471" s="592">
        <v>1.104609349460608</v>
      </c>
      <c r="Q471" s="615">
        <v>57.271186440677965</v>
      </c>
    </row>
    <row r="472" spans="1:17" ht="14.4" customHeight="1" x14ac:dyDescent="0.3">
      <c r="A472" s="586" t="s">
        <v>1708</v>
      </c>
      <c r="B472" s="587" t="s">
        <v>1502</v>
      </c>
      <c r="C472" s="587" t="s">
        <v>1503</v>
      </c>
      <c r="D472" s="587" t="s">
        <v>1542</v>
      </c>
      <c r="E472" s="587" t="s">
        <v>1543</v>
      </c>
      <c r="F472" s="614">
        <v>3</v>
      </c>
      <c r="G472" s="614">
        <v>624</v>
      </c>
      <c r="H472" s="614">
        <v>0.30952380952380953</v>
      </c>
      <c r="I472" s="614">
        <v>208</v>
      </c>
      <c r="J472" s="614">
        <v>9</v>
      </c>
      <c r="K472" s="614">
        <v>2016</v>
      </c>
      <c r="L472" s="614">
        <v>1</v>
      </c>
      <c r="M472" s="614">
        <v>224</v>
      </c>
      <c r="N472" s="614">
        <v>6</v>
      </c>
      <c r="O472" s="614">
        <v>1350</v>
      </c>
      <c r="P472" s="592">
        <v>0.6696428571428571</v>
      </c>
      <c r="Q472" s="615">
        <v>225</v>
      </c>
    </row>
    <row r="473" spans="1:17" ht="14.4" customHeight="1" x14ac:dyDescent="0.3">
      <c r="A473" s="586" t="s">
        <v>1708</v>
      </c>
      <c r="B473" s="587" t="s">
        <v>1502</v>
      </c>
      <c r="C473" s="587" t="s">
        <v>1503</v>
      </c>
      <c r="D473" s="587" t="s">
        <v>1542</v>
      </c>
      <c r="E473" s="587" t="s">
        <v>1544</v>
      </c>
      <c r="F473" s="614">
        <v>5</v>
      </c>
      <c r="G473" s="614">
        <v>1040</v>
      </c>
      <c r="H473" s="614">
        <v>2.3214285714285716</v>
      </c>
      <c r="I473" s="614">
        <v>208</v>
      </c>
      <c r="J473" s="614">
        <v>2</v>
      </c>
      <c r="K473" s="614">
        <v>448</v>
      </c>
      <c r="L473" s="614">
        <v>1</v>
      </c>
      <c r="M473" s="614">
        <v>224</v>
      </c>
      <c r="N473" s="614">
        <v>2</v>
      </c>
      <c r="O473" s="614">
        <v>450</v>
      </c>
      <c r="P473" s="592">
        <v>1.0044642857142858</v>
      </c>
      <c r="Q473" s="615">
        <v>225</v>
      </c>
    </row>
    <row r="474" spans="1:17" ht="14.4" customHeight="1" x14ac:dyDescent="0.3">
      <c r="A474" s="586" t="s">
        <v>1708</v>
      </c>
      <c r="B474" s="587" t="s">
        <v>1502</v>
      </c>
      <c r="C474" s="587" t="s">
        <v>1503</v>
      </c>
      <c r="D474" s="587" t="s">
        <v>1545</v>
      </c>
      <c r="E474" s="587" t="s">
        <v>1546</v>
      </c>
      <c r="F474" s="614">
        <v>9</v>
      </c>
      <c r="G474" s="614">
        <v>3456</v>
      </c>
      <c r="H474" s="614">
        <v>0.56814072003945426</v>
      </c>
      <c r="I474" s="614">
        <v>384</v>
      </c>
      <c r="J474" s="614">
        <v>11</v>
      </c>
      <c r="K474" s="614">
        <v>6083</v>
      </c>
      <c r="L474" s="614">
        <v>1</v>
      </c>
      <c r="M474" s="614">
        <v>553</v>
      </c>
      <c r="N474" s="614">
        <v>8</v>
      </c>
      <c r="O474" s="614">
        <v>4432</v>
      </c>
      <c r="P474" s="592">
        <v>0.72858786782837415</v>
      </c>
      <c r="Q474" s="615">
        <v>554</v>
      </c>
    </row>
    <row r="475" spans="1:17" ht="14.4" customHeight="1" x14ac:dyDescent="0.3">
      <c r="A475" s="586" t="s">
        <v>1708</v>
      </c>
      <c r="B475" s="587" t="s">
        <v>1502</v>
      </c>
      <c r="C475" s="587" t="s">
        <v>1503</v>
      </c>
      <c r="D475" s="587" t="s">
        <v>1547</v>
      </c>
      <c r="E475" s="587" t="s">
        <v>1548</v>
      </c>
      <c r="F475" s="614">
        <v>3</v>
      </c>
      <c r="G475" s="614">
        <v>708</v>
      </c>
      <c r="H475" s="614">
        <v>1.6619718309859155</v>
      </c>
      <c r="I475" s="614">
        <v>236</v>
      </c>
      <c r="J475" s="614">
        <v>2</v>
      </c>
      <c r="K475" s="614">
        <v>426</v>
      </c>
      <c r="L475" s="614">
        <v>1</v>
      </c>
      <c r="M475" s="614">
        <v>213</v>
      </c>
      <c r="N475" s="614">
        <v>5</v>
      </c>
      <c r="O475" s="614">
        <v>1070</v>
      </c>
      <c r="P475" s="592">
        <v>2.511737089201878</v>
      </c>
      <c r="Q475" s="615">
        <v>214</v>
      </c>
    </row>
    <row r="476" spans="1:17" ht="14.4" customHeight="1" x14ac:dyDescent="0.3">
      <c r="A476" s="586" t="s">
        <v>1708</v>
      </c>
      <c r="B476" s="587" t="s">
        <v>1502</v>
      </c>
      <c r="C476" s="587" t="s">
        <v>1503</v>
      </c>
      <c r="D476" s="587" t="s">
        <v>1549</v>
      </c>
      <c r="E476" s="587" t="s">
        <v>1550</v>
      </c>
      <c r="F476" s="614">
        <v>12</v>
      </c>
      <c r="G476" s="614">
        <v>1644</v>
      </c>
      <c r="H476" s="614">
        <v>2.9148936170212765</v>
      </c>
      <c r="I476" s="614">
        <v>137</v>
      </c>
      <c r="J476" s="614">
        <v>4</v>
      </c>
      <c r="K476" s="614">
        <v>564</v>
      </c>
      <c r="L476" s="614">
        <v>1</v>
      </c>
      <c r="M476" s="614">
        <v>141</v>
      </c>
      <c r="N476" s="614">
        <v>10</v>
      </c>
      <c r="O476" s="614">
        <v>1420</v>
      </c>
      <c r="P476" s="592">
        <v>2.5177304964539009</v>
      </c>
      <c r="Q476" s="615">
        <v>142</v>
      </c>
    </row>
    <row r="477" spans="1:17" ht="14.4" customHeight="1" x14ac:dyDescent="0.3">
      <c r="A477" s="586" t="s">
        <v>1708</v>
      </c>
      <c r="B477" s="587" t="s">
        <v>1502</v>
      </c>
      <c r="C477" s="587" t="s">
        <v>1503</v>
      </c>
      <c r="D477" s="587" t="s">
        <v>1549</v>
      </c>
      <c r="E477" s="587" t="s">
        <v>1551</v>
      </c>
      <c r="F477" s="614">
        <v>112</v>
      </c>
      <c r="G477" s="614">
        <v>15344</v>
      </c>
      <c r="H477" s="614">
        <v>0.93812668134018096</v>
      </c>
      <c r="I477" s="614">
        <v>137</v>
      </c>
      <c r="J477" s="614">
        <v>116</v>
      </c>
      <c r="K477" s="614">
        <v>16356</v>
      </c>
      <c r="L477" s="614">
        <v>1</v>
      </c>
      <c r="M477" s="614">
        <v>141</v>
      </c>
      <c r="N477" s="614">
        <v>119</v>
      </c>
      <c r="O477" s="614">
        <v>16898</v>
      </c>
      <c r="P477" s="592">
        <v>1.033137686475911</v>
      </c>
      <c r="Q477" s="615">
        <v>142</v>
      </c>
    </row>
    <row r="478" spans="1:17" ht="14.4" customHeight="1" x14ac:dyDescent="0.3">
      <c r="A478" s="586" t="s">
        <v>1708</v>
      </c>
      <c r="B478" s="587" t="s">
        <v>1502</v>
      </c>
      <c r="C478" s="587" t="s">
        <v>1503</v>
      </c>
      <c r="D478" s="587" t="s">
        <v>1552</v>
      </c>
      <c r="E478" s="587" t="s">
        <v>1553</v>
      </c>
      <c r="F478" s="614">
        <v>4</v>
      </c>
      <c r="G478" s="614">
        <v>820</v>
      </c>
      <c r="H478" s="614"/>
      <c r="I478" s="614">
        <v>205</v>
      </c>
      <c r="J478" s="614">
        <v>0</v>
      </c>
      <c r="K478" s="614">
        <v>0</v>
      </c>
      <c r="L478" s="614"/>
      <c r="M478" s="614"/>
      <c r="N478" s="614"/>
      <c r="O478" s="614"/>
      <c r="P478" s="592"/>
      <c r="Q478" s="615"/>
    </row>
    <row r="479" spans="1:17" ht="14.4" customHeight="1" x14ac:dyDescent="0.3">
      <c r="A479" s="586" t="s">
        <v>1708</v>
      </c>
      <c r="B479" s="587" t="s">
        <v>1502</v>
      </c>
      <c r="C479" s="587" t="s">
        <v>1503</v>
      </c>
      <c r="D479" s="587" t="s">
        <v>1556</v>
      </c>
      <c r="E479" s="587" t="s">
        <v>1557</v>
      </c>
      <c r="F479" s="614">
        <v>2499</v>
      </c>
      <c r="G479" s="614">
        <v>42483</v>
      </c>
      <c r="H479" s="614">
        <v>1.1333333333333333</v>
      </c>
      <c r="I479" s="614">
        <v>17</v>
      </c>
      <c r="J479" s="614">
        <v>2205</v>
      </c>
      <c r="K479" s="614">
        <v>37485</v>
      </c>
      <c r="L479" s="614">
        <v>1</v>
      </c>
      <c r="M479" s="614">
        <v>17</v>
      </c>
      <c r="N479" s="614">
        <v>1943</v>
      </c>
      <c r="O479" s="614">
        <v>33031</v>
      </c>
      <c r="P479" s="592">
        <v>0.88117913832199546</v>
      </c>
      <c r="Q479" s="615">
        <v>17</v>
      </c>
    </row>
    <row r="480" spans="1:17" ht="14.4" customHeight="1" x14ac:dyDescent="0.3">
      <c r="A480" s="586" t="s">
        <v>1708</v>
      </c>
      <c r="B480" s="587" t="s">
        <v>1502</v>
      </c>
      <c r="C480" s="587" t="s">
        <v>1503</v>
      </c>
      <c r="D480" s="587" t="s">
        <v>1556</v>
      </c>
      <c r="E480" s="587" t="s">
        <v>1558</v>
      </c>
      <c r="F480" s="614"/>
      <c r="G480" s="614"/>
      <c r="H480" s="614"/>
      <c r="I480" s="614"/>
      <c r="J480" s="614"/>
      <c r="K480" s="614"/>
      <c r="L480" s="614"/>
      <c r="M480" s="614"/>
      <c r="N480" s="614">
        <v>26</v>
      </c>
      <c r="O480" s="614">
        <v>442</v>
      </c>
      <c r="P480" s="592"/>
      <c r="Q480" s="615">
        <v>17</v>
      </c>
    </row>
    <row r="481" spans="1:17" ht="14.4" customHeight="1" x14ac:dyDescent="0.3">
      <c r="A481" s="586" t="s">
        <v>1708</v>
      </c>
      <c r="B481" s="587" t="s">
        <v>1502</v>
      </c>
      <c r="C481" s="587" t="s">
        <v>1503</v>
      </c>
      <c r="D481" s="587" t="s">
        <v>1559</v>
      </c>
      <c r="E481" s="587" t="s">
        <v>1560</v>
      </c>
      <c r="F481" s="614">
        <v>32</v>
      </c>
      <c r="G481" s="614">
        <v>4448</v>
      </c>
      <c r="H481" s="614">
        <v>3.8881118881118879</v>
      </c>
      <c r="I481" s="614">
        <v>139</v>
      </c>
      <c r="J481" s="614">
        <v>8</v>
      </c>
      <c r="K481" s="614">
        <v>1144</v>
      </c>
      <c r="L481" s="614">
        <v>1</v>
      </c>
      <c r="M481" s="614">
        <v>143</v>
      </c>
      <c r="N481" s="614">
        <v>70</v>
      </c>
      <c r="O481" s="614">
        <v>10010</v>
      </c>
      <c r="P481" s="592">
        <v>8.75</v>
      </c>
      <c r="Q481" s="615">
        <v>143</v>
      </c>
    </row>
    <row r="482" spans="1:17" ht="14.4" customHeight="1" x14ac:dyDescent="0.3">
      <c r="A482" s="586" t="s">
        <v>1708</v>
      </c>
      <c r="B482" s="587" t="s">
        <v>1502</v>
      </c>
      <c r="C482" s="587" t="s">
        <v>1503</v>
      </c>
      <c r="D482" s="587" t="s">
        <v>1559</v>
      </c>
      <c r="E482" s="587" t="s">
        <v>1561</v>
      </c>
      <c r="F482" s="614">
        <v>910</v>
      </c>
      <c r="G482" s="614">
        <v>126490</v>
      </c>
      <c r="H482" s="614">
        <v>1.302717900656045</v>
      </c>
      <c r="I482" s="614">
        <v>139</v>
      </c>
      <c r="J482" s="614">
        <v>679</v>
      </c>
      <c r="K482" s="614">
        <v>97097</v>
      </c>
      <c r="L482" s="614">
        <v>1</v>
      </c>
      <c r="M482" s="614">
        <v>143</v>
      </c>
      <c r="N482" s="614">
        <v>752</v>
      </c>
      <c r="O482" s="614">
        <v>107536</v>
      </c>
      <c r="P482" s="592">
        <v>1.1075110456553756</v>
      </c>
      <c r="Q482" s="615">
        <v>143</v>
      </c>
    </row>
    <row r="483" spans="1:17" ht="14.4" customHeight="1" x14ac:dyDescent="0.3">
      <c r="A483" s="586" t="s">
        <v>1708</v>
      </c>
      <c r="B483" s="587" t="s">
        <v>1502</v>
      </c>
      <c r="C483" s="587" t="s">
        <v>1503</v>
      </c>
      <c r="D483" s="587" t="s">
        <v>1562</v>
      </c>
      <c r="E483" s="587" t="s">
        <v>1563</v>
      </c>
      <c r="F483" s="614">
        <v>75</v>
      </c>
      <c r="G483" s="614">
        <v>7725</v>
      </c>
      <c r="H483" s="614">
        <v>1.3060016906170753</v>
      </c>
      <c r="I483" s="614">
        <v>103</v>
      </c>
      <c r="J483" s="614">
        <v>91</v>
      </c>
      <c r="K483" s="614">
        <v>5915</v>
      </c>
      <c r="L483" s="614">
        <v>1</v>
      </c>
      <c r="M483" s="614">
        <v>65</v>
      </c>
      <c r="N483" s="614">
        <v>150</v>
      </c>
      <c r="O483" s="614">
        <v>9750</v>
      </c>
      <c r="P483" s="592">
        <v>1.6483516483516483</v>
      </c>
      <c r="Q483" s="615">
        <v>65</v>
      </c>
    </row>
    <row r="484" spans="1:17" ht="14.4" customHeight="1" x14ac:dyDescent="0.3">
      <c r="A484" s="586" t="s">
        <v>1708</v>
      </c>
      <c r="B484" s="587" t="s">
        <v>1502</v>
      </c>
      <c r="C484" s="587" t="s">
        <v>1503</v>
      </c>
      <c r="D484" s="587" t="s">
        <v>1562</v>
      </c>
      <c r="E484" s="587" t="s">
        <v>1564</v>
      </c>
      <c r="F484" s="614">
        <v>38</v>
      </c>
      <c r="G484" s="614">
        <v>3914</v>
      </c>
      <c r="H484" s="614">
        <v>30.107692307692307</v>
      </c>
      <c r="I484" s="614">
        <v>103</v>
      </c>
      <c r="J484" s="614">
        <v>2</v>
      </c>
      <c r="K484" s="614">
        <v>130</v>
      </c>
      <c r="L484" s="614">
        <v>1</v>
      </c>
      <c r="M484" s="614">
        <v>65</v>
      </c>
      <c r="N484" s="614">
        <v>34</v>
      </c>
      <c r="O484" s="614">
        <v>2210</v>
      </c>
      <c r="P484" s="592">
        <v>17</v>
      </c>
      <c r="Q484" s="615">
        <v>65</v>
      </c>
    </row>
    <row r="485" spans="1:17" ht="14.4" customHeight="1" x14ac:dyDescent="0.3">
      <c r="A485" s="586" t="s">
        <v>1708</v>
      </c>
      <c r="B485" s="587" t="s">
        <v>1502</v>
      </c>
      <c r="C485" s="587" t="s">
        <v>1503</v>
      </c>
      <c r="D485" s="587" t="s">
        <v>1571</v>
      </c>
      <c r="E485" s="587" t="s">
        <v>1572</v>
      </c>
      <c r="F485" s="614">
        <v>2308</v>
      </c>
      <c r="G485" s="614">
        <v>270036</v>
      </c>
      <c r="H485" s="614">
        <v>0.8716237153333678</v>
      </c>
      <c r="I485" s="614">
        <v>117</v>
      </c>
      <c r="J485" s="614">
        <v>2278</v>
      </c>
      <c r="K485" s="614">
        <v>309808</v>
      </c>
      <c r="L485" s="614">
        <v>1</v>
      </c>
      <c r="M485" s="614">
        <v>136</v>
      </c>
      <c r="N485" s="614">
        <v>2159</v>
      </c>
      <c r="O485" s="614">
        <v>295002</v>
      </c>
      <c r="P485" s="592">
        <v>0.95220911015854981</v>
      </c>
      <c r="Q485" s="615">
        <v>136.63825845298749</v>
      </c>
    </row>
    <row r="486" spans="1:17" ht="14.4" customHeight="1" x14ac:dyDescent="0.3">
      <c r="A486" s="586" t="s">
        <v>1708</v>
      </c>
      <c r="B486" s="587" t="s">
        <v>1502</v>
      </c>
      <c r="C486" s="587" t="s">
        <v>1503</v>
      </c>
      <c r="D486" s="587" t="s">
        <v>1571</v>
      </c>
      <c r="E486" s="587" t="s">
        <v>1573</v>
      </c>
      <c r="F486" s="614">
        <v>3</v>
      </c>
      <c r="G486" s="614">
        <v>351</v>
      </c>
      <c r="H486" s="614"/>
      <c r="I486" s="614">
        <v>117</v>
      </c>
      <c r="J486" s="614"/>
      <c r="K486" s="614"/>
      <c r="L486" s="614"/>
      <c r="M486" s="614"/>
      <c r="N486" s="614">
        <v>13</v>
      </c>
      <c r="O486" s="614">
        <v>1768</v>
      </c>
      <c r="P486" s="592"/>
      <c r="Q486" s="615">
        <v>136</v>
      </c>
    </row>
    <row r="487" spans="1:17" ht="14.4" customHeight="1" x14ac:dyDescent="0.3">
      <c r="A487" s="586" t="s">
        <v>1708</v>
      </c>
      <c r="B487" s="587" t="s">
        <v>1502</v>
      </c>
      <c r="C487" s="587" t="s">
        <v>1503</v>
      </c>
      <c r="D487" s="587" t="s">
        <v>1574</v>
      </c>
      <c r="E487" s="587" t="s">
        <v>1575</v>
      </c>
      <c r="F487" s="614">
        <v>499</v>
      </c>
      <c r="G487" s="614">
        <v>45409</v>
      </c>
      <c r="H487" s="614">
        <v>1.1880952380952381</v>
      </c>
      <c r="I487" s="614">
        <v>91</v>
      </c>
      <c r="J487" s="614">
        <v>420</v>
      </c>
      <c r="K487" s="614">
        <v>38220</v>
      </c>
      <c r="L487" s="614">
        <v>1</v>
      </c>
      <c r="M487" s="614">
        <v>91</v>
      </c>
      <c r="N487" s="614">
        <v>480</v>
      </c>
      <c r="O487" s="614">
        <v>43680</v>
      </c>
      <c r="P487" s="592">
        <v>1.1428571428571428</v>
      </c>
      <c r="Q487" s="615">
        <v>91</v>
      </c>
    </row>
    <row r="488" spans="1:17" ht="14.4" customHeight="1" x14ac:dyDescent="0.3">
      <c r="A488" s="586" t="s">
        <v>1708</v>
      </c>
      <c r="B488" s="587" t="s">
        <v>1502</v>
      </c>
      <c r="C488" s="587" t="s">
        <v>1503</v>
      </c>
      <c r="D488" s="587" t="s">
        <v>1576</v>
      </c>
      <c r="E488" s="587" t="s">
        <v>1577</v>
      </c>
      <c r="F488" s="614">
        <v>9</v>
      </c>
      <c r="G488" s="614">
        <v>891</v>
      </c>
      <c r="H488" s="614">
        <v>1.3007299270072992</v>
      </c>
      <c r="I488" s="614">
        <v>99</v>
      </c>
      <c r="J488" s="614">
        <v>5</v>
      </c>
      <c r="K488" s="614">
        <v>685</v>
      </c>
      <c r="L488" s="614">
        <v>1</v>
      </c>
      <c r="M488" s="614">
        <v>137</v>
      </c>
      <c r="N488" s="614">
        <v>9</v>
      </c>
      <c r="O488" s="614">
        <v>1247</v>
      </c>
      <c r="P488" s="592">
        <v>1.8204379562043795</v>
      </c>
      <c r="Q488" s="615">
        <v>138.55555555555554</v>
      </c>
    </row>
    <row r="489" spans="1:17" ht="14.4" customHeight="1" x14ac:dyDescent="0.3">
      <c r="A489" s="586" t="s">
        <v>1708</v>
      </c>
      <c r="B489" s="587" t="s">
        <v>1502</v>
      </c>
      <c r="C489" s="587" t="s">
        <v>1503</v>
      </c>
      <c r="D489" s="587" t="s">
        <v>1576</v>
      </c>
      <c r="E489" s="587" t="s">
        <v>1578</v>
      </c>
      <c r="F489" s="614">
        <v>28</v>
      </c>
      <c r="G489" s="614">
        <v>2772</v>
      </c>
      <c r="H489" s="614">
        <v>0.67445255474452559</v>
      </c>
      <c r="I489" s="614">
        <v>99</v>
      </c>
      <c r="J489" s="614">
        <v>30</v>
      </c>
      <c r="K489" s="614">
        <v>4110</v>
      </c>
      <c r="L489" s="614">
        <v>1</v>
      </c>
      <c r="M489" s="614">
        <v>137</v>
      </c>
      <c r="N489" s="614">
        <v>27</v>
      </c>
      <c r="O489" s="614">
        <v>3736</v>
      </c>
      <c r="P489" s="592">
        <v>0.90900243309002438</v>
      </c>
      <c r="Q489" s="615">
        <v>138.37037037037038</v>
      </c>
    </row>
    <row r="490" spans="1:17" ht="14.4" customHeight="1" x14ac:dyDescent="0.3">
      <c r="A490" s="586" t="s">
        <v>1708</v>
      </c>
      <c r="B490" s="587" t="s">
        <v>1502</v>
      </c>
      <c r="C490" s="587" t="s">
        <v>1503</v>
      </c>
      <c r="D490" s="587" t="s">
        <v>1579</v>
      </c>
      <c r="E490" s="587" t="s">
        <v>1580</v>
      </c>
      <c r="F490" s="614">
        <v>271</v>
      </c>
      <c r="G490" s="614">
        <v>5691</v>
      </c>
      <c r="H490" s="614">
        <v>0.41857899382171226</v>
      </c>
      <c r="I490" s="614">
        <v>21</v>
      </c>
      <c r="J490" s="614">
        <v>206</v>
      </c>
      <c r="K490" s="614">
        <v>13596</v>
      </c>
      <c r="L490" s="614">
        <v>1</v>
      </c>
      <c r="M490" s="614">
        <v>66</v>
      </c>
      <c r="N490" s="614">
        <v>187</v>
      </c>
      <c r="O490" s="614">
        <v>12412</v>
      </c>
      <c r="P490" s="592">
        <v>0.91291556340100033</v>
      </c>
      <c r="Q490" s="615">
        <v>66.37433155080214</v>
      </c>
    </row>
    <row r="491" spans="1:17" ht="14.4" customHeight="1" x14ac:dyDescent="0.3">
      <c r="A491" s="586" t="s">
        <v>1708</v>
      </c>
      <c r="B491" s="587" t="s">
        <v>1502</v>
      </c>
      <c r="C491" s="587" t="s">
        <v>1503</v>
      </c>
      <c r="D491" s="587" t="s">
        <v>1579</v>
      </c>
      <c r="E491" s="587" t="s">
        <v>1581</v>
      </c>
      <c r="F491" s="614">
        <v>4</v>
      </c>
      <c r="G491" s="614">
        <v>84</v>
      </c>
      <c r="H491" s="614">
        <v>0.42424242424242425</v>
      </c>
      <c r="I491" s="614">
        <v>21</v>
      </c>
      <c r="J491" s="614">
        <v>3</v>
      </c>
      <c r="K491" s="614">
        <v>198</v>
      </c>
      <c r="L491" s="614">
        <v>1</v>
      </c>
      <c r="M491" s="614">
        <v>66</v>
      </c>
      <c r="N491" s="614">
        <v>14</v>
      </c>
      <c r="O491" s="614">
        <v>936</v>
      </c>
      <c r="P491" s="592">
        <v>4.7272727272727275</v>
      </c>
      <c r="Q491" s="615">
        <v>66.857142857142861</v>
      </c>
    </row>
    <row r="492" spans="1:17" ht="14.4" customHeight="1" x14ac:dyDescent="0.3">
      <c r="A492" s="586" t="s">
        <v>1708</v>
      </c>
      <c r="B492" s="587" t="s">
        <v>1502</v>
      </c>
      <c r="C492" s="587" t="s">
        <v>1503</v>
      </c>
      <c r="D492" s="587" t="s">
        <v>1582</v>
      </c>
      <c r="E492" s="587" t="s">
        <v>1583</v>
      </c>
      <c r="F492" s="614">
        <v>3866</v>
      </c>
      <c r="G492" s="614">
        <v>1886608</v>
      </c>
      <c r="H492" s="614">
        <v>3.190157325866104</v>
      </c>
      <c r="I492" s="614">
        <v>488</v>
      </c>
      <c r="J492" s="614">
        <v>1803</v>
      </c>
      <c r="K492" s="614">
        <v>591384</v>
      </c>
      <c r="L492" s="614">
        <v>1</v>
      </c>
      <c r="M492" s="614">
        <v>328</v>
      </c>
      <c r="N492" s="614">
        <v>1546</v>
      </c>
      <c r="O492" s="614">
        <v>507088</v>
      </c>
      <c r="P492" s="592">
        <v>0.85745978924015531</v>
      </c>
      <c r="Q492" s="615">
        <v>328</v>
      </c>
    </row>
    <row r="493" spans="1:17" ht="14.4" customHeight="1" x14ac:dyDescent="0.3">
      <c r="A493" s="586" t="s">
        <v>1708</v>
      </c>
      <c r="B493" s="587" t="s">
        <v>1502</v>
      </c>
      <c r="C493" s="587" t="s">
        <v>1503</v>
      </c>
      <c r="D493" s="587" t="s">
        <v>1593</v>
      </c>
      <c r="E493" s="587" t="s">
        <v>1594</v>
      </c>
      <c r="F493" s="614">
        <v>638</v>
      </c>
      <c r="G493" s="614">
        <v>26158</v>
      </c>
      <c r="H493" s="614">
        <v>1.0037220367599093</v>
      </c>
      <c r="I493" s="614">
        <v>41</v>
      </c>
      <c r="J493" s="614">
        <v>511</v>
      </c>
      <c r="K493" s="614">
        <v>26061</v>
      </c>
      <c r="L493" s="614">
        <v>1</v>
      </c>
      <c r="M493" s="614">
        <v>51</v>
      </c>
      <c r="N493" s="614">
        <v>476</v>
      </c>
      <c r="O493" s="614">
        <v>24276</v>
      </c>
      <c r="P493" s="592">
        <v>0.93150684931506844</v>
      </c>
      <c r="Q493" s="615">
        <v>51</v>
      </c>
    </row>
    <row r="494" spans="1:17" ht="14.4" customHeight="1" x14ac:dyDescent="0.3">
      <c r="A494" s="586" t="s">
        <v>1708</v>
      </c>
      <c r="B494" s="587" t="s">
        <v>1502</v>
      </c>
      <c r="C494" s="587" t="s">
        <v>1503</v>
      </c>
      <c r="D494" s="587" t="s">
        <v>1593</v>
      </c>
      <c r="E494" s="587" t="s">
        <v>1595</v>
      </c>
      <c r="F494" s="614">
        <v>2</v>
      </c>
      <c r="G494" s="614">
        <v>82</v>
      </c>
      <c r="H494" s="614">
        <v>0.32156862745098042</v>
      </c>
      <c r="I494" s="614">
        <v>41</v>
      </c>
      <c r="J494" s="614">
        <v>5</v>
      </c>
      <c r="K494" s="614">
        <v>255</v>
      </c>
      <c r="L494" s="614">
        <v>1</v>
      </c>
      <c r="M494" s="614">
        <v>51</v>
      </c>
      <c r="N494" s="614">
        <v>8</v>
      </c>
      <c r="O494" s="614">
        <v>408</v>
      </c>
      <c r="P494" s="592">
        <v>1.6</v>
      </c>
      <c r="Q494" s="615">
        <v>51</v>
      </c>
    </row>
    <row r="495" spans="1:17" ht="14.4" customHeight="1" x14ac:dyDescent="0.3">
      <c r="A495" s="586" t="s">
        <v>1708</v>
      </c>
      <c r="B495" s="587" t="s">
        <v>1502</v>
      </c>
      <c r="C495" s="587" t="s">
        <v>1503</v>
      </c>
      <c r="D495" s="587" t="s">
        <v>1601</v>
      </c>
      <c r="E495" s="587" t="s">
        <v>1602</v>
      </c>
      <c r="F495" s="614"/>
      <c r="G495" s="614"/>
      <c r="H495" s="614"/>
      <c r="I495" s="614"/>
      <c r="J495" s="614">
        <v>3</v>
      </c>
      <c r="K495" s="614">
        <v>1440</v>
      </c>
      <c r="L495" s="614">
        <v>1</v>
      </c>
      <c r="M495" s="614">
        <v>480</v>
      </c>
      <c r="N495" s="614"/>
      <c r="O495" s="614"/>
      <c r="P495" s="592"/>
      <c r="Q495" s="615"/>
    </row>
    <row r="496" spans="1:17" ht="14.4" customHeight="1" x14ac:dyDescent="0.3">
      <c r="A496" s="586" t="s">
        <v>1708</v>
      </c>
      <c r="B496" s="587" t="s">
        <v>1502</v>
      </c>
      <c r="C496" s="587" t="s">
        <v>1503</v>
      </c>
      <c r="D496" s="587" t="s">
        <v>1603</v>
      </c>
      <c r="E496" s="587" t="s">
        <v>1604</v>
      </c>
      <c r="F496" s="614">
        <v>1</v>
      </c>
      <c r="G496" s="614">
        <v>223</v>
      </c>
      <c r="H496" s="614">
        <v>1.0772946859903381</v>
      </c>
      <c r="I496" s="614">
        <v>223</v>
      </c>
      <c r="J496" s="614">
        <v>1</v>
      </c>
      <c r="K496" s="614">
        <v>207</v>
      </c>
      <c r="L496" s="614">
        <v>1</v>
      </c>
      <c r="M496" s="614">
        <v>207</v>
      </c>
      <c r="N496" s="614">
        <v>2</v>
      </c>
      <c r="O496" s="614">
        <v>414</v>
      </c>
      <c r="P496" s="592">
        <v>2</v>
      </c>
      <c r="Q496" s="615">
        <v>207</v>
      </c>
    </row>
    <row r="497" spans="1:17" ht="14.4" customHeight="1" x14ac:dyDescent="0.3">
      <c r="A497" s="586" t="s">
        <v>1708</v>
      </c>
      <c r="B497" s="587" t="s">
        <v>1502</v>
      </c>
      <c r="C497" s="587" t="s">
        <v>1503</v>
      </c>
      <c r="D497" s="587" t="s">
        <v>1603</v>
      </c>
      <c r="E497" s="587" t="s">
        <v>1605</v>
      </c>
      <c r="F497" s="614">
        <v>6</v>
      </c>
      <c r="G497" s="614">
        <v>1338</v>
      </c>
      <c r="H497" s="614">
        <v>1.6159420289855073</v>
      </c>
      <c r="I497" s="614">
        <v>223</v>
      </c>
      <c r="J497" s="614">
        <v>4</v>
      </c>
      <c r="K497" s="614">
        <v>828</v>
      </c>
      <c r="L497" s="614">
        <v>1</v>
      </c>
      <c r="M497" s="614">
        <v>207</v>
      </c>
      <c r="N497" s="614">
        <v>9</v>
      </c>
      <c r="O497" s="614">
        <v>1863</v>
      </c>
      <c r="P497" s="592">
        <v>2.25</v>
      </c>
      <c r="Q497" s="615">
        <v>207</v>
      </c>
    </row>
    <row r="498" spans="1:17" ht="14.4" customHeight="1" x14ac:dyDescent="0.3">
      <c r="A498" s="586" t="s">
        <v>1708</v>
      </c>
      <c r="B498" s="587" t="s">
        <v>1502</v>
      </c>
      <c r="C498" s="587" t="s">
        <v>1503</v>
      </c>
      <c r="D498" s="587" t="s">
        <v>1606</v>
      </c>
      <c r="E498" s="587" t="s">
        <v>1607</v>
      </c>
      <c r="F498" s="614">
        <v>40</v>
      </c>
      <c r="G498" s="614">
        <v>30520</v>
      </c>
      <c r="H498" s="614">
        <v>1.0526315789473684</v>
      </c>
      <c r="I498" s="614">
        <v>763</v>
      </c>
      <c r="J498" s="614">
        <v>38</v>
      </c>
      <c r="K498" s="614">
        <v>28994</v>
      </c>
      <c r="L498" s="614">
        <v>1</v>
      </c>
      <c r="M498" s="614">
        <v>763</v>
      </c>
      <c r="N498" s="614">
        <v>17</v>
      </c>
      <c r="O498" s="614">
        <v>12971</v>
      </c>
      <c r="P498" s="592">
        <v>0.44736842105263158</v>
      </c>
      <c r="Q498" s="615">
        <v>763</v>
      </c>
    </row>
    <row r="499" spans="1:17" ht="14.4" customHeight="1" x14ac:dyDescent="0.3">
      <c r="A499" s="586" t="s">
        <v>1708</v>
      </c>
      <c r="B499" s="587" t="s">
        <v>1502</v>
      </c>
      <c r="C499" s="587" t="s">
        <v>1503</v>
      </c>
      <c r="D499" s="587" t="s">
        <v>1606</v>
      </c>
      <c r="E499" s="587" t="s">
        <v>1608</v>
      </c>
      <c r="F499" s="614">
        <v>2</v>
      </c>
      <c r="G499" s="614">
        <v>1526</v>
      </c>
      <c r="H499" s="614">
        <v>2</v>
      </c>
      <c r="I499" s="614">
        <v>763</v>
      </c>
      <c r="J499" s="614">
        <v>1</v>
      </c>
      <c r="K499" s="614">
        <v>763</v>
      </c>
      <c r="L499" s="614">
        <v>1</v>
      </c>
      <c r="M499" s="614">
        <v>763</v>
      </c>
      <c r="N499" s="614">
        <v>4</v>
      </c>
      <c r="O499" s="614">
        <v>3052</v>
      </c>
      <c r="P499" s="592">
        <v>4</v>
      </c>
      <c r="Q499" s="615">
        <v>763</v>
      </c>
    </row>
    <row r="500" spans="1:17" ht="14.4" customHeight="1" x14ac:dyDescent="0.3">
      <c r="A500" s="586" t="s">
        <v>1708</v>
      </c>
      <c r="B500" s="587" t="s">
        <v>1502</v>
      </c>
      <c r="C500" s="587" t="s">
        <v>1503</v>
      </c>
      <c r="D500" s="587" t="s">
        <v>1609</v>
      </c>
      <c r="E500" s="587" t="s">
        <v>1610</v>
      </c>
      <c r="F500" s="614">
        <v>62</v>
      </c>
      <c r="G500" s="614">
        <v>130944</v>
      </c>
      <c r="H500" s="614">
        <v>30.9413988657845</v>
      </c>
      <c r="I500" s="614">
        <v>2112</v>
      </c>
      <c r="J500" s="614">
        <v>2</v>
      </c>
      <c r="K500" s="614">
        <v>4232</v>
      </c>
      <c r="L500" s="614">
        <v>1</v>
      </c>
      <c r="M500" s="614">
        <v>2116</v>
      </c>
      <c r="N500" s="614"/>
      <c r="O500" s="614"/>
      <c r="P500" s="592"/>
      <c r="Q500" s="615"/>
    </row>
    <row r="501" spans="1:17" ht="14.4" customHeight="1" x14ac:dyDescent="0.3">
      <c r="A501" s="586" t="s">
        <v>1708</v>
      </c>
      <c r="B501" s="587" t="s">
        <v>1502</v>
      </c>
      <c r="C501" s="587" t="s">
        <v>1503</v>
      </c>
      <c r="D501" s="587" t="s">
        <v>1611</v>
      </c>
      <c r="E501" s="587" t="s">
        <v>1612</v>
      </c>
      <c r="F501" s="614">
        <v>196</v>
      </c>
      <c r="G501" s="614">
        <v>120344</v>
      </c>
      <c r="H501" s="614">
        <v>1.1499445782211519</v>
      </c>
      <c r="I501" s="614">
        <v>614</v>
      </c>
      <c r="J501" s="614">
        <v>171</v>
      </c>
      <c r="K501" s="614">
        <v>104652</v>
      </c>
      <c r="L501" s="614">
        <v>1</v>
      </c>
      <c r="M501" s="614">
        <v>612</v>
      </c>
      <c r="N501" s="614">
        <v>91</v>
      </c>
      <c r="O501" s="614">
        <v>55692</v>
      </c>
      <c r="P501" s="592">
        <v>0.53216374269005851</v>
      </c>
      <c r="Q501" s="615">
        <v>612</v>
      </c>
    </row>
    <row r="502" spans="1:17" ht="14.4" customHeight="1" x14ac:dyDescent="0.3">
      <c r="A502" s="586" t="s">
        <v>1708</v>
      </c>
      <c r="B502" s="587" t="s">
        <v>1502</v>
      </c>
      <c r="C502" s="587" t="s">
        <v>1503</v>
      </c>
      <c r="D502" s="587" t="s">
        <v>1611</v>
      </c>
      <c r="E502" s="587" t="s">
        <v>1613</v>
      </c>
      <c r="F502" s="614">
        <v>9</v>
      </c>
      <c r="G502" s="614">
        <v>5526</v>
      </c>
      <c r="H502" s="614">
        <v>1.5049019607843137</v>
      </c>
      <c r="I502" s="614">
        <v>614</v>
      </c>
      <c r="J502" s="614">
        <v>6</v>
      </c>
      <c r="K502" s="614">
        <v>3672</v>
      </c>
      <c r="L502" s="614">
        <v>1</v>
      </c>
      <c r="M502" s="614">
        <v>612</v>
      </c>
      <c r="N502" s="614">
        <v>53</v>
      </c>
      <c r="O502" s="614">
        <v>32436</v>
      </c>
      <c r="P502" s="592">
        <v>8.8333333333333339</v>
      </c>
      <c r="Q502" s="615">
        <v>612</v>
      </c>
    </row>
    <row r="503" spans="1:17" ht="14.4" customHeight="1" x14ac:dyDescent="0.3">
      <c r="A503" s="586" t="s">
        <v>1708</v>
      </c>
      <c r="B503" s="587" t="s">
        <v>1502</v>
      </c>
      <c r="C503" s="587" t="s">
        <v>1503</v>
      </c>
      <c r="D503" s="587" t="s">
        <v>1614</v>
      </c>
      <c r="E503" s="587" t="s">
        <v>1616</v>
      </c>
      <c r="F503" s="614">
        <v>2</v>
      </c>
      <c r="G503" s="614">
        <v>1926</v>
      </c>
      <c r="H503" s="614"/>
      <c r="I503" s="614">
        <v>963</v>
      </c>
      <c r="J503" s="614"/>
      <c r="K503" s="614"/>
      <c r="L503" s="614"/>
      <c r="M503" s="614"/>
      <c r="N503" s="614"/>
      <c r="O503" s="614"/>
      <c r="P503" s="592"/>
      <c r="Q503" s="615"/>
    </row>
    <row r="504" spans="1:17" ht="14.4" customHeight="1" x14ac:dyDescent="0.3">
      <c r="A504" s="586" t="s">
        <v>1708</v>
      </c>
      <c r="B504" s="587" t="s">
        <v>1502</v>
      </c>
      <c r="C504" s="587" t="s">
        <v>1503</v>
      </c>
      <c r="D504" s="587" t="s">
        <v>1617</v>
      </c>
      <c r="E504" s="587" t="s">
        <v>1618</v>
      </c>
      <c r="F504" s="614">
        <v>1</v>
      </c>
      <c r="G504" s="614">
        <v>512</v>
      </c>
      <c r="H504" s="614">
        <v>1.1879350348027842</v>
      </c>
      <c r="I504" s="614">
        <v>512</v>
      </c>
      <c r="J504" s="614">
        <v>1</v>
      </c>
      <c r="K504" s="614">
        <v>431</v>
      </c>
      <c r="L504" s="614">
        <v>1</v>
      </c>
      <c r="M504" s="614">
        <v>431</v>
      </c>
      <c r="N504" s="614">
        <v>1</v>
      </c>
      <c r="O504" s="614">
        <v>431</v>
      </c>
      <c r="P504" s="592">
        <v>1</v>
      </c>
      <c r="Q504" s="615">
        <v>431</v>
      </c>
    </row>
    <row r="505" spans="1:17" ht="14.4" customHeight="1" x14ac:dyDescent="0.3">
      <c r="A505" s="586" t="s">
        <v>1708</v>
      </c>
      <c r="B505" s="587" t="s">
        <v>1502</v>
      </c>
      <c r="C505" s="587" t="s">
        <v>1503</v>
      </c>
      <c r="D505" s="587" t="s">
        <v>1617</v>
      </c>
      <c r="E505" s="587" t="s">
        <v>1619</v>
      </c>
      <c r="F505" s="614">
        <v>1</v>
      </c>
      <c r="G505" s="614">
        <v>512</v>
      </c>
      <c r="H505" s="614"/>
      <c r="I505" s="614">
        <v>512</v>
      </c>
      <c r="J505" s="614"/>
      <c r="K505" s="614"/>
      <c r="L505" s="614"/>
      <c r="M505" s="614"/>
      <c r="N505" s="614">
        <v>2</v>
      </c>
      <c r="O505" s="614">
        <v>862</v>
      </c>
      <c r="P505" s="592"/>
      <c r="Q505" s="615">
        <v>431</v>
      </c>
    </row>
    <row r="506" spans="1:17" ht="14.4" customHeight="1" x14ac:dyDescent="0.3">
      <c r="A506" s="586" t="s">
        <v>1708</v>
      </c>
      <c r="B506" s="587" t="s">
        <v>1502</v>
      </c>
      <c r="C506" s="587" t="s">
        <v>1503</v>
      </c>
      <c r="D506" s="587" t="s">
        <v>1620</v>
      </c>
      <c r="E506" s="587" t="s">
        <v>1621</v>
      </c>
      <c r="F506" s="614">
        <v>11</v>
      </c>
      <c r="G506" s="614">
        <v>19360</v>
      </c>
      <c r="H506" s="614">
        <v>0.99829835507657405</v>
      </c>
      <c r="I506" s="614">
        <v>1760</v>
      </c>
      <c r="J506" s="614">
        <v>11</v>
      </c>
      <c r="K506" s="614">
        <v>19393</v>
      </c>
      <c r="L506" s="614">
        <v>1</v>
      </c>
      <c r="M506" s="614">
        <v>1763</v>
      </c>
      <c r="N506" s="614">
        <v>13</v>
      </c>
      <c r="O506" s="614">
        <v>22984</v>
      </c>
      <c r="P506" s="592">
        <v>1.1851699066673542</v>
      </c>
      <c r="Q506" s="615">
        <v>1768</v>
      </c>
    </row>
    <row r="507" spans="1:17" ht="14.4" customHeight="1" x14ac:dyDescent="0.3">
      <c r="A507" s="586" t="s">
        <v>1708</v>
      </c>
      <c r="B507" s="587" t="s">
        <v>1502</v>
      </c>
      <c r="C507" s="587" t="s">
        <v>1503</v>
      </c>
      <c r="D507" s="587" t="s">
        <v>1627</v>
      </c>
      <c r="E507" s="587" t="s">
        <v>1628</v>
      </c>
      <c r="F507" s="614">
        <v>2</v>
      </c>
      <c r="G507" s="614">
        <v>498</v>
      </c>
      <c r="H507" s="614">
        <v>0.91881918819188191</v>
      </c>
      <c r="I507" s="614">
        <v>249</v>
      </c>
      <c r="J507" s="614">
        <v>2</v>
      </c>
      <c r="K507" s="614">
        <v>542</v>
      </c>
      <c r="L507" s="614">
        <v>1</v>
      </c>
      <c r="M507" s="614">
        <v>271</v>
      </c>
      <c r="N507" s="614">
        <v>4</v>
      </c>
      <c r="O507" s="614">
        <v>1091</v>
      </c>
      <c r="P507" s="592">
        <v>2.0129151291512914</v>
      </c>
      <c r="Q507" s="615">
        <v>272.75</v>
      </c>
    </row>
    <row r="508" spans="1:17" ht="14.4" customHeight="1" x14ac:dyDescent="0.3">
      <c r="A508" s="586" t="s">
        <v>1708</v>
      </c>
      <c r="B508" s="587" t="s">
        <v>1502</v>
      </c>
      <c r="C508" s="587" t="s">
        <v>1503</v>
      </c>
      <c r="D508" s="587" t="s">
        <v>1627</v>
      </c>
      <c r="E508" s="587" t="s">
        <v>1629</v>
      </c>
      <c r="F508" s="614">
        <v>1</v>
      </c>
      <c r="G508" s="614">
        <v>249</v>
      </c>
      <c r="H508" s="614"/>
      <c r="I508" s="614">
        <v>249</v>
      </c>
      <c r="J508" s="614"/>
      <c r="K508" s="614"/>
      <c r="L508" s="614"/>
      <c r="M508" s="614"/>
      <c r="N508" s="614">
        <v>1</v>
      </c>
      <c r="O508" s="614">
        <v>272</v>
      </c>
      <c r="P508" s="592"/>
      <c r="Q508" s="615">
        <v>272</v>
      </c>
    </row>
    <row r="509" spans="1:17" ht="14.4" customHeight="1" x14ac:dyDescent="0.3">
      <c r="A509" s="586" t="s">
        <v>1708</v>
      </c>
      <c r="B509" s="587" t="s">
        <v>1502</v>
      </c>
      <c r="C509" s="587" t="s">
        <v>1503</v>
      </c>
      <c r="D509" s="587" t="s">
        <v>1635</v>
      </c>
      <c r="E509" s="587" t="s">
        <v>1636</v>
      </c>
      <c r="F509" s="614">
        <v>116</v>
      </c>
      <c r="G509" s="614">
        <v>3132</v>
      </c>
      <c r="H509" s="614">
        <v>0.57446808510638303</v>
      </c>
      <c r="I509" s="614">
        <v>27</v>
      </c>
      <c r="J509" s="614">
        <v>116</v>
      </c>
      <c r="K509" s="614">
        <v>5452</v>
      </c>
      <c r="L509" s="614">
        <v>1</v>
      </c>
      <c r="M509" s="614">
        <v>47</v>
      </c>
      <c r="N509" s="614">
        <v>81</v>
      </c>
      <c r="O509" s="614">
        <v>3807</v>
      </c>
      <c r="P509" s="592">
        <v>0.69827586206896552</v>
      </c>
      <c r="Q509" s="615">
        <v>47</v>
      </c>
    </row>
    <row r="510" spans="1:17" ht="14.4" customHeight="1" x14ac:dyDescent="0.3">
      <c r="A510" s="586" t="s">
        <v>1708</v>
      </c>
      <c r="B510" s="587" t="s">
        <v>1502</v>
      </c>
      <c r="C510" s="587" t="s">
        <v>1503</v>
      </c>
      <c r="D510" s="587" t="s">
        <v>1635</v>
      </c>
      <c r="E510" s="587" t="s">
        <v>1637</v>
      </c>
      <c r="F510" s="614">
        <v>6</v>
      </c>
      <c r="G510" s="614">
        <v>162</v>
      </c>
      <c r="H510" s="614">
        <v>1.7234042553191489</v>
      </c>
      <c r="I510" s="614">
        <v>27</v>
      </c>
      <c r="J510" s="614">
        <v>2</v>
      </c>
      <c r="K510" s="614">
        <v>94</v>
      </c>
      <c r="L510" s="614">
        <v>1</v>
      </c>
      <c r="M510" s="614">
        <v>47</v>
      </c>
      <c r="N510" s="614">
        <v>7</v>
      </c>
      <c r="O510" s="614">
        <v>329</v>
      </c>
      <c r="P510" s="592">
        <v>3.5</v>
      </c>
      <c r="Q510" s="615">
        <v>47</v>
      </c>
    </row>
    <row r="511" spans="1:17" ht="14.4" customHeight="1" x14ac:dyDescent="0.3">
      <c r="A511" s="586" t="s">
        <v>1708</v>
      </c>
      <c r="B511" s="587" t="s">
        <v>1502</v>
      </c>
      <c r="C511" s="587" t="s">
        <v>1503</v>
      </c>
      <c r="D511" s="587" t="s">
        <v>1638</v>
      </c>
      <c r="E511" s="587" t="s">
        <v>1639</v>
      </c>
      <c r="F511" s="614"/>
      <c r="G511" s="614"/>
      <c r="H511" s="614"/>
      <c r="I511" s="614"/>
      <c r="J511" s="614">
        <v>1</v>
      </c>
      <c r="K511" s="614">
        <v>44</v>
      </c>
      <c r="L511" s="614">
        <v>1</v>
      </c>
      <c r="M511" s="614">
        <v>44</v>
      </c>
      <c r="N511" s="614"/>
      <c r="O511" s="614"/>
      <c r="P511" s="592"/>
      <c r="Q511" s="615"/>
    </row>
    <row r="512" spans="1:17" ht="14.4" customHeight="1" x14ac:dyDescent="0.3">
      <c r="A512" s="586" t="s">
        <v>1708</v>
      </c>
      <c r="B512" s="587" t="s">
        <v>1502</v>
      </c>
      <c r="C512" s="587" t="s">
        <v>1503</v>
      </c>
      <c r="D512" s="587" t="s">
        <v>1638</v>
      </c>
      <c r="E512" s="587" t="s">
        <v>1640</v>
      </c>
      <c r="F512" s="614"/>
      <c r="G512" s="614"/>
      <c r="H512" s="614"/>
      <c r="I512" s="614"/>
      <c r="J512" s="614">
        <v>1</v>
      </c>
      <c r="K512" s="614">
        <v>44</v>
      </c>
      <c r="L512" s="614">
        <v>1</v>
      </c>
      <c r="M512" s="614">
        <v>44</v>
      </c>
      <c r="N512" s="614">
        <v>1</v>
      </c>
      <c r="O512" s="614">
        <v>44</v>
      </c>
      <c r="P512" s="592">
        <v>1</v>
      </c>
      <c r="Q512" s="615">
        <v>44</v>
      </c>
    </row>
    <row r="513" spans="1:17" ht="14.4" customHeight="1" x14ac:dyDescent="0.3">
      <c r="A513" s="586" t="s">
        <v>1708</v>
      </c>
      <c r="B513" s="587" t="s">
        <v>1502</v>
      </c>
      <c r="C513" s="587" t="s">
        <v>1503</v>
      </c>
      <c r="D513" s="587" t="s">
        <v>1699</v>
      </c>
      <c r="E513" s="587" t="s">
        <v>1709</v>
      </c>
      <c r="F513" s="614"/>
      <c r="G513" s="614"/>
      <c r="H513" s="614"/>
      <c r="I513" s="614"/>
      <c r="J513" s="614">
        <v>4</v>
      </c>
      <c r="K513" s="614">
        <v>200</v>
      </c>
      <c r="L513" s="614">
        <v>1</v>
      </c>
      <c r="M513" s="614">
        <v>50</v>
      </c>
      <c r="N513" s="614"/>
      <c r="O513" s="614"/>
      <c r="P513" s="592"/>
      <c r="Q513" s="615"/>
    </row>
    <row r="514" spans="1:17" ht="14.4" customHeight="1" x14ac:dyDescent="0.3">
      <c r="A514" s="586" t="s">
        <v>1708</v>
      </c>
      <c r="B514" s="587" t="s">
        <v>1502</v>
      </c>
      <c r="C514" s="587" t="s">
        <v>1503</v>
      </c>
      <c r="D514" s="587" t="s">
        <v>1641</v>
      </c>
      <c r="E514" s="587" t="s">
        <v>1642</v>
      </c>
      <c r="F514" s="614"/>
      <c r="G514" s="614"/>
      <c r="H514" s="614"/>
      <c r="I514" s="614"/>
      <c r="J514" s="614">
        <v>1</v>
      </c>
      <c r="K514" s="614">
        <v>377</v>
      </c>
      <c r="L514" s="614">
        <v>1</v>
      </c>
      <c r="M514" s="614">
        <v>377</v>
      </c>
      <c r="N514" s="614">
        <v>2</v>
      </c>
      <c r="O514" s="614">
        <v>756</v>
      </c>
      <c r="P514" s="592">
        <v>2.0053050397877983</v>
      </c>
      <c r="Q514" s="615">
        <v>378</v>
      </c>
    </row>
    <row r="515" spans="1:17" ht="14.4" customHeight="1" x14ac:dyDescent="0.3">
      <c r="A515" s="586" t="s">
        <v>1708</v>
      </c>
      <c r="B515" s="587" t="s">
        <v>1502</v>
      </c>
      <c r="C515" s="587" t="s">
        <v>1503</v>
      </c>
      <c r="D515" s="587" t="s">
        <v>1646</v>
      </c>
      <c r="E515" s="587" t="s">
        <v>1647</v>
      </c>
      <c r="F515" s="614"/>
      <c r="G515" s="614"/>
      <c r="H515" s="614"/>
      <c r="I515" s="614"/>
      <c r="J515" s="614">
        <v>19</v>
      </c>
      <c r="K515" s="614">
        <v>4598</v>
      </c>
      <c r="L515" s="614">
        <v>1</v>
      </c>
      <c r="M515" s="614">
        <v>242</v>
      </c>
      <c r="N515" s="614">
        <v>11</v>
      </c>
      <c r="O515" s="614">
        <v>2662</v>
      </c>
      <c r="P515" s="592">
        <v>0.57894736842105265</v>
      </c>
      <c r="Q515" s="615">
        <v>242</v>
      </c>
    </row>
    <row r="516" spans="1:17" ht="14.4" customHeight="1" x14ac:dyDescent="0.3">
      <c r="A516" s="586" t="s">
        <v>1708</v>
      </c>
      <c r="B516" s="587" t="s">
        <v>1502</v>
      </c>
      <c r="C516" s="587" t="s">
        <v>1503</v>
      </c>
      <c r="D516" s="587" t="s">
        <v>1648</v>
      </c>
      <c r="E516" s="587" t="s">
        <v>1649</v>
      </c>
      <c r="F516" s="614"/>
      <c r="G516" s="614"/>
      <c r="H516" s="614"/>
      <c r="I516" s="614"/>
      <c r="J516" s="614">
        <v>327</v>
      </c>
      <c r="K516" s="614">
        <v>488211</v>
      </c>
      <c r="L516" s="614">
        <v>1</v>
      </c>
      <c r="M516" s="614">
        <v>1493</v>
      </c>
      <c r="N516" s="614">
        <v>254</v>
      </c>
      <c r="O516" s="614">
        <v>379222</v>
      </c>
      <c r="P516" s="592">
        <v>0.77675840978593269</v>
      </c>
      <c r="Q516" s="615">
        <v>1493</v>
      </c>
    </row>
    <row r="517" spans="1:17" ht="14.4" customHeight="1" x14ac:dyDescent="0.3">
      <c r="A517" s="586" t="s">
        <v>1708</v>
      </c>
      <c r="B517" s="587" t="s">
        <v>1502</v>
      </c>
      <c r="C517" s="587" t="s">
        <v>1503</v>
      </c>
      <c r="D517" s="587" t="s">
        <v>1650</v>
      </c>
      <c r="E517" s="587" t="s">
        <v>1651</v>
      </c>
      <c r="F517" s="614"/>
      <c r="G517" s="614"/>
      <c r="H517" s="614"/>
      <c r="I517" s="614"/>
      <c r="J517" s="614">
        <v>30</v>
      </c>
      <c r="K517" s="614">
        <v>9810</v>
      </c>
      <c r="L517" s="614">
        <v>1</v>
      </c>
      <c r="M517" s="614">
        <v>327</v>
      </c>
      <c r="N517" s="614">
        <v>31</v>
      </c>
      <c r="O517" s="614">
        <v>10137</v>
      </c>
      <c r="P517" s="592">
        <v>1.0333333333333334</v>
      </c>
      <c r="Q517" s="615">
        <v>327</v>
      </c>
    </row>
    <row r="518" spans="1:17" ht="14.4" customHeight="1" x14ac:dyDescent="0.3">
      <c r="A518" s="586" t="s">
        <v>1708</v>
      </c>
      <c r="B518" s="587" t="s">
        <v>1502</v>
      </c>
      <c r="C518" s="587" t="s">
        <v>1503</v>
      </c>
      <c r="D518" s="587" t="s">
        <v>1650</v>
      </c>
      <c r="E518" s="587" t="s">
        <v>1652</v>
      </c>
      <c r="F518" s="614"/>
      <c r="G518" s="614"/>
      <c r="H518" s="614"/>
      <c r="I518" s="614"/>
      <c r="J518" s="614">
        <v>98</v>
      </c>
      <c r="K518" s="614">
        <v>32046</v>
      </c>
      <c r="L518" s="614">
        <v>1</v>
      </c>
      <c r="M518" s="614">
        <v>327</v>
      </c>
      <c r="N518" s="614">
        <v>489</v>
      </c>
      <c r="O518" s="614">
        <v>159903</v>
      </c>
      <c r="P518" s="592">
        <v>4.9897959183673466</v>
      </c>
      <c r="Q518" s="615">
        <v>327</v>
      </c>
    </row>
    <row r="519" spans="1:17" ht="14.4" customHeight="1" x14ac:dyDescent="0.3">
      <c r="A519" s="586" t="s">
        <v>1708</v>
      </c>
      <c r="B519" s="587" t="s">
        <v>1502</v>
      </c>
      <c r="C519" s="587" t="s">
        <v>1503</v>
      </c>
      <c r="D519" s="587" t="s">
        <v>1653</v>
      </c>
      <c r="E519" s="587" t="s">
        <v>1654</v>
      </c>
      <c r="F519" s="614"/>
      <c r="G519" s="614"/>
      <c r="H519" s="614"/>
      <c r="I519" s="614"/>
      <c r="J519" s="614">
        <v>169</v>
      </c>
      <c r="K519" s="614">
        <v>149903</v>
      </c>
      <c r="L519" s="614">
        <v>1</v>
      </c>
      <c r="M519" s="614">
        <v>887</v>
      </c>
      <c r="N519" s="614">
        <v>189</v>
      </c>
      <c r="O519" s="614">
        <v>167832</v>
      </c>
      <c r="P519" s="592">
        <v>1.1196040105935172</v>
      </c>
      <c r="Q519" s="615">
        <v>888</v>
      </c>
    </row>
    <row r="520" spans="1:17" ht="14.4" customHeight="1" x14ac:dyDescent="0.3">
      <c r="A520" s="586" t="s">
        <v>1708</v>
      </c>
      <c r="B520" s="587" t="s">
        <v>1502</v>
      </c>
      <c r="C520" s="587" t="s">
        <v>1503</v>
      </c>
      <c r="D520" s="587" t="s">
        <v>1655</v>
      </c>
      <c r="E520" s="587" t="s">
        <v>1656</v>
      </c>
      <c r="F520" s="614"/>
      <c r="G520" s="614"/>
      <c r="H520" s="614"/>
      <c r="I520" s="614"/>
      <c r="J520" s="614">
        <v>2</v>
      </c>
      <c r="K520" s="614">
        <v>662</v>
      </c>
      <c r="L520" s="614">
        <v>1</v>
      </c>
      <c r="M520" s="614">
        <v>331</v>
      </c>
      <c r="N520" s="614"/>
      <c r="O520" s="614"/>
      <c r="P520" s="592"/>
      <c r="Q520" s="615"/>
    </row>
    <row r="521" spans="1:17" ht="14.4" customHeight="1" x14ac:dyDescent="0.3">
      <c r="A521" s="586" t="s">
        <v>1708</v>
      </c>
      <c r="B521" s="587" t="s">
        <v>1502</v>
      </c>
      <c r="C521" s="587" t="s">
        <v>1503</v>
      </c>
      <c r="D521" s="587" t="s">
        <v>1657</v>
      </c>
      <c r="E521" s="587" t="s">
        <v>1658</v>
      </c>
      <c r="F521" s="614"/>
      <c r="G521" s="614"/>
      <c r="H521" s="614"/>
      <c r="I521" s="614"/>
      <c r="J521" s="614">
        <v>936</v>
      </c>
      <c r="K521" s="614">
        <v>243360</v>
      </c>
      <c r="L521" s="614">
        <v>1</v>
      </c>
      <c r="M521" s="614">
        <v>260</v>
      </c>
      <c r="N521" s="614">
        <v>30</v>
      </c>
      <c r="O521" s="614">
        <v>7830</v>
      </c>
      <c r="P521" s="592">
        <v>3.2174556213017749E-2</v>
      </c>
      <c r="Q521" s="615">
        <v>261</v>
      </c>
    </row>
    <row r="522" spans="1:17" ht="14.4" customHeight="1" x14ac:dyDescent="0.3">
      <c r="A522" s="586" t="s">
        <v>1708</v>
      </c>
      <c r="B522" s="587" t="s">
        <v>1502</v>
      </c>
      <c r="C522" s="587" t="s">
        <v>1503</v>
      </c>
      <c r="D522" s="587" t="s">
        <v>1657</v>
      </c>
      <c r="E522" s="587" t="s">
        <v>1659</v>
      </c>
      <c r="F522" s="614"/>
      <c r="G522" s="614"/>
      <c r="H522" s="614"/>
      <c r="I522" s="614"/>
      <c r="J522" s="614"/>
      <c r="K522" s="614"/>
      <c r="L522" s="614"/>
      <c r="M522" s="614"/>
      <c r="N522" s="614">
        <v>2203</v>
      </c>
      <c r="O522" s="614">
        <v>574983</v>
      </c>
      <c r="P522" s="592"/>
      <c r="Q522" s="615">
        <v>261</v>
      </c>
    </row>
    <row r="523" spans="1:17" ht="14.4" customHeight="1" x14ac:dyDescent="0.3">
      <c r="A523" s="586" t="s">
        <v>1708</v>
      </c>
      <c r="B523" s="587" t="s">
        <v>1502</v>
      </c>
      <c r="C523" s="587" t="s">
        <v>1503</v>
      </c>
      <c r="D523" s="587" t="s">
        <v>1660</v>
      </c>
      <c r="E523" s="587" t="s">
        <v>1661</v>
      </c>
      <c r="F523" s="614"/>
      <c r="G523" s="614"/>
      <c r="H523" s="614"/>
      <c r="I523" s="614"/>
      <c r="J523" s="614"/>
      <c r="K523" s="614"/>
      <c r="L523" s="614"/>
      <c r="M523" s="614"/>
      <c r="N523" s="614">
        <v>14</v>
      </c>
      <c r="O523" s="614">
        <v>2310</v>
      </c>
      <c r="P523" s="592"/>
      <c r="Q523" s="615">
        <v>165</v>
      </c>
    </row>
    <row r="524" spans="1:17" ht="14.4" customHeight="1" x14ac:dyDescent="0.3">
      <c r="A524" s="586" t="s">
        <v>1708</v>
      </c>
      <c r="B524" s="587" t="s">
        <v>1502</v>
      </c>
      <c r="C524" s="587" t="s">
        <v>1503</v>
      </c>
      <c r="D524" s="587" t="s">
        <v>1660</v>
      </c>
      <c r="E524" s="587" t="s">
        <v>1662</v>
      </c>
      <c r="F524" s="614"/>
      <c r="G524" s="614"/>
      <c r="H524" s="614"/>
      <c r="I524" s="614"/>
      <c r="J524" s="614">
        <v>8</v>
      </c>
      <c r="K524" s="614">
        <v>1320</v>
      </c>
      <c r="L524" s="614">
        <v>1</v>
      </c>
      <c r="M524" s="614">
        <v>165</v>
      </c>
      <c r="N524" s="614">
        <v>35</v>
      </c>
      <c r="O524" s="614">
        <v>5775</v>
      </c>
      <c r="P524" s="592">
        <v>4.375</v>
      </c>
      <c r="Q524" s="615">
        <v>165</v>
      </c>
    </row>
    <row r="525" spans="1:17" ht="14.4" customHeight="1" x14ac:dyDescent="0.3">
      <c r="A525" s="586" t="s">
        <v>1708</v>
      </c>
      <c r="B525" s="587" t="s">
        <v>1502</v>
      </c>
      <c r="C525" s="587" t="s">
        <v>1503</v>
      </c>
      <c r="D525" s="587" t="s">
        <v>1663</v>
      </c>
      <c r="E525" s="587" t="s">
        <v>1664</v>
      </c>
      <c r="F525" s="614"/>
      <c r="G525" s="614"/>
      <c r="H525" s="614"/>
      <c r="I525" s="614"/>
      <c r="J525" s="614"/>
      <c r="K525" s="614"/>
      <c r="L525" s="614"/>
      <c r="M525" s="614"/>
      <c r="N525" s="614">
        <v>4</v>
      </c>
      <c r="O525" s="614">
        <v>4312</v>
      </c>
      <c r="P525" s="592"/>
      <c r="Q525" s="615">
        <v>1078</v>
      </c>
    </row>
    <row r="526" spans="1:17" ht="14.4" customHeight="1" x14ac:dyDescent="0.3">
      <c r="A526" s="586" t="s">
        <v>1708</v>
      </c>
      <c r="B526" s="587" t="s">
        <v>1502</v>
      </c>
      <c r="C526" s="587" t="s">
        <v>1503</v>
      </c>
      <c r="D526" s="587" t="s">
        <v>1665</v>
      </c>
      <c r="E526" s="587" t="s">
        <v>1666</v>
      </c>
      <c r="F526" s="614"/>
      <c r="G526" s="614"/>
      <c r="H526" s="614"/>
      <c r="I526" s="614"/>
      <c r="J526" s="614"/>
      <c r="K526" s="614"/>
      <c r="L526" s="614"/>
      <c r="M526" s="614"/>
      <c r="N526" s="614">
        <v>3</v>
      </c>
      <c r="O526" s="614">
        <v>455</v>
      </c>
      <c r="P526" s="592"/>
      <c r="Q526" s="615">
        <v>151.66666666666666</v>
      </c>
    </row>
    <row r="527" spans="1:17" ht="14.4" customHeight="1" x14ac:dyDescent="0.3">
      <c r="A527" s="586" t="s">
        <v>1708</v>
      </c>
      <c r="B527" s="587" t="s">
        <v>1502</v>
      </c>
      <c r="C527" s="587" t="s">
        <v>1503</v>
      </c>
      <c r="D527" s="587" t="s">
        <v>1665</v>
      </c>
      <c r="E527" s="587" t="s">
        <v>1667</v>
      </c>
      <c r="F527" s="614"/>
      <c r="G527" s="614"/>
      <c r="H527" s="614"/>
      <c r="I527" s="614"/>
      <c r="J527" s="614"/>
      <c r="K527" s="614"/>
      <c r="L527" s="614"/>
      <c r="M527" s="614"/>
      <c r="N527" s="614">
        <v>4</v>
      </c>
      <c r="O527" s="614">
        <v>606</v>
      </c>
      <c r="P527" s="592"/>
      <c r="Q527" s="615">
        <v>151.5</v>
      </c>
    </row>
    <row r="528" spans="1:17" ht="14.4" customHeight="1" x14ac:dyDescent="0.3">
      <c r="A528" s="586" t="s">
        <v>1710</v>
      </c>
      <c r="B528" s="587" t="s">
        <v>1502</v>
      </c>
      <c r="C528" s="587" t="s">
        <v>1503</v>
      </c>
      <c r="D528" s="587" t="s">
        <v>1504</v>
      </c>
      <c r="E528" s="587" t="s">
        <v>1505</v>
      </c>
      <c r="F528" s="614">
        <v>3262</v>
      </c>
      <c r="G528" s="614">
        <v>564326</v>
      </c>
      <c r="H528" s="614">
        <v>1.1065128900949797</v>
      </c>
      <c r="I528" s="614">
        <v>173</v>
      </c>
      <c r="J528" s="614">
        <v>2948</v>
      </c>
      <c r="K528" s="614">
        <v>510004</v>
      </c>
      <c r="L528" s="614">
        <v>1</v>
      </c>
      <c r="M528" s="614">
        <v>173</v>
      </c>
      <c r="N528" s="614">
        <v>3317</v>
      </c>
      <c r="O528" s="614">
        <v>577158</v>
      </c>
      <c r="P528" s="592">
        <v>1.1316734770707682</v>
      </c>
      <c r="Q528" s="615">
        <v>174</v>
      </c>
    </row>
    <row r="529" spans="1:17" ht="14.4" customHeight="1" x14ac:dyDescent="0.3">
      <c r="A529" s="586" t="s">
        <v>1710</v>
      </c>
      <c r="B529" s="587" t="s">
        <v>1502</v>
      </c>
      <c r="C529" s="587" t="s">
        <v>1503</v>
      </c>
      <c r="D529" s="587" t="s">
        <v>1522</v>
      </c>
      <c r="E529" s="587" t="s">
        <v>1523</v>
      </c>
      <c r="F529" s="614">
        <v>9</v>
      </c>
      <c r="G529" s="614">
        <v>10557</v>
      </c>
      <c r="H529" s="614">
        <v>1.644392523364486</v>
      </c>
      <c r="I529" s="614">
        <v>1173</v>
      </c>
      <c r="J529" s="614">
        <v>6</v>
      </c>
      <c r="K529" s="614">
        <v>6420</v>
      </c>
      <c r="L529" s="614">
        <v>1</v>
      </c>
      <c r="M529" s="614">
        <v>1070</v>
      </c>
      <c r="N529" s="614">
        <v>3</v>
      </c>
      <c r="O529" s="614">
        <v>3210</v>
      </c>
      <c r="P529" s="592">
        <v>0.5</v>
      </c>
      <c r="Q529" s="615">
        <v>1070</v>
      </c>
    </row>
    <row r="530" spans="1:17" ht="14.4" customHeight="1" x14ac:dyDescent="0.3">
      <c r="A530" s="586" t="s">
        <v>1710</v>
      </c>
      <c r="B530" s="587" t="s">
        <v>1502</v>
      </c>
      <c r="C530" s="587" t="s">
        <v>1503</v>
      </c>
      <c r="D530" s="587" t="s">
        <v>1524</v>
      </c>
      <c r="E530" s="587" t="s">
        <v>1525</v>
      </c>
      <c r="F530" s="614">
        <v>98</v>
      </c>
      <c r="G530" s="614">
        <v>4018</v>
      </c>
      <c r="H530" s="614">
        <v>1.2478260869565216</v>
      </c>
      <c r="I530" s="614">
        <v>41</v>
      </c>
      <c r="J530" s="614">
        <v>70</v>
      </c>
      <c r="K530" s="614">
        <v>3220</v>
      </c>
      <c r="L530" s="614">
        <v>1</v>
      </c>
      <c r="M530" s="614">
        <v>46</v>
      </c>
      <c r="N530" s="614">
        <v>39</v>
      </c>
      <c r="O530" s="614">
        <v>1794</v>
      </c>
      <c r="P530" s="592">
        <v>0.55714285714285716</v>
      </c>
      <c r="Q530" s="615">
        <v>46</v>
      </c>
    </row>
    <row r="531" spans="1:17" ht="14.4" customHeight="1" x14ac:dyDescent="0.3">
      <c r="A531" s="586" t="s">
        <v>1710</v>
      </c>
      <c r="B531" s="587" t="s">
        <v>1502</v>
      </c>
      <c r="C531" s="587" t="s">
        <v>1503</v>
      </c>
      <c r="D531" s="587" t="s">
        <v>1524</v>
      </c>
      <c r="E531" s="587" t="s">
        <v>1526</v>
      </c>
      <c r="F531" s="614">
        <v>4</v>
      </c>
      <c r="G531" s="614">
        <v>164</v>
      </c>
      <c r="H531" s="614">
        <v>0.35652173913043478</v>
      </c>
      <c r="I531" s="614">
        <v>41</v>
      </c>
      <c r="J531" s="614">
        <v>10</v>
      </c>
      <c r="K531" s="614">
        <v>460</v>
      </c>
      <c r="L531" s="614">
        <v>1</v>
      </c>
      <c r="M531" s="614">
        <v>46</v>
      </c>
      <c r="N531" s="614">
        <v>19</v>
      </c>
      <c r="O531" s="614">
        <v>874</v>
      </c>
      <c r="P531" s="592">
        <v>1.9</v>
      </c>
      <c r="Q531" s="615">
        <v>46</v>
      </c>
    </row>
    <row r="532" spans="1:17" ht="14.4" customHeight="1" x14ac:dyDescent="0.3">
      <c r="A532" s="586" t="s">
        <v>1710</v>
      </c>
      <c r="B532" s="587" t="s">
        <v>1502</v>
      </c>
      <c r="C532" s="587" t="s">
        <v>1503</v>
      </c>
      <c r="D532" s="587" t="s">
        <v>1527</v>
      </c>
      <c r="E532" s="587" t="s">
        <v>1528</v>
      </c>
      <c r="F532" s="614">
        <v>7</v>
      </c>
      <c r="G532" s="614">
        <v>2688</v>
      </c>
      <c r="H532" s="614">
        <v>0.33679989976193458</v>
      </c>
      <c r="I532" s="614">
        <v>384</v>
      </c>
      <c r="J532" s="614">
        <v>23</v>
      </c>
      <c r="K532" s="614">
        <v>7981</v>
      </c>
      <c r="L532" s="614">
        <v>1</v>
      </c>
      <c r="M532" s="614">
        <v>347</v>
      </c>
      <c r="N532" s="614">
        <v>21</v>
      </c>
      <c r="O532" s="614">
        <v>7287</v>
      </c>
      <c r="P532" s="592">
        <v>0.91304347826086951</v>
      </c>
      <c r="Q532" s="615">
        <v>347</v>
      </c>
    </row>
    <row r="533" spans="1:17" ht="14.4" customHeight="1" x14ac:dyDescent="0.3">
      <c r="A533" s="586" t="s">
        <v>1710</v>
      </c>
      <c r="B533" s="587" t="s">
        <v>1502</v>
      </c>
      <c r="C533" s="587" t="s">
        <v>1503</v>
      </c>
      <c r="D533" s="587" t="s">
        <v>1529</v>
      </c>
      <c r="E533" s="587" t="s">
        <v>1530</v>
      </c>
      <c r="F533" s="614">
        <v>31</v>
      </c>
      <c r="G533" s="614">
        <v>1147</v>
      </c>
      <c r="H533" s="614">
        <v>4.4980392156862745</v>
      </c>
      <c r="I533" s="614">
        <v>37</v>
      </c>
      <c r="J533" s="614">
        <v>5</v>
      </c>
      <c r="K533" s="614">
        <v>255</v>
      </c>
      <c r="L533" s="614">
        <v>1</v>
      </c>
      <c r="M533" s="614">
        <v>51</v>
      </c>
      <c r="N533" s="614">
        <v>2</v>
      </c>
      <c r="O533" s="614">
        <v>102</v>
      </c>
      <c r="P533" s="592">
        <v>0.4</v>
      </c>
      <c r="Q533" s="615">
        <v>51</v>
      </c>
    </row>
    <row r="534" spans="1:17" ht="14.4" customHeight="1" x14ac:dyDescent="0.3">
      <c r="A534" s="586" t="s">
        <v>1710</v>
      </c>
      <c r="B534" s="587" t="s">
        <v>1502</v>
      </c>
      <c r="C534" s="587" t="s">
        <v>1503</v>
      </c>
      <c r="D534" s="587" t="s">
        <v>1529</v>
      </c>
      <c r="E534" s="587" t="s">
        <v>1531</v>
      </c>
      <c r="F534" s="614">
        <v>15</v>
      </c>
      <c r="G534" s="614">
        <v>555</v>
      </c>
      <c r="H534" s="614">
        <v>0.54411764705882348</v>
      </c>
      <c r="I534" s="614">
        <v>37</v>
      </c>
      <c r="J534" s="614">
        <v>20</v>
      </c>
      <c r="K534" s="614">
        <v>1020</v>
      </c>
      <c r="L534" s="614">
        <v>1</v>
      </c>
      <c r="M534" s="614">
        <v>51</v>
      </c>
      <c r="N534" s="614"/>
      <c r="O534" s="614"/>
      <c r="P534" s="592"/>
      <c r="Q534" s="615"/>
    </row>
    <row r="535" spans="1:17" ht="14.4" customHeight="1" x14ac:dyDescent="0.3">
      <c r="A535" s="586" t="s">
        <v>1710</v>
      </c>
      <c r="B535" s="587" t="s">
        <v>1502</v>
      </c>
      <c r="C535" s="587" t="s">
        <v>1503</v>
      </c>
      <c r="D535" s="587" t="s">
        <v>1534</v>
      </c>
      <c r="E535" s="587" t="s">
        <v>1535</v>
      </c>
      <c r="F535" s="614">
        <v>3</v>
      </c>
      <c r="G535" s="614">
        <v>1338</v>
      </c>
      <c r="H535" s="614">
        <v>5.545424403183024E-2</v>
      </c>
      <c r="I535" s="614">
        <v>446</v>
      </c>
      <c r="J535" s="614">
        <v>64</v>
      </c>
      <c r="K535" s="614">
        <v>24128</v>
      </c>
      <c r="L535" s="614">
        <v>1</v>
      </c>
      <c r="M535" s="614">
        <v>377</v>
      </c>
      <c r="N535" s="614">
        <v>54</v>
      </c>
      <c r="O535" s="614">
        <v>20358</v>
      </c>
      <c r="P535" s="592">
        <v>0.84375</v>
      </c>
      <c r="Q535" s="615">
        <v>377</v>
      </c>
    </row>
    <row r="536" spans="1:17" ht="14.4" customHeight="1" x14ac:dyDescent="0.3">
      <c r="A536" s="586" t="s">
        <v>1710</v>
      </c>
      <c r="B536" s="587" t="s">
        <v>1502</v>
      </c>
      <c r="C536" s="587" t="s">
        <v>1503</v>
      </c>
      <c r="D536" s="587" t="s">
        <v>1536</v>
      </c>
      <c r="E536" s="587" t="s">
        <v>1537</v>
      </c>
      <c r="F536" s="614">
        <v>2</v>
      </c>
      <c r="G536" s="614">
        <v>84</v>
      </c>
      <c r="H536" s="614">
        <v>1.2352941176470589</v>
      </c>
      <c r="I536" s="614">
        <v>42</v>
      </c>
      <c r="J536" s="614">
        <v>2</v>
      </c>
      <c r="K536" s="614">
        <v>68</v>
      </c>
      <c r="L536" s="614">
        <v>1</v>
      </c>
      <c r="M536" s="614">
        <v>34</v>
      </c>
      <c r="N536" s="614">
        <v>1</v>
      </c>
      <c r="O536" s="614">
        <v>34</v>
      </c>
      <c r="P536" s="592">
        <v>0.5</v>
      </c>
      <c r="Q536" s="615">
        <v>34</v>
      </c>
    </row>
    <row r="537" spans="1:17" ht="14.4" customHeight="1" x14ac:dyDescent="0.3">
      <c r="A537" s="586" t="s">
        <v>1710</v>
      </c>
      <c r="B537" s="587" t="s">
        <v>1502</v>
      </c>
      <c r="C537" s="587" t="s">
        <v>1503</v>
      </c>
      <c r="D537" s="587" t="s">
        <v>1538</v>
      </c>
      <c r="E537" s="587" t="s">
        <v>1539</v>
      </c>
      <c r="F537" s="614">
        <v>5</v>
      </c>
      <c r="G537" s="614">
        <v>2460</v>
      </c>
      <c r="H537" s="614">
        <v>8.5357390700902147E-2</v>
      </c>
      <c r="I537" s="614">
        <v>492</v>
      </c>
      <c r="J537" s="614">
        <v>55</v>
      </c>
      <c r="K537" s="614">
        <v>28820</v>
      </c>
      <c r="L537" s="614">
        <v>1</v>
      </c>
      <c r="M537" s="614">
        <v>524</v>
      </c>
      <c r="N537" s="614">
        <v>17</v>
      </c>
      <c r="O537" s="614">
        <v>8908</v>
      </c>
      <c r="P537" s="592">
        <v>0.30909090909090908</v>
      </c>
      <c r="Q537" s="615">
        <v>524</v>
      </c>
    </row>
    <row r="538" spans="1:17" ht="14.4" customHeight="1" x14ac:dyDescent="0.3">
      <c r="A538" s="586" t="s">
        <v>1710</v>
      </c>
      <c r="B538" s="587" t="s">
        <v>1502</v>
      </c>
      <c r="C538" s="587" t="s">
        <v>1503</v>
      </c>
      <c r="D538" s="587" t="s">
        <v>1540</v>
      </c>
      <c r="E538" s="587" t="s">
        <v>1541</v>
      </c>
      <c r="F538" s="614">
        <v>27</v>
      </c>
      <c r="G538" s="614">
        <v>837</v>
      </c>
      <c r="H538" s="614">
        <v>0.56477732793522262</v>
      </c>
      <c r="I538" s="614">
        <v>31</v>
      </c>
      <c r="J538" s="614">
        <v>26</v>
      </c>
      <c r="K538" s="614">
        <v>1482</v>
      </c>
      <c r="L538" s="614">
        <v>1</v>
      </c>
      <c r="M538" s="614">
        <v>57</v>
      </c>
      <c r="N538" s="614">
        <v>5</v>
      </c>
      <c r="O538" s="614">
        <v>287</v>
      </c>
      <c r="P538" s="592">
        <v>0.19365721997300944</v>
      </c>
      <c r="Q538" s="615">
        <v>57.4</v>
      </c>
    </row>
    <row r="539" spans="1:17" ht="14.4" customHeight="1" x14ac:dyDescent="0.3">
      <c r="A539" s="586" t="s">
        <v>1710</v>
      </c>
      <c r="B539" s="587" t="s">
        <v>1502</v>
      </c>
      <c r="C539" s="587" t="s">
        <v>1503</v>
      </c>
      <c r="D539" s="587" t="s">
        <v>1542</v>
      </c>
      <c r="E539" s="587" t="s">
        <v>1543</v>
      </c>
      <c r="F539" s="614"/>
      <c r="G539" s="614"/>
      <c r="H539" s="614"/>
      <c r="I539" s="614"/>
      <c r="J539" s="614">
        <v>1</v>
      </c>
      <c r="K539" s="614">
        <v>224</v>
      </c>
      <c r="L539" s="614">
        <v>1</v>
      </c>
      <c r="M539" s="614">
        <v>224</v>
      </c>
      <c r="N539" s="614">
        <v>2</v>
      </c>
      <c r="O539" s="614">
        <v>450</v>
      </c>
      <c r="P539" s="592">
        <v>2.0089285714285716</v>
      </c>
      <c r="Q539" s="615">
        <v>225</v>
      </c>
    </row>
    <row r="540" spans="1:17" ht="14.4" customHeight="1" x14ac:dyDescent="0.3">
      <c r="A540" s="586" t="s">
        <v>1710</v>
      </c>
      <c r="B540" s="587" t="s">
        <v>1502</v>
      </c>
      <c r="C540" s="587" t="s">
        <v>1503</v>
      </c>
      <c r="D540" s="587" t="s">
        <v>1542</v>
      </c>
      <c r="E540" s="587" t="s">
        <v>1544</v>
      </c>
      <c r="F540" s="614">
        <v>125</v>
      </c>
      <c r="G540" s="614">
        <v>26000</v>
      </c>
      <c r="H540" s="614">
        <v>1.0551948051948052</v>
      </c>
      <c r="I540" s="614">
        <v>208</v>
      </c>
      <c r="J540" s="614">
        <v>110</v>
      </c>
      <c r="K540" s="614">
        <v>24640</v>
      </c>
      <c r="L540" s="614">
        <v>1</v>
      </c>
      <c r="M540" s="614">
        <v>224</v>
      </c>
      <c r="N540" s="614">
        <v>76</v>
      </c>
      <c r="O540" s="614">
        <v>17100</v>
      </c>
      <c r="P540" s="592">
        <v>0.69399350649350644</v>
      </c>
      <c r="Q540" s="615">
        <v>225</v>
      </c>
    </row>
    <row r="541" spans="1:17" ht="14.4" customHeight="1" x14ac:dyDescent="0.3">
      <c r="A541" s="586" t="s">
        <v>1710</v>
      </c>
      <c r="B541" s="587" t="s">
        <v>1502</v>
      </c>
      <c r="C541" s="587" t="s">
        <v>1503</v>
      </c>
      <c r="D541" s="587" t="s">
        <v>1545</v>
      </c>
      <c r="E541" s="587" t="s">
        <v>1546</v>
      </c>
      <c r="F541" s="614">
        <v>125</v>
      </c>
      <c r="G541" s="614">
        <v>48000</v>
      </c>
      <c r="H541" s="614">
        <v>0.76813519179375567</v>
      </c>
      <c r="I541" s="614">
        <v>384</v>
      </c>
      <c r="J541" s="614">
        <v>113</v>
      </c>
      <c r="K541" s="614">
        <v>62489</v>
      </c>
      <c r="L541" s="614">
        <v>1</v>
      </c>
      <c r="M541" s="614">
        <v>553</v>
      </c>
      <c r="N541" s="614">
        <v>77</v>
      </c>
      <c r="O541" s="614">
        <v>42658</v>
      </c>
      <c r="P541" s="592">
        <v>0.68264814607370894</v>
      </c>
      <c r="Q541" s="615">
        <v>554</v>
      </c>
    </row>
    <row r="542" spans="1:17" ht="14.4" customHeight="1" x14ac:dyDescent="0.3">
      <c r="A542" s="586" t="s">
        <v>1710</v>
      </c>
      <c r="B542" s="587" t="s">
        <v>1502</v>
      </c>
      <c r="C542" s="587" t="s">
        <v>1503</v>
      </c>
      <c r="D542" s="587" t="s">
        <v>1547</v>
      </c>
      <c r="E542" s="587" t="s">
        <v>1548</v>
      </c>
      <c r="F542" s="614">
        <v>1</v>
      </c>
      <c r="G542" s="614">
        <v>236</v>
      </c>
      <c r="H542" s="614"/>
      <c r="I542" s="614">
        <v>236</v>
      </c>
      <c r="J542" s="614"/>
      <c r="K542" s="614"/>
      <c r="L542" s="614"/>
      <c r="M542" s="614"/>
      <c r="N542" s="614"/>
      <c r="O542" s="614"/>
      <c r="P542" s="592"/>
      <c r="Q542" s="615"/>
    </row>
    <row r="543" spans="1:17" ht="14.4" customHeight="1" x14ac:dyDescent="0.3">
      <c r="A543" s="586" t="s">
        <v>1710</v>
      </c>
      <c r="B543" s="587" t="s">
        <v>1502</v>
      </c>
      <c r="C543" s="587" t="s">
        <v>1503</v>
      </c>
      <c r="D543" s="587" t="s">
        <v>1556</v>
      </c>
      <c r="E543" s="587" t="s">
        <v>1557</v>
      </c>
      <c r="F543" s="614">
        <v>41</v>
      </c>
      <c r="G543" s="614">
        <v>697</v>
      </c>
      <c r="H543" s="614">
        <v>0.57746478873239437</v>
      </c>
      <c r="I543" s="614">
        <v>17</v>
      </c>
      <c r="J543" s="614">
        <v>71</v>
      </c>
      <c r="K543" s="614">
        <v>1207</v>
      </c>
      <c r="L543" s="614">
        <v>1</v>
      </c>
      <c r="M543" s="614">
        <v>17</v>
      </c>
      <c r="N543" s="614">
        <v>46</v>
      </c>
      <c r="O543" s="614">
        <v>782</v>
      </c>
      <c r="P543" s="592">
        <v>0.647887323943662</v>
      </c>
      <c r="Q543" s="615">
        <v>17</v>
      </c>
    </row>
    <row r="544" spans="1:17" ht="14.4" customHeight="1" x14ac:dyDescent="0.3">
      <c r="A544" s="586" t="s">
        <v>1710</v>
      </c>
      <c r="B544" s="587" t="s">
        <v>1502</v>
      </c>
      <c r="C544" s="587" t="s">
        <v>1503</v>
      </c>
      <c r="D544" s="587" t="s">
        <v>1556</v>
      </c>
      <c r="E544" s="587" t="s">
        <v>1558</v>
      </c>
      <c r="F544" s="614">
        <v>9</v>
      </c>
      <c r="G544" s="614">
        <v>153</v>
      </c>
      <c r="H544" s="614">
        <v>0.6428571428571429</v>
      </c>
      <c r="I544" s="614">
        <v>17</v>
      </c>
      <c r="J544" s="614">
        <v>14</v>
      </c>
      <c r="K544" s="614">
        <v>238</v>
      </c>
      <c r="L544" s="614">
        <v>1</v>
      </c>
      <c r="M544" s="614">
        <v>17</v>
      </c>
      <c r="N544" s="614">
        <v>6</v>
      </c>
      <c r="O544" s="614">
        <v>102</v>
      </c>
      <c r="P544" s="592">
        <v>0.42857142857142855</v>
      </c>
      <c r="Q544" s="615">
        <v>17</v>
      </c>
    </row>
    <row r="545" spans="1:17" ht="14.4" customHeight="1" x14ac:dyDescent="0.3">
      <c r="A545" s="586" t="s">
        <v>1710</v>
      </c>
      <c r="B545" s="587" t="s">
        <v>1502</v>
      </c>
      <c r="C545" s="587" t="s">
        <v>1503</v>
      </c>
      <c r="D545" s="587" t="s">
        <v>1559</v>
      </c>
      <c r="E545" s="587" t="s">
        <v>1560</v>
      </c>
      <c r="F545" s="614">
        <v>1</v>
      </c>
      <c r="G545" s="614">
        <v>139</v>
      </c>
      <c r="H545" s="614">
        <v>0.97202797202797198</v>
      </c>
      <c r="I545" s="614">
        <v>139</v>
      </c>
      <c r="J545" s="614">
        <v>1</v>
      </c>
      <c r="K545" s="614">
        <v>143</v>
      </c>
      <c r="L545" s="614">
        <v>1</v>
      </c>
      <c r="M545" s="614">
        <v>143</v>
      </c>
      <c r="N545" s="614"/>
      <c r="O545" s="614"/>
      <c r="P545" s="592"/>
      <c r="Q545" s="615"/>
    </row>
    <row r="546" spans="1:17" ht="14.4" customHeight="1" x14ac:dyDescent="0.3">
      <c r="A546" s="586" t="s">
        <v>1710</v>
      </c>
      <c r="B546" s="587" t="s">
        <v>1502</v>
      </c>
      <c r="C546" s="587" t="s">
        <v>1503</v>
      </c>
      <c r="D546" s="587" t="s">
        <v>1559</v>
      </c>
      <c r="E546" s="587" t="s">
        <v>1561</v>
      </c>
      <c r="F546" s="614">
        <v>6</v>
      </c>
      <c r="G546" s="614">
        <v>834</v>
      </c>
      <c r="H546" s="614"/>
      <c r="I546" s="614">
        <v>139</v>
      </c>
      <c r="J546" s="614"/>
      <c r="K546" s="614"/>
      <c r="L546" s="614"/>
      <c r="M546" s="614"/>
      <c r="N546" s="614"/>
      <c r="O546" s="614"/>
      <c r="P546" s="592"/>
      <c r="Q546" s="615"/>
    </row>
    <row r="547" spans="1:17" ht="14.4" customHeight="1" x14ac:dyDescent="0.3">
      <c r="A547" s="586" t="s">
        <v>1710</v>
      </c>
      <c r="B547" s="587" t="s">
        <v>1502</v>
      </c>
      <c r="C547" s="587" t="s">
        <v>1503</v>
      </c>
      <c r="D547" s="587" t="s">
        <v>1562</v>
      </c>
      <c r="E547" s="587" t="s">
        <v>1563</v>
      </c>
      <c r="F547" s="614"/>
      <c r="G547" s="614"/>
      <c r="H547" s="614"/>
      <c r="I547" s="614"/>
      <c r="J547" s="614">
        <v>1</v>
      </c>
      <c r="K547" s="614">
        <v>65</v>
      </c>
      <c r="L547" s="614">
        <v>1</v>
      </c>
      <c r="M547" s="614">
        <v>65</v>
      </c>
      <c r="N547" s="614"/>
      <c r="O547" s="614"/>
      <c r="P547" s="592"/>
      <c r="Q547" s="615"/>
    </row>
    <row r="548" spans="1:17" ht="14.4" customHeight="1" x14ac:dyDescent="0.3">
      <c r="A548" s="586" t="s">
        <v>1710</v>
      </c>
      <c r="B548" s="587" t="s">
        <v>1502</v>
      </c>
      <c r="C548" s="587" t="s">
        <v>1503</v>
      </c>
      <c r="D548" s="587" t="s">
        <v>1562</v>
      </c>
      <c r="E548" s="587" t="s">
        <v>1564</v>
      </c>
      <c r="F548" s="614">
        <v>1</v>
      </c>
      <c r="G548" s="614">
        <v>103</v>
      </c>
      <c r="H548" s="614">
        <v>0.79230769230769227</v>
      </c>
      <c r="I548" s="614">
        <v>103</v>
      </c>
      <c r="J548" s="614">
        <v>2</v>
      </c>
      <c r="K548" s="614">
        <v>130</v>
      </c>
      <c r="L548" s="614">
        <v>1</v>
      </c>
      <c r="M548" s="614">
        <v>65</v>
      </c>
      <c r="N548" s="614"/>
      <c r="O548" s="614"/>
      <c r="P548" s="592"/>
      <c r="Q548" s="615"/>
    </row>
    <row r="549" spans="1:17" ht="14.4" customHeight="1" x14ac:dyDescent="0.3">
      <c r="A549" s="586" t="s">
        <v>1710</v>
      </c>
      <c r="B549" s="587" t="s">
        <v>1502</v>
      </c>
      <c r="C549" s="587" t="s">
        <v>1503</v>
      </c>
      <c r="D549" s="587" t="s">
        <v>1571</v>
      </c>
      <c r="E549" s="587" t="s">
        <v>1572</v>
      </c>
      <c r="F549" s="614">
        <v>397</v>
      </c>
      <c r="G549" s="614">
        <v>46449</v>
      </c>
      <c r="H549" s="614">
        <v>0.9513558905456333</v>
      </c>
      <c r="I549" s="614">
        <v>117</v>
      </c>
      <c r="J549" s="614">
        <v>359</v>
      </c>
      <c r="K549" s="614">
        <v>48824</v>
      </c>
      <c r="L549" s="614">
        <v>1</v>
      </c>
      <c r="M549" s="614">
        <v>136</v>
      </c>
      <c r="N549" s="614">
        <v>335</v>
      </c>
      <c r="O549" s="614">
        <v>45741</v>
      </c>
      <c r="P549" s="592">
        <v>0.93685482549565791</v>
      </c>
      <c r="Q549" s="615">
        <v>136.54029850746269</v>
      </c>
    </row>
    <row r="550" spans="1:17" ht="14.4" customHeight="1" x14ac:dyDescent="0.3">
      <c r="A550" s="586" t="s">
        <v>1710</v>
      </c>
      <c r="B550" s="587" t="s">
        <v>1502</v>
      </c>
      <c r="C550" s="587" t="s">
        <v>1503</v>
      </c>
      <c r="D550" s="587" t="s">
        <v>1571</v>
      </c>
      <c r="E550" s="587" t="s">
        <v>1573</v>
      </c>
      <c r="F550" s="614">
        <v>6</v>
      </c>
      <c r="G550" s="614">
        <v>702</v>
      </c>
      <c r="H550" s="614">
        <v>1.2904411764705883</v>
      </c>
      <c r="I550" s="614">
        <v>117</v>
      </c>
      <c r="J550" s="614">
        <v>4</v>
      </c>
      <c r="K550" s="614">
        <v>544</v>
      </c>
      <c r="L550" s="614">
        <v>1</v>
      </c>
      <c r="M550" s="614">
        <v>136</v>
      </c>
      <c r="N550" s="614">
        <v>2</v>
      </c>
      <c r="O550" s="614">
        <v>274</v>
      </c>
      <c r="P550" s="592">
        <v>0.50367647058823528</v>
      </c>
      <c r="Q550" s="615">
        <v>137</v>
      </c>
    </row>
    <row r="551" spans="1:17" ht="14.4" customHeight="1" x14ac:dyDescent="0.3">
      <c r="A551" s="586" t="s">
        <v>1710</v>
      </c>
      <c r="B551" s="587" t="s">
        <v>1502</v>
      </c>
      <c r="C551" s="587" t="s">
        <v>1503</v>
      </c>
      <c r="D551" s="587" t="s">
        <v>1574</v>
      </c>
      <c r="E551" s="587" t="s">
        <v>1575</v>
      </c>
      <c r="F551" s="614">
        <v>185</v>
      </c>
      <c r="G551" s="614">
        <v>16835</v>
      </c>
      <c r="H551" s="614">
        <v>0.59677419354838712</v>
      </c>
      <c r="I551" s="614">
        <v>91</v>
      </c>
      <c r="J551" s="614">
        <v>310</v>
      </c>
      <c r="K551" s="614">
        <v>28210</v>
      </c>
      <c r="L551" s="614">
        <v>1</v>
      </c>
      <c r="M551" s="614">
        <v>91</v>
      </c>
      <c r="N551" s="614">
        <v>277</v>
      </c>
      <c r="O551" s="614">
        <v>25207</v>
      </c>
      <c r="P551" s="592">
        <v>0.8935483870967742</v>
      </c>
      <c r="Q551" s="615">
        <v>91</v>
      </c>
    </row>
    <row r="552" spans="1:17" ht="14.4" customHeight="1" x14ac:dyDescent="0.3">
      <c r="A552" s="586" t="s">
        <v>1710</v>
      </c>
      <c r="B552" s="587" t="s">
        <v>1502</v>
      </c>
      <c r="C552" s="587" t="s">
        <v>1503</v>
      </c>
      <c r="D552" s="587" t="s">
        <v>1576</v>
      </c>
      <c r="E552" s="587" t="s">
        <v>1577</v>
      </c>
      <c r="F552" s="614">
        <v>1</v>
      </c>
      <c r="G552" s="614">
        <v>99</v>
      </c>
      <c r="H552" s="614"/>
      <c r="I552" s="614">
        <v>99</v>
      </c>
      <c r="J552" s="614"/>
      <c r="K552" s="614"/>
      <c r="L552" s="614"/>
      <c r="M552" s="614"/>
      <c r="N552" s="614"/>
      <c r="O552" s="614"/>
      <c r="P552" s="592"/>
      <c r="Q552" s="615"/>
    </row>
    <row r="553" spans="1:17" ht="14.4" customHeight="1" x14ac:dyDescent="0.3">
      <c r="A553" s="586" t="s">
        <v>1710</v>
      </c>
      <c r="B553" s="587" t="s">
        <v>1502</v>
      </c>
      <c r="C553" s="587" t="s">
        <v>1503</v>
      </c>
      <c r="D553" s="587" t="s">
        <v>1576</v>
      </c>
      <c r="E553" s="587" t="s">
        <v>1578</v>
      </c>
      <c r="F553" s="614">
        <v>1</v>
      </c>
      <c r="G553" s="614">
        <v>99</v>
      </c>
      <c r="H553" s="614">
        <v>0.24087591240875914</v>
      </c>
      <c r="I553" s="614">
        <v>99</v>
      </c>
      <c r="J553" s="614">
        <v>3</v>
      </c>
      <c r="K553" s="614">
        <v>411</v>
      </c>
      <c r="L553" s="614">
        <v>1</v>
      </c>
      <c r="M553" s="614">
        <v>137</v>
      </c>
      <c r="N553" s="614"/>
      <c r="O553" s="614"/>
      <c r="P553" s="592"/>
      <c r="Q553" s="615"/>
    </row>
    <row r="554" spans="1:17" ht="14.4" customHeight="1" x14ac:dyDescent="0.3">
      <c r="A554" s="586" t="s">
        <v>1710</v>
      </c>
      <c r="B554" s="587" t="s">
        <v>1502</v>
      </c>
      <c r="C554" s="587" t="s">
        <v>1503</v>
      </c>
      <c r="D554" s="587" t="s">
        <v>1579</v>
      </c>
      <c r="E554" s="587" t="s">
        <v>1580</v>
      </c>
      <c r="F554" s="614">
        <v>73</v>
      </c>
      <c r="G554" s="614">
        <v>1533</v>
      </c>
      <c r="H554" s="614">
        <v>1.5484848484848486</v>
      </c>
      <c r="I554" s="614">
        <v>21</v>
      </c>
      <c r="J554" s="614">
        <v>15</v>
      </c>
      <c r="K554" s="614">
        <v>990</v>
      </c>
      <c r="L554" s="614">
        <v>1</v>
      </c>
      <c r="M554" s="614">
        <v>66</v>
      </c>
      <c r="N554" s="614"/>
      <c r="O554" s="614"/>
      <c r="P554" s="592"/>
      <c r="Q554" s="615"/>
    </row>
    <row r="555" spans="1:17" ht="14.4" customHeight="1" x14ac:dyDescent="0.3">
      <c r="A555" s="586" t="s">
        <v>1710</v>
      </c>
      <c r="B555" s="587" t="s">
        <v>1502</v>
      </c>
      <c r="C555" s="587" t="s">
        <v>1503</v>
      </c>
      <c r="D555" s="587" t="s">
        <v>1579</v>
      </c>
      <c r="E555" s="587" t="s">
        <v>1581</v>
      </c>
      <c r="F555" s="614"/>
      <c r="G555" s="614"/>
      <c r="H555" s="614"/>
      <c r="I555" s="614"/>
      <c r="J555" s="614"/>
      <c r="K555" s="614"/>
      <c r="L555" s="614"/>
      <c r="M555" s="614"/>
      <c r="N555" s="614">
        <v>8</v>
      </c>
      <c r="O555" s="614">
        <v>534</v>
      </c>
      <c r="P555" s="592"/>
      <c r="Q555" s="615">
        <v>66.75</v>
      </c>
    </row>
    <row r="556" spans="1:17" ht="14.4" customHeight="1" x14ac:dyDescent="0.3">
      <c r="A556" s="586" t="s">
        <v>1710</v>
      </c>
      <c r="B556" s="587" t="s">
        <v>1502</v>
      </c>
      <c r="C556" s="587" t="s">
        <v>1503</v>
      </c>
      <c r="D556" s="587" t="s">
        <v>1582</v>
      </c>
      <c r="E556" s="587" t="s">
        <v>1583</v>
      </c>
      <c r="F556" s="614">
        <v>50</v>
      </c>
      <c r="G556" s="614">
        <v>24400</v>
      </c>
      <c r="H556" s="614">
        <v>1.9074421513445903</v>
      </c>
      <c r="I556" s="614">
        <v>488</v>
      </c>
      <c r="J556" s="614">
        <v>39</v>
      </c>
      <c r="K556" s="614">
        <v>12792</v>
      </c>
      <c r="L556" s="614">
        <v>1</v>
      </c>
      <c r="M556" s="614">
        <v>328</v>
      </c>
      <c r="N556" s="614">
        <v>33</v>
      </c>
      <c r="O556" s="614">
        <v>10824</v>
      </c>
      <c r="P556" s="592">
        <v>0.84615384615384615</v>
      </c>
      <c r="Q556" s="615">
        <v>328</v>
      </c>
    </row>
    <row r="557" spans="1:17" ht="14.4" customHeight="1" x14ac:dyDescent="0.3">
      <c r="A557" s="586" t="s">
        <v>1710</v>
      </c>
      <c r="B557" s="587" t="s">
        <v>1502</v>
      </c>
      <c r="C557" s="587" t="s">
        <v>1503</v>
      </c>
      <c r="D557" s="587" t="s">
        <v>1593</v>
      </c>
      <c r="E557" s="587" t="s">
        <v>1594</v>
      </c>
      <c r="F557" s="614">
        <v>77</v>
      </c>
      <c r="G557" s="614">
        <v>3157</v>
      </c>
      <c r="H557" s="614">
        <v>0.89712986643932935</v>
      </c>
      <c r="I557" s="614">
        <v>41</v>
      </c>
      <c r="J557" s="614">
        <v>69</v>
      </c>
      <c r="K557" s="614">
        <v>3519</v>
      </c>
      <c r="L557" s="614">
        <v>1</v>
      </c>
      <c r="M557" s="614">
        <v>51</v>
      </c>
      <c r="N557" s="614">
        <v>87</v>
      </c>
      <c r="O557" s="614">
        <v>4437</v>
      </c>
      <c r="P557" s="592">
        <v>1.2608695652173914</v>
      </c>
      <c r="Q557" s="615">
        <v>51</v>
      </c>
    </row>
    <row r="558" spans="1:17" ht="14.4" customHeight="1" x14ac:dyDescent="0.3">
      <c r="A558" s="586" t="s">
        <v>1710</v>
      </c>
      <c r="B558" s="587" t="s">
        <v>1502</v>
      </c>
      <c r="C558" s="587" t="s">
        <v>1503</v>
      </c>
      <c r="D558" s="587" t="s">
        <v>1593</v>
      </c>
      <c r="E558" s="587" t="s">
        <v>1595</v>
      </c>
      <c r="F558" s="614">
        <v>2</v>
      </c>
      <c r="G558" s="614">
        <v>82</v>
      </c>
      <c r="H558" s="614">
        <v>1.607843137254902</v>
      </c>
      <c r="I558" s="614">
        <v>41</v>
      </c>
      <c r="J558" s="614">
        <v>1</v>
      </c>
      <c r="K558" s="614">
        <v>51</v>
      </c>
      <c r="L558" s="614">
        <v>1</v>
      </c>
      <c r="M558" s="614">
        <v>51</v>
      </c>
      <c r="N558" s="614">
        <v>15</v>
      </c>
      <c r="O558" s="614">
        <v>765</v>
      </c>
      <c r="P558" s="592">
        <v>15</v>
      </c>
      <c r="Q558" s="615">
        <v>51</v>
      </c>
    </row>
    <row r="559" spans="1:17" ht="14.4" customHeight="1" x14ac:dyDescent="0.3">
      <c r="A559" s="586" t="s">
        <v>1710</v>
      </c>
      <c r="B559" s="587" t="s">
        <v>1502</v>
      </c>
      <c r="C559" s="587" t="s">
        <v>1503</v>
      </c>
      <c r="D559" s="587" t="s">
        <v>1603</v>
      </c>
      <c r="E559" s="587" t="s">
        <v>1604</v>
      </c>
      <c r="F559" s="614"/>
      <c r="G559" s="614"/>
      <c r="H559" s="614"/>
      <c r="I559" s="614"/>
      <c r="J559" s="614">
        <v>1</v>
      </c>
      <c r="K559" s="614">
        <v>207</v>
      </c>
      <c r="L559" s="614">
        <v>1</v>
      </c>
      <c r="M559" s="614">
        <v>207</v>
      </c>
      <c r="N559" s="614"/>
      <c r="O559" s="614"/>
      <c r="P559" s="592"/>
      <c r="Q559" s="615"/>
    </row>
    <row r="560" spans="1:17" ht="14.4" customHeight="1" x14ac:dyDescent="0.3">
      <c r="A560" s="586" t="s">
        <v>1710</v>
      </c>
      <c r="B560" s="587" t="s">
        <v>1502</v>
      </c>
      <c r="C560" s="587" t="s">
        <v>1503</v>
      </c>
      <c r="D560" s="587" t="s">
        <v>1606</v>
      </c>
      <c r="E560" s="587" t="s">
        <v>1607</v>
      </c>
      <c r="F560" s="614"/>
      <c r="G560" s="614"/>
      <c r="H560" s="614"/>
      <c r="I560" s="614"/>
      <c r="J560" s="614">
        <v>1</v>
      </c>
      <c r="K560" s="614">
        <v>763</v>
      </c>
      <c r="L560" s="614">
        <v>1</v>
      </c>
      <c r="M560" s="614">
        <v>763</v>
      </c>
      <c r="N560" s="614"/>
      <c r="O560" s="614"/>
      <c r="P560" s="592"/>
      <c r="Q560" s="615"/>
    </row>
    <row r="561" spans="1:17" ht="14.4" customHeight="1" x14ac:dyDescent="0.3">
      <c r="A561" s="586" t="s">
        <v>1710</v>
      </c>
      <c r="B561" s="587" t="s">
        <v>1502</v>
      </c>
      <c r="C561" s="587" t="s">
        <v>1503</v>
      </c>
      <c r="D561" s="587" t="s">
        <v>1606</v>
      </c>
      <c r="E561" s="587" t="s">
        <v>1608</v>
      </c>
      <c r="F561" s="614">
        <v>1</v>
      </c>
      <c r="G561" s="614">
        <v>763</v>
      </c>
      <c r="H561" s="614">
        <v>1</v>
      </c>
      <c r="I561" s="614">
        <v>763</v>
      </c>
      <c r="J561" s="614">
        <v>1</v>
      </c>
      <c r="K561" s="614">
        <v>763</v>
      </c>
      <c r="L561" s="614">
        <v>1</v>
      </c>
      <c r="M561" s="614">
        <v>763</v>
      </c>
      <c r="N561" s="614"/>
      <c r="O561" s="614"/>
      <c r="P561" s="592"/>
      <c r="Q561" s="615"/>
    </row>
    <row r="562" spans="1:17" ht="14.4" customHeight="1" x14ac:dyDescent="0.3">
      <c r="A562" s="586" t="s">
        <v>1710</v>
      </c>
      <c r="B562" s="587" t="s">
        <v>1502</v>
      </c>
      <c r="C562" s="587" t="s">
        <v>1503</v>
      </c>
      <c r="D562" s="587" t="s">
        <v>1609</v>
      </c>
      <c r="E562" s="587" t="s">
        <v>1610</v>
      </c>
      <c r="F562" s="614">
        <v>1</v>
      </c>
      <c r="G562" s="614">
        <v>2112</v>
      </c>
      <c r="H562" s="614"/>
      <c r="I562" s="614">
        <v>2112</v>
      </c>
      <c r="J562" s="614"/>
      <c r="K562" s="614"/>
      <c r="L562" s="614"/>
      <c r="M562" s="614"/>
      <c r="N562" s="614"/>
      <c r="O562" s="614"/>
      <c r="P562" s="592"/>
      <c r="Q562" s="615"/>
    </row>
    <row r="563" spans="1:17" ht="14.4" customHeight="1" x14ac:dyDescent="0.3">
      <c r="A563" s="586" t="s">
        <v>1710</v>
      </c>
      <c r="B563" s="587" t="s">
        <v>1502</v>
      </c>
      <c r="C563" s="587" t="s">
        <v>1503</v>
      </c>
      <c r="D563" s="587" t="s">
        <v>1611</v>
      </c>
      <c r="E563" s="587" t="s">
        <v>1612</v>
      </c>
      <c r="F563" s="614"/>
      <c r="G563" s="614"/>
      <c r="H563" s="614"/>
      <c r="I563" s="614"/>
      <c r="J563" s="614">
        <v>12</v>
      </c>
      <c r="K563" s="614">
        <v>7344</v>
      </c>
      <c r="L563" s="614">
        <v>1</v>
      </c>
      <c r="M563" s="614">
        <v>612</v>
      </c>
      <c r="N563" s="614"/>
      <c r="O563" s="614"/>
      <c r="P563" s="592"/>
      <c r="Q563" s="615"/>
    </row>
    <row r="564" spans="1:17" ht="14.4" customHeight="1" x14ac:dyDescent="0.3">
      <c r="A564" s="586" t="s">
        <v>1710</v>
      </c>
      <c r="B564" s="587" t="s">
        <v>1502</v>
      </c>
      <c r="C564" s="587" t="s">
        <v>1503</v>
      </c>
      <c r="D564" s="587" t="s">
        <v>1611</v>
      </c>
      <c r="E564" s="587" t="s">
        <v>1613</v>
      </c>
      <c r="F564" s="614">
        <v>3</v>
      </c>
      <c r="G564" s="614">
        <v>1842</v>
      </c>
      <c r="H564" s="614">
        <v>0.60196078431372546</v>
      </c>
      <c r="I564" s="614">
        <v>614</v>
      </c>
      <c r="J564" s="614">
        <v>5</v>
      </c>
      <c r="K564" s="614">
        <v>3060</v>
      </c>
      <c r="L564" s="614">
        <v>1</v>
      </c>
      <c r="M564" s="614">
        <v>612</v>
      </c>
      <c r="N564" s="614">
        <v>18</v>
      </c>
      <c r="O564" s="614">
        <v>11016</v>
      </c>
      <c r="P564" s="592">
        <v>3.6</v>
      </c>
      <c r="Q564" s="615">
        <v>612</v>
      </c>
    </row>
    <row r="565" spans="1:17" ht="14.4" customHeight="1" x14ac:dyDescent="0.3">
      <c r="A565" s="586" t="s">
        <v>1710</v>
      </c>
      <c r="B565" s="587" t="s">
        <v>1502</v>
      </c>
      <c r="C565" s="587" t="s">
        <v>1503</v>
      </c>
      <c r="D565" s="587" t="s">
        <v>1627</v>
      </c>
      <c r="E565" s="587" t="s">
        <v>1629</v>
      </c>
      <c r="F565" s="614">
        <v>1</v>
      </c>
      <c r="G565" s="614">
        <v>249</v>
      </c>
      <c r="H565" s="614"/>
      <c r="I565" s="614">
        <v>249</v>
      </c>
      <c r="J565" s="614"/>
      <c r="K565" s="614"/>
      <c r="L565" s="614"/>
      <c r="M565" s="614"/>
      <c r="N565" s="614"/>
      <c r="O565" s="614"/>
      <c r="P565" s="592"/>
      <c r="Q565" s="615"/>
    </row>
    <row r="566" spans="1:17" ht="14.4" customHeight="1" x14ac:dyDescent="0.3">
      <c r="A566" s="586" t="s">
        <v>1710</v>
      </c>
      <c r="B566" s="587" t="s">
        <v>1502</v>
      </c>
      <c r="C566" s="587" t="s">
        <v>1503</v>
      </c>
      <c r="D566" s="587" t="s">
        <v>1635</v>
      </c>
      <c r="E566" s="587" t="s">
        <v>1637</v>
      </c>
      <c r="F566" s="614"/>
      <c r="G566" s="614"/>
      <c r="H566" s="614"/>
      <c r="I566" s="614"/>
      <c r="J566" s="614"/>
      <c r="K566" s="614"/>
      <c r="L566" s="614"/>
      <c r="M566" s="614"/>
      <c r="N566" s="614">
        <v>1</v>
      </c>
      <c r="O566" s="614">
        <v>47</v>
      </c>
      <c r="P566" s="592"/>
      <c r="Q566" s="615">
        <v>47</v>
      </c>
    </row>
    <row r="567" spans="1:17" ht="14.4" customHeight="1" x14ac:dyDescent="0.3">
      <c r="A567" s="586" t="s">
        <v>1710</v>
      </c>
      <c r="B567" s="587" t="s">
        <v>1502</v>
      </c>
      <c r="C567" s="587" t="s">
        <v>1503</v>
      </c>
      <c r="D567" s="587" t="s">
        <v>1699</v>
      </c>
      <c r="E567" s="587" t="s">
        <v>1700</v>
      </c>
      <c r="F567" s="614">
        <v>912</v>
      </c>
      <c r="G567" s="614">
        <v>38304</v>
      </c>
      <c r="H567" s="614">
        <v>0.93424390243902444</v>
      </c>
      <c r="I567" s="614">
        <v>42</v>
      </c>
      <c r="J567" s="614">
        <v>820</v>
      </c>
      <c r="K567" s="614">
        <v>41000</v>
      </c>
      <c r="L567" s="614">
        <v>1</v>
      </c>
      <c r="M567" s="614">
        <v>50</v>
      </c>
      <c r="N567" s="614">
        <v>788</v>
      </c>
      <c r="O567" s="614">
        <v>39656</v>
      </c>
      <c r="P567" s="592">
        <v>0.96721951219512192</v>
      </c>
      <c r="Q567" s="615">
        <v>50.324873096446701</v>
      </c>
    </row>
    <row r="568" spans="1:17" ht="14.4" customHeight="1" x14ac:dyDescent="0.3">
      <c r="A568" s="586" t="s">
        <v>1710</v>
      </c>
      <c r="B568" s="587" t="s">
        <v>1502</v>
      </c>
      <c r="C568" s="587" t="s">
        <v>1503</v>
      </c>
      <c r="D568" s="587" t="s">
        <v>1699</v>
      </c>
      <c r="E568" s="587" t="s">
        <v>1709</v>
      </c>
      <c r="F568" s="614"/>
      <c r="G568" s="614"/>
      <c r="H568" s="614"/>
      <c r="I568" s="614"/>
      <c r="J568" s="614">
        <v>4</v>
      </c>
      <c r="K568" s="614">
        <v>200</v>
      </c>
      <c r="L568" s="614">
        <v>1</v>
      </c>
      <c r="M568" s="614">
        <v>50</v>
      </c>
      <c r="N568" s="614">
        <v>12</v>
      </c>
      <c r="O568" s="614">
        <v>604</v>
      </c>
      <c r="P568" s="592">
        <v>3.02</v>
      </c>
      <c r="Q568" s="615">
        <v>50.333333333333336</v>
      </c>
    </row>
    <row r="569" spans="1:17" ht="14.4" customHeight="1" x14ac:dyDescent="0.3">
      <c r="A569" s="586" t="s">
        <v>1710</v>
      </c>
      <c r="B569" s="587" t="s">
        <v>1502</v>
      </c>
      <c r="C569" s="587" t="s">
        <v>1503</v>
      </c>
      <c r="D569" s="587" t="s">
        <v>1648</v>
      </c>
      <c r="E569" s="587" t="s">
        <v>1649</v>
      </c>
      <c r="F569" s="614"/>
      <c r="G569" s="614"/>
      <c r="H569" s="614"/>
      <c r="I569" s="614"/>
      <c r="J569" s="614">
        <v>14</v>
      </c>
      <c r="K569" s="614">
        <v>20902</v>
      </c>
      <c r="L569" s="614">
        <v>1</v>
      </c>
      <c r="M569" s="614">
        <v>1493</v>
      </c>
      <c r="N569" s="614">
        <v>7</v>
      </c>
      <c r="O569" s="614">
        <v>10451</v>
      </c>
      <c r="P569" s="592">
        <v>0.5</v>
      </c>
      <c r="Q569" s="615">
        <v>1493</v>
      </c>
    </row>
    <row r="570" spans="1:17" ht="14.4" customHeight="1" x14ac:dyDescent="0.3">
      <c r="A570" s="586" t="s">
        <v>1710</v>
      </c>
      <c r="B570" s="587" t="s">
        <v>1502</v>
      </c>
      <c r="C570" s="587" t="s">
        <v>1503</v>
      </c>
      <c r="D570" s="587" t="s">
        <v>1650</v>
      </c>
      <c r="E570" s="587" t="s">
        <v>1651</v>
      </c>
      <c r="F570" s="614"/>
      <c r="G570" s="614"/>
      <c r="H570" s="614"/>
      <c r="I570" s="614"/>
      <c r="J570" s="614">
        <v>5</v>
      </c>
      <c r="K570" s="614">
        <v>1635</v>
      </c>
      <c r="L570" s="614">
        <v>1</v>
      </c>
      <c r="M570" s="614">
        <v>327</v>
      </c>
      <c r="N570" s="614"/>
      <c r="O570" s="614"/>
      <c r="P570" s="592"/>
      <c r="Q570" s="615"/>
    </row>
    <row r="571" spans="1:17" ht="14.4" customHeight="1" x14ac:dyDescent="0.3">
      <c r="A571" s="586" t="s">
        <v>1710</v>
      </c>
      <c r="B571" s="587" t="s">
        <v>1502</v>
      </c>
      <c r="C571" s="587" t="s">
        <v>1503</v>
      </c>
      <c r="D571" s="587" t="s">
        <v>1650</v>
      </c>
      <c r="E571" s="587" t="s">
        <v>1652</v>
      </c>
      <c r="F571" s="614"/>
      <c r="G571" s="614"/>
      <c r="H571" s="614"/>
      <c r="I571" s="614"/>
      <c r="J571" s="614">
        <v>7</v>
      </c>
      <c r="K571" s="614">
        <v>2289</v>
      </c>
      <c r="L571" s="614">
        <v>1</v>
      </c>
      <c r="M571" s="614">
        <v>327</v>
      </c>
      <c r="N571" s="614">
        <v>9</v>
      </c>
      <c r="O571" s="614">
        <v>2943</v>
      </c>
      <c r="P571" s="592">
        <v>1.2857142857142858</v>
      </c>
      <c r="Q571" s="615">
        <v>327</v>
      </c>
    </row>
    <row r="572" spans="1:17" ht="14.4" customHeight="1" x14ac:dyDescent="0.3">
      <c r="A572" s="586" t="s">
        <v>1710</v>
      </c>
      <c r="B572" s="587" t="s">
        <v>1502</v>
      </c>
      <c r="C572" s="587" t="s">
        <v>1503</v>
      </c>
      <c r="D572" s="587" t="s">
        <v>1653</v>
      </c>
      <c r="E572" s="587" t="s">
        <v>1654</v>
      </c>
      <c r="F572" s="614"/>
      <c r="G572" s="614"/>
      <c r="H572" s="614"/>
      <c r="I572" s="614"/>
      <c r="J572" s="614">
        <v>1</v>
      </c>
      <c r="K572" s="614">
        <v>887</v>
      </c>
      <c r="L572" s="614">
        <v>1</v>
      </c>
      <c r="M572" s="614">
        <v>887</v>
      </c>
      <c r="N572" s="614"/>
      <c r="O572" s="614"/>
      <c r="P572" s="592"/>
      <c r="Q572" s="615"/>
    </row>
    <row r="573" spans="1:17" ht="14.4" customHeight="1" x14ac:dyDescent="0.3">
      <c r="A573" s="586" t="s">
        <v>1710</v>
      </c>
      <c r="B573" s="587" t="s">
        <v>1502</v>
      </c>
      <c r="C573" s="587" t="s">
        <v>1503</v>
      </c>
      <c r="D573" s="587" t="s">
        <v>1657</v>
      </c>
      <c r="E573" s="587" t="s">
        <v>1658</v>
      </c>
      <c r="F573" s="614"/>
      <c r="G573" s="614"/>
      <c r="H573" s="614"/>
      <c r="I573" s="614"/>
      <c r="J573" s="614">
        <v>119</v>
      </c>
      <c r="K573" s="614">
        <v>30940</v>
      </c>
      <c r="L573" s="614">
        <v>1</v>
      </c>
      <c r="M573" s="614">
        <v>260</v>
      </c>
      <c r="N573" s="614">
        <v>2</v>
      </c>
      <c r="O573" s="614">
        <v>522</v>
      </c>
      <c r="P573" s="592">
        <v>1.6871363930187459E-2</v>
      </c>
      <c r="Q573" s="615">
        <v>261</v>
      </c>
    </row>
    <row r="574" spans="1:17" ht="14.4" customHeight="1" x14ac:dyDescent="0.3">
      <c r="A574" s="586" t="s">
        <v>1710</v>
      </c>
      <c r="B574" s="587" t="s">
        <v>1502</v>
      </c>
      <c r="C574" s="587" t="s">
        <v>1503</v>
      </c>
      <c r="D574" s="587" t="s">
        <v>1657</v>
      </c>
      <c r="E574" s="587" t="s">
        <v>1659</v>
      </c>
      <c r="F574" s="614"/>
      <c r="G574" s="614"/>
      <c r="H574" s="614"/>
      <c r="I574" s="614"/>
      <c r="J574" s="614"/>
      <c r="K574" s="614"/>
      <c r="L574" s="614"/>
      <c r="M574" s="614"/>
      <c r="N574" s="614">
        <v>316</v>
      </c>
      <c r="O574" s="614">
        <v>82476</v>
      </c>
      <c r="P574" s="592"/>
      <c r="Q574" s="615">
        <v>261</v>
      </c>
    </row>
    <row r="575" spans="1:17" ht="14.4" customHeight="1" x14ac:dyDescent="0.3">
      <c r="A575" s="586" t="s">
        <v>1710</v>
      </c>
      <c r="B575" s="587" t="s">
        <v>1502</v>
      </c>
      <c r="C575" s="587" t="s">
        <v>1503</v>
      </c>
      <c r="D575" s="587" t="s">
        <v>1660</v>
      </c>
      <c r="E575" s="587" t="s">
        <v>1661</v>
      </c>
      <c r="F575" s="614"/>
      <c r="G575" s="614"/>
      <c r="H575" s="614"/>
      <c r="I575" s="614"/>
      <c r="J575" s="614"/>
      <c r="K575" s="614"/>
      <c r="L575" s="614"/>
      <c r="M575" s="614"/>
      <c r="N575" s="614">
        <v>6</v>
      </c>
      <c r="O575" s="614">
        <v>990</v>
      </c>
      <c r="P575" s="592"/>
      <c r="Q575" s="615">
        <v>165</v>
      </c>
    </row>
    <row r="576" spans="1:17" ht="14.4" customHeight="1" x14ac:dyDescent="0.3">
      <c r="A576" s="586" t="s">
        <v>1710</v>
      </c>
      <c r="B576" s="587" t="s">
        <v>1502</v>
      </c>
      <c r="C576" s="587" t="s">
        <v>1503</v>
      </c>
      <c r="D576" s="587" t="s">
        <v>1660</v>
      </c>
      <c r="E576" s="587" t="s">
        <v>1662</v>
      </c>
      <c r="F576" s="614"/>
      <c r="G576" s="614"/>
      <c r="H576" s="614"/>
      <c r="I576" s="614"/>
      <c r="J576" s="614">
        <v>1</v>
      </c>
      <c r="K576" s="614">
        <v>165</v>
      </c>
      <c r="L576" s="614">
        <v>1</v>
      </c>
      <c r="M576" s="614">
        <v>165</v>
      </c>
      <c r="N576" s="614">
        <v>1</v>
      </c>
      <c r="O576" s="614">
        <v>165</v>
      </c>
      <c r="P576" s="592">
        <v>1</v>
      </c>
      <c r="Q576" s="615">
        <v>165</v>
      </c>
    </row>
    <row r="577" spans="1:17" ht="14.4" customHeight="1" x14ac:dyDescent="0.3">
      <c r="A577" s="586" t="s">
        <v>1710</v>
      </c>
      <c r="B577" s="587" t="s">
        <v>1502</v>
      </c>
      <c r="C577" s="587" t="s">
        <v>1503</v>
      </c>
      <c r="D577" s="587" t="s">
        <v>1665</v>
      </c>
      <c r="E577" s="587" t="s">
        <v>1666</v>
      </c>
      <c r="F577" s="614"/>
      <c r="G577" s="614"/>
      <c r="H577" s="614"/>
      <c r="I577" s="614"/>
      <c r="J577" s="614"/>
      <c r="K577" s="614"/>
      <c r="L577" s="614"/>
      <c r="M577" s="614"/>
      <c r="N577" s="614">
        <v>59</v>
      </c>
      <c r="O577" s="614">
        <v>8946</v>
      </c>
      <c r="P577" s="592"/>
      <c r="Q577" s="615">
        <v>151.62711864406779</v>
      </c>
    </row>
    <row r="578" spans="1:17" ht="14.4" customHeight="1" x14ac:dyDescent="0.3">
      <c r="A578" s="586" t="s">
        <v>1710</v>
      </c>
      <c r="B578" s="587" t="s">
        <v>1502</v>
      </c>
      <c r="C578" s="587" t="s">
        <v>1503</v>
      </c>
      <c r="D578" s="587" t="s">
        <v>1665</v>
      </c>
      <c r="E578" s="587" t="s">
        <v>1667</v>
      </c>
      <c r="F578" s="614"/>
      <c r="G578" s="614"/>
      <c r="H578" s="614"/>
      <c r="I578" s="614"/>
      <c r="J578" s="614"/>
      <c r="K578" s="614"/>
      <c r="L578" s="614"/>
      <c r="M578" s="614"/>
      <c r="N578" s="614">
        <v>2</v>
      </c>
      <c r="O578" s="614">
        <v>304</v>
      </c>
      <c r="P578" s="592"/>
      <c r="Q578" s="615">
        <v>152</v>
      </c>
    </row>
    <row r="579" spans="1:17" ht="14.4" customHeight="1" x14ac:dyDescent="0.3">
      <c r="A579" s="586" t="s">
        <v>1711</v>
      </c>
      <c r="B579" s="587" t="s">
        <v>1502</v>
      </c>
      <c r="C579" s="587" t="s">
        <v>1503</v>
      </c>
      <c r="D579" s="587" t="s">
        <v>1504</v>
      </c>
      <c r="E579" s="587" t="s">
        <v>1505</v>
      </c>
      <c r="F579" s="614">
        <v>551</v>
      </c>
      <c r="G579" s="614">
        <v>95323</v>
      </c>
      <c r="H579" s="614">
        <v>0.80087209302325579</v>
      </c>
      <c r="I579" s="614">
        <v>173</v>
      </c>
      <c r="J579" s="614">
        <v>688</v>
      </c>
      <c r="K579" s="614">
        <v>119024</v>
      </c>
      <c r="L579" s="614">
        <v>1</v>
      </c>
      <c r="M579" s="614">
        <v>173</v>
      </c>
      <c r="N579" s="614">
        <v>798</v>
      </c>
      <c r="O579" s="614">
        <v>138852</v>
      </c>
      <c r="P579" s="592">
        <v>1.16658825110902</v>
      </c>
      <c r="Q579" s="615">
        <v>174</v>
      </c>
    </row>
    <row r="580" spans="1:17" ht="14.4" customHeight="1" x14ac:dyDescent="0.3">
      <c r="A580" s="586" t="s">
        <v>1711</v>
      </c>
      <c r="B580" s="587" t="s">
        <v>1502</v>
      </c>
      <c r="C580" s="587" t="s">
        <v>1503</v>
      </c>
      <c r="D580" s="587" t="s">
        <v>1522</v>
      </c>
      <c r="E580" s="587" t="s">
        <v>1523</v>
      </c>
      <c r="F580" s="614">
        <v>3</v>
      </c>
      <c r="G580" s="614">
        <v>3519</v>
      </c>
      <c r="H580" s="614"/>
      <c r="I580" s="614">
        <v>1173</v>
      </c>
      <c r="J580" s="614"/>
      <c r="K580" s="614"/>
      <c r="L580" s="614"/>
      <c r="M580" s="614"/>
      <c r="N580" s="614">
        <v>2</v>
      </c>
      <c r="O580" s="614">
        <v>2140</v>
      </c>
      <c r="P580" s="592"/>
      <c r="Q580" s="615">
        <v>1070</v>
      </c>
    </row>
    <row r="581" spans="1:17" ht="14.4" customHeight="1" x14ac:dyDescent="0.3">
      <c r="A581" s="586" t="s">
        <v>1711</v>
      </c>
      <c r="B581" s="587" t="s">
        <v>1502</v>
      </c>
      <c r="C581" s="587" t="s">
        <v>1503</v>
      </c>
      <c r="D581" s="587" t="s">
        <v>1524</v>
      </c>
      <c r="E581" s="587" t="s">
        <v>1525</v>
      </c>
      <c r="F581" s="614">
        <v>32</v>
      </c>
      <c r="G581" s="614">
        <v>1312</v>
      </c>
      <c r="H581" s="614">
        <v>2.0372670807453415</v>
      </c>
      <c r="I581" s="614">
        <v>41</v>
      </c>
      <c r="J581" s="614">
        <v>14</v>
      </c>
      <c r="K581" s="614">
        <v>644</v>
      </c>
      <c r="L581" s="614">
        <v>1</v>
      </c>
      <c r="M581" s="614">
        <v>46</v>
      </c>
      <c r="N581" s="614">
        <v>13</v>
      </c>
      <c r="O581" s="614">
        <v>598</v>
      </c>
      <c r="P581" s="592">
        <v>0.9285714285714286</v>
      </c>
      <c r="Q581" s="615">
        <v>46</v>
      </c>
    </row>
    <row r="582" spans="1:17" ht="14.4" customHeight="1" x14ac:dyDescent="0.3">
      <c r="A582" s="586" t="s">
        <v>1711</v>
      </c>
      <c r="B582" s="587" t="s">
        <v>1502</v>
      </c>
      <c r="C582" s="587" t="s">
        <v>1503</v>
      </c>
      <c r="D582" s="587" t="s">
        <v>1524</v>
      </c>
      <c r="E582" s="587" t="s">
        <v>1526</v>
      </c>
      <c r="F582" s="614">
        <v>1</v>
      </c>
      <c r="G582" s="614">
        <v>41</v>
      </c>
      <c r="H582" s="614">
        <v>0.44565217391304346</v>
      </c>
      <c r="I582" s="614">
        <v>41</v>
      </c>
      <c r="J582" s="614">
        <v>2</v>
      </c>
      <c r="K582" s="614">
        <v>92</v>
      </c>
      <c r="L582" s="614">
        <v>1</v>
      </c>
      <c r="M582" s="614">
        <v>46</v>
      </c>
      <c r="N582" s="614">
        <v>11</v>
      </c>
      <c r="O582" s="614">
        <v>506</v>
      </c>
      <c r="P582" s="592">
        <v>5.5</v>
      </c>
      <c r="Q582" s="615">
        <v>46</v>
      </c>
    </row>
    <row r="583" spans="1:17" ht="14.4" customHeight="1" x14ac:dyDescent="0.3">
      <c r="A583" s="586" t="s">
        <v>1711</v>
      </c>
      <c r="B583" s="587" t="s">
        <v>1502</v>
      </c>
      <c r="C583" s="587" t="s">
        <v>1503</v>
      </c>
      <c r="D583" s="587" t="s">
        <v>1527</v>
      </c>
      <c r="E583" s="587" t="s">
        <v>1528</v>
      </c>
      <c r="F583" s="614">
        <v>9</v>
      </c>
      <c r="G583" s="614">
        <v>3456</v>
      </c>
      <c r="H583" s="614">
        <v>1.106628242074928</v>
      </c>
      <c r="I583" s="614">
        <v>384</v>
      </c>
      <c r="J583" s="614">
        <v>9</v>
      </c>
      <c r="K583" s="614">
        <v>3123</v>
      </c>
      <c r="L583" s="614">
        <v>1</v>
      </c>
      <c r="M583" s="614">
        <v>347</v>
      </c>
      <c r="N583" s="614">
        <v>5</v>
      </c>
      <c r="O583" s="614">
        <v>1735</v>
      </c>
      <c r="P583" s="592">
        <v>0.55555555555555558</v>
      </c>
      <c r="Q583" s="615">
        <v>347</v>
      </c>
    </row>
    <row r="584" spans="1:17" ht="14.4" customHeight="1" x14ac:dyDescent="0.3">
      <c r="A584" s="586" t="s">
        <v>1711</v>
      </c>
      <c r="B584" s="587" t="s">
        <v>1502</v>
      </c>
      <c r="C584" s="587" t="s">
        <v>1503</v>
      </c>
      <c r="D584" s="587" t="s">
        <v>1529</v>
      </c>
      <c r="E584" s="587" t="s">
        <v>1531</v>
      </c>
      <c r="F584" s="614">
        <v>2</v>
      </c>
      <c r="G584" s="614">
        <v>74</v>
      </c>
      <c r="H584" s="614"/>
      <c r="I584" s="614">
        <v>37</v>
      </c>
      <c r="J584" s="614"/>
      <c r="K584" s="614"/>
      <c r="L584" s="614"/>
      <c r="M584" s="614"/>
      <c r="N584" s="614"/>
      <c r="O584" s="614"/>
      <c r="P584" s="592"/>
      <c r="Q584" s="615"/>
    </row>
    <row r="585" spans="1:17" ht="14.4" customHeight="1" x14ac:dyDescent="0.3">
      <c r="A585" s="586" t="s">
        <v>1711</v>
      </c>
      <c r="B585" s="587" t="s">
        <v>1502</v>
      </c>
      <c r="C585" s="587" t="s">
        <v>1503</v>
      </c>
      <c r="D585" s="587" t="s">
        <v>1534</v>
      </c>
      <c r="E585" s="587" t="s">
        <v>1535</v>
      </c>
      <c r="F585" s="614">
        <v>7</v>
      </c>
      <c r="G585" s="614">
        <v>3122</v>
      </c>
      <c r="H585" s="614">
        <v>0.7528333735230287</v>
      </c>
      <c r="I585" s="614">
        <v>446</v>
      </c>
      <c r="J585" s="614">
        <v>11</v>
      </c>
      <c r="K585" s="614">
        <v>4147</v>
      </c>
      <c r="L585" s="614">
        <v>1</v>
      </c>
      <c r="M585" s="614">
        <v>377</v>
      </c>
      <c r="N585" s="614">
        <v>32</v>
      </c>
      <c r="O585" s="614">
        <v>12064</v>
      </c>
      <c r="P585" s="592">
        <v>2.9090909090909092</v>
      </c>
      <c r="Q585" s="615">
        <v>377</v>
      </c>
    </row>
    <row r="586" spans="1:17" ht="14.4" customHeight="1" x14ac:dyDescent="0.3">
      <c r="A586" s="586" t="s">
        <v>1711</v>
      </c>
      <c r="B586" s="587" t="s">
        <v>1502</v>
      </c>
      <c r="C586" s="587" t="s">
        <v>1503</v>
      </c>
      <c r="D586" s="587" t="s">
        <v>1536</v>
      </c>
      <c r="E586" s="587" t="s">
        <v>1537</v>
      </c>
      <c r="F586" s="614">
        <v>1</v>
      </c>
      <c r="G586" s="614">
        <v>42</v>
      </c>
      <c r="H586" s="614">
        <v>1.2352941176470589</v>
      </c>
      <c r="I586" s="614">
        <v>42</v>
      </c>
      <c r="J586" s="614">
        <v>1</v>
      </c>
      <c r="K586" s="614">
        <v>34</v>
      </c>
      <c r="L586" s="614">
        <v>1</v>
      </c>
      <c r="M586" s="614">
        <v>34</v>
      </c>
      <c r="N586" s="614">
        <v>2</v>
      </c>
      <c r="O586" s="614">
        <v>68</v>
      </c>
      <c r="P586" s="592">
        <v>2</v>
      </c>
      <c r="Q586" s="615">
        <v>34</v>
      </c>
    </row>
    <row r="587" spans="1:17" ht="14.4" customHeight="1" x14ac:dyDescent="0.3">
      <c r="A587" s="586" t="s">
        <v>1711</v>
      </c>
      <c r="B587" s="587" t="s">
        <v>1502</v>
      </c>
      <c r="C587" s="587" t="s">
        <v>1503</v>
      </c>
      <c r="D587" s="587" t="s">
        <v>1538</v>
      </c>
      <c r="E587" s="587" t="s">
        <v>1539</v>
      </c>
      <c r="F587" s="614">
        <v>8</v>
      </c>
      <c r="G587" s="614">
        <v>3936</v>
      </c>
      <c r="H587" s="614"/>
      <c r="I587" s="614">
        <v>492</v>
      </c>
      <c r="J587" s="614"/>
      <c r="K587" s="614"/>
      <c r="L587" s="614"/>
      <c r="M587" s="614"/>
      <c r="N587" s="614">
        <v>4</v>
      </c>
      <c r="O587" s="614">
        <v>2096</v>
      </c>
      <c r="P587" s="592"/>
      <c r="Q587" s="615">
        <v>524</v>
      </c>
    </row>
    <row r="588" spans="1:17" ht="14.4" customHeight="1" x14ac:dyDescent="0.3">
      <c r="A588" s="586" t="s">
        <v>1711</v>
      </c>
      <c r="B588" s="587" t="s">
        <v>1502</v>
      </c>
      <c r="C588" s="587" t="s">
        <v>1503</v>
      </c>
      <c r="D588" s="587" t="s">
        <v>1540</v>
      </c>
      <c r="E588" s="587" t="s">
        <v>1541</v>
      </c>
      <c r="F588" s="614">
        <v>1</v>
      </c>
      <c r="G588" s="614">
        <v>31</v>
      </c>
      <c r="H588" s="614"/>
      <c r="I588" s="614">
        <v>31</v>
      </c>
      <c r="J588" s="614"/>
      <c r="K588" s="614"/>
      <c r="L588" s="614"/>
      <c r="M588" s="614"/>
      <c r="N588" s="614"/>
      <c r="O588" s="614"/>
      <c r="P588" s="592"/>
      <c r="Q588" s="615"/>
    </row>
    <row r="589" spans="1:17" ht="14.4" customHeight="1" x14ac:dyDescent="0.3">
      <c r="A589" s="586" t="s">
        <v>1711</v>
      </c>
      <c r="B589" s="587" t="s">
        <v>1502</v>
      </c>
      <c r="C589" s="587" t="s">
        <v>1503</v>
      </c>
      <c r="D589" s="587" t="s">
        <v>1542</v>
      </c>
      <c r="E589" s="587" t="s">
        <v>1543</v>
      </c>
      <c r="F589" s="614">
        <v>1</v>
      </c>
      <c r="G589" s="614">
        <v>208</v>
      </c>
      <c r="H589" s="614"/>
      <c r="I589" s="614">
        <v>208</v>
      </c>
      <c r="J589" s="614"/>
      <c r="K589" s="614"/>
      <c r="L589" s="614"/>
      <c r="M589" s="614"/>
      <c r="N589" s="614"/>
      <c r="O589" s="614"/>
      <c r="P589" s="592"/>
      <c r="Q589" s="615"/>
    </row>
    <row r="590" spans="1:17" ht="14.4" customHeight="1" x14ac:dyDescent="0.3">
      <c r="A590" s="586" t="s">
        <v>1711</v>
      </c>
      <c r="B590" s="587" t="s">
        <v>1502</v>
      </c>
      <c r="C590" s="587" t="s">
        <v>1503</v>
      </c>
      <c r="D590" s="587" t="s">
        <v>1542</v>
      </c>
      <c r="E590" s="587" t="s">
        <v>1544</v>
      </c>
      <c r="F590" s="614">
        <v>2</v>
      </c>
      <c r="G590" s="614">
        <v>416</v>
      </c>
      <c r="H590" s="614"/>
      <c r="I590" s="614">
        <v>208</v>
      </c>
      <c r="J590" s="614"/>
      <c r="K590" s="614"/>
      <c r="L590" s="614"/>
      <c r="M590" s="614"/>
      <c r="N590" s="614"/>
      <c r="O590" s="614"/>
      <c r="P590" s="592"/>
      <c r="Q590" s="615"/>
    </row>
    <row r="591" spans="1:17" ht="14.4" customHeight="1" x14ac:dyDescent="0.3">
      <c r="A591" s="586" t="s">
        <v>1711</v>
      </c>
      <c r="B591" s="587" t="s">
        <v>1502</v>
      </c>
      <c r="C591" s="587" t="s">
        <v>1503</v>
      </c>
      <c r="D591" s="587" t="s">
        <v>1545</v>
      </c>
      <c r="E591" s="587" t="s">
        <v>1546</v>
      </c>
      <c r="F591" s="614">
        <v>3</v>
      </c>
      <c r="G591" s="614">
        <v>1152</v>
      </c>
      <c r="H591" s="614"/>
      <c r="I591" s="614">
        <v>384</v>
      </c>
      <c r="J591" s="614"/>
      <c r="K591" s="614"/>
      <c r="L591" s="614"/>
      <c r="M591" s="614"/>
      <c r="N591" s="614"/>
      <c r="O591" s="614"/>
      <c r="P591" s="592"/>
      <c r="Q591" s="615"/>
    </row>
    <row r="592" spans="1:17" ht="14.4" customHeight="1" x14ac:dyDescent="0.3">
      <c r="A592" s="586" t="s">
        <v>1711</v>
      </c>
      <c r="B592" s="587" t="s">
        <v>1502</v>
      </c>
      <c r="C592" s="587" t="s">
        <v>1503</v>
      </c>
      <c r="D592" s="587" t="s">
        <v>1547</v>
      </c>
      <c r="E592" s="587" t="s">
        <v>1548</v>
      </c>
      <c r="F592" s="614">
        <v>1</v>
      </c>
      <c r="G592" s="614">
        <v>236</v>
      </c>
      <c r="H592" s="614">
        <v>1.107981220657277</v>
      </c>
      <c r="I592" s="614">
        <v>236</v>
      </c>
      <c r="J592" s="614">
        <v>1</v>
      </c>
      <c r="K592" s="614">
        <v>213</v>
      </c>
      <c r="L592" s="614">
        <v>1</v>
      </c>
      <c r="M592" s="614">
        <v>213</v>
      </c>
      <c r="N592" s="614">
        <v>3</v>
      </c>
      <c r="O592" s="614">
        <v>642</v>
      </c>
      <c r="P592" s="592">
        <v>3.0140845070422535</v>
      </c>
      <c r="Q592" s="615">
        <v>214</v>
      </c>
    </row>
    <row r="593" spans="1:17" ht="14.4" customHeight="1" x14ac:dyDescent="0.3">
      <c r="A593" s="586" t="s">
        <v>1711</v>
      </c>
      <c r="B593" s="587" t="s">
        <v>1502</v>
      </c>
      <c r="C593" s="587" t="s">
        <v>1503</v>
      </c>
      <c r="D593" s="587" t="s">
        <v>1556</v>
      </c>
      <c r="E593" s="587" t="s">
        <v>1557</v>
      </c>
      <c r="F593" s="614">
        <v>44</v>
      </c>
      <c r="G593" s="614">
        <v>748</v>
      </c>
      <c r="H593" s="614">
        <v>5.5</v>
      </c>
      <c r="I593" s="614">
        <v>17</v>
      </c>
      <c r="J593" s="614">
        <v>8</v>
      </c>
      <c r="K593" s="614">
        <v>136</v>
      </c>
      <c r="L593" s="614">
        <v>1</v>
      </c>
      <c r="M593" s="614">
        <v>17</v>
      </c>
      <c r="N593" s="614">
        <v>26</v>
      </c>
      <c r="O593" s="614">
        <v>442</v>
      </c>
      <c r="P593" s="592">
        <v>3.25</v>
      </c>
      <c r="Q593" s="615">
        <v>17</v>
      </c>
    </row>
    <row r="594" spans="1:17" ht="14.4" customHeight="1" x14ac:dyDescent="0.3">
      <c r="A594" s="586" t="s">
        <v>1711</v>
      </c>
      <c r="B594" s="587" t="s">
        <v>1502</v>
      </c>
      <c r="C594" s="587" t="s">
        <v>1503</v>
      </c>
      <c r="D594" s="587" t="s">
        <v>1556</v>
      </c>
      <c r="E594" s="587" t="s">
        <v>1558</v>
      </c>
      <c r="F594" s="614">
        <v>6</v>
      </c>
      <c r="G594" s="614">
        <v>102</v>
      </c>
      <c r="H594" s="614">
        <v>0.75</v>
      </c>
      <c r="I594" s="614">
        <v>17</v>
      </c>
      <c r="J594" s="614">
        <v>8</v>
      </c>
      <c r="K594" s="614">
        <v>136</v>
      </c>
      <c r="L594" s="614">
        <v>1</v>
      </c>
      <c r="M594" s="614">
        <v>17</v>
      </c>
      <c r="N594" s="614"/>
      <c r="O594" s="614"/>
      <c r="P594" s="592"/>
      <c r="Q594" s="615"/>
    </row>
    <row r="595" spans="1:17" ht="14.4" customHeight="1" x14ac:dyDescent="0.3">
      <c r="A595" s="586" t="s">
        <v>1711</v>
      </c>
      <c r="B595" s="587" t="s">
        <v>1502</v>
      </c>
      <c r="C595" s="587" t="s">
        <v>1503</v>
      </c>
      <c r="D595" s="587" t="s">
        <v>1559</v>
      </c>
      <c r="E595" s="587" t="s">
        <v>1560</v>
      </c>
      <c r="F595" s="614">
        <v>1</v>
      </c>
      <c r="G595" s="614">
        <v>139</v>
      </c>
      <c r="H595" s="614"/>
      <c r="I595" s="614">
        <v>139</v>
      </c>
      <c r="J595" s="614"/>
      <c r="K595" s="614"/>
      <c r="L595" s="614"/>
      <c r="M595" s="614"/>
      <c r="N595" s="614"/>
      <c r="O595" s="614"/>
      <c r="P595" s="592"/>
      <c r="Q595" s="615"/>
    </row>
    <row r="596" spans="1:17" ht="14.4" customHeight="1" x14ac:dyDescent="0.3">
      <c r="A596" s="586" t="s">
        <v>1711</v>
      </c>
      <c r="B596" s="587" t="s">
        <v>1502</v>
      </c>
      <c r="C596" s="587" t="s">
        <v>1503</v>
      </c>
      <c r="D596" s="587" t="s">
        <v>1559</v>
      </c>
      <c r="E596" s="587" t="s">
        <v>1561</v>
      </c>
      <c r="F596" s="614">
        <v>1</v>
      </c>
      <c r="G596" s="614">
        <v>139</v>
      </c>
      <c r="H596" s="614"/>
      <c r="I596" s="614">
        <v>139</v>
      </c>
      <c r="J596" s="614"/>
      <c r="K596" s="614"/>
      <c r="L596" s="614"/>
      <c r="M596" s="614"/>
      <c r="N596" s="614"/>
      <c r="O596" s="614"/>
      <c r="P596" s="592"/>
      <c r="Q596" s="615"/>
    </row>
    <row r="597" spans="1:17" ht="14.4" customHeight="1" x14ac:dyDescent="0.3">
      <c r="A597" s="586" t="s">
        <v>1711</v>
      </c>
      <c r="B597" s="587" t="s">
        <v>1502</v>
      </c>
      <c r="C597" s="587" t="s">
        <v>1503</v>
      </c>
      <c r="D597" s="587" t="s">
        <v>1562</v>
      </c>
      <c r="E597" s="587" t="s">
        <v>1563</v>
      </c>
      <c r="F597" s="614">
        <v>1</v>
      </c>
      <c r="G597" s="614">
        <v>103</v>
      </c>
      <c r="H597" s="614">
        <v>0.17606837606837608</v>
      </c>
      <c r="I597" s="614">
        <v>103</v>
      </c>
      <c r="J597" s="614">
        <v>9</v>
      </c>
      <c r="K597" s="614">
        <v>585</v>
      </c>
      <c r="L597" s="614">
        <v>1</v>
      </c>
      <c r="M597" s="614">
        <v>65</v>
      </c>
      <c r="N597" s="614">
        <v>1</v>
      </c>
      <c r="O597" s="614">
        <v>65</v>
      </c>
      <c r="P597" s="592">
        <v>0.1111111111111111</v>
      </c>
      <c r="Q597" s="615">
        <v>65</v>
      </c>
    </row>
    <row r="598" spans="1:17" ht="14.4" customHeight="1" x14ac:dyDescent="0.3">
      <c r="A598" s="586" t="s">
        <v>1711</v>
      </c>
      <c r="B598" s="587" t="s">
        <v>1502</v>
      </c>
      <c r="C598" s="587" t="s">
        <v>1503</v>
      </c>
      <c r="D598" s="587" t="s">
        <v>1562</v>
      </c>
      <c r="E598" s="587" t="s">
        <v>1564</v>
      </c>
      <c r="F598" s="614">
        <v>3</v>
      </c>
      <c r="G598" s="614">
        <v>309</v>
      </c>
      <c r="H598" s="614">
        <v>4.7538461538461538</v>
      </c>
      <c r="I598" s="614">
        <v>103</v>
      </c>
      <c r="J598" s="614">
        <v>1</v>
      </c>
      <c r="K598" s="614">
        <v>65</v>
      </c>
      <c r="L598" s="614">
        <v>1</v>
      </c>
      <c r="M598" s="614">
        <v>65</v>
      </c>
      <c r="N598" s="614">
        <v>2</v>
      </c>
      <c r="O598" s="614">
        <v>130</v>
      </c>
      <c r="P598" s="592">
        <v>2</v>
      </c>
      <c r="Q598" s="615">
        <v>65</v>
      </c>
    </row>
    <row r="599" spans="1:17" ht="14.4" customHeight="1" x14ac:dyDescent="0.3">
      <c r="A599" s="586" t="s">
        <v>1711</v>
      </c>
      <c r="B599" s="587" t="s">
        <v>1502</v>
      </c>
      <c r="C599" s="587" t="s">
        <v>1503</v>
      </c>
      <c r="D599" s="587" t="s">
        <v>1571</v>
      </c>
      <c r="E599" s="587" t="s">
        <v>1572</v>
      </c>
      <c r="F599" s="614">
        <v>372</v>
      </c>
      <c r="G599" s="614">
        <v>43524</v>
      </c>
      <c r="H599" s="614">
        <v>0.60611631016042777</v>
      </c>
      <c r="I599" s="614">
        <v>117</v>
      </c>
      <c r="J599" s="614">
        <v>528</v>
      </c>
      <c r="K599" s="614">
        <v>71808</v>
      </c>
      <c r="L599" s="614">
        <v>1</v>
      </c>
      <c r="M599" s="614">
        <v>136</v>
      </c>
      <c r="N599" s="614">
        <v>493</v>
      </c>
      <c r="O599" s="614">
        <v>67384</v>
      </c>
      <c r="P599" s="592">
        <v>0.93839126559714792</v>
      </c>
      <c r="Q599" s="615">
        <v>136.68154158215009</v>
      </c>
    </row>
    <row r="600" spans="1:17" ht="14.4" customHeight="1" x14ac:dyDescent="0.3">
      <c r="A600" s="586" t="s">
        <v>1711</v>
      </c>
      <c r="B600" s="587" t="s">
        <v>1502</v>
      </c>
      <c r="C600" s="587" t="s">
        <v>1503</v>
      </c>
      <c r="D600" s="587" t="s">
        <v>1571</v>
      </c>
      <c r="E600" s="587" t="s">
        <v>1573</v>
      </c>
      <c r="F600" s="614"/>
      <c r="G600" s="614"/>
      <c r="H600" s="614"/>
      <c r="I600" s="614"/>
      <c r="J600" s="614">
        <v>4</v>
      </c>
      <c r="K600" s="614">
        <v>544</v>
      </c>
      <c r="L600" s="614">
        <v>1</v>
      </c>
      <c r="M600" s="614">
        <v>136</v>
      </c>
      <c r="N600" s="614">
        <v>3</v>
      </c>
      <c r="O600" s="614">
        <v>408</v>
      </c>
      <c r="P600" s="592">
        <v>0.75</v>
      </c>
      <c r="Q600" s="615">
        <v>136</v>
      </c>
    </row>
    <row r="601" spans="1:17" ht="14.4" customHeight="1" x14ac:dyDescent="0.3">
      <c r="A601" s="586" t="s">
        <v>1711</v>
      </c>
      <c r="B601" s="587" t="s">
        <v>1502</v>
      </c>
      <c r="C601" s="587" t="s">
        <v>1503</v>
      </c>
      <c r="D601" s="587" t="s">
        <v>1574</v>
      </c>
      <c r="E601" s="587" t="s">
        <v>1575</v>
      </c>
      <c r="F601" s="614">
        <v>56</v>
      </c>
      <c r="G601" s="614">
        <v>5096</v>
      </c>
      <c r="H601" s="614">
        <v>0.81159420289855078</v>
      </c>
      <c r="I601" s="614">
        <v>91</v>
      </c>
      <c r="J601" s="614">
        <v>69</v>
      </c>
      <c r="K601" s="614">
        <v>6279</v>
      </c>
      <c r="L601" s="614">
        <v>1</v>
      </c>
      <c r="M601" s="614">
        <v>91</v>
      </c>
      <c r="N601" s="614">
        <v>80</v>
      </c>
      <c r="O601" s="614">
        <v>7280</v>
      </c>
      <c r="P601" s="592">
        <v>1.1594202898550725</v>
      </c>
      <c r="Q601" s="615">
        <v>91</v>
      </c>
    </row>
    <row r="602" spans="1:17" ht="14.4" customHeight="1" x14ac:dyDescent="0.3">
      <c r="A602" s="586" t="s">
        <v>1711</v>
      </c>
      <c r="B602" s="587" t="s">
        <v>1502</v>
      </c>
      <c r="C602" s="587" t="s">
        <v>1503</v>
      </c>
      <c r="D602" s="587" t="s">
        <v>1576</v>
      </c>
      <c r="E602" s="587" t="s">
        <v>1577</v>
      </c>
      <c r="F602" s="614"/>
      <c r="G602" s="614"/>
      <c r="H602" s="614"/>
      <c r="I602" s="614"/>
      <c r="J602" s="614">
        <v>2</v>
      </c>
      <c r="K602" s="614">
        <v>274</v>
      </c>
      <c r="L602" s="614">
        <v>1</v>
      </c>
      <c r="M602" s="614">
        <v>137</v>
      </c>
      <c r="N602" s="614">
        <v>3</v>
      </c>
      <c r="O602" s="614">
        <v>414</v>
      </c>
      <c r="P602" s="592">
        <v>1.5109489051094891</v>
      </c>
      <c r="Q602" s="615">
        <v>138</v>
      </c>
    </row>
    <row r="603" spans="1:17" ht="14.4" customHeight="1" x14ac:dyDescent="0.3">
      <c r="A603" s="586" t="s">
        <v>1711</v>
      </c>
      <c r="B603" s="587" t="s">
        <v>1502</v>
      </c>
      <c r="C603" s="587" t="s">
        <v>1503</v>
      </c>
      <c r="D603" s="587" t="s">
        <v>1576</v>
      </c>
      <c r="E603" s="587" t="s">
        <v>1578</v>
      </c>
      <c r="F603" s="614">
        <v>4</v>
      </c>
      <c r="G603" s="614">
        <v>396</v>
      </c>
      <c r="H603" s="614"/>
      <c r="I603" s="614">
        <v>99</v>
      </c>
      <c r="J603" s="614"/>
      <c r="K603" s="614"/>
      <c r="L603" s="614"/>
      <c r="M603" s="614"/>
      <c r="N603" s="614"/>
      <c r="O603" s="614"/>
      <c r="P603" s="592"/>
      <c r="Q603" s="615"/>
    </row>
    <row r="604" spans="1:17" ht="14.4" customHeight="1" x14ac:dyDescent="0.3">
      <c r="A604" s="586" t="s">
        <v>1711</v>
      </c>
      <c r="B604" s="587" t="s">
        <v>1502</v>
      </c>
      <c r="C604" s="587" t="s">
        <v>1503</v>
      </c>
      <c r="D604" s="587" t="s">
        <v>1579</v>
      </c>
      <c r="E604" s="587" t="s">
        <v>1580</v>
      </c>
      <c r="F604" s="614">
        <v>17</v>
      </c>
      <c r="G604" s="614">
        <v>357</v>
      </c>
      <c r="H604" s="614">
        <v>0.60101010101010099</v>
      </c>
      <c r="I604" s="614">
        <v>21</v>
      </c>
      <c r="J604" s="614">
        <v>9</v>
      </c>
      <c r="K604" s="614">
        <v>594</v>
      </c>
      <c r="L604" s="614">
        <v>1</v>
      </c>
      <c r="M604" s="614">
        <v>66</v>
      </c>
      <c r="N604" s="614"/>
      <c r="O604" s="614"/>
      <c r="P604" s="592"/>
      <c r="Q604" s="615"/>
    </row>
    <row r="605" spans="1:17" ht="14.4" customHeight="1" x14ac:dyDescent="0.3">
      <c r="A605" s="586" t="s">
        <v>1711</v>
      </c>
      <c r="B605" s="587" t="s">
        <v>1502</v>
      </c>
      <c r="C605" s="587" t="s">
        <v>1503</v>
      </c>
      <c r="D605" s="587" t="s">
        <v>1579</v>
      </c>
      <c r="E605" s="587" t="s">
        <v>1581</v>
      </c>
      <c r="F605" s="614">
        <v>9</v>
      </c>
      <c r="G605" s="614">
        <v>189</v>
      </c>
      <c r="H605" s="614">
        <v>0.47727272727272729</v>
      </c>
      <c r="I605" s="614">
        <v>21</v>
      </c>
      <c r="J605" s="614">
        <v>6</v>
      </c>
      <c r="K605" s="614">
        <v>396</v>
      </c>
      <c r="L605" s="614">
        <v>1</v>
      </c>
      <c r="M605" s="614">
        <v>66</v>
      </c>
      <c r="N605" s="614">
        <v>36</v>
      </c>
      <c r="O605" s="614">
        <v>2397</v>
      </c>
      <c r="P605" s="592">
        <v>6.0530303030303028</v>
      </c>
      <c r="Q605" s="615">
        <v>66.583333333333329</v>
      </c>
    </row>
    <row r="606" spans="1:17" ht="14.4" customHeight="1" x14ac:dyDescent="0.3">
      <c r="A606" s="586" t="s">
        <v>1711</v>
      </c>
      <c r="B606" s="587" t="s">
        <v>1502</v>
      </c>
      <c r="C606" s="587" t="s">
        <v>1503</v>
      </c>
      <c r="D606" s="587" t="s">
        <v>1582</v>
      </c>
      <c r="E606" s="587" t="s">
        <v>1583</v>
      </c>
      <c r="F606" s="614">
        <v>49</v>
      </c>
      <c r="G606" s="614">
        <v>23912</v>
      </c>
      <c r="H606" s="614">
        <v>6.0752032520325203</v>
      </c>
      <c r="I606" s="614">
        <v>488</v>
      </c>
      <c r="J606" s="614">
        <v>12</v>
      </c>
      <c r="K606" s="614">
        <v>3936</v>
      </c>
      <c r="L606" s="614">
        <v>1</v>
      </c>
      <c r="M606" s="614">
        <v>328</v>
      </c>
      <c r="N606" s="614">
        <v>20</v>
      </c>
      <c r="O606" s="614">
        <v>6560</v>
      </c>
      <c r="P606" s="592">
        <v>1.6666666666666667</v>
      </c>
      <c r="Q606" s="615">
        <v>328</v>
      </c>
    </row>
    <row r="607" spans="1:17" ht="14.4" customHeight="1" x14ac:dyDescent="0.3">
      <c r="A607" s="586" t="s">
        <v>1711</v>
      </c>
      <c r="B607" s="587" t="s">
        <v>1502</v>
      </c>
      <c r="C607" s="587" t="s">
        <v>1503</v>
      </c>
      <c r="D607" s="587" t="s">
        <v>1590</v>
      </c>
      <c r="E607" s="587" t="s">
        <v>1592</v>
      </c>
      <c r="F607" s="614"/>
      <c r="G607" s="614"/>
      <c r="H607" s="614"/>
      <c r="I607" s="614"/>
      <c r="J607" s="614"/>
      <c r="K607" s="614"/>
      <c r="L607" s="614"/>
      <c r="M607" s="614"/>
      <c r="N607" s="614">
        <v>2</v>
      </c>
      <c r="O607" s="614">
        <v>144</v>
      </c>
      <c r="P607" s="592"/>
      <c r="Q607" s="615">
        <v>72</v>
      </c>
    </row>
    <row r="608" spans="1:17" ht="14.4" customHeight="1" x14ac:dyDescent="0.3">
      <c r="A608" s="586" t="s">
        <v>1711</v>
      </c>
      <c r="B608" s="587" t="s">
        <v>1502</v>
      </c>
      <c r="C608" s="587" t="s">
        <v>1503</v>
      </c>
      <c r="D608" s="587" t="s">
        <v>1593</v>
      </c>
      <c r="E608" s="587" t="s">
        <v>1594</v>
      </c>
      <c r="F608" s="614">
        <v>62</v>
      </c>
      <c r="G608" s="614">
        <v>2542</v>
      </c>
      <c r="H608" s="614">
        <v>0.90623885918003566</v>
      </c>
      <c r="I608" s="614">
        <v>41</v>
      </c>
      <c r="J608" s="614">
        <v>55</v>
      </c>
      <c r="K608" s="614">
        <v>2805</v>
      </c>
      <c r="L608" s="614">
        <v>1</v>
      </c>
      <c r="M608" s="614">
        <v>51</v>
      </c>
      <c r="N608" s="614">
        <v>51</v>
      </c>
      <c r="O608" s="614">
        <v>2601</v>
      </c>
      <c r="P608" s="592">
        <v>0.92727272727272725</v>
      </c>
      <c r="Q608" s="615">
        <v>51</v>
      </c>
    </row>
    <row r="609" spans="1:17" ht="14.4" customHeight="1" x14ac:dyDescent="0.3">
      <c r="A609" s="586" t="s">
        <v>1711</v>
      </c>
      <c r="B609" s="587" t="s">
        <v>1502</v>
      </c>
      <c r="C609" s="587" t="s">
        <v>1503</v>
      </c>
      <c r="D609" s="587" t="s">
        <v>1593</v>
      </c>
      <c r="E609" s="587" t="s">
        <v>1595</v>
      </c>
      <c r="F609" s="614">
        <v>4</v>
      </c>
      <c r="G609" s="614">
        <v>164</v>
      </c>
      <c r="H609" s="614">
        <v>1.0718954248366013</v>
      </c>
      <c r="I609" s="614">
        <v>41</v>
      </c>
      <c r="J609" s="614">
        <v>3</v>
      </c>
      <c r="K609" s="614">
        <v>153</v>
      </c>
      <c r="L609" s="614">
        <v>1</v>
      </c>
      <c r="M609" s="614">
        <v>51</v>
      </c>
      <c r="N609" s="614">
        <v>4</v>
      </c>
      <c r="O609" s="614">
        <v>204</v>
      </c>
      <c r="P609" s="592">
        <v>1.3333333333333333</v>
      </c>
      <c r="Q609" s="615">
        <v>51</v>
      </c>
    </row>
    <row r="610" spans="1:17" ht="14.4" customHeight="1" x14ac:dyDescent="0.3">
      <c r="A610" s="586" t="s">
        <v>1711</v>
      </c>
      <c r="B610" s="587" t="s">
        <v>1502</v>
      </c>
      <c r="C610" s="587" t="s">
        <v>1503</v>
      </c>
      <c r="D610" s="587" t="s">
        <v>1603</v>
      </c>
      <c r="E610" s="587" t="s">
        <v>1605</v>
      </c>
      <c r="F610" s="614"/>
      <c r="G610" s="614"/>
      <c r="H610" s="614"/>
      <c r="I610" s="614"/>
      <c r="J610" s="614"/>
      <c r="K610" s="614"/>
      <c r="L610" s="614"/>
      <c r="M610" s="614"/>
      <c r="N610" s="614">
        <v>1</v>
      </c>
      <c r="O610" s="614">
        <v>207</v>
      </c>
      <c r="P610" s="592"/>
      <c r="Q610" s="615">
        <v>207</v>
      </c>
    </row>
    <row r="611" spans="1:17" ht="14.4" customHeight="1" x14ac:dyDescent="0.3">
      <c r="A611" s="586" t="s">
        <v>1711</v>
      </c>
      <c r="B611" s="587" t="s">
        <v>1502</v>
      </c>
      <c r="C611" s="587" t="s">
        <v>1503</v>
      </c>
      <c r="D611" s="587" t="s">
        <v>1606</v>
      </c>
      <c r="E611" s="587" t="s">
        <v>1608</v>
      </c>
      <c r="F611" s="614"/>
      <c r="G611" s="614"/>
      <c r="H611" s="614"/>
      <c r="I611" s="614"/>
      <c r="J611" s="614">
        <v>1</v>
      </c>
      <c r="K611" s="614">
        <v>763</v>
      </c>
      <c r="L611" s="614">
        <v>1</v>
      </c>
      <c r="M611" s="614">
        <v>763</v>
      </c>
      <c r="N611" s="614"/>
      <c r="O611" s="614"/>
      <c r="P611" s="592"/>
      <c r="Q611" s="615"/>
    </row>
    <row r="612" spans="1:17" ht="14.4" customHeight="1" x14ac:dyDescent="0.3">
      <c r="A612" s="586" t="s">
        <v>1711</v>
      </c>
      <c r="B612" s="587" t="s">
        <v>1502</v>
      </c>
      <c r="C612" s="587" t="s">
        <v>1503</v>
      </c>
      <c r="D612" s="587" t="s">
        <v>1611</v>
      </c>
      <c r="E612" s="587" t="s">
        <v>1612</v>
      </c>
      <c r="F612" s="614">
        <v>1</v>
      </c>
      <c r="G612" s="614">
        <v>614</v>
      </c>
      <c r="H612" s="614"/>
      <c r="I612" s="614">
        <v>614</v>
      </c>
      <c r="J612" s="614"/>
      <c r="K612" s="614"/>
      <c r="L612" s="614"/>
      <c r="M612" s="614"/>
      <c r="N612" s="614"/>
      <c r="O612" s="614"/>
      <c r="P612" s="592"/>
      <c r="Q612" s="615"/>
    </row>
    <row r="613" spans="1:17" ht="14.4" customHeight="1" x14ac:dyDescent="0.3">
      <c r="A613" s="586" t="s">
        <v>1711</v>
      </c>
      <c r="B613" s="587" t="s">
        <v>1502</v>
      </c>
      <c r="C613" s="587" t="s">
        <v>1503</v>
      </c>
      <c r="D613" s="587" t="s">
        <v>1611</v>
      </c>
      <c r="E613" s="587" t="s">
        <v>1613</v>
      </c>
      <c r="F613" s="614"/>
      <c r="G613" s="614"/>
      <c r="H613" s="614"/>
      <c r="I613" s="614"/>
      <c r="J613" s="614"/>
      <c r="K613" s="614"/>
      <c r="L613" s="614"/>
      <c r="M613" s="614"/>
      <c r="N613" s="614">
        <v>4</v>
      </c>
      <c r="O613" s="614">
        <v>2448</v>
      </c>
      <c r="P613" s="592"/>
      <c r="Q613" s="615">
        <v>612</v>
      </c>
    </row>
    <row r="614" spans="1:17" ht="14.4" customHeight="1" x14ac:dyDescent="0.3">
      <c r="A614" s="586" t="s">
        <v>1711</v>
      </c>
      <c r="B614" s="587" t="s">
        <v>1502</v>
      </c>
      <c r="C614" s="587" t="s">
        <v>1503</v>
      </c>
      <c r="D614" s="587" t="s">
        <v>1620</v>
      </c>
      <c r="E614" s="587" t="s">
        <v>1621</v>
      </c>
      <c r="F614" s="614">
        <v>1</v>
      </c>
      <c r="G614" s="614">
        <v>1760</v>
      </c>
      <c r="H614" s="614"/>
      <c r="I614" s="614">
        <v>1760</v>
      </c>
      <c r="J614" s="614"/>
      <c r="K614" s="614"/>
      <c r="L614" s="614"/>
      <c r="M614" s="614"/>
      <c r="N614" s="614"/>
      <c r="O614" s="614"/>
      <c r="P614" s="592"/>
      <c r="Q614" s="615"/>
    </row>
    <row r="615" spans="1:17" ht="14.4" customHeight="1" x14ac:dyDescent="0.3">
      <c r="A615" s="586" t="s">
        <v>1711</v>
      </c>
      <c r="B615" s="587" t="s">
        <v>1502</v>
      </c>
      <c r="C615" s="587" t="s">
        <v>1503</v>
      </c>
      <c r="D615" s="587" t="s">
        <v>1627</v>
      </c>
      <c r="E615" s="587" t="s">
        <v>1628</v>
      </c>
      <c r="F615" s="614"/>
      <c r="G615" s="614"/>
      <c r="H615" s="614"/>
      <c r="I615" s="614"/>
      <c r="J615" s="614">
        <v>1</v>
      </c>
      <c r="K615" s="614">
        <v>271</v>
      </c>
      <c r="L615" s="614">
        <v>1</v>
      </c>
      <c r="M615" s="614">
        <v>271</v>
      </c>
      <c r="N615" s="614">
        <v>3</v>
      </c>
      <c r="O615" s="614">
        <v>816</v>
      </c>
      <c r="P615" s="592">
        <v>3.0110701107011071</v>
      </c>
      <c r="Q615" s="615">
        <v>272</v>
      </c>
    </row>
    <row r="616" spans="1:17" ht="14.4" customHeight="1" x14ac:dyDescent="0.3">
      <c r="A616" s="586" t="s">
        <v>1711</v>
      </c>
      <c r="B616" s="587" t="s">
        <v>1502</v>
      </c>
      <c r="C616" s="587" t="s">
        <v>1503</v>
      </c>
      <c r="D616" s="587" t="s">
        <v>1627</v>
      </c>
      <c r="E616" s="587" t="s">
        <v>1629</v>
      </c>
      <c r="F616" s="614">
        <v>1</v>
      </c>
      <c r="G616" s="614">
        <v>249</v>
      </c>
      <c r="H616" s="614"/>
      <c r="I616" s="614">
        <v>249</v>
      </c>
      <c r="J616" s="614"/>
      <c r="K616" s="614"/>
      <c r="L616" s="614"/>
      <c r="M616" s="614"/>
      <c r="N616" s="614"/>
      <c r="O616" s="614"/>
      <c r="P616" s="592"/>
      <c r="Q616" s="615"/>
    </row>
    <row r="617" spans="1:17" ht="14.4" customHeight="1" x14ac:dyDescent="0.3">
      <c r="A617" s="586" t="s">
        <v>1711</v>
      </c>
      <c r="B617" s="587" t="s">
        <v>1502</v>
      </c>
      <c r="C617" s="587" t="s">
        <v>1503</v>
      </c>
      <c r="D617" s="587" t="s">
        <v>1650</v>
      </c>
      <c r="E617" s="587" t="s">
        <v>1651</v>
      </c>
      <c r="F617" s="614"/>
      <c r="G617" s="614"/>
      <c r="H617" s="614"/>
      <c r="I617" s="614"/>
      <c r="J617" s="614"/>
      <c r="K617" s="614"/>
      <c r="L617" s="614"/>
      <c r="M617" s="614"/>
      <c r="N617" s="614">
        <v>2</v>
      </c>
      <c r="O617" s="614">
        <v>654</v>
      </c>
      <c r="P617" s="592"/>
      <c r="Q617" s="615">
        <v>327</v>
      </c>
    </row>
    <row r="618" spans="1:17" ht="14.4" customHeight="1" x14ac:dyDescent="0.3">
      <c r="A618" s="586" t="s">
        <v>1711</v>
      </c>
      <c r="B618" s="587" t="s">
        <v>1502</v>
      </c>
      <c r="C618" s="587" t="s">
        <v>1503</v>
      </c>
      <c r="D618" s="587" t="s">
        <v>1657</v>
      </c>
      <c r="E618" s="587" t="s">
        <v>1658</v>
      </c>
      <c r="F618" s="614"/>
      <c r="G618" s="614"/>
      <c r="H618" s="614"/>
      <c r="I618" s="614"/>
      <c r="J618" s="614">
        <v>173</v>
      </c>
      <c r="K618" s="614">
        <v>44980</v>
      </c>
      <c r="L618" s="614">
        <v>1</v>
      </c>
      <c r="M618" s="614">
        <v>260</v>
      </c>
      <c r="N618" s="614">
        <v>2</v>
      </c>
      <c r="O618" s="614">
        <v>522</v>
      </c>
      <c r="P618" s="592">
        <v>1.1605157847932415E-2</v>
      </c>
      <c r="Q618" s="615">
        <v>261</v>
      </c>
    </row>
    <row r="619" spans="1:17" ht="14.4" customHeight="1" x14ac:dyDescent="0.3">
      <c r="A619" s="586" t="s">
        <v>1711</v>
      </c>
      <c r="B619" s="587" t="s">
        <v>1502</v>
      </c>
      <c r="C619" s="587" t="s">
        <v>1503</v>
      </c>
      <c r="D619" s="587" t="s">
        <v>1657</v>
      </c>
      <c r="E619" s="587" t="s">
        <v>1659</v>
      </c>
      <c r="F619" s="614"/>
      <c r="G619" s="614"/>
      <c r="H619" s="614"/>
      <c r="I619" s="614"/>
      <c r="J619" s="614"/>
      <c r="K619" s="614"/>
      <c r="L619" s="614"/>
      <c r="M619" s="614"/>
      <c r="N619" s="614">
        <v>320</v>
      </c>
      <c r="O619" s="614">
        <v>83520</v>
      </c>
      <c r="P619" s="592"/>
      <c r="Q619" s="615">
        <v>261</v>
      </c>
    </row>
    <row r="620" spans="1:17" ht="14.4" customHeight="1" x14ac:dyDescent="0.3">
      <c r="A620" s="586" t="s">
        <v>1711</v>
      </c>
      <c r="B620" s="587" t="s">
        <v>1502</v>
      </c>
      <c r="C620" s="587" t="s">
        <v>1503</v>
      </c>
      <c r="D620" s="587" t="s">
        <v>1660</v>
      </c>
      <c r="E620" s="587" t="s">
        <v>1662</v>
      </c>
      <c r="F620" s="614"/>
      <c r="G620" s="614"/>
      <c r="H620" s="614"/>
      <c r="I620" s="614"/>
      <c r="J620" s="614">
        <v>1</v>
      </c>
      <c r="K620" s="614">
        <v>165</v>
      </c>
      <c r="L620" s="614">
        <v>1</v>
      </c>
      <c r="M620" s="614">
        <v>165</v>
      </c>
      <c r="N620" s="614">
        <v>9</v>
      </c>
      <c r="O620" s="614">
        <v>1485</v>
      </c>
      <c r="P620" s="592">
        <v>9</v>
      </c>
      <c r="Q620" s="615">
        <v>165</v>
      </c>
    </row>
    <row r="621" spans="1:17" ht="14.4" customHeight="1" x14ac:dyDescent="0.3">
      <c r="A621" s="586" t="s">
        <v>1712</v>
      </c>
      <c r="B621" s="587" t="s">
        <v>1502</v>
      </c>
      <c r="C621" s="587" t="s">
        <v>1503</v>
      </c>
      <c r="D621" s="587" t="s">
        <v>1504</v>
      </c>
      <c r="E621" s="587" t="s">
        <v>1505</v>
      </c>
      <c r="F621" s="614">
        <v>216</v>
      </c>
      <c r="G621" s="614">
        <v>37368</v>
      </c>
      <c r="H621" s="614">
        <v>0.84705882352941175</v>
      </c>
      <c r="I621" s="614">
        <v>173</v>
      </c>
      <c r="J621" s="614">
        <v>255</v>
      </c>
      <c r="K621" s="614">
        <v>44115</v>
      </c>
      <c r="L621" s="614">
        <v>1</v>
      </c>
      <c r="M621" s="614">
        <v>173</v>
      </c>
      <c r="N621" s="614">
        <v>282</v>
      </c>
      <c r="O621" s="614">
        <v>49068</v>
      </c>
      <c r="P621" s="592">
        <v>1.112274736484189</v>
      </c>
      <c r="Q621" s="615">
        <v>174</v>
      </c>
    </row>
    <row r="622" spans="1:17" ht="14.4" customHeight="1" x14ac:dyDescent="0.3">
      <c r="A622" s="586" t="s">
        <v>1712</v>
      </c>
      <c r="B622" s="587" t="s">
        <v>1502</v>
      </c>
      <c r="C622" s="587" t="s">
        <v>1503</v>
      </c>
      <c r="D622" s="587" t="s">
        <v>1522</v>
      </c>
      <c r="E622" s="587" t="s">
        <v>1523</v>
      </c>
      <c r="F622" s="614"/>
      <c r="G622" s="614"/>
      <c r="H622" s="614"/>
      <c r="I622" s="614"/>
      <c r="J622" s="614">
        <v>2</v>
      </c>
      <c r="K622" s="614">
        <v>2140</v>
      </c>
      <c r="L622" s="614">
        <v>1</v>
      </c>
      <c r="M622" s="614">
        <v>1070</v>
      </c>
      <c r="N622" s="614">
        <v>3</v>
      </c>
      <c r="O622" s="614">
        <v>3210</v>
      </c>
      <c r="P622" s="592">
        <v>1.5</v>
      </c>
      <c r="Q622" s="615">
        <v>1070</v>
      </c>
    </row>
    <row r="623" spans="1:17" ht="14.4" customHeight="1" x14ac:dyDescent="0.3">
      <c r="A623" s="586" t="s">
        <v>1712</v>
      </c>
      <c r="B623" s="587" t="s">
        <v>1502</v>
      </c>
      <c r="C623" s="587" t="s">
        <v>1503</v>
      </c>
      <c r="D623" s="587" t="s">
        <v>1524</v>
      </c>
      <c r="E623" s="587" t="s">
        <v>1525</v>
      </c>
      <c r="F623" s="614">
        <v>49</v>
      </c>
      <c r="G623" s="614">
        <v>2009</v>
      </c>
      <c r="H623" s="614">
        <v>0.60658212560386471</v>
      </c>
      <c r="I623" s="614">
        <v>41</v>
      </c>
      <c r="J623" s="614">
        <v>72</v>
      </c>
      <c r="K623" s="614">
        <v>3312</v>
      </c>
      <c r="L623" s="614">
        <v>1</v>
      </c>
      <c r="M623" s="614">
        <v>46</v>
      </c>
      <c r="N623" s="614">
        <v>37</v>
      </c>
      <c r="O623" s="614">
        <v>1702</v>
      </c>
      <c r="P623" s="592">
        <v>0.51388888888888884</v>
      </c>
      <c r="Q623" s="615">
        <v>46</v>
      </c>
    </row>
    <row r="624" spans="1:17" ht="14.4" customHeight="1" x14ac:dyDescent="0.3">
      <c r="A624" s="586" t="s">
        <v>1712</v>
      </c>
      <c r="B624" s="587" t="s">
        <v>1502</v>
      </c>
      <c r="C624" s="587" t="s">
        <v>1503</v>
      </c>
      <c r="D624" s="587" t="s">
        <v>1524</v>
      </c>
      <c r="E624" s="587" t="s">
        <v>1526</v>
      </c>
      <c r="F624" s="614">
        <v>2</v>
      </c>
      <c r="G624" s="614">
        <v>82</v>
      </c>
      <c r="H624" s="614">
        <v>8.4886128364389232E-2</v>
      </c>
      <c r="I624" s="614">
        <v>41</v>
      </c>
      <c r="J624" s="614">
        <v>21</v>
      </c>
      <c r="K624" s="614">
        <v>966</v>
      </c>
      <c r="L624" s="614">
        <v>1</v>
      </c>
      <c r="M624" s="614">
        <v>46</v>
      </c>
      <c r="N624" s="614">
        <v>26</v>
      </c>
      <c r="O624" s="614">
        <v>1196</v>
      </c>
      <c r="P624" s="592">
        <v>1.2380952380952381</v>
      </c>
      <c r="Q624" s="615">
        <v>46</v>
      </c>
    </row>
    <row r="625" spans="1:17" ht="14.4" customHeight="1" x14ac:dyDescent="0.3">
      <c r="A625" s="586" t="s">
        <v>1712</v>
      </c>
      <c r="B625" s="587" t="s">
        <v>1502</v>
      </c>
      <c r="C625" s="587" t="s">
        <v>1503</v>
      </c>
      <c r="D625" s="587" t="s">
        <v>1527</v>
      </c>
      <c r="E625" s="587" t="s">
        <v>1528</v>
      </c>
      <c r="F625" s="614">
        <v>7</v>
      </c>
      <c r="G625" s="614">
        <v>2688</v>
      </c>
      <c r="H625" s="614">
        <v>0.59587674573265348</v>
      </c>
      <c r="I625" s="614">
        <v>384</v>
      </c>
      <c r="J625" s="614">
        <v>13</v>
      </c>
      <c r="K625" s="614">
        <v>4511</v>
      </c>
      <c r="L625" s="614">
        <v>1</v>
      </c>
      <c r="M625" s="614">
        <v>347</v>
      </c>
      <c r="N625" s="614">
        <v>18</v>
      </c>
      <c r="O625" s="614">
        <v>6246</v>
      </c>
      <c r="P625" s="592">
        <v>1.3846153846153846</v>
      </c>
      <c r="Q625" s="615">
        <v>347</v>
      </c>
    </row>
    <row r="626" spans="1:17" ht="14.4" customHeight="1" x14ac:dyDescent="0.3">
      <c r="A626" s="586" t="s">
        <v>1712</v>
      </c>
      <c r="B626" s="587" t="s">
        <v>1502</v>
      </c>
      <c r="C626" s="587" t="s">
        <v>1503</v>
      </c>
      <c r="D626" s="587" t="s">
        <v>1529</v>
      </c>
      <c r="E626" s="587" t="s">
        <v>1531</v>
      </c>
      <c r="F626" s="614"/>
      <c r="G626" s="614"/>
      <c r="H626" s="614"/>
      <c r="I626" s="614"/>
      <c r="J626" s="614">
        <v>4</v>
      </c>
      <c r="K626" s="614">
        <v>204</v>
      </c>
      <c r="L626" s="614">
        <v>1</v>
      </c>
      <c r="M626" s="614">
        <v>51</v>
      </c>
      <c r="N626" s="614">
        <v>1</v>
      </c>
      <c r="O626" s="614">
        <v>51</v>
      </c>
      <c r="P626" s="592">
        <v>0.25</v>
      </c>
      <c r="Q626" s="615">
        <v>51</v>
      </c>
    </row>
    <row r="627" spans="1:17" ht="14.4" customHeight="1" x14ac:dyDescent="0.3">
      <c r="A627" s="586" t="s">
        <v>1712</v>
      </c>
      <c r="B627" s="587" t="s">
        <v>1502</v>
      </c>
      <c r="C627" s="587" t="s">
        <v>1503</v>
      </c>
      <c r="D627" s="587" t="s">
        <v>1534</v>
      </c>
      <c r="E627" s="587" t="s">
        <v>1535</v>
      </c>
      <c r="F627" s="614">
        <v>12</v>
      </c>
      <c r="G627" s="614">
        <v>5352</v>
      </c>
      <c r="H627" s="614">
        <v>0.52578838785735338</v>
      </c>
      <c r="I627" s="614">
        <v>446</v>
      </c>
      <c r="J627" s="614">
        <v>27</v>
      </c>
      <c r="K627" s="614">
        <v>10179</v>
      </c>
      <c r="L627" s="614">
        <v>1</v>
      </c>
      <c r="M627" s="614">
        <v>377</v>
      </c>
      <c r="N627" s="614">
        <v>63</v>
      </c>
      <c r="O627" s="614">
        <v>23751</v>
      </c>
      <c r="P627" s="592">
        <v>2.3333333333333335</v>
      </c>
      <c r="Q627" s="615">
        <v>377</v>
      </c>
    </row>
    <row r="628" spans="1:17" ht="14.4" customHeight="1" x14ac:dyDescent="0.3">
      <c r="A628" s="586" t="s">
        <v>1712</v>
      </c>
      <c r="B628" s="587" t="s">
        <v>1502</v>
      </c>
      <c r="C628" s="587" t="s">
        <v>1503</v>
      </c>
      <c r="D628" s="587" t="s">
        <v>1538</v>
      </c>
      <c r="E628" s="587" t="s">
        <v>1539</v>
      </c>
      <c r="F628" s="614">
        <v>5</v>
      </c>
      <c r="G628" s="614">
        <v>2460</v>
      </c>
      <c r="H628" s="614">
        <v>2.3473282442748094</v>
      </c>
      <c r="I628" s="614">
        <v>492</v>
      </c>
      <c r="J628" s="614">
        <v>2</v>
      </c>
      <c r="K628" s="614">
        <v>1048</v>
      </c>
      <c r="L628" s="614">
        <v>1</v>
      </c>
      <c r="M628" s="614">
        <v>524</v>
      </c>
      <c r="N628" s="614">
        <v>1</v>
      </c>
      <c r="O628" s="614">
        <v>524</v>
      </c>
      <c r="P628" s="592">
        <v>0.5</v>
      </c>
      <c r="Q628" s="615">
        <v>524</v>
      </c>
    </row>
    <row r="629" spans="1:17" ht="14.4" customHeight="1" x14ac:dyDescent="0.3">
      <c r="A629" s="586" t="s">
        <v>1712</v>
      </c>
      <c r="B629" s="587" t="s">
        <v>1502</v>
      </c>
      <c r="C629" s="587" t="s">
        <v>1503</v>
      </c>
      <c r="D629" s="587" t="s">
        <v>1540</v>
      </c>
      <c r="E629" s="587" t="s">
        <v>1541</v>
      </c>
      <c r="F629" s="614">
        <v>6</v>
      </c>
      <c r="G629" s="614">
        <v>186</v>
      </c>
      <c r="H629" s="614">
        <v>1.631578947368421</v>
      </c>
      <c r="I629" s="614">
        <v>31</v>
      </c>
      <c r="J629" s="614">
        <v>2</v>
      </c>
      <c r="K629" s="614">
        <v>114</v>
      </c>
      <c r="L629" s="614">
        <v>1</v>
      </c>
      <c r="M629" s="614">
        <v>57</v>
      </c>
      <c r="N629" s="614">
        <v>1</v>
      </c>
      <c r="O629" s="614">
        <v>57</v>
      </c>
      <c r="P629" s="592">
        <v>0.5</v>
      </c>
      <c r="Q629" s="615">
        <v>57</v>
      </c>
    </row>
    <row r="630" spans="1:17" ht="14.4" customHeight="1" x14ac:dyDescent="0.3">
      <c r="A630" s="586" t="s">
        <v>1712</v>
      </c>
      <c r="B630" s="587" t="s">
        <v>1502</v>
      </c>
      <c r="C630" s="587" t="s">
        <v>1503</v>
      </c>
      <c r="D630" s="587" t="s">
        <v>1542</v>
      </c>
      <c r="E630" s="587" t="s">
        <v>1543</v>
      </c>
      <c r="F630" s="614">
        <v>5</v>
      </c>
      <c r="G630" s="614">
        <v>1040</v>
      </c>
      <c r="H630" s="614">
        <v>2.3214285714285716</v>
      </c>
      <c r="I630" s="614">
        <v>208</v>
      </c>
      <c r="J630" s="614">
        <v>2</v>
      </c>
      <c r="K630" s="614">
        <v>448</v>
      </c>
      <c r="L630" s="614">
        <v>1</v>
      </c>
      <c r="M630" s="614">
        <v>224</v>
      </c>
      <c r="N630" s="614">
        <v>4</v>
      </c>
      <c r="O630" s="614">
        <v>900</v>
      </c>
      <c r="P630" s="592">
        <v>2.0089285714285716</v>
      </c>
      <c r="Q630" s="615">
        <v>225</v>
      </c>
    </row>
    <row r="631" spans="1:17" ht="14.4" customHeight="1" x14ac:dyDescent="0.3">
      <c r="A631" s="586" t="s">
        <v>1712</v>
      </c>
      <c r="B631" s="587" t="s">
        <v>1502</v>
      </c>
      <c r="C631" s="587" t="s">
        <v>1503</v>
      </c>
      <c r="D631" s="587" t="s">
        <v>1542</v>
      </c>
      <c r="E631" s="587" t="s">
        <v>1544</v>
      </c>
      <c r="F631" s="614">
        <v>1</v>
      </c>
      <c r="G631" s="614">
        <v>208</v>
      </c>
      <c r="H631" s="614">
        <v>0.1326530612244898</v>
      </c>
      <c r="I631" s="614">
        <v>208</v>
      </c>
      <c r="J631" s="614">
        <v>7</v>
      </c>
      <c r="K631" s="614">
        <v>1568</v>
      </c>
      <c r="L631" s="614">
        <v>1</v>
      </c>
      <c r="M631" s="614">
        <v>224</v>
      </c>
      <c r="N631" s="614">
        <v>3</v>
      </c>
      <c r="O631" s="614">
        <v>675</v>
      </c>
      <c r="P631" s="592">
        <v>0.43048469387755101</v>
      </c>
      <c r="Q631" s="615">
        <v>225</v>
      </c>
    </row>
    <row r="632" spans="1:17" ht="14.4" customHeight="1" x14ac:dyDescent="0.3">
      <c r="A632" s="586" t="s">
        <v>1712</v>
      </c>
      <c r="B632" s="587" t="s">
        <v>1502</v>
      </c>
      <c r="C632" s="587" t="s">
        <v>1503</v>
      </c>
      <c r="D632" s="587" t="s">
        <v>1545</v>
      </c>
      <c r="E632" s="587" t="s">
        <v>1546</v>
      </c>
      <c r="F632" s="614">
        <v>6</v>
      </c>
      <c r="G632" s="614">
        <v>2304</v>
      </c>
      <c r="H632" s="614">
        <v>0.46292947558770342</v>
      </c>
      <c r="I632" s="614">
        <v>384</v>
      </c>
      <c r="J632" s="614">
        <v>9</v>
      </c>
      <c r="K632" s="614">
        <v>4977</v>
      </c>
      <c r="L632" s="614">
        <v>1</v>
      </c>
      <c r="M632" s="614">
        <v>553</v>
      </c>
      <c r="N632" s="614">
        <v>7</v>
      </c>
      <c r="O632" s="614">
        <v>3878</v>
      </c>
      <c r="P632" s="592">
        <v>0.77918424753867788</v>
      </c>
      <c r="Q632" s="615">
        <v>554</v>
      </c>
    </row>
    <row r="633" spans="1:17" ht="14.4" customHeight="1" x14ac:dyDescent="0.3">
      <c r="A633" s="586" t="s">
        <v>1712</v>
      </c>
      <c r="B633" s="587" t="s">
        <v>1502</v>
      </c>
      <c r="C633" s="587" t="s">
        <v>1503</v>
      </c>
      <c r="D633" s="587" t="s">
        <v>1556</v>
      </c>
      <c r="E633" s="587" t="s">
        <v>1557</v>
      </c>
      <c r="F633" s="614">
        <v>31</v>
      </c>
      <c r="G633" s="614">
        <v>527</v>
      </c>
      <c r="H633" s="614">
        <v>1.1923076923076923</v>
      </c>
      <c r="I633" s="614">
        <v>17</v>
      </c>
      <c r="J633" s="614">
        <v>26</v>
      </c>
      <c r="K633" s="614">
        <v>442</v>
      </c>
      <c r="L633" s="614">
        <v>1</v>
      </c>
      <c r="M633" s="614">
        <v>17</v>
      </c>
      <c r="N633" s="614">
        <v>37</v>
      </c>
      <c r="O633" s="614">
        <v>629</v>
      </c>
      <c r="P633" s="592">
        <v>1.4230769230769231</v>
      </c>
      <c r="Q633" s="615">
        <v>17</v>
      </c>
    </row>
    <row r="634" spans="1:17" ht="14.4" customHeight="1" x14ac:dyDescent="0.3">
      <c r="A634" s="586" t="s">
        <v>1712</v>
      </c>
      <c r="B634" s="587" t="s">
        <v>1502</v>
      </c>
      <c r="C634" s="587" t="s">
        <v>1503</v>
      </c>
      <c r="D634" s="587" t="s">
        <v>1556</v>
      </c>
      <c r="E634" s="587" t="s">
        <v>1558</v>
      </c>
      <c r="F634" s="614">
        <v>2</v>
      </c>
      <c r="G634" s="614">
        <v>34</v>
      </c>
      <c r="H634" s="614">
        <v>0.2857142857142857</v>
      </c>
      <c r="I634" s="614">
        <v>17</v>
      </c>
      <c r="J634" s="614">
        <v>7</v>
      </c>
      <c r="K634" s="614">
        <v>119</v>
      </c>
      <c r="L634" s="614">
        <v>1</v>
      </c>
      <c r="M634" s="614">
        <v>17</v>
      </c>
      <c r="N634" s="614">
        <v>2</v>
      </c>
      <c r="O634" s="614">
        <v>34</v>
      </c>
      <c r="P634" s="592">
        <v>0.2857142857142857</v>
      </c>
      <c r="Q634" s="615">
        <v>17</v>
      </c>
    </row>
    <row r="635" spans="1:17" ht="14.4" customHeight="1" x14ac:dyDescent="0.3">
      <c r="A635" s="586" t="s">
        <v>1712</v>
      </c>
      <c r="B635" s="587" t="s">
        <v>1502</v>
      </c>
      <c r="C635" s="587" t="s">
        <v>1503</v>
      </c>
      <c r="D635" s="587" t="s">
        <v>1559</v>
      </c>
      <c r="E635" s="587" t="s">
        <v>1560</v>
      </c>
      <c r="F635" s="614">
        <v>1</v>
      </c>
      <c r="G635" s="614">
        <v>139</v>
      </c>
      <c r="H635" s="614">
        <v>0.24300699300699299</v>
      </c>
      <c r="I635" s="614">
        <v>139</v>
      </c>
      <c r="J635" s="614">
        <v>4</v>
      </c>
      <c r="K635" s="614">
        <v>572</v>
      </c>
      <c r="L635" s="614">
        <v>1</v>
      </c>
      <c r="M635" s="614">
        <v>143</v>
      </c>
      <c r="N635" s="614">
        <v>4</v>
      </c>
      <c r="O635" s="614">
        <v>572</v>
      </c>
      <c r="P635" s="592">
        <v>1</v>
      </c>
      <c r="Q635" s="615">
        <v>143</v>
      </c>
    </row>
    <row r="636" spans="1:17" ht="14.4" customHeight="1" x14ac:dyDescent="0.3">
      <c r="A636" s="586" t="s">
        <v>1712</v>
      </c>
      <c r="B636" s="587" t="s">
        <v>1502</v>
      </c>
      <c r="C636" s="587" t="s">
        <v>1503</v>
      </c>
      <c r="D636" s="587" t="s">
        <v>1559</v>
      </c>
      <c r="E636" s="587" t="s">
        <v>1561</v>
      </c>
      <c r="F636" s="614">
        <v>3</v>
      </c>
      <c r="G636" s="614">
        <v>417</v>
      </c>
      <c r="H636" s="614">
        <v>0.48601398601398599</v>
      </c>
      <c r="I636" s="614">
        <v>139</v>
      </c>
      <c r="J636" s="614">
        <v>6</v>
      </c>
      <c r="K636" s="614">
        <v>858</v>
      </c>
      <c r="L636" s="614">
        <v>1</v>
      </c>
      <c r="M636" s="614">
        <v>143</v>
      </c>
      <c r="N636" s="614">
        <v>7</v>
      </c>
      <c r="O636" s="614">
        <v>1001</v>
      </c>
      <c r="P636" s="592">
        <v>1.1666666666666667</v>
      </c>
      <c r="Q636" s="615">
        <v>143</v>
      </c>
    </row>
    <row r="637" spans="1:17" ht="14.4" customHeight="1" x14ac:dyDescent="0.3">
      <c r="A637" s="586" t="s">
        <v>1712</v>
      </c>
      <c r="B637" s="587" t="s">
        <v>1502</v>
      </c>
      <c r="C637" s="587" t="s">
        <v>1503</v>
      </c>
      <c r="D637" s="587" t="s">
        <v>1562</v>
      </c>
      <c r="E637" s="587" t="s">
        <v>1563</v>
      </c>
      <c r="F637" s="614"/>
      <c r="G637" s="614"/>
      <c r="H637" s="614"/>
      <c r="I637" s="614"/>
      <c r="J637" s="614">
        <v>4</v>
      </c>
      <c r="K637" s="614">
        <v>260</v>
      </c>
      <c r="L637" s="614">
        <v>1</v>
      </c>
      <c r="M637" s="614">
        <v>65</v>
      </c>
      <c r="N637" s="614"/>
      <c r="O637" s="614"/>
      <c r="P637" s="592"/>
      <c r="Q637" s="615"/>
    </row>
    <row r="638" spans="1:17" ht="14.4" customHeight="1" x14ac:dyDescent="0.3">
      <c r="A638" s="586" t="s">
        <v>1712</v>
      </c>
      <c r="B638" s="587" t="s">
        <v>1502</v>
      </c>
      <c r="C638" s="587" t="s">
        <v>1503</v>
      </c>
      <c r="D638" s="587" t="s">
        <v>1562</v>
      </c>
      <c r="E638" s="587" t="s">
        <v>1564</v>
      </c>
      <c r="F638" s="614">
        <v>1</v>
      </c>
      <c r="G638" s="614">
        <v>103</v>
      </c>
      <c r="H638" s="614">
        <v>0.79230769230769227</v>
      </c>
      <c r="I638" s="614">
        <v>103</v>
      </c>
      <c r="J638" s="614">
        <v>2</v>
      </c>
      <c r="K638" s="614">
        <v>130</v>
      </c>
      <c r="L638" s="614">
        <v>1</v>
      </c>
      <c r="M638" s="614">
        <v>65</v>
      </c>
      <c r="N638" s="614">
        <v>2</v>
      </c>
      <c r="O638" s="614">
        <v>130</v>
      </c>
      <c r="P638" s="592">
        <v>1</v>
      </c>
      <c r="Q638" s="615">
        <v>65</v>
      </c>
    </row>
    <row r="639" spans="1:17" ht="14.4" customHeight="1" x14ac:dyDescent="0.3">
      <c r="A639" s="586" t="s">
        <v>1712</v>
      </c>
      <c r="B639" s="587" t="s">
        <v>1502</v>
      </c>
      <c r="C639" s="587" t="s">
        <v>1503</v>
      </c>
      <c r="D639" s="587" t="s">
        <v>1571</v>
      </c>
      <c r="E639" s="587" t="s">
        <v>1572</v>
      </c>
      <c r="F639" s="614">
        <v>101</v>
      </c>
      <c r="G639" s="614">
        <v>11817</v>
      </c>
      <c r="H639" s="614">
        <v>0.66328019757521328</v>
      </c>
      <c r="I639" s="614">
        <v>117</v>
      </c>
      <c r="J639" s="614">
        <v>131</v>
      </c>
      <c r="K639" s="614">
        <v>17816</v>
      </c>
      <c r="L639" s="614">
        <v>1</v>
      </c>
      <c r="M639" s="614">
        <v>136</v>
      </c>
      <c r="N639" s="614">
        <v>81</v>
      </c>
      <c r="O639" s="614">
        <v>11075</v>
      </c>
      <c r="P639" s="592">
        <v>0.62163224068253253</v>
      </c>
      <c r="Q639" s="615">
        <v>136.72839506172841</v>
      </c>
    </row>
    <row r="640" spans="1:17" ht="14.4" customHeight="1" x14ac:dyDescent="0.3">
      <c r="A640" s="586" t="s">
        <v>1712</v>
      </c>
      <c r="B640" s="587" t="s">
        <v>1502</v>
      </c>
      <c r="C640" s="587" t="s">
        <v>1503</v>
      </c>
      <c r="D640" s="587" t="s">
        <v>1571</v>
      </c>
      <c r="E640" s="587" t="s">
        <v>1573</v>
      </c>
      <c r="F640" s="614"/>
      <c r="G640" s="614"/>
      <c r="H640" s="614"/>
      <c r="I640" s="614"/>
      <c r="J640" s="614">
        <v>10</v>
      </c>
      <c r="K640" s="614">
        <v>1360</v>
      </c>
      <c r="L640" s="614">
        <v>1</v>
      </c>
      <c r="M640" s="614">
        <v>136</v>
      </c>
      <c r="N640" s="614">
        <v>9</v>
      </c>
      <c r="O640" s="614">
        <v>1231</v>
      </c>
      <c r="P640" s="592">
        <v>0.90514705882352942</v>
      </c>
      <c r="Q640" s="615">
        <v>136.77777777777777</v>
      </c>
    </row>
    <row r="641" spans="1:17" ht="14.4" customHeight="1" x14ac:dyDescent="0.3">
      <c r="A641" s="586" t="s">
        <v>1712</v>
      </c>
      <c r="B641" s="587" t="s">
        <v>1502</v>
      </c>
      <c r="C641" s="587" t="s">
        <v>1503</v>
      </c>
      <c r="D641" s="587" t="s">
        <v>1574</v>
      </c>
      <c r="E641" s="587" t="s">
        <v>1575</v>
      </c>
      <c r="F641" s="614">
        <v>12</v>
      </c>
      <c r="G641" s="614">
        <v>1092</v>
      </c>
      <c r="H641" s="614">
        <v>0.8571428571428571</v>
      </c>
      <c r="I641" s="614">
        <v>91</v>
      </c>
      <c r="J641" s="614">
        <v>14</v>
      </c>
      <c r="K641" s="614">
        <v>1274</v>
      </c>
      <c r="L641" s="614">
        <v>1</v>
      </c>
      <c r="M641" s="614">
        <v>91</v>
      </c>
      <c r="N641" s="614">
        <v>15</v>
      </c>
      <c r="O641" s="614">
        <v>1365</v>
      </c>
      <c r="P641" s="592">
        <v>1.0714285714285714</v>
      </c>
      <c r="Q641" s="615">
        <v>91</v>
      </c>
    </row>
    <row r="642" spans="1:17" ht="14.4" customHeight="1" x14ac:dyDescent="0.3">
      <c r="A642" s="586" t="s">
        <v>1712</v>
      </c>
      <c r="B642" s="587" t="s">
        <v>1502</v>
      </c>
      <c r="C642" s="587" t="s">
        <v>1503</v>
      </c>
      <c r="D642" s="587" t="s">
        <v>1576</v>
      </c>
      <c r="E642" s="587" t="s">
        <v>1577</v>
      </c>
      <c r="F642" s="614">
        <v>1</v>
      </c>
      <c r="G642" s="614">
        <v>99</v>
      </c>
      <c r="H642" s="614">
        <v>0.72262773722627738</v>
      </c>
      <c r="I642" s="614">
        <v>99</v>
      </c>
      <c r="J642" s="614">
        <v>1</v>
      </c>
      <c r="K642" s="614">
        <v>137</v>
      </c>
      <c r="L642" s="614">
        <v>1</v>
      </c>
      <c r="M642" s="614">
        <v>137</v>
      </c>
      <c r="N642" s="614"/>
      <c r="O642" s="614"/>
      <c r="P642" s="592"/>
      <c r="Q642" s="615"/>
    </row>
    <row r="643" spans="1:17" ht="14.4" customHeight="1" x14ac:dyDescent="0.3">
      <c r="A643" s="586" t="s">
        <v>1712</v>
      </c>
      <c r="B643" s="587" t="s">
        <v>1502</v>
      </c>
      <c r="C643" s="587" t="s">
        <v>1503</v>
      </c>
      <c r="D643" s="587" t="s">
        <v>1579</v>
      </c>
      <c r="E643" s="587" t="s">
        <v>1580</v>
      </c>
      <c r="F643" s="614">
        <v>8</v>
      </c>
      <c r="G643" s="614">
        <v>168</v>
      </c>
      <c r="H643" s="614">
        <v>1.2727272727272727</v>
      </c>
      <c r="I643" s="614">
        <v>21</v>
      </c>
      <c r="J643" s="614">
        <v>2</v>
      </c>
      <c r="K643" s="614">
        <v>132</v>
      </c>
      <c r="L643" s="614">
        <v>1</v>
      </c>
      <c r="M643" s="614">
        <v>66</v>
      </c>
      <c r="N643" s="614">
        <v>2</v>
      </c>
      <c r="O643" s="614">
        <v>132</v>
      </c>
      <c r="P643" s="592">
        <v>1</v>
      </c>
      <c r="Q643" s="615">
        <v>66</v>
      </c>
    </row>
    <row r="644" spans="1:17" ht="14.4" customHeight="1" x14ac:dyDescent="0.3">
      <c r="A644" s="586" t="s">
        <v>1712</v>
      </c>
      <c r="B644" s="587" t="s">
        <v>1502</v>
      </c>
      <c r="C644" s="587" t="s">
        <v>1503</v>
      </c>
      <c r="D644" s="587" t="s">
        <v>1579</v>
      </c>
      <c r="E644" s="587" t="s">
        <v>1581</v>
      </c>
      <c r="F644" s="614"/>
      <c r="G644" s="614"/>
      <c r="H644" s="614"/>
      <c r="I644" s="614"/>
      <c r="J644" s="614">
        <v>3</v>
      </c>
      <c r="K644" s="614">
        <v>198</v>
      </c>
      <c r="L644" s="614">
        <v>1</v>
      </c>
      <c r="M644" s="614">
        <v>66</v>
      </c>
      <c r="N644" s="614">
        <v>1</v>
      </c>
      <c r="O644" s="614">
        <v>67</v>
      </c>
      <c r="P644" s="592">
        <v>0.3383838383838384</v>
      </c>
      <c r="Q644" s="615">
        <v>67</v>
      </c>
    </row>
    <row r="645" spans="1:17" ht="14.4" customHeight="1" x14ac:dyDescent="0.3">
      <c r="A645" s="586" t="s">
        <v>1712</v>
      </c>
      <c r="B645" s="587" t="s">
        <v>1502</v>
      </c>
      <c r="C645" s="587" t="s">
        <v>1503</v>
      </c>
      <c r="D645" s="587" t="s">
        <v>1582</v>
      </c>
      <c r="E645" s="587" t="s">
        <v>1583</v>
      </c>
      <c r="F645" s="614">
        <v>28</v>
      </c>
      <c r="G645" s="614">
        <v>13664</v>
      </c>
      <c r="H645" s="614">
        <v>4.6287262872628725</v>
      </c>
      <c r="I645" s="614">
        <v>488</v>
      </c>
      <c r="J645" s="614">
        <v>9</v>
      </c>
      <c r="K645" s="614">
        <v>2952</v>
      </c>
      <c r="L645" s="614">
        <v>1</v>
      </c>
      <c r="M645" s="614">
        <v>328</v>
      </c>
      <c r="N645" s="614">
        <v>21</v>
      </c>
      <c r="O645" s="614">
        <v>6888</v>
      </c>
      <c r="P645" s="592">
        <v>2.3333333333333335</v>
      </c>
      <c r="Q645" s="615">
        <v>328</v>
      </c>
    </row>
    <row r="646" spans="1:17" ht="14.4" customHeight="1" x14ac:dyDescent="0.3">
      <c r="A646" s="586" t="s">
        <v>1712</v>
      </c>
      <c r="B646" s="587" t="s">
        <v>1502</v>
      </c>
      <c r="C646" s="587" t="s">
        <v>1503</v>
      </c>
      <c r="D646" s="587" t="s">
        <v>1593</v>
      </c>
      <c r="E646" s="587" t="s">
        <v>1594</v>
      </c>
      <c r="F646" s="614">
        <v>32</v>
      </c>
      <c r="G646" s="614">
        <v>1312</v>
      </c>
      <c r="H646" s="614">
        <v>0.88708586883029072</v>
      </c>
      <c r="I646" s="614">
        <v>41</v>
      </c>
      <c r="J646" s="614">
        <v>29</v>
      </c>
      <c r="K646" s="614">
        <v>1479</v>
      </c>
      <c r="L646" s="614">
        <v>1</v>
      </c>
      <c r="M646" s="614">
        <v>51</v>
      </c>
      <c r="N646" s="614">
        <v>40</v>
      </c>
      <c r="O646" s="614">
        <v>2040</v>
      </c>
      <c r="P646" s="592">
        <v>1.3793103448275863</v>
      </c>
      <c r="Q646" s="615">
        <v>51</v>
      </c>
    </row>
    <row r="647" spans="1:17" ht="14.4" customHeight="1" x14ac:dyDescent="0.3">
      <c r="A647" s="586" t="s">
        <v>1712</v>
      </c>
      <c r="B647" s="587" t="s">
        <v>1502</v>
      </c>
      <c r="C647" s="587" t="s">
        <v>1503</v>
      </c>
      <c r="D647" s="587" t="s">
        <v>1593</v>
      </c>
      <c r="E647" s="587" t="s">
        <v>1595</v>
      </c>
      <c r="F647" s="614">
        <v>1</v>
      </c>
      <c r="G647" s="614">
        <v>41</v>
      </c>
      <c r="H647" s="614">
        <v>0.20098039215686275</v>
      </c>
      <c r="I647" s="614">
        <v>41</v>
      </c>
      <c r="J647" s="614">
        <v>4</v>
      </c>
      <c r="K647" s="614">
        <v>204</v>
      </c>
      <c r="L647" s="614">
        <v>1</v>
      </c>
      <c r="M647" s="614">
        <v>51</v>
      </c>
      <c r="N647" s="614">
        <v>1</v>
      </c>
      <c r="O647" s="614">
        <v>51</v>
      </c>
      <c r="P647" s="592">
        <v>0.25</v>
      </c>
      <c r="Q647" s="615">
        <v>51</v>
      </c>
    </row>
    <row r="648" spans="1:17" ht="14.4" customHeight="1" x14ac:dyDescent="0.3">
      <c r="A648" s="586" t="s">
        <v>1712</v>
      </c>
      <c r="B648" s="587" t="s">
        <v>1502</v>
      </c>
      <c r="C648" s="587" t="s">
        <v>1503</v>
      </c>
      <c r="D648" s="587" t="s">
        <v>1603</v>
      </c>
      <c r="E648" s="587" t="s">
        <v>1604</v>
      </c>
      <c r="F648" s="614">
        <v>1</v>
      </c>
      <c r="G648" s="614">
        <v>223</v>
      </c>
      <c r="H648" s="614">
        <v>1.0772946859903381</v>
      </c>
      <c r="I648" s="614">
        <v>223</v>
      </c>
      <c r="J648" s="614">
        <v>1</v>
      </c>
      <c r="K648" s="614">
        <v>207</v>
      </c>
      <c r="L648" s="614">
        <v>1</v>
      </c>
      <c r="M648" s="614">
        <v>207</v>
      </c>
      <c r="N648" s="614">
        <v>3</v>
      </c>
      <c r="O648" s="614">
        <v>621</v>
      </c>
      <c r="P648" s="592">
        <v>3</v>
      </c>
      <c r="Q648" s="615">
        <v>207</v>
      </c>
    </row>
    <row r="649" spans="1:17" ht="14.4" customHeight="1" x14ac:dyDescent="0.3">
      <c r="A649" s="586" t="s">
        <v>1712</v>
      </c>
      <c r="B649" s="587" t="s">
        <v>1502</v>
      </c>
      <c r="C649" s="587" t="s">
        <v>1503</v>
      </c>
      <c r="D649" s="587" t="s">
        <v>1606</v>
      </c>
      <c r="E649" s="587" t="s">
        <v>1608</v>
      </c>
      <c r="F649" s="614">
        <v>2</v>
      </c>
      <c r="G649" s="614">
        <v>1526</v>
      </c>
      <c r="H649" s="614"/>
      <c r="I649" s="614">
        <v>763</v>
      </c>
      <c r="J649" s="614"/>
      <c r="K649" s="614"/>
      <c r="L649" s="614"/>
      <c r="M649" s="614"/>
      <c r="N649" s="614"/>
      <c r="O649" s="614"/>
      <c r="P649" s="592"/>
      <c r="Q649" s="615"/>
    </row>
    <row r="650" spans="1:17" ht="14.4" customHeight="1" x14ac:dyDescent="0.3">
      <c r="A650" s="586" t="s">
        <v>1712</v>
      </c>
      <c r="B650" s="587" t="s">
        <v>1502</v>
      </c>
      <c r="C650" s="587" t="s">
        <v>1503</v>
      </c>
      <c r="D650" s="587" t="s">
        <v>1609</v>
      </c>
      <c r="E650" s="587" t="s">
        <v>1610</v>
      </c>
      <c r="F650" s="614">
        <v>1</v>
      </c>
      <c r="G650" s="614">
        <v>2112</v>
      </c>
      <c r="H650" s="614"/>
      <c r="I650" s="614">
        <v>2112</v>
      </c>
      <c r="J650" s="614"/>
      <c r="K650" s="614"/>
      <c r="L650" s="614"/>
      <c r="M650" s="614"/>
      <c r="N650" s="614"/>
      <c r="O650" s="614"/>
      <c r="P650" s="592"/>
      <c r="Q650" s="615"/>
    </row>
    <row r="651" spans="1:17" ht="14.4" customHeight="1" x14ac:dyDescent="0.3">
      <c r="A651" s="586" t="s">
        <v>1712</v>
      </c>
      <c r="B651" s="587" t="s">
        <v>1502</v>
      </c>
      <c r="C651" s="587" t="s">
        <v>1503</v>
      </c>
      <c r="D651" s="587" t="s">
        <v>1611</v>
      </c>
      <c r="E651" s="587" t="s">
        <v>1612</v>
      </c>
      <c r="F651" s="614"/>
      <c r="G651" s="614"/>
      <c r="H651" s="614"/>
      <c r="I651" s="614"/>
      <c r="J651" s="614"/>
      <c r="K651" s="614"/>
      <c r="L651" s="614"/>
      <c r="M651" s="614"/>
      <c r="N651" s="614">
        <v>1</v>
      </c>
      <c r="O651" s="614">
        <v>612</v>
      </c>
      <c r="P651" s="592"/>
      <c r="Q651" s="615">
        <v>612</v>
      </c>
    </row>
    <row r="652" spans="1:17" ht="14.4" customHeight="1" x14ac:dyDescent="0.3">
      <c r="A652" s="586" t="s">
        <v>1712</v>
      </c>
      <c r="B652" s="587" t="s">
        <v>1502</v>
      </c>
      <c r="C652" s="587" t="s">
        <v>1503</v>
      </c>
      <c r="D652" s="587" t="s">
        <v>1650</v>
      </c>
      <c r="E652" s="587" t="s">
        <v>1652</v>
      </c>
      <c r="F652" s="614"/>
      <c r="G652" s="614"/>
      <c r="H652" s="614"/>
      <c r="I652" s="614"/>
      <c r="J652" s="614">
        <v>2</v>
      </c>
      <c r="K652" s="614">
        <v>654</v>
      </c>
      <c r="L652" s="614">
        <v>1</v>
      </c>
      <c r="M652" s="614">
        <v>327</v>
      </c>
      <c r="N652" s="614">
        <v>2</v>
      </c>
      <c r="O652" s="614">
        <v>654</v>
      </c>
      <c r="P652" s="592">
        <v>1</v>
      </c>
      <c r="Q652" s="615">
        <v>327</v>
      </c>
    </row>
    <row r="653" spans="1:17" ht="14.4" customHeight="1" x14ac:dyDescent="0.3">
      <c r="A653" s="586" t="s">
        <v>1712</v>
      </c>
      <c r="B653" s="587" t="s">
        <v>1502</v>
      </c>
      <c r="C653" s="587" t="s">
        <v>1503</v>
      </c>
      <c r="D653" s="587" t="s">
        <v>1657</v>
      </c>
      <c r="E653" s="587" t="s">
        <v>1658</v>
      </c>
      <c r="F653" s="614"/>
      <c r="G653" s="614"/>
      <c r="H653" s="614"/>
      <c r="I653" s="614"/>
      <c r="J653" s="614">
        <v>69</v>
      </c>
      <c r="K653" s="614">
        <v>17940</v>
      </c>
      <c r="L653" s="614">
        <v>1</v>
      </c>
      <c r="M653" s="614">
        <v>260</v>
      </c>
      <c r="N653" s="614">
        <v>2</v>
      </c>
      <c r="O653" s="614">
        <v>522</v>
      </c>
      <c r="P653" s="592">
        <v>2.9096989966555183E-2</v>
      </c>
      <c r="Q653" s="615">
        <v>261</v>
      </c>
    </row>
    <row r="654" spans="1:17" ht="14.4" customHeight="1" x14ac:dyDescent="0.3">
      <c r="A654" s="586" t="s">
        <v>1712</v>
      </c>
      <c r="B654" s="587" t="s">
        <v>1502</v>
      </c>
      <c r="C654" s="587" t="s">
        <v>1503</v>
      </c>
      <c r="D654" s="587" t="s">
        <v>1657</v>
      </c>
      <c r="E654" s="587" t="s">
        <v>1659</v>
      </c>
      <c r="F654" s="614"/>
      <c r="G654" s="614"/>
      <c r="H654" s="614"/>
      <c r="I654" s="614"/>
      <c r="J654" s="614"/>
      <c r="K654" s="614"/>
      <c r="L654" s="614"/>
      <c r="M654" s="614"/>
      <c r="N654" s="614">
        <v>101</v>
      </c>
      <c r="O654" s="614">
        <v>26361</v>
      </c>
      <c r="P654" s="592"/>
      <c r="Q654" s="615">
        <v>261</v>
      </c>
    </row>
    <row r="655" spans="1:17" ht="14.4" customHeight="1" x14ac:dyDescent="0.3">
      <c r="A655" s="586" t="s">
        <v>1712</v>
      </c>
      <c r="B655" s="587" t="s">
        <v>1502</v>
      </c>
      <c r="C655" s="587" t="s">
        <v>1503</v>
      </c>
      <c r="D655" s="587" t="s">
        <v>1663</v>
      </c>
      <c r="E655" s="587" t="s">
        <v>1664</v>
      </c>
      <c r="F655" s="614"/>
      <c r="G655" s="614"/>
      <c r="H655" s="614"/>
      <c r="I655" s="614"/>
      <c r="J655" s="614"/>
      <c r="K655" s="614"/>
      <c r="L655" s="614"/>
      <c r="M655" s="614"/>
      <c r="N655" s="614">
        <v>1</v>
      </c>
      <c r="O655" s="614">
        <v>1078</v>
      </c>
      <c r="P655" s="592"/>
      <c r="Q655" s="615">
        <v>1078</v>
      </c>
    </row>
    <row r="656" spans="1:17" ht="14.4" customHeight="1" x14ac:dyDescent="0.3">
      <c r="A656" s="586" t="s">
        <v>1712</v>
      </c>
      <c r="B656" s="587" t="s">
        <v>1502</v>
      </c>
      <c r="C656" s="587" t="s">
        <v>1503</v>
      </c>
      <c r="D656" s="587" t="s">
        <v>1665</v>
      </c>
      <c r="E656" s="587" t="s">
        <v>1666</v>
      </c>
      <c r="F656" s="614"/>
      <c r="G656" s="614"/>
      <c r="H656" s="614"/>
      <c r="I656" s="614"/>
      <c r="J656" s="614"/>
      <c r="K656" s="614"/>
      <c r="L656" s="614"/>
      <c r="M656" s="614"/>
      <c r="N656" s="614">
        <v>4</v>
      </c>
      <c r="O656" s="614">
        <v>606</v>
      </c>
      <c r="P656" s="592"/>
      <c r="Q656" s="615">
        <v>151.5</v>
      </c>
    </row>
    <row r="657" spans="1:17" ht="14.4" customHeight="1" x14ac:dyDescent="0.3">
      <c r="A657" s="586" t="s">
        <v>1712</v>
      </c>
      <c r="B657" s="587" t="s">
        <v>1502</v>
      </c>
      <c r="C657" s="587" t="s">
        <v>1503</v>
      </c>
      <c r="D657" s="587" t="s">
        <v>1665</v>
      </c>
      <c r="E657" s="587" t="s">
        <v>1667</v>
      </c>
      <c r="F657" s="614"/>
      <c r="G657" s="614"/>
      <c r="H657" s="614"/>
      <c r="I657" s="614"/>
      <c r="J657" s="614"/>
      <c r="K657" s="614"/>
      <c r="L657" s="614"/>
      <c r="M657" s="614"/>
      <c r="N657" s="614">
        <v>3</v>
      </c>
      <c r="O657" s="614">
        <v>455</v>
      </c>
      <c r="P657" s="592"/>
      <c r="Q657" s="615">
        <v>151.66666666666666</v>
      </c>
    </row>
    <row r="658" spans="1:17" ht="14.4" customHeight="1" x14ac:dyDescent="0.3">
      <c r="A658" s="586" t="s">
        <v>1713</v>
      </c>
      <c r="B658" s="587" t="s">
        <v>1502</v>
      </c>
      <c r="C658" s="587" t="s">
        <v>1503</v>
      </c>
      <c r="D658" s="587" t="s">
        <v>1504</v>
      </c>
      <c r="E658" s="587" t="s">
        <v>1505</v>
      </c>
      <c r="F658" s="614">
        <v>182</v>
      </c>
      <c r="G658" s="614">
        <v>31486</v>
      </c>
      <c r="H658" s="614">
        <v>0.89655172413793105</v>
      </c>
      <c r="I658" s="614">
        <v>173</v>
      </c>
      <c r="J658" s="614">
        <v>203</v>
      </c>
      <c r="K658" s="614">
        <v>35119</v>
      </c>
      <c r="L658" s="614">
        <v>1</v>
      </c>
      <c r="M658" s="614">
        <v>173</v>
      </c>
      <c r="N658" s="614">
        <v>142</v>
      </c>
      <c r="O658" s="614">
        <v>24708</v>
      </c>
      <c r="P658" s="592">
        <v>0.70355078447564001</v>
      </c>
      <c r="Q658" s="615">
        <v>174</v>
      </c>
    </row>
    <row r="659" spans="1:17" ht="14.4" customHeight="1" x14ac:dyDescent="0.3">
      <c r="A659" s="586" t="s">
        <v>1713</v>
      </c>
      <c r="B659" s="587" t="s">
        <v>1502</v>
      </c>
      <c r="C659" s="587" t="s">
        <v>1503</v>
      </c>
      <c r="D659" s="587" t="s">
        <v>1506</v>
      </c>
      <c r="E659" s="587" t="s">
        <v>1507</v>
      </c>
      <c r="F659" s="614"/>
      <c r="G659" s="614"/>
      <c r="H659" s="614"/>
      <c r="I659" s="614"/>
      <c r="J659" s="614"/>
      <c r="K659" s="614"/>
      <c r="L659" s="614"/>
      <c r="M659" s="614"/>
      <c r="N659" s="614">
        <v>3</v>
      </c>
      <c r="O659" s="614">
        <v>579</v>
      </c>
      <c r="P659" s="592"/>
      <c r="Q659" s="615">
        <v>193</v>
      </c>
    </row>
    <row r="660" spans="1:17" ht="14.4" customHeight="1" x14ac:dyDescent="0.3">
      <c r="A660" s="586" t="s">
        <v>1713</v>
      </c>
      <c r="B660" s="587" t="s">
        <v>1502</v>
      </c>
      <c r="C660" s="587" t="s">
        <v>1503</v>
      </c>
      <c r="D660" s="587" t="s">
        <v>1524</v>
      </c>
      <c r="E660" s="587" t="s">
        <v>1525</v>
      </c>
      <c r="F660" s="614">
        <v>4</v>
      </c>
      <c r="G660" s="614">
        <v>164</v>
      </c>
      <c r="H660" s="614"/>
      <c r="I660" s="614">
        <v>41</v>
      </c>
      <c r="J660" s="614"/>
      <c r="K660" s="614"/>
      <c r="L660" s="614"/>
      <c r="M660" s="614"/>
      <c r="N660" s="614">
        <v>1</v>
      </c>
      <c r="O660" s="614">
        <v>46</v>
      </c>
      <c r="P660" s="592"/>
      <c r="Q660" s="615">
        <v>46</v>
      </c>
    </row>
    <row r="661" spans="1:17" ht="14.4" customHeight="1" x14ac:dyDescent="0.3">
      <c r="A661" s="586" t="s">
        <v>1713</v>
      </c>
      <c r="B661" s="587" t="s">
        <v>1502</v>
      </c>
      <c r="C661" s="587" t="s">
        <v>1503</v>
      </c>
      <c r="D661" s="587" t="s">
        <v>1524</v>
      </c>
      <c r="E661" s="587" t="s">
        <v>1526</v>
      </c>
      <c r="F661" s="614"/>
      <c r="G661" s="614"/>
      <c r="H661" s="614"/>
      <c r="I661" s="614"/>
      <c r="J661" s="614">
        <v>3</v>
      </c>
      <c r="K661" s="614">
        <v>138</v>
      </c>
      <c r="L661" s="614">
        <v>1</v>
      </c>
      <c r="M661" s="614">
        <v>46</v>
      </c>
      <c r="N661" s="614"/>
      <c r="O661" s="614"/>
      <c r="P661" s="592"/>
      <c r="Q661" s="615"/>
    </row>
    <row r="662" spans="1:17" ht="14.4" customHeight="1" x14ac:dyDescent="0.3">
      <c r="A662" s="586" t="s">
        <v>1713</v>
      </c>
      <c r="B662" s="587" t="s">
        <v>1502</v>
      </c>
      <c r="C662" s="587" t="s">
        <v>1503</v>
      </c>
      <c r="D662" s="587" t="s">
        <v>1527</v>
      </c>
      <c r="E662" s="587" t="s">
        <v>1528</v>
      </c>
      <c r="F662" s="614"/>
      <c r="G662" s="614"/>
      <c r="H662" s="614"/>
      <c r="I662" s="614"/>
      <c r="J662" s="614">
        <v>7</v>
      </c>
      <c r="K662" s="614">
        <v>2429</v>
      </c>
      <c r="L662" s="614">
        <v>1</v>
      </c>
      <c r="M662" s="614">
        <v>347</v>
      </c>
      <c r="N662" s="614"/>
      <c r="O662" s="614"/>
      <c r="P662" s="592"/>
      <c r="Q662" s="615"/>
    </row>
    <row r="663" spans="1:17" ht="14.4" customHeight="1" x14ac:dyDescent="0.3">
      <c r="A663" s="586" t="s">
        <v>1713</v>
      </c>
      <c r="B663" s="587" t="s">
        <v>1502</v>
      </c>
      <c r="C663" s="587" t="s">
        <v>1503</v>
      </c>
      <c r="D663" s="587" t="s">
        <v>1534</v>
      </c>
      <c r="E663" s="587" t="s">
        <v>1535</v>
      </c>
      <c r="F663" s="614">
        <v>9</v>
      </c>
      <c r="G663" s="614">
        <v>4014</v>
      </c>
      <c r="H663" s="614">
        <v>0.34345854368101308</v>
      </c>
      <c r="I663" s="614">
        <v>446</v>
      </c>
      <c r="J663" s="614">
        <v>31</v>
      </c>
      <c r="K663" s="614">
        <v>11687</v>
      </c>
      <c r="L663" s="614">
        <v>1</v>
      </c>
      <c r="M663" s="614">
        <v>377</v>
      </c>
      <c r="N663" s="614">
        <v>31</v>
      </c>
      <c r="O663" s="614">
        <v>11687</v>
      </c>
      <c r="P663" s="592">
        <v>1</v>
      </c>
      <c r="Q663" s="615">
        <v>377</v>
      </c>
    </row>
    <row r="664" spans="1:17" ht="14.4" customHeight="1" x14ac:dyDescent="0.3">
      <c r="A664" s="586" t="s">
        <v>1713</v>
      </c>
      <c r="B664" s="587" t="s">
        <v>1502</v>
      </c>
      <c r="C664" s="587" t="s">
        <v>1503</v>
      </c>
      <c r="D664" s="587" t="s">
        <v>1538</v>
      </c>
      <c r="E664" s="587" t="s">
        <v>1539</v>
      </c>
      <c r="F664" s="614"/>
      <c r="G664" s="614"/>
      <c r="H664" s="614"/>
      <c r="I664" s="614"/>
      <c r="J664" s="614">
        <v>1</v>
      </c>
      <c r="K664" s="614">
        <v>524</v>
      </c>
      <c r="L664" s="614">
        <v>1</v>
      </c>
      <c r="M664" s="614">
        <v>524</v>
      </c>
      <c r="N664" s="614">
        <v>1</v>
      </c>
      <c r="O664" s="614">
        <v>524</v>
      </c>
      <c r="P664" s="592">
        <v>1</v>
      </c>
      <c r="Q664" s="615">
        <v>524</v>
      </c>
    </row>
    <row r="665" spans="1:17" ht="14.4" customHeight="1" x14ac:dyDescent="0.3">
      <c r="A665" s="586" t="s">
        <v>1713</v>
      </c>
      <c r="B665" s="587" t="s">
        <v>1502</v>
      </c>
      <c r="C665" s="587" t="s">
        <v>1503</v>
      </c>
      <c r="D665" s="587" t="s">
        <v>1540</v>
      </c>
      <c r="E665" s="587" t="s">
        <v>1541</v>
      </c>
      <c r="F665" s="614"/>
      <c r="G665" s="614"/>
      <c r="H665" s="614"/>
      <c r="I665" s="614"/>
      <c r="J665" s="614">
        <v>1</v>
      </c>
      <c r="K665" s="614">
        <v>57</v>
      </c>
      <c r="L665" s="614">
        <v>1</v>
      </c>
      <c r="M665" s="614">
        <v>57</v>
      </c>
      <c r="N665" s="614"/>
      <c r="O665" s="614"/>
      <c r="P665" s="592"/>
      <c r="Q665" s="615"/>
    </row>
    <row r="666" spans="1:17" ht="14.4" customHeight="1" x14ac:dyDescent="0.3">
      <c r="A666" s="586" t="s">
        <v>1713</v>
      </c>
      <c r="B666" s="587" t="s">
        <v>1502</v>
      </c>
      <c r="C666" s="587" t="s">
        <v>1503</v>
      </c>
      <c r="D666" s="587" t="s">
        <v>1556</v>
      </c>
      <c r="E666" s="587" t="s">
        <v>1557</v>
      </c>
      <c r="F666" s="614">
        <v>10</v>
      </c>
      <c r="G666" s="614">
        <v>170</v>
      </c>
      <c r="H666" s="614">
        <v>0.43478260869565216</v>
      </c>
      <c r="I666" s="614">
        <v>17</v>
      </c>
      <c r="J666" s="614">
        <v>23</v>
      </c>
      <c r="K666" s="614">
        <v>391</v>
      </c>
      <c r="L666" s="614">
        <v>1</v>
      </c>
      <c r="M666" s="614">
        <v>17</v>
      </c>
      <c r="N666" s="614"/>
      <c r="O666" s="614"/>
      <c r="P666" s="592"/>
      <c r="Q666" s="615"/>
    </row>
    <row r="667" spans="1:17" ht="14.4" customHeight="1" x14ac:dyDescent="0.3">
      <c r="A667" s="586" t="s">
        <v>1713</v>
      </c>
      <c r="B667" s="587" t="s">
        <v>1502</v>
      </c>
      <c r="C667" s="587" t="s">
        <v>1503</v>
      </c>
      <c r="D667" s="587" t="s">
        <v>1556</v>
      </c>
      <c r="E667" s="587" t="s">
        <v>1558</v>
      </c>
      <c r="F667" s="614">
        <v>29</v>
      </c>
      <c r="G667" s="614">
        <v>493</v>
      </c>
      <c r="H667" s="614">
        <v>4.833333333333333</v>
      </c>
      <c r="I667" s="614">
        <v>17</v>
      </c>
      <c r="J667" s="614">
        <v>6</v>
      </c>
      <c r="K667" s="614">
        <v>102</v>
      </c>
      <c r="L667" s="614">
        <v>1</v>
      </c>
      <c r="M667" s="614">
        <v>17</v>
      </c>
      <c r="N667" s="614">
        <v>27</v>
      </c>
      <c r="O667" s="614">
        <v>459</v>
      </c>
      <c r="P667" s="592">
        <v>4.5</v>
      </c>
      <c r="Q667" s="615">
        <v>17</v>
      </c>
    </row>
    <row r="668" spans="1:17" ht="14.4" customHeight="1" x14ac:dyDescent="0.3">
      <c r="A668" s="586" t="s">
        <v>1713</v>
      </c>
      <c r="B668" s="587" t="s">
        <v>1502</v>
      </c>
      <c r="C668" s="587" t="s">
        <v>1503</v>
      </c>
      <c r="D668" s="587" t="s">
        <v>1559</v>
      </c>
      <c r="E668" s="587" t="s">
        <v>1560</v>
      </c>
      <c r="F668" s="614">
        <v>5</v>
      </c>
      <c r="G668" s="614">
        <v>695</v>
      </c>
      <c r="H668" s="614">
        <v>0.97202797202797198</v>
      </c>
      <c r="I668" s="614">
        <v>139</v>
      </c>
      <c r="J668" s="614">
        <v>5</v>
      </c>
      <c r="K668" s="614">
        <v>715</v>
      </c>
      <c r="L668" s="614">
        <v>1</v>
      </c>
      <c r="M668" s="614">
        <v>143</v>
      </c>
      <c r="N668" s="614">
        <v>2</v>
      </c>
      <c r="O668" s="614">
        <v>286</v>
      </c>
      <c r="P668" s="592">
        <v>0.4</v>
      </c>
      <c r="Q668" s="615">
        <v>143</v>
      </c>
    </row>
    <row r="669" spans="1:17" ht="14.4" customHeight="1" x14ac:dyDescent="0.3">
      <c r="A669" s="586" t="s">
        <v>1713</v>
      </c>
      <c r="B669" s="587" t="s">
        <v>1502</v>
      </c>
      <c r="C669" s="587" t="s">
        <v>1503</v>
      </c>
      <c r="D669" s="587" t="s">
        <v>1559</v>
      </c>
      <c r="E669" s="587" t="s">
        <v>1561</v>
      </c>
      <c r="F669" s="614">
        <v>21</v>
      </c>
      <c r="G669" s="614">
        <v>2919</v>
      </c>
      <c r="H669" s="614">
        <v>1.8556897647806738</v>
      </c>
      <c r="I669" s="614">
        <v>139</v>
      </c>
      <c r="J669" s="614">
        <v>11</v>
      </c>
      <c r="K669" s="614">
        <v>1573</v>
      </c>
      <c r="L669" s="614">
        <v>1</v>
      </c>
      <c r="M669" s="614">
        <v>143</v>
      </c>
      <c r="N669" s="614">
        <v>5</v>
      </c>
      <c r="O669" s="614">
        <v>715</v>
      </c>
      <c r="P669" s="592">
        <v>0.45454545454545453</v>
      </c>
      <c r="Q669" s="615">
        <v>143</v>
      </c>
    </row>
    <row r="670" spans="1:17" ht="14.4" customHeight="1" x14ac:dyDescent="0.3">
      <c r="A670" s="586" t="s">
        <v>1713</v>
      </c>
      <c r="B670" s="587" t="s">
        <v>1502</v>
      </c>
      <c r="C670" s="587" t="s">
        <v>1503</v>
      </c>
      <c r="D670" s="587" t="s">
        <v>1562</v>
      </c>
      <c r="E670" s="587" t="s">
        <v>1563</v>
      </c>
      <c r="F670" s="614"/>
      <c r="G670" s="614"/>
      <c r="H670" s="614"/>
      <c r="I670" s="614"/>
      <c r="J670" s="614">
        <v>2</v>
      </c>
      <c r="K670" s="614">
        <v>130</v>
      </c>
      <c r="L670" s="614">
        <v>1</v>
      </c>
      <c r="M670" s="614">
        <v>65</v>
      </c>
      <c r="N670" s="614"/>
      <c r="O670" s="614"/>
      <c r="P670" s="592"/>
      <c r="Q670" s="615"/>
    </row>
    <row r="671" spans="1:17" ht="14.4" customHeight="1" x14ac:dyDescent="0.3">
      <c r="A671" s="586" t="s">
        <v>1713</v>
      </c>
      <c r="B671" s="587" t="s">
        <v>1502</v>
      </c>
      <c r="C671" s="587" t="s">
        <v>1503</v>
      </c>
      <c r="D671" s="587" t="s">
        <v>1562</v>
      </c>
      <c r="E671" s="587" t="s">
        <v>1564</v>
      </c>
      <c r="F671" s="614">
        <v>1</v>
      </c>
      <c r="G671" s="614">
        <v>103</v>
      </c>
      <c r="H671" s="614">
        <v>1.5846153846153845</v>
      </c>
      <c r="I671" s="614">
        <v>103</v>
      </c>
      <c r="J671" s="614">
        <v>1</v>
      </c>
      <c r="K671" s="614">
        <v>65</v>
      </c>
      <c r="L671" s="614">
        <v>1</v>
      </c>
      <c r="M671" s="614">
        <v>65</v>
      </c>
      <c r="N671" s="614"/>
      <c r="O671" s="614"/>
      <c r="P671" s="592"/>
      <c r="Q671" s="615"/>
    </row>
    <row r="672" spans="1:17" ht="14.4" customHeight="1" x14ac:dyDescent="0.3">
      <c r="A672" s="586" t="s">
        <v>1713</v>
      </c>
      <c r="B672" s="587" t="s">
        <v>1502</v>
      </c>
      <c r="C672" s="587" t="s">
        <v>1503</v>
      </c>
      <c r="D672" s="587" t="s">
        <v>1565</v>
      </c>
      <c r="E672" s="587" t="s">
        <v>1566</v>
      </c>
      <c r="F672" s="614">
        <v>5</v>
      </c>
      <c r="G672" s="614">
        <v>590</v>
      </c>
      <c r="H672" s="614">
        <v>4.758064516129032</v>
      </c>
      <c r="I672" s="614">
        <v>118</v>
      </c>
      <c r="J672" s="614">
        <v>1</v>
      </c>
      <c r="K672" s="614">
        <v>124</v>
      </c>
      <c r="L672" s="614">
        <v>1</v>
      </c>
      <c r="M672" s="614">
        <v>124</v>
      </c>
      <c r="N672" s="614"/>
      <c r="O672" s="614"/>
      <c r="P672" s="592"/>
      <c r="Q672" s="615"/>
    </row>
    <row r="673" spans="1:17" ht="14.4" customHeight="1" x14ac:dyDescent="0.3">
      <c r="A673" s="586" t="s">
        <v>1713</v>
      </c>
      <c r="B673" s="587" t="s">
        <v>1502</v>
      </c>
      <c r="C673" s="587" t="s">
        <v>1503</v>
      </c>
      <c r="D673" s="587" t="s">
        <v>1565</v>
      </c>
      <c r="E673" s="587" t="s">
        <v>1567</v>
      </c>
      <c r="F673" s="614">
        <v>2</v>
      </c>
      <c r="G673" s="614">
        <v>236</v>
      </c>
      <c r="H673" s="614">
        <v>0.38064516129032255</v>
      </c>
      <c r="I673" s="614">
        <v>118</v>
      </c>
      <c r="J673" s="614">
        <v>5</v>
      </c>
      <c r="K673" s="614">
        <v>620</v>
      </c>
      <c r="L673" s="614">
        <v>1</v>
      </c>
      <c r="M673" s="614">
        <v>124</v>
      </c>
      <c r="N673" s="614"/>
      <c r="O673" s="614"/>
      <c r="P673" s="592"/>
      <c r="Q673" s="615"/>
    </row>
    <row r="674" spans="1:17" ht="14.4" customHeight="1" x14ac:dyDescent="0.3">
      <c r="A674" s="586" t="s">
        <v>1713</v>
      </c>
      <c r="B674" s="587" t="s">
        <v>1502</v>
      </c>
      <c r="C674" s="587" t="s">
        <v>1503</v>
      </c>
      <c r="D674" s="587" t="s">
        <v>1571</v>
      </c>
      <c r="E674" s="587" t="s">
        <v>1572</v>
      </c>
      <c r="F674" s="614">
        <v>26</v>
      </c>
      <c r="G674" s="614">
        <v>3042</v>
      </c>
      <c r="H674" s="614">
        <v>1.8639705882352942</v>
      </c>
      <c r="I674" s="614">
        <v>117</v>
      </c>
      <c r="J674" s="614">
        <v>12</v>
      </c>
      <c r="K674" s="614">
        <v>1632</v>
      </c>
      <c r="L674" s="614">
        <v>1</v>
      </c>
      <c r="M674" s="614">
        <v>136</v>
      </c>
      <c r="N674" s="614">
        <v>3</v>
      </c>
      <c r="O674" s="614">
        <v>411</v>
      </c>
      <c r="P674" s="592">
        <v>0.25183823529411764</v>
      </c>
      <c r="Q674" s="615">
        <v>137</v>
      </c>
    </row>
    <row r="675" spans="1:17" ht="14.4" customHeight="1" x14ac:dyDescent="0.3">
      <c r="A675" s="586" t="s">
        <v>1713</v>
      </c>
      <c r="B675" s="587" t="s">
        <v>1502</v>
      </c>
      <c r="C675" s="587" t="s">
        <v>1503</v>
      </c>
      <c r="D675" s="587" t="s">
        <v>1571</v>
      </c>
      <c r="E675" s="587" t="s">
        <v>1573</v>
      </c>
      <c r="F675" s="614">
        <v>1</v>
      </c>
      <c r="G675" s="614">
        <v>117</v>
      </c>
      <c r="H675" s="614">
        <v>6.6176470588235295E-2</v>
      </c>
      <c r="I675" s="614">
        <v>117</v>
      </c>
      <c r="J675" s="614">
        <v>13</v>
      </c>
      <c r="K675" s="614">
        <v>1768</v>
      </c>
      <c r="L675" s="614">
        <v>1</v>
      </c>
      <c r="M675" s="614">
        <v>136</v>
      </c>
      <c r="N675" s="614">
        <v>1</v>
      </c>
      <c r="O675" s="614">
        <v>137</v>
      </c>
      <c r="P675" s="592">
        <v>7.7488687782805432E-2</v>
      </c>
      <c r="Q675" s="615">
        <v>137</v>
      </c>
    </row>
    <row r="676" spans="1:17" ht="14.4" customHeight="1" x14ac:dyDescent="0.3">
      <c r="A676" s="586" t="s">
        <v>1713</v>
      </c>
      <c r="B676" s="587" t="s">
        <v>1502</v>
      </c>
      <c r="C676" s="587" t="s">
        <v>1503</v>
      </c>
      <c r="D676" s="587" t="s">
        <v>1574</v>
      </c>
      <c r="E676" s="587" t="s">
        <v>1575</v>
      </c>
      <c r="F676" s="614">
        <v>13</v>
      </c>
      <c r="G676" s="614">
        <v>1183</v>
      </c>
      <c r="H676" s="614">
        <v>2.6</v>
      </c>
      <c r="I676" s="614">
        <v>91</v>
      </c>
      <c r="J676" s="614">
        <v>5</v>
      </c>
      <c r="K676" s="614">
        <v>455</v>
      </c>
      <c r="L676" s="614">
        <v>1</v>
      </c>
      <c r="M676" s="614">
        <v>91</v>
      </c>
      <c r="N676" s="614"/>
      <c r="O676" s="614"/>
      <c r="P676" s="592"/>
      <c r="Q676" s="615"/>
    </row>
    <row r="677" spans="1:17" ht="14.4" customHeight="1" x14ac:dyDescent="0.3">
      <c r="A677" s="586" t="s">
        <v>1713</v>
      </c>
      <c r="B677" s="587" t="s">
        <v>1502</v>
      </c>
      <c r="C677" s="587" t="s">
        <v>1503</v>
      </c>
      <c r="D677" s="587" t="s">
        <v>1576</v>
      </c>
      <c r="E677" s="587" t="s">
        <v>1577</v>
      </c>
      <c r="F677" s="614"/>
      <c r="G677" s="614"/>
      <c r="H677" s="614"/>
      <c r="I677" s="614"/>
      <c r="J677" s="614">
        <v>9</v>
      </c>
      <c r="K677" s="614">
        <v>1233</v>
      </c>
      <c r="L677" s="614">
        <v>1</v>
      </c>
      <c r="M677" s="614">
        <v>137</v>
      </c>
      <c r="N677" s="614">
        <v>7</v>
      </c>
      <c r="O677" s="614">
        <v>969</v>
      </c>
      <c r="P677" s="592">
        <v>0.78588807785888082</v>
      </c>
      <c r="Q677" s="615">
        <v>138.42857142857142</v>
      </c>
    </row>
    <row r="678" spans="1:17" ht="14.4" customHeight="1" x14ac:dyDescent="0.3">
      <c r="A678" s="586" t="s">
        <v>1713</v>
      </c>
      <c r="B678" s="587" t="s">
        <v>1502</v>
      </c>
      <c r="C678" s="587" t="s">
        <v>1503</v>
      </c>
      <c r="D678" s="587" t="s">
        <v>1576</v>
      </c>
      <c r="E678" s="587" t="s">
        <v>1578</v>
      </c>
      <c r="F678" s="614">
        <v>47</v>
      </c>
      <c r="G678" s="614">
        <v>4653</v>
      </c>
      <c r="H678" s="614">
        <v>1.2579075425790753</v>
      </c>
      <c r="I678" s="614">
        <v>99</v>
      </c>
      <c r="J678" s="614">
        <v>27</v>
      </c>
      <c r="K678" s="614">
        <v>3699</v>
      </c>
      <c r="L678" s="614">
        <v>1</v>
      </c>
      <c r="M678" s="614">
        <v>137</v>
      </c>
      <c r="N678" s="614">
        <v>9</v>
      </c>
      <c r="O678" s="614">
        <v>1242</v>
      </c>
      <c r="P678" s="592">
        <v>0.33576642335766421</v>
      </c>
      <c r="Q678" s="615">
        <v>138</v>
      </c>
    </row>
    <row r="679" spans="1:17" ht="14.4" customHeight="1" x14ac:dyDescent="0.3">
      <c r="A679" s="586" t="s">
        <v>1713</v>
      </c>
      <c r="B679" s="587" t="s">
        <v>1502</v>
      </c>
      <c r="C679" s="587" t="s">
        <v>1503</v>
      </c>
      <c r="D679" s="587" t="s">
        <v>1579</v>
      </c>
      <c r="E679" s="587" t="s">
        <v>1580</v>
      </c>
      <c r="F679" s="614">
        <v>2</v>
      </c>
      <c r="G679" s="614">
        <v>42</v>
      </c>
      <c r="H679" s="614"/>
      <c r="I679" s="614">
        <v>21</v>
      </c>
      <c r="J679" s="614"/>
      <c r="K679" s="614"/>
      <c r="L679" s="614"/>
      <c r="M679" s="614"/>
      <c r="N679" s="614"/>
      <c r="O679" s="614"/>
      <c r="P679" s="592"/>
      <c r="Q679" s="615"/>
    </row>
    <row r="680" spans="1:17" ht="14.4" customHeight="1" x14ac:dyDescent="0.3">
      <c r="A680" s="586" t="s">
        <v>1713</v>
      </c>
      <c r="B680" s="587" t="s">
        <v>1502</v>
      </c>
      <c r="C680" s="587" t="s">
        <v>1503</v>
      </c>
      <c r="D680" s="587" t="s">
        <v>1582</v>
      </c>
      <c r="E680" s="587" t="s">
        <v>1583</v>
      </c>
      <c r="F680" s="614">
        <v>67</v>
      </c>
      <c r="G680" s="614">
        <v>32696</v>
      </c>
      <c r="H680" s="614">
        <v>16.613821138211382</v>
      </c>
      <c r="I680" s="614">
        <v>488</v>
      </c>
      <c r="J680" s="614">
        <v>6</v>
      </c>
      <c r="K680" s="614">
        <v>1968</v>
      </c>
      <c r="L680" s="614">
        <v>1</v>
      </c>
      <c r="M680" s="614">
        <v>328</v>
      </c>
      <c r="N680" s="614">
        <v>10</v>
      </c>
      <c r="O680" s="614">
        <v>3280</v>
      </c>
      <c r="P680" s="592">
        <v>1.6666666666666667</v>
      </c>
      <c r="Q680" s="615">
        <v>328</v>
      </c>
    </row>
    <row r="681" spans="1:17" ht="14.4" customHeight="1" x14ac:dyDescent="0.3">
      <c r="A681" s="586" t="s">
        <v>1713</v>
      </c>
      <c r="B681" s="587" t="s">
        <v>1502</v>
      </c>
      <c r="C681" s="587" t="s">
        <v>1503</v>
      </c>
      <c r="D681" s="587" t="s">
        <v>1593</v>
      </c>
      <c r="E681" s="587" t="s">
        <v>1594</v>
      </c>
      <c r="F681" s="614">
        <v>10</v>
      </c>
      <c r="G681" s="614">
        <v>410</v>
      </c>
      <c r="H681" s="614">
        <v>2.6797385620915031</v>
      </c>
      <c r="I681" s="614">
        <v>41</v>
      </c>
      <c r="J681" s="614">
        <v>3</v>
      </c>
      <c r="K681" s="614">
        <v>153</v>
      </c>
      <c r="L681" s="614">
        <v>1</v>
      </c>
      <c r="M681" s="614">
        <v>51</v>
      </c>
      <c r="N681" s="614">
        <v>3</v>
      </c>
      <c r="O681" s="614">
        <v>153</v>
      </c>
      <c r="P681" s="592">
        <v>1</v>
      </c>
      <c r="Q681" s="615">
        <v>51</v>
      </c>
    </row>
    <row r="682" spans="1:17" ht="14.4" customHeight="1" x14ac:dyDescent="0.3">
      <c r="A682" s="586" t="s">
        <v>1713</v>
      </c>
      <c r="B682" s="587" t="s">
        <v>1502</v>
      </c>
      <c r="C682" s="587" t="s">
        <v>1503</v>
      </c>
      <c r="D682" s="587" t="s">
        <v>1593</v>
      </c>
      <c r="E682" s="587" t="s">
        <v>1595</v>
      </c>
      <c r="F682" s="614">
        <v>1</v>
      </c>
      <c r="G682" s="614">
        <v>41</v>
      </c>
      <c r="H682" s="614">
        <v>0.80392156862745101</v>
      </c>
      <c r="I682" s="614">
        <v>41</v>
      </c>
      <c r="J682" s="614">
        <v>1</v>
      </c>
      <c r="K682" s="614">
        <v>51</v>
      </c>
      <c r="L682" s="614">
        <v>1</v>
      </c>
      <c r="M682" s="614">
        <v>51</v>
      </c>
      <c r="N682" s="614"/>
      <c r="O682" s="614"/>
      <c r="P682" s="592"/>
      <c r="Q682" s="615"/>
    </row>
    <row r="683" spans="1:17" ht="14.4" customHeight="1" x14ac:dyDescent="0.3">
      <c r="A683" s="586" t="s">
        <v>1713</v>
      </c>
      <c r="B683" s="587" t="s">
        <v>1502</v>
      </c>
      <c r="C683" s="587" t="s">
        <v>1503</v>
      </c>
      <c r="D683" s="587" t="s">
        <v>1603</v>
      </c>
      <c r="E683" s="587" t="s">
        <v>1605</v>
      </c>
      <c r="F683" s="614">
        <v>2</v>
      </c>
      <c r="G683" s="614">
        <v>446</v>
      </c>
      <c r="H683" s="614"/>
      <c r="I683" s="614">
        <v>223</v>
      </c>
      <c r="J683" s="614"/>
      <c r="K683" s="614"/>
      <c r="L683" s="614"/>
      <c r="M683" s="614"/>
      <c r="N683" s="614"/>
      <c r="O683" s="614"/>
      <c r="P683" s="592"/>
      <c r="Q683" s="615"/>
    </row>
    <row r="684" spans="1:17" ht="14.4" customHeight="1" x14ac:dyDescent="0.3">
      <c r="A684" s="586" t="s">
        <v>1713</v>
      </c>
      <c r="B684" s="587" t="s">
        <v>1502</v>
      </c>
      <c r="C684" s="587" t="s">
        <v>1503</v>
      </c>
      <c r="D684" s="587" t="s">
        <v>1609</v>
      </c>
      <c r="E684" s="587" t="s">
        <v>1610</v>
      </c>
      <c r="F684" s="614">
        <v>3</v>
      </c>
      <c r="G684" s="614">
        <v>6336</v>
      </c>
      <c r="H684" s="614"/>
      <c r="I684" s="614">
        <v>2112</v>
      </c>
      <c r="J684" s="614"/>
      <c r="K684" s="614"/>
      <c r="L684" s="614"/>
      <c r="M684" s="614"/>
      <c r="N684" s="614"/>
      <c r="O684" s="614"/>
      <c r="P684" s="592"/>
      <c r="Q684" s="615"/>
    </row>
    <row r="685" spans="1:17" ht="14.4" customHeight="1" x14ac:dyDescent="0.3">
      <c r="A685" s="586" t="s">
        <v>1713</v>
      </c>
      <c r="B685" s="587" t="s">
        <v>1502</v>
      </c>
      <c r="C685" s="587" t="s">
        <v>1503</v>
      </c>
      <c r="D685" s="587" t="s">
        <v>1643</v>
      </c>
      <c r="E685" s="587" t="s">
        <v>1644</v>
      </c>
      <c r="F685" s="614">
        <v>6</v>
      </c>
      <c r="G685" s="614">
        <v>180</v>
      </c>
      <c r="H685" s="614">
        <v>0.33333333333333331</v>
      </c>
      <c r="I685" s="614">
        <v>30</v>
      </c>
      <c r="J685" s="614">
        <v>15</v>
      </c>
      <c r="K685" s="614">
        <v>540</v>
      </c>
      <c r="L685" s="614">
        <v>1</v>
      </c>
      <c r="M685" s="614">
        <v>36</v>
      </c>
      <c r="N685" s="614"/>
      <c r="O685" s="614"/>
      <c r="P685" s="592"/>
      <c r="Q685" s="615"/>
    </row>
    <row r="686" spans="1:17" ht="14.4" customHeight="1" x14ac:dyDescent="0.3">
      <c r="A686" s="586" t="s">
        <v>1713</v>
      </c>
      <c r="B686" s="587" t="s">
        <v>1502</v>
      </c>
      <c r="C686" s="587" t="s">
        <v>1503</v>
      </c>
      <c r="D686" s="587" t="s">
        <v>1643</v>
      </c>
      <c r="E686" s="587" t="s">
        <v>1645</v>
      </c>
      <c r="F686" s="614">
        <v>15</v>
      </c>
      <c r="G686" s="614">
        <v>450</v>
      </c>
      <c r="H686" s="614">
        <v>4.166666666666667</v>
      </c>
      <c r="I686" s="614">
        <v>30</v>
      </c>
      <c r="J686" s="614">
        <v>3</v>
      </c>
      <c r="K686" s="614">
        <v>108</v>
      </c>
      <c r="L686" s="614">
        <v>1</v>
      </c>
      <c r="M686" s="614">
        <v>36</v>
      </c>
      <c r="N686" s="614"/>
      <c r="O686" s="614"/>
      <c r="P686" s="592"/>
      <c r="Q686" s="615"/>
    </row>
    <row r="687" spans="1:17" ht="14.4" customHeight="1" x14ac:dyDescent="0.3">
      <c r="A687" s="586" t="s">
        <v>1713</v>
      </c>
      <c r="B687" s="587" t="s">
        <v>1502</v>
      </c>
      <c r="C687" s="587" t="s">
        <v>1503</v>
      </c>
      <c r="D687" s="587" t="s">
        <v>1648</v>
      </c>
      <c r="E687" s="587" t="s">
        <v>1649</v>
      </c>
      <c r="F687" s="614"/>
      <c r="G687" s="614"/>
      <c r="H687" s="614"/>
      <c r="I687" s="614"/>
      <c r="J687" s="614"/>
      <c r="K687" s="614"/>
      <c r="L687" s="614"/>
      <c r="M687" s="614"/>
      <c r="N687" s="614">
        <v>1</v>
      </c>
      <c r="O687" s="614">
        <v>1493</v>
      </c>
      <c r="P687" s="592"/>
      <c r="Q687" s="615">
        <v>1493</v>
      </c>
    </row>
    <row r="688" spans="1:17" ht="14.4" customHeight="1" x14ac:dyDescent="0.3">
      <c r="A688" s="586" t="s">
        <v>1713</v>
      </c>
      <c r="B688" s="587" t="s">
        <v>1502</v>
      </c>
      <c r="C688" s="587" t="s">
        <v>1503</v>
      </c>
      <c r="D688" s="587" t="s">
        <v>1650</v>
      </c>
      <c r="E688" s="587" t="s">
        <v>1651</v>
      </c>
      <c r="F688" s="614"/>
      <c r="G688" s="614"/>
      <c r="H688" s="614"/>
      <c r="I688" s="614"/>
      <c r="J688" s="614"/>
      <c r="K688" s="614"/>
      <c r="L688" s="614"/>
      <c r="M688" s="614"/>
      <c r="N688" s="614">
        <v>1</v>
      </c>
      <c r="O688" s="614">
        <v>327</v>
      </c>
      <c r="P688" s="592"/>
      <c r="Q688" s="615">
        <v>327</v>
      </c>
    </row>
    <row r="689" spans="1:17" ht="14.4" customHeight="1" x14ac:dyDescent="0.3">
      <c r="A689" s="586" t="s">
        <v>1713</v>
      </c>
      <c r="B689" s="587" t="s">
        <v>1502</v>
      </c>
      <c r="C689" s="587" t="s">
        <v>1503</v>
      </c>
      <c r="D689" s="587" t="s">
        <v>1655</v>
      </c>
      <c r="E689" s="587" t="s">
        <v>1656</v>
      </c>
      <c r="F689" s="614">
        <v>1</v>
      </c>
      <c r="G689" s="614">
        <v>308</v>
      </c>
      <c r="H689" s="614"/>
      <c r="I689" s="614">
        <v>308</v>
      </c>
      <c r="J689" s="614"/>
      <c r="K689" s="614"/>
      <c r="L689" s="614"/>
      <c r="M689" s="614"/>
      <c r="N689" s="614">
        <v>1</v>
      </c>
      <c r="O689" s="614">
        <v>332</v>
      </c>
      <c r="P689" s="592"/>
      <c r="Q689" s="615">
        <v>332</v>
      </c>
    </row>
    <row r="690" spans="1:17" ht="14.4" customHeight="1" x14ac:dyDescent="0.3">
      <c r="A690" s="586" t="s">
        <v>1713</v>
      </c>
      <c r="B690" s="587" t="s">
        <v>1502</v>
      </c>
      <c r="C690" s="587" t="s">
        <v>1503</v>
      </c>
      <c r="D690" s="587" t="s">
        <v>1657</v>
      </c>
      <c r="E690" s="587" t="s">
        <v>1658</v>
      </c>
      <c r="F690" s="614"/>
      <c r="G690" s="614"/>
      <c r="H690" s="614"/>
      <c r="I690" s="614"/>
      <c r="J690" s="614">
        <v>14</v>
      </c>
      <c r="K690" s="614">
        <v>3640</v>
      </c>
      <c r="L690" s="614">
        <v>1</v>
      </c>
      <c r="M690" s="614">
        <v>260</v>
      </c>
      <c r="N690" s="614">
        <v>1</v>
      </c>
      <c r="O690" s="614">
        <v>261</v>
      </c>
      <c r="P690" s="592">
        <v>7.1703296703296698E-2</v>
      </c>
      <c r="Q690" s="615">
        <v>261</v>
      </c>
    </row>
    <row r="691" spans="1:17" ht="14.4" customHeight="1" x14ac:dyDescent="0.3">
      <c r="A691" s="586" t="s">
        <v>1713</v>
      </c>
      <c r="B691" s="587" t="s">
        <v>1502</v>
      </c>
      <c r="C691" s="587" t="s">
        <v>1503</v>
      </c>
      <c r="D691" s="587" t="s">
        <v>1657</v>
      </c>
      <c r="E691" s="587" t="s">
        <v>1659</v>
      </c>
      <c r="F691" s="614"/>
      <c r="G691" s="614"/>
      <c r="H691" s="614"/>
      <c r="I691" s="614"/>
      <c r="J691" s="614"/>
      <c r="K691" s="614"/>
      <c r="L691" s="614"/>
      <c r="M691" s="614"/>
      <c r="N691" s="614">
        <v>3</v>
      </c>
      <c r="O691" s="614">
        <v>783</v>
      </c>
      <c r="P691" s="592"/>
      <c r="Q691" s="615">
        <v>261</v>
      </c>
    </row>
    <row r="692" spans="1:17" ht="14.4" customHeight="1" x14ac:dyDescent="0.3">
      <c r="A692" s="586" t="s">
        <v>1714</v>
      </c>
      <c r="B692" s="587" t="s">
        <v>1502</v>
      </c>
      <c r="C692" s="587" t="s">
        <v>1503</v>
      </c>
      <c r="D692" s="587" t="s">
        <v>1504</v>
      </c>
      <c r="E692" s="587" t="s">
        <v>1505</v>
      </c>
      <c r="F692" s="614">
        <v>948</v>
      </c>
      <c r="G692" s="614">
        <v>164004</v>
      </c>
      <c r="H692" s="614">
        <v>0.82867132867132864</v>
      </c>
      <c r="I692" s="614">
        <v>173</v>
      </c>
      <c r="J692" s="614">
        <v>1144</v>
      </c>
      <c r="K692" s="614">
        <v>197912</v>
      </c>
      <c r="L692" s="614">
        <v>1</v>
      </c>
      <c r="M692" s="614">
        <v>173</v>
      </c>
      <c r="N692" s="614">
        <v>1052</v>
      </c>
      <c r="O692" s="614">
        <v>183048</v>
      </c>
      <c r="P692" s="592">
        <v>0.9248959133352197</v>
      </c>
      <c r="Q692" s="615">
        <v>174</v>
      </c>
    </row>
    <row r="693" spans="1:17" ht="14.4" customHeight="1" x14ac:dyDescent="0.3">
      <c r="A693" s="586" t="s">
        <v>1714</v>
      </c>
      <c r="B693" s="587" t="s">
        <v>1502</v>
      </c>
      <c r="C693" s="587" t="s">
        <v>1503</v>
      </c>
      <c r="D693" s="587" t="s">
        <v>1506</v>
      </c>
      <c r="E693" s="587" t="s">
        <v>1507</v>
      </c>
      <c r="F693" s="614"/>
      <c r="G693" s="614"/>
      <c r="H693" s="614"/>
      <c r="I693" s="614"/>
      <c r="J693" s="614"/>
      <c r="K693" s="614"/>
      <c r="L693" s="614"/>
      <c r="M693" s="614"/>
      <c r="N693" s="614">
        <v>1</v>
      </c>
      <c r="O693" s="614">
        <v>193</v>
      </c>
      <c r="P693" s="592"/>
      <c r="Q693" s="615">
        <v>193</v>
      </c>
    </row>
    <row r="694" spans="1:17" ht="14.4" customHeight="1" x14ac:dyDescent="0.3">
      <c r="A694" s="586" t="s">
        <v>1714</v>
      </c>
      <c r="B694" s="587" t="s">
        <v>1502</v>
      </c>
      <c r="C694" s="587" t="s">
        <v>1503</v>
      </c>
      <c r="D694" s="587" t="s">
        <v>1513</v>
      </c>
      <c r="E694" s="587" t="s">
        <v>1515</v>
      </c>
      <c r="F694" s="614"/>
      <c r="G694" s="614"/>
      <c r="H694" s="614"/>
      <c r="I694" s="614"/>
      <c r="J694" s="614"/>
      <c r="K694" s="614"/>
      <c r="L694" s="614"/>
      <c r="M694" s="614"/>
      <c r="N694" s="614">
        <v>1</v>
      </c>
      <c r="O694" s="614">
        <v>256</v>
      </c>
      <c r="P694" s="592"/>
      <c r="Q694" s="615">
        <v>256</v>
      </c>
    </row>
    <row r="695" spans="1:17" ht="14.4" customHeight="1" x14ac:dyDescent="0.3">
      <c r="A695" s="586" t="s">
        <v>1714</v>
      </c>
      <c r="B695" s="587" t="s">
        <v>1502</v>
      </c>
      <c r="C695" s="587" t="s">
        <v>1503</v>
      </c>
      <c r="D695" s="587" t="s">
        <v>1522</v>
      </c>
      <c r="E695" s="587" t="s">
        <v>1523</v>
      </c>
      <c r="F695" s="614">
        <v>2044</v>
      </c>
      <c r="G695" s="614">
        <v>2397612</v>
      </c>
      <c r="H695" s="614">
        <v>2.7527750350180256</v>
      </c>
      <c r="I695" s="614">
        <v>1173</v>
      </c>
      <c r="J695" s="614">
        <v>814</v>
      </c>
      <c r="K695" s="614">
        <v>870980</v>
      </c>
      <c r="L695" s="614">
        <v>1</v>
      </c>
      <c r="M695" s="614">
        <v>1070</v>
      </c>
      <c r="N695" s="614">
        <v>584</v>
      </c>
      <c r="O695" s="614">
        <v>624880</v>
      </c>
      <c r="P695" s="592">
        <v>0.71744471744471749</v>
      </c>
      <c r="Q695" s="615">
        <v>1070</v>
      </c>
    </row>
    <row r="696" spans="1:17" ht="14.4" customHeight="1" x14ac:dyDescent="0.3">
      <c r="A696" s="586" t="s">
        <v>1714</v>
      </c>
      <c r="B696" s="587" t="s">
        <v>1502</v>
      </c>
      <c r="C696" s="587" t="s">
        <v>1503</v>
      </c>
      <c r="D696" s="587" t="s">
        <v>1524</v>
      </c>
      <c r="E696" s="587" t="s">
        <v>1525</v>
      </c>
      <c r="F696" s="614">
        <v>1278</v>
      </c>
      <c r="G696" s="614">
        <v>52398</v>
      </c>
      <c r="H696" s="614">
        <v>0.86098787341023364</v>
      </c>
      <c r="I696" s="614">
        <v>41</v>
      </c>
      <c r="J696" s="614">
        <v>1323</v>
      </c>
      <c r="K696" s="614">
        <v>60858</v>
      </c>
      <c r="L696" s="614">
        <v>1</v>
      </c>
      <c r="M696" s="614">
        <v>46</v>
      </c>
      <c r="N696" s="614">
        <v>1387</v>
      </c>
      <c r="O696" s="614">
        <v>63802</v>
      </c>
      <c r="P696" s="592">
        <v>1.0483749055177627</v>
      </c>
      <c r="Q696" s="615">
        <v>46</v>
      </c>
    </row>
    <row r="697" spans="1:17" ht="14.4" customHeight="1" x14ac:dyDescent="0.3">
      <c r="A697" s="586" t="s">
        <v>1714</v>
      </c>
      <c r="B697" s="587" t="s">
        <v>1502</v>
      </c>
      <c r="C697" s="587" t="s">
        <v>1503</v>
      </c>
      <c r="D697" s="587" t="s">
        <v>1524</v>
      </c>
      <c r="E697" s="587" t="s">
        <v>1526</v>
      </c>
      <c r="F697" s="614"/>
      <c r="G697" s="614"/>
      <c r="H697" s="614"/>
      <c r="I697" s="614"/>
      <c r="J697" s="614">
        <v>45</v>
      </c>
      <c r="K697" s="614">
        <v>2070</v>
      </c>
      <c r="L697" s="614">
        <v>1</v>
      </c>
      <c r="M697" s="614">
        <v>46</v>
      </c>
      <c r="N697" s="614"/>
      <c r="O697" s="614"/>
      <c r="P697" s="592"/>
      <c r="Q697" s="615"/>
    </row>
    <row r="698" spans="1:17" ht="14.4" customHeight="1" x14ac:dyDescent="0.3">
      <c r="A698" s="586" t="s">
        <v>1714</v>
      </c>
      <c r="B698" s="587" t="s">
        <v>1502</v>
      </c>
      <c r="C698" s="587" t="s">
        <v>1503</v>
      </c>
      <c r="D698" s="587" t="s">
        <v>1527</v>
      </c>
      <c r="E698" s="587" t="s">
        <v>1528</v>
      </c>
      <c r="F698" s="614">
        <v>88</v>
      </c>
      <c r="G698" s="614">
        <v>33792</v>
      </c>
      <c r="H698" s="614">
        <v>0.59744346811407156</v>
      </c>
      <c r="I698" s="614">
        <v>384</v>
      </c>
      <c r="J698" s="614">
        <v>163</v>
      </c>
      <c r="K698" s="614">
        <v>56561</v>
      </c>
      <c r="L698" s="614">
        <v>1</v>
      </c>
      <c r="M698" s="614">
        <v>347</v>
      </c>
      <c r="N698" s="614">
        <v>179</v>
      </c>
      <c r="O698" s="614">
        <v>62113</v>
      </c>
      <c r="P698" s="592">
        <v>1.0981595092024541</v>
      </c>
      <c r="Q698" s="615">
        <v>347</v>
      </c>
    </row>
    <row r="699" spans="1:17" ht="14.4" customHeight="1" x14ac:dyDescent="0.3">
      <c r="A699" s="586" t="s">
        <v>1714</v>
      </c>
      <c r="B699" s="587" t="s">
        <v>1502</v>
      </c>
      <c r="C699" s="587" t="s">
        <v>1503</v>
      </c>
      <c r="D699" s="587" t="s">
        <v>1529</v>
      </c>
      <c r="E699" s="587" t="s">
        <v>1530</v>
      </c>
      <c r="F699" s="614">
        <v>81</v>
      </c>
      <c r="G699" s="614">
        <v>2997</v>
      </c>
      <c r="H699" s="614">
        <v>1.6323529411764706</v>
      </c>
      <c r="I699" s="614">
        <v>37</v>
      </c>
      <c r="J699" s="614">
        <v>36</v>
      </c>
      <c r="K699" s="614">
        <v>1836</v>
      </c>
      <c r="L699" s="614">
        <v>1</v>
      </c>
      <c r="M699" s="614">
        <v>51</v>
      </c>
      <c r="N699" s="614">
        <v>1</v>
      </c>
      <c r="O699" s="614">
        <v>51</v>
      </c>
      <c r="P699" s="592">
        <v>2.7777777777777776E-2</v>
      </c>
      <c r="Q699" s="615">
        <v>51</v>
      </c>
    </row>
    <row r="700" spans="1:17" ht="14.4" customHeight="1" x14ac:dyDescent="0.3">
      <c r="A700" s="586" t="s">
        <v>1714</v>
      </c>
      <c r="B700" s="587" t="s">
        <v>1502</v>
      </c>
      <c r="C700" s="587" t="s">
        <v>1503</v>
      </c>
      <c r="D700" s="587" t="s">
        <v>1529</v>
      </c>
      <c r="E700" s="587" t="s">
        <v>1531</v>
      </c>
      <c r="F700" s="614">
        <v>46</v>
      </c>
      <c r="G700" s="614">
        <v>1702</v>
      </c>
      <c r="H700" s="614">
        <v>0.55620915032679741</v>
      </c>
      <c r="I700" s="614">
        <v>37</v>
      </c>
      <c r="J700" s="614">
        <v>60</v>
      </c>
      <c r="K700" s="614">
        <v>3060</v>
      </c>
      <c r="L700" s="614">
        <v>1</v>
      </c>
      <c r="M700" s="614">
        <v>51</v>
      </c>
      <c r="N700" s="614">
        <v>44</v>
      </c>
      <c r="O700" s="614">
        <v>2244</v>
      </c>
      <c r="P700" s="592">
        <v>0.73333333333333328</v>
      </c>
      <c r="Q700" s="615">
        <v>51</v>
      </c>
    </row>
    <row r="701" spans="1:17" ht="14.4" customHeight="1" x14ac:dyDescent="0.3">
      <c r="A701" s="586" t="s">
        <v>1714</v>
      </c>
      <c r="B701" s="587" t="s">
        <v>1502</v>
      </c>
      <c r="C701" s="587" t="s">
        <v>1503</v>
      </c>
      <c r="D701" s="587" t="s">
        <v>1534</v>
      </c>
      <c r="E701" s="587" t="s">
        <v>1535</v>
      </c>
      <c r="F701" s="614">
        <v>123</v>
      </c>
      <c r="G701" s="614">
        <v>54858</v>
      </c>
      <c r="H701" s="614">
        <v>0.12015849408713671</v>
      </c>
      <c r="I701" s="614">
        <v>446</v>
      </c>
      <c r="J701" s="614">
        <v>1211</v>
      </c>
      <c r="K701" s="614">
        <v>456547</v>
      </c>
      <c r="L701" s="614">
        <v>1</v>
      </c>
      <c r="M701" s="614">
        <v>377</v>
      </c>
      <c r="N701" s="614">
        <v>1282</v>
      </c>
      <c r="O701" s="614">
        <v>483314</v>
      </c>
      <c r="P701" s="592">
        <v>1.0586292320396367</v>
      </c>
      <c r="Q701" s="615">
        <v>377</v>
      </c>
    </row>
    <row r="702" spans="1:17" ht="14.4" customHeight="1" x14ac:dyDescent="0.3">
      <c r="A702" s="586" t="s">
        <v>1714</v>
      </c>
      <c r="B702" s="587" t="s">
        <v>1502</v>
      </c>
      <c r="C702" s="587" t="s">
        <v>1503</v>
      </c>
      <c r="D702" s="587" t="s">
        <v>1536</v>
      </c>
      <c r="E702" s="587" t="s">
        <v>1537</v>
      </c>
      <c r="F702" s="614">
        <v>141</v>
      </c>
      <c r="G702" s="614">
        <v>5922</v>
      </c>
      <c r="H702" s="614">
        <v>0.92647058823529416</v>
      </c>
      <c r="I702" s="614">
        <v>42</v>
      </c>
      <c r="J702" s="614">
        <v>188</v>
      </c>
      <c r="K702" s="614">
        <v>6392</v>
      </c>
      <c r="L702" s="614">
        <v>1</v>
      </c>
      <c r="M702" s="614">
        <v>34</v>
      </c>
      <c r="N702" s="614">
        <v>164</v>
      </c>
      <c r="O702" s="614">
        <v>5576</v>
      </c>
      <c r="P702" s="592">
        <v>0.87234042553191493</v>
      </c>
      <c r="Q702" s="615">
        <v>34</v>
      </c>
    </row>
    <row r="703" spans="1:17" ht="14.4" customHeight="1" x14ac:dyDescent="0.3">
      <c r="A703" s="586" t="s">
        <v>1714</v>
      </c>
      <c r="B703" s="587" t="s">
        <v>1502</v>
      </c>
      <c r="C703" s="587" t="s">
        <v>1503</v>
      </c>
      <c r="D703" s="587" t="s">
        <v>1538</v>
      </c>
      <c r="E703" s="587" t="s">
        <v>1539</v>
      </c>
      <c r="F703" s="614">
        <v>846</v>
      </c>
      <c r="G703" s="614">
        <v>416232</v>
      </c>
      <c r="H703" s="614">
        <v>0.68773669079012589</v>
      </c>
      <c r="I703" s="614">
        <v>492</v>
      </c>
      <c r="J703" s="614">
        <v>1155</v>
      </c>
      <c r="K703" s="614">
        <v>605220</v>
      </c>
      <c r="L703" s="614">
        <v>1</v>
      </c>
      <c r="M703" s="614">
        <v>524</v>
      </c>
      <c r="N703" s="614">
        <v>805</v>
      </c>
      <c r="O703" s="614">
        <v>421820</v>
      </c>
      <c r="P703" s="592">
        <v>0.69696969696969702</v>
      </c>
      <c r="Q703" s="615">
        <v>524</v>
      </c>
    </row>
    <row r="704" spans="1:17" ht="14.4" customHeight="1" x14ac:dyDescent="0.3">
      <c r="A704" s="586" t="s">
        <v>1714</v>
      </c>
      <c r="B704" s="587" t="s">
        <v>1502</v>
      </c>
      <c r="C704" s="587" t="s">
        <v>1503</v>
      </c>
      <c r="D704" s="587" t="s">
        <v>1540</v>
      </c>
      <c r="E704" s="587" t="s">
        <v>1541</v>
      </c>
      <c r="F704" s="614">
        <v>82</v>
      </c>
      <c r="G704" s="614">
        <v>2542</v>
      </c>
      <c r="H704" s="614">
        <v>0.1355516450701221</v>
      </c>
      <c r="I704" s="614">
        <v>31</v>
      </c>
      <c r="J704" s="614">
        <v>329</v>
      </c>
      <c r="K704" s="614">
        <v>18753</v>
      </c>
      <c r="L704" s="614">
        <v>1</v>
      </c>
      <c r="M704" s="614">
        <v>57</v>
      </c>
      <c r="N704" s="614">
        <v>738</v>
      </c>
      <c r="O704" s="614">
        <v>42358</v>
      </c>
      <c r="P704" s="592">
        <v>2.2587319362235374</v>
      </c>
      <c r="Q704" s="615">
        <v>57.395663956639567</v>
      </c>
    </row>
    <row r="705" spans="1:17" ht="14.4" customHeight="1" x14ac:dyDescent="0.3">
      <c r="A705" s="586" t="s">
        <v>1714</v>
      </c>
      <c r="B705" s="587" t="s">
        <v>1502</v>
      </c>
      <c r="C705" s="587" t="s">
        <v>1503</v>
      </c>
      <c r="D705" s="587" t="s">
        <v>1542</v>
      </c>
      <c r="E705" s="587" t="s">
        <v>1543</v>
      </c>
      <c r="F705" s="614">
        <v>4</v>
      </c>
      <c r="G705" s="614">
        <v>832</v>
      </c>
      <c r="H705" s="614"/>
      <c r="I705" s="614">
        <v>208</v>
      </c>
      <c r="J705" s="614"/>
      <c r="K705" s="614"/>
      <c r="L705" s="614"/>
      <c r="M705" s="614"/>
      <c r="N705" s="614">
        <v>1</v>
      </c>
      <c r="O705" s="614">
        <v>225</v>
      </c>
      <c r="P705" s="592"/>
      <c r="Q705" s="615">
        <v>225</v>
      </c>
    </row>
    <row r="706" spans="1:17" ht="14.4" customHeight="1" x14ac:dyDescent="0.3">
      <c r="A706" s="586" t="s">
        <v>1714</v>
      </c>
      <c r="B706" s="587" t="s">
        <v>1502</v>
      </c>
      <c r="C706" s="587" t="s">
        <v>1503</v>
      </c>
      <c r="D706" s="587" t="s">
        <v>1542</v>
      </c>
      <c r="E706" s="587" t="s">
        <v>1544</v>
      </c>
      <c r="F706" s="614">
        <v>703</v>
      </c>
      <c r="G706" s="614">
        <v>146224</v>
      </c>
      <c r="H706" s="614">
        <v>0.6469630468639388</v>
      </c>
      <c r="I706" s="614">
        <v>208</v>
      </c>
      <c r="J706" s="614">
        <v>1009</v>
      </c>
      <c r="K706" s="614">
        <v>226016</v>
      </c>
      <c r="L706" s="614">
        <v>1</v>
      </c>
      <c r="M706" s="614">
        <v>224</v>
      </c>
      <c r="N706" s="614">
        <v>1044</v>
      </c>
      <c r="O706" s="614">
        <v>234900</v>
      </c>
      <c r="P706" s="592">
        <v>1.0393069517202322</v>
      </c>
      <c r="Q706" s="615">
        <v>225</v>
      </c>
    </row>
    <row r="707" spans="1:17" ht="14.4" customHeight="1" x14ac:dyDescent="0.3">
      <c r="A707" s="586" t="s">
        <v>1714</v>
      </c>
      <c r="B707" s="587" t="s">
        <v>1502</v>
      </c>
      <c r="C707" s="587" t="s">
        <v>1503</v>
      </c>
      <c r="D707" s="587" t="s">
        <v>1545</v>
      </c>
      <c r="E707" s="587" t="s">
        <v>1546</v>
      </c>
      <c r="F707" s="614">
        <v>709</v>
      </c>
      <c r="G707" s="614">
        <v>272256</v>
      </c>
      <c r="H707" s="614">
        <v>0.47938217846886327</v>
      </c>
      <c r="I707" s="614">
        <v>384</v>
      </c>
      <c r="J707" s="614">
        <v>1027</v>
      </c>
      <c r="K707" s="614">
        <v>567931</v>
      </c>
      <c r="L707" s="614">
        <v>1</v>
      </c>
      <c r="M707" s="614">
        <v>553</v>
      </c>
      <c r="N707" s="614">
        <v>1050</v>
      </c>
      <c r="O707" s="614">
        <v>581700</v>
      </c>
      <c r="P707" s="592">
        <v>1.0242441423341919</v>
      </c>
      <c r="Q707" s="615">
        <v>554</v>
      </c>
    </row>
    <row r="708" spans="1:17" ht="14.4" customHeight="1" x14ac:dyDescent="0.3">
      <c r="A708" s="586" t="s">
        <v>1714</v>
      </c>
      <c r="B708" s="587" t="s">
        <v>1502</v>
      </c>
      <c r="C708" s="587" t="s">
        <v>1503</v>
      </c>
      <c r="D708" s="587" t="s">
        <v>1547</v>
      </c>
      <c r="E708" s="587" t="s">
        <v>1548</v>
      </c>
      <c r="F708" s="614">
        <v>2</v>
      </c>
      <c r="G708" s="614">
        <v>472</v>
      </c>
      <c r="H708" s="614">
        <v>2.215962441314554</v>
      </c>
      <c r="I708" s="614">
        <v>236</v>
      </c>
      <c r="J708" s="614">
        <v>1</v>
      </c>
      <c r="K708" s="614">
        <v>213</v>
      </c>
      <c r="L708" s="614">
        <v>1</v>
      </c>
      <c r="M708" s="614">
        <v>213</v>
      </c>
      <c r="N708" s="614">
        <v>1</v>
      </c>
      <c r="O708" s="614">
        <v>214</v>
      </c>
      <c r="P708" s="592">
        <v>1.0046948356807512</v>
      </c>
      <c r="Q708" s="615">
        <v>214</v>
      </c>
    </row>
    <row r="709" spans="1:17" ht="14.4" customHeight="1" x14ac:dyDescent="0.3">
      <c r="A709" s="586" t="s">
        <v>1714</v>
      </c>
      <c r="B709" s="587" t="s">
        <v>1502</v>
      </c>
      <c r="C709" s="587" t="s">
        <v>1503</v>
      </c>
      <c r="D709" s="587" t="s">
        <v>1549</v>
      </c>
      <c r="E709" s="587" t="s">
        <v>1550</v>
      </c>
      <c r="F709" s="614">
        <v>2</v>
      </c>
      <c r="G709" s="614">
        <v>274</v>
      </c>
      <c r="H709" s="614">
        <v>0.19432624113475178</v>
      </c>
      <c r="I709" s="614">
        <v>137</v>
      </c>
      <c r="J709" s="614">
        <v>10</v>
      </c>
      <c r="K709" s="614">
        <v>1410</v>
      </c>
      <c r="L709" s="614">
        <v>1</v>
      </c>
      <c r="M709" s="614">
        <v>141</v>
      </c>
      <c r="N709" s="614">
        <v>20</v>
      </c>
      <c r="O709" s="614">
        <v>2840</v>
      </c>
      <c r="P709" s="592">
        <v>2.0141843971631204</v>
      </c>
      <c r="Q709" s="615">
        <v>142</v>
      </c>
    </row>
    <row r="710" spans="1:17" ht="14.4" customHeight="1" x14ac:dyDescent="0.3">
      <c r="A710" s="586" t="s">
        <v>1714</v>
      </c>
      <c r="B710" s="587" t="s">
        <v>1502</v>
      </c>
      <c r="C710" s="587" t="s">
        <v>1503</v>
      </c>
      <c r="D710" s="587" t="s">
        <v>1549</v>
      </c>
      <c r="E710" s="587" t="s">
        <v>1551</v>
      </c>
      <c r="F710" s="614">
        <v>13</v>
      </c>
      <c r="G710" s="614">
        <v>1781</v>
      </c>
      <c r="H710" s="614">
        <v>0.78945035460992907</v>
      </c>
      <c r="I710" s="614">
        <v>137</v>
      </c>
      <c r="J710" s="614">
        <v>16</v>
      </c>
      <c r="K710" s="614">
        <v>2256</v>
      </c>
      <c r="L710" s="614">
        <v>1</v>
      </c>
      <c r="M710" s="614">
        <v>141</v>
      </c>
      <c r="N710" s="614">
        <v>2</v>
      </c>
      <c r="O710" s="614">
        <v>284</v>
      </c>
      <c r="P710" s="592">
        <v>0.12588652482269502</v>
      </c>
      <c r="Q710" s="615">
        <v>142</v>
      </c>
    </row>
    <row r="711" spans="1:17" ht="14.4" customHeight="1" x14ac:dyDescent="0.3">
      <c r="A711" s="586" t="s">
        <v>1714</v>
      </c>
      <c r="B711" s="587" t="s">
        <v>1502</v>
      </c>
      <c r="C711" s="587" t="s">
        <v>1503</v>
      </c>
      <c r="D711" s="587" t="s">
        <v>1556</v>
      </c>
      <c r="E711" s="587" t="s">
        <v>1557</v>
      </c>
      <c r="F711" s="614">
        <v>1619</v>
      </c>
      <c r="G711" s="614">
        <v>27523</v>
      </c>
      <c r="H711" s="614">
        <v>0.76948669201520914</v>
      </c>
      <c r="I711" s="614">
        <v>17</v>
      </c>
      <c r="J711" s="614">
        <v>2104</v>
      </c>
      <c r="K711" s="614">
        <v>35768</v>
      </c>
      <c r="L711" s="614">
        <v>1</v>
      </c>
      <c r="M711" s="614">
        <v>17</v>
      </c>
      <c r="N711" s="614">
        <v>1544</v>
      </c>
      <c r="O711" s="614">
        <v>26248</v>
      </c>
      <c r="P711" s="592">
        <v>0.73384030418250945</v>
      </c>
      <c r="Q711" s="615">
        <v>17</v>
      </c>
    </row>
    <row r="712" spans="1:17" ht="14.4" customHeight="1" x14ac:dyDescent="0.3">
      <c r="A712" s="586" t="s">
        <v>1714</v>
      </c>
      <c r="B712" s="587" t="s">
        <v>1502</v>
      </c>
      <c r="C712" s="587" t="s">
        <v>1503</v>
      </c>
      <c r="D712" s="587" t="s">
        <v>1559</v>
      </c>
      <c r="E712" s="587" t="s">
        <v>1560</v>
      </c>
      <c r="F712" s="614">
        <v>4</v>
      </c>
      <c r="G712" s="614">
        <v>556</v>
      </c>
      <c r="H712" s="614">
        <v>0.64801864801864806</v>
      </c>
      <c r="I712" s="614">
        <v>139</v>
      </c>
      <c r="J712" s="614">
        <v>6</v>
      </c>
      <c r="K712" s="614">
        <v>858</v>
      </c>
      <c r="L712" s="614">
        <v>1</v>
      </c>
      <c r="M712" s="614">
        <v>143</v>
      </c>
      <c r="N712" s="614">
        <v>2</v>
      </c>
      <c r="O712" s="614">
        <v>286</v>
      </c>
      <c r="P712" s="592">
        <v>0.33333333333333331</v>
      </c>
      <c r="Q712" s="615">
        <v>143</v>
      </c>
    </row>
    <row r="713" spans="1:17" ht="14.4" customHeight="1" x14ac:dyDescent="0.3">
      <c r="A713" s="586" t="s">
        <v>1714</v>
      </c>
      <c r="B713" s="587" t="s">
        <v>1502</v>
      </c>
      <c r="C713" s="587" t="s">
        <v>1503</v>
      </c>
      <c r="D713" s="587" t="s">
        <v>1559</v>
      </c>
      <c r="E713" s="587" t="s">
        <v>1561</v>
      </c>
      <c r="F713" s="614">
        <v>56</v>
      </c>
      <c r="G713" s="614">
        <v>7784</v>
      </c>
      <c r="H713" s="614">
        <v>0.7666699497685413</v>
      </c>
      <c r="I713" s="614">
        <v>139</v>
      </c>
      <c r="J713" s="614">
        <v>71</v>
      </c>
      <c r="K713" s="614">
        <v>10153</v>
      </c>
      <c r="L713" s="614">
        <v>1</v>
      </c>
      <c r="M713" s="614">
        <v>143</v>
      </c>
      <c r="N713" s="614">
        <v>66</v>
      </c>
      <c r="O713" s="614">
        <v>9438</v>
      </c>
      <c r="P713" s="592">
        <v>0.92957746478873238</v>
      </c>
      <c r="Q713" s="615">
        <v>143</v>
      </c>
    </row>
    <row r="714" spans="1:17" ht="14.4" customHeight="1" x14ac:dyDescent="0.3">
      <c r="A714" s="586" t="s">
        <v>1714</v>
      </c>
      <c r="B714" s="587" t="s">
        <v>1502</v>
      </c>
      <c r="C714" s="587" t="s">
        <v>1503</v>
      </c>
      <c r="D714" s="587" t="s">
        <v>1562</v>
      </c>
      <c r="E714" s="587" t="s">
        <v>1563</v>
      </c>
      <c r="F714" s="614">
        <v>138</v>
      </c>
      <c r="G714" s="614">
        <v>14214</v>
      </c>
      <c r="H714" s="614">
        <v>1.7778611632270169</v>
      </c>
      <c r="I714" s="614">
        <v>103</v>
      </c>
      <c r="J714" s="614">
        <v>123</v>
      </c>
      <c r="K714" s="614">
        <v>7995</v>
      </c>
      <c r="L714" s="614">
        <v>1</v>
      </c>
      <c r="M714" s="614">
        <v>65</v>
      </c>
      <c r="N714" s="614">
        <v>108</v>
      </c>
      <c r="O714" s="614">
        <v>7020</v>
      </c>
      <c r="P714" s="592">
        <v>0.87804878048780488</v>
      </c>
      <c r="Q714" s="615">
        <v>65</v>
      </c>
    </row>
    <row r="715" spans="1:17" ht="14.4" customHeight="1" x14ac:dyDescent="0.3">
      <c r="A715" s="586" t="s">
        <v>1714</v>
      </c>
      <c r="B715" s="587" t="s">
        <v>1502</v>
      </c>
      <c r="C715" s="587" t="s">
        <v>1503</v>
      </c>
      <c r="D715" s="587" t="s">
        <v>1562</v>
      </c>
      <c r="E715" s="587" t="s">
        <v>1564</v>
      </c>
      <c r="F715" s="614">
        <v>6</v>
      </c>
      <c r="G715" s="614">
        <v>618</v>
      </c>
      <c r="H715" s="614">
        <v>2.3769230769230769</v>
      </c>
      <c r="I715" s="614">
        <v>103</v>
      </c>
      <c r="J715" s="614">
        <v>4</v>
      </c>
      <c r="K715" s="614">
        <v>260</v>
      </c>
      <c r="L715" s="614">
        <v>1</v>
      </c>
      <c r="M715" s="614">
        <v>65</v>
      </c>
      <c r="N715" s="614">
        <v>7</v>
      </c>
      <c r="O715" s="614">
        <v>455</v>
      </c>
      <c r="P715" s="592">
        <v>1.75</v>
      </c>
      <c r="Q715" s="615">
        <v>65</v>
      </c>
    </row>
    <row r="716" spans="1:17" ht="14.4" customHeight="1" x14ac:dyDescent="0.3">
      <c r="A716" s="586" t="s">
        <v>1714</v>
      </c>
      <c r="B716" s="587" t="s">
        <v>1502</v>
      </c>
      <c r="C716" s="587" t="s">
        <v>1503</v>
      </c>
      <c r="D716" s="587" t="s">
        <v>1571</v>
      </c>
      <c r="E716" s="587" t="s">
        <v>1572</v>
      </c>
      <c r="F716" s="614">
        <v>1194</v>
      </c>
      <c r="G716" s="614">
        <v>139698</v>
      </c>
      <c r="H716" s="614">
        <v>0.6468458290117054</v>
      </c>
      <c r="I716" s="614">
        <v>117</v>
      </c>
      <c r="J716" s="614">
        <v>1588</v>
      </c>
      <c r="K716" s="614">
        <v>215968</v>
      </c>
      <c r="L716" s="614">
        <v>1</v>
      </c>
      <c r="M716" s="614">
        <v>136</v>
      </c>
      <c r="N716" s="614">
        <v>1599</v>
      </c>
      <c r="O716" s="614">
        <v>218573</v>
      </c>
      <c r="P716" s="592">
        <v>1.0120619721440214</v>
      </c>
      <c r="Q716" s="615">
        <v>136.69355847404628</v>
      </c>
    </row>
    <row r="717" spans="1:17" ht="14.4" customHeight="1" x14ac:dyDescent="0.3">
      <c r="A717" s="586" t="s">
        <v>1714</v>
      </c>
      <c r="B717" s="587" t="s">
        <v>1502</v>
      </c>
      <c r="C717" s="587" t="s">
        <v>1503</v>
      </c>
      <c r="D717" s="587" t="s">
        <v>1571</v>
      </c>
      <c r="E717" s="587" t="s">
        <v>1573</v>
      </c>
      <c r="F717" s="614">
        <v>6</v>
      </c>
      <c r="G717" s="614">
        <v>702</v>
      </c>
      <c r="H717" s="614">
        <v>0.25808823529411767</v>
      </c>
      <c r="I717" s="614">
        <v>117</v>
      </c>
      <c r="J717" s="614">
        <v>20</v>
      </c>
      <c r="K717" s="614">
        <v>2720</v>
      </c>
      <c r="L717" s="614">
        <v>1</v>
      </c>
      <c r="M717" s="614">
        <v>136</v>
      </c>
      <c r="N717" s="614">
        <v>7</v>
      </c>
      <c r="O717" s="614">
        <v>956</v>
      </c>
      <c r="P717" s="592">
        <v>0.35147058823529409</v>
      </c>
      <c r="Q717" s="615">
        <v>136.57142857142858</v>
      </c>
    </row>
    <row r="718" spans="1:17" ht="14.4" customHeight="1" x14ac:dyDescent="0.3">
      <c r="A718" s="586" t="s">
        <v>1714</v>
      </c>
      <c r="B718" s="587" t="s">
        <v>1502</v>
      </c>
      <c r="C718" s="587" t="s">
        <v>1503</v>
      </c>
      <c r="D718" s="587" t="s">
        <v>1574</v>
      </c>
      <c r="E718" s="587" t="s">
        <v>1575</v>
      </c>
      <c r="F718" s="614">
        <v>318</v>
      </c>
      <c r="G718" s="614">
        <v>28938</v>
      </c>
      <c r="H718" s="614">
        <v>0.96656534954407292</v>
      </c>
      <c r="I718" s="614">
        <v>91</v>
      </c>
      <c r="J718" s="614">
        <v>329</v>
      </c>
      <c r="K718" s="614">
        <v>29939</v>
      </c>
      <c r="L718" s="614">
        <v>1</v>
      </c>
      <c r="M718" s="614">
        <v>91</v>
      </c>
      <c r="N718" s="614">
        <v>248</v>
      </c>
      <c r="O718" s="614">
        <v>22568</v>
      </c>
      <c r="P718" s="592">
        <v>0.75379939209726443</v>
      </c>
      <c r="Q718" s="615">
        <v>91</v>
      </c>
    </row>
    <row r="719" spans="1:17" ht="14.4" customHeight="1" x14ac:dyDescent="0.3">
      <c r="A719" s="586" t="s">
        <v>1714</v>
      </c>
      <c r="B719" s="587" t="s">
        <v>1502</v>
      </c>
      <c r="C719" s="587" t="s">
        <v>1503</v>
      </c>
      <c r="D719" s="587" t="s">
        <v>1576</v>
      </c>
      <c r="E719" s="587" t="s">
        <v>1577</v>
      </c>
      <c r="F719" s="614">
        <v>3</v>
      </c>
      <c r="G719" s="614">
        <v>297</v>
      </c>
      <c r="H719" s="614">
        <v>0.54197080291970801</v>
      </c>
      <c r="I719" s="614">
        <v>99</v>
      </c>
      <c r="J719" s="614">
        <v>4</v>
      </c>
      <c r="K719" s="614">
        <v>548</v>
      </c>
      <c r="L719" s="614">
        <v>1</v>
      </c>
      <c r="M719" s="614">
        <v>137</v>
      </c>
      <c r="N719" s="614">
        <v>1</v>
      </c>
      <c r="O719" s="614">
        <v>138</v>
      </c>
      <c r="P719" s="592">
        <v>0.2518248175182482</v>
      </c>
      <c r="Q719" s="615">
        <v>138</v>
      </c>
    </row>
    <row r="720" spans="1:17" ht="14.4" customHeight="1" x14ac:dyDescent="0.3">
      <c r="A720" s="586" t="s">
        <v>1714</v>
      </c>
      <c r="B720" s="587" t="s">
        <v>1502</v>
      </c>
      <c r="C720" s="587" t="s">
        <v>1503</v>
      </c>
      <c r="D720" s="587" t="s">
        <v>1576</v>
      </c>
      <c r="E720" s="587" t="s">
        <v>1578</v>
      </c>
      <c r="F720" s="614">
        <v>4</v>
      </c>
      <c r="G720" s="614">
        <v>396</v>
      </c>
      <c r="H720" s="614"/>
      <c r="I720" s="614">
        <v>99</v>
      </c>
      <c r="J720" s="614"/>
      <c r="K720" s="614"/>
      <c r="L720" s="614"/>
      <c r="M720" s="614"/>
      <c r="N720" s="614">
        <v>1</v>
      </c>
      <c r="O720" s="614">
        <v>138</v>
      </c>
      <c r="P720" s="592"/>
      <c r="Q720" s="615">
        <v>138</v>
      </c>
    </row>
    <row r="721" spans="1:17" ht="14.4" customHeight="1" x14ac:dyDescent="0.3">
      <c r="A721" s="586" t="s">
        <v>1714</v>
      </c>
      <c r="B721" s="587" t="s">
        <v>1502</v>
      </c>
      <c r="C721" s="587" t="s">
        <v>1503</v>
      </c>
      <c r="D721" s="587" t="s">
        <v>1579</v>
      </c>
      <c r="E721" s="587" t="s">
        <v>1580</v>
      </c>
      <c r="F721" s="614">
        <v>98</v>
      </c>
      <c r="G721" s="614">
        <v>2058</v>
      </c>
      <c r="H721" s="614">
        <v>0.29982517482517484</v>
      </c>
      <c r="I721" s="614">
        <v>21</v>
      </c>
      <c r="J721" s="614">
        <v>104</v>
      </c>
      <c r="K721" s="614">
        <v>6864</v>
      </c>
      <c r="L721" s="614">
        <v>1</v>
      </c>
      <c r="M721" s="614">
        <v>66</v>
      </c>
      <c r="N721" s="614">
        <v>84</v>
      </c>
      <c r="O721" s="614">
        <v>5568</v>
      </c>
      <c r="P721" s="592">
        <v>0.81118881118881114</v>
      </c>
      <c r="Q721" s="615">
        <v>66.285714285714292</v>
      </c>
    </row>
    <row r="722" spans="1:17" ht="14.4" customHeight="1" x14ac:dyDescent="0.3">
      <c r="A722" s="586" t="s">
        <v>1714</v>
      </c>
      <c r="B722" s="587" t="s">
        <v>1502</v>
      </c>
      <c r="C722" s="587" t="s">
        <v>1503</v>
      </c>
      <c r="D722" s="587" t="s">
        <v>1579</v>
      </c>
      <c r="E722" s="587" t="s">
        <v>1581</v>
      </c>
      <c r="F722" s="614">
        <v>18</v>
      </c>
      <c r="G722" s="614">
        <v>378</v>
      </c>
      <c r="H722" s="614">
        <v>5.7272727272727275</v>
      </c>
      <c r="I722" s="614">
        <v>21</v>
      </c>
      <c r="J722" s="614">
        <v>1</v>
      </c>
      <c r="K722" s="614">
        <v>66</v>
      </c>
      <c r="L722" s="614">
        <v>1</v>
      </c>
      <c r="M722" s="614">
        <v>66</v>
      </c>
      <c r="N722" s="614">
        <v>1</v>
      </c>
      <c r="O722" s="614">
        <v>66</v>
      </c>
      <c r="P722" s="592">
        <v>1</v>
      </c>
      <c r="Q722" s="615">
        <v>66</v>
      </c>
    </row>
    <row r="723" spans="1:17" ht="14.4" customHeight="1" x14ac:dyDescent="0.3">
      <c r="A723" s="586" t="s">
        <v>1714</v>
      </c>
      <c r="B723" s="587" t="s">
        <v>1502</v>
      </c>
      <c r="C723" s="587" t="s">
        <v>1503</v>
      </c>
      <c r="D723" s="587" t="s">
        <v>1582</v>
      </c>
      <c r="E723" s="587" t="s">
        <v>1583</v>
      </c>
      <c r="F723" s="614">
        <v>2426</v>
      </c>
      <c r="G723" s="614">
        <v>1183888</v>
      </c>
      <c r="H723" s="614">
        <v>1.8266268391428853</v>
      </c>
      <c r="I723" s="614">
        <v>488</v>
      </c>
      <c r="J723" s="614">
        <v>1976</v>
      </c>
      <c r="K723" s="614">
        <v>648128</v>
      </c>
      <c r="L723" s="614">
        <v>1</v>
      </c>
      <c r="M723" s="614">
        <v>328</v>
      </c>
      <c r="N723" s="614">
        <v>1597</v>
      </c>
      <c r="O723" s="614">
        <v>523816</v>
      </c>
      <c r="P723" s="592">
        <v>0.8081983805668016</v>
      </c>
      <c r="Q723" s="615">
        <v>328</v>
      </c>
    </row>
    <row r="724" spans="1:17" ht="14.4" customHeight="1" x14ac:dyDescent="0.3">
      <c r="A724" s="586" t="s">
        <v>1714</v>
      </c>
      <c r="B724" s="587" t="s">
        <v>1502</v>
      </c>
      <c r="C724" s="587" t="s">
        <v>1503</v>
      </c>
      <c r="D724" s="587" t="s">
        <v>1593</v>
      </c>
      <c r="E724" s="587" t="s">
        <v>1594</v>
      </c>
      <c r="F724" s="614">
        <v>225</v>
      </c>
      <c r="G724" s="614">
        <v>9225</v>
      </c>
      <c r="H724" s="614">
        <v>0.87382779198635974</v>
      </c>
      <c r="I724" s="614">
        <v>41</v>
      </c>
      <c r="J724" s="614">
        <v>207</v>
      </c>
      <c r="K724" s="614">
        <v>10557</v>
      </c>
      <c r="L724" s="614">
        <v>1</v>
      </c>
      <c r="M724" s="614">
        <v>51</v>
      </c>
      <c r="N724" s="614">
        <v>224</v>
      </c>
      <c r="O724" s="614">
        <v>11424</v>
      </c>
      <c r="P724" s="592">
        <v>1.0821256038647342</v>
      </c>
      <c r="Q724" s="615">
        <v>51</v>
      </c>
    </row>
    <row r="725" spans="1:17" ht="14.4" customHeight="1" x14ac:dyDescent="0.3">
      <c r="A725" s="586" t="s">
        <v>1714</v>
      </c>
      <c r="B725" s="587" t="s">
        <v>1502</v>
      </c>
      <c r="C725" s="587" t="s">
        <v>1503</v>
      </c>
      <c r="D725" s="587" t="s">
        <v>1593</v>
      </c>
      <c r="E725" s="587" t="s">
        <v>1595</v>
      </c>
      <c r="F725" s="614">
        <v>2</v>
      </c>
      <c r="G725" s="614">
        <v>82</v>
      </c>
      <c r="H725" s="614">
        <v>0.11484593837535013</v>
      </c>
      <c r="I725" s="614">
        <v>41</v>
      </c>
      <c r="J725" s="614">
        <v>14</v>
      </c>
      <c r="K725" s="614">
        <v>714</v>
      </c>
      <c r="L725" s="614">
        <v>1</v>
      </c>
      <c r="M725" s="614">
        <v>51</v>
      </c>
      <c r="N725" s="614">
        <v>2</v>
      </c>
      <c r="O725" s="614">
        <v>102</v>
      </c>
      <c r="P725" s="592">
        <v>0.14285714285714285</v>
      </c>
      <c r="Q725" s="615">
        <v>51</v>
      </c>
    </row>
    <row r="726" spans="1:17" ht="14.4" customHeight="1" x14ac:dyDescent="0.3">
      <c r="A726" s="586" t="s">
        <v>1714</v>
      </c>
      <c r="B726" s="587" t="s">
        <v>1502</v>
      </c>
      <c r="C726" s="587" t="s">
        <v>1503</v>
      </c>
      <c r="D726" s="587" t="s">
        <v>1596</v>
      </c>
      <c r="E726" s="587" t="s">
        <v>1597</v>
      </c>
      <c r="F726" s="614"/>
      <c r="G726" s="614"/>
      <c r="H726" s="614"/>
      <c r="I726" s="614"/>
      <c r="J726" s="614"/>
      <c r="K726" s="614"/>
      <c r="L726" s="614"/>
      <c r="M726" s="614"/>
      <c r="N726" s="614">
        <v>1</v>
      </c>
      <c r="O726" s="614">
        <v>130</v>
      </c>
      <c r="P726" s="592"/>
      <c r="Q726" s="615">
        <v>130</v>
      </c>
    </row>
    <row r="727" spans="1:17" ht="14.4" customHeight="1" x14ac:dyDescent="0.3">
      <c r="A727" s="586" t="s">
        <v>1714</v>
      </c>
      <c r="B727" s="587" t="s">
        <v>1502</v>
      </c>
      <c r="C727" s="587" t="s">
        <v>1503</v>
      </c>
      <c r="D727" s="587" t="s">
        <v>1603</v>
      </c>
      <c r="E727" s="587" t="s">
        <v>1604</v>
      </c>
      <c r="F727" s="614">
        <v>15</v>
      </c>
      <c r="G727" s="614">
        <v>3345</v>
      </c>
      <c r="H727" s="614">
        <v>0.39413220219158712</v>
      </c>
      <c r="I727" s="614">
        <v>223</v>
      </c>
      <c r="J727" s="614">
        <v>41</v>
      </c>
      <c r="K727" s="614">
        <v>8487</v>
      </c>
      <c r="L727" s="614">
        <v>1</v>
      </c>
      <c r="M727" s="614">
        <v>207</v>
      </c>
      <c r="N727" s="614">
        <v>45</v>
      </c>
      <c r="O727" s="614">
        <v>9315</v>
      </c>
      <c r="P727" s="592">
        <v>1.0975609756097562</v>
      </c>
      <c r="Q727" s="615">
        <v>207</v>
      </c>
    </row>
    <row r="728" spans="1:17" ht="14.4" customHeight="1" x14ac:dyDescent="0.3">
      <c r="A728" s="586" t="s">
        <v>1714</v>
      </c>
      <c r="B728" s="587" t="s">
        <v>1502</v>
      </c>
      <c r="C728" s="587" t="s">
        <v>1503</v>
      </c>
      <c r="D728" s="587" t="s">
        <v>1603</v>
      </c>
      <c r="E728" s="587" t="s">
        <v>1605</v>
      </c>
      <c r="F728" s="614">
        <v>9</v>
      </c>
      <c r="G728" s="614">
        <v>2007</v>
      </c>
      <c r="H728" s="614">
        <v>0.9695652173913043</v>
      </c>
      <c r="I728" s="614">
        <v>223</v>
      </c>
      <c r="J728" s="614">
        <v>10</v>
      </c>
      <c r="K728" s="614">
        <v>2070</v>
      </c>
      <c r="L728" s="614">
        <v>1</v>
      </c>
      <c r="M728" s="614">
        <v>207</v>
      </c>
      <c r="N728" s="614">
        <v>9</v>
      </c>
      <c r="O728" s="614">
        <v>1863</v>
      </c>
      <c r="P728" s="592">
        <v>0.9</v>
      </c>
      <c r="Q728" s="615">
        <v>207</v>
      </c>
    </row>
    <row r="729" spans="1:17" ht="14.4" customHeight="1" x14ac:dyDescent="0.3">
      <c r="A729" s="586" t="s">
        <v>1714</v>
      </c>
      <c r="B729" s="587" t="s">
        <v>1502</v>
      </c>
      <c r="C729" s="587" t="s">
        <v>1503</v>
      </c>
      <c r="D729" s="587" t="s">
        <v>1606</v>
      </c>
      <c r="E729" s="587" t="s">
        <v>1607</v>
      </c>
      <c r="F729" s="614">
        <v>8</v>
      </c>
      <c r="G729" s="614">
        <v>6104</v>
      </c>
      <c r="H729" s="614">
        <v>4</v>
      </c>
      <c r="I729" s="614">
        <v>763</v>
      </c>
      <c r="J729" s="614">
        <v>2</v>
      </c>
      <c r="K729" s="614">
        <v>1526</v>
      </c>
      <c r="L729" s="614">
        <v>1</v>
      </c>
      <c r="M729" s="614">
        <v>763</v>
      </c>
      <c r="N729" s="614">
        <v>2</v>
      </c>
      <c r="O729" s="614">
        <v>1526</v>
      </c>
      <c r="P729" s="592">
        <v>1</v>
      </c>
      <c r="Q729" s="615">
        <v>763</v>
      </c>
    </row>
    <row r="730" spans="1:17" ht="14.4" customHeight="1" x14ac:dyDescent="0.3">
      <c r="A730" s="586" t="s">
        <v>1714</v>
      </c>
      <c r="B730" s="587" t="s">
        <v>1502</v>
      </c>
      <c r="C730" s="587" t="s">
        <v>1503</v>
      </c>
      <c r="D730" s="587" t="s">
        <v>1606</v>
      </c>
      <c r="E730" s="587" t="s">
        <v>1608</v>
      </c>
      <c r="F730" s="614"/>
      <c r="G730" s="614"/>
      <c r="H730" s="614"/>
      <c r="I730" s="614"/>
      <c r="J730" s="614">
        <v>3</v>
      </c>
      <c r="K730" s="614">
        <v>2289</v>
      </c>
      <c r="L730" s="614">
        <v>1</v>
      </c>
      <c r="M730" s="614">
        <v>763</v>
      </c>
      <c r="N730" s="614"/>
      <c r="O730" s="614"/>
      <c r="P730" s="592"/>
      <c r="Q730" s="615"/>
    </row>
    <row r="731" spans="1:17" ht="14.4" customHeight="1" x14ac:dyDescent="0.3">
      <c r="A731" s="586" t="s">
        <v>1714</v>
      </c>
      <c r="B731" s="587" t="s">
        <v>1502</v>
      </c>
      <c r="C731" s="587" t="s">
        <v>1503</v>
      </c>
      <c r="D731" s="587" t="s">
        <v>1609</v>
      </c>
      <c r="E731" s="587" t="s">
        <v>1610</v>
      </c>
      <c r="F731" s="614">
        <v>4</v>
      </c>
      <c r="G731" s="614">
        <v>8448</v>
      </c>
      <c r="H731" s="614">
        <v>1.996219281663516</v>
      </c>
      <c r="I731" s="614">
        <v>2112</v>
      </c>
      <c r="J731" s="614">
        <v>2</v>
      </c>
      <c r="K731" s="614">
        <v>4232</v>
      </c>
      <c r="L731" s="614">
        <v>1</v>
      </c>
      <c r="M731" s="614">
        <v>2116</v>
      </c>
      <c r="N731" s="614"/>
      <c r="O731" s="614"/>
      <c r="P731" s="592"/>
      <c r="Q731" s="615"/>
    </row>
    <row r="732" spans="1:17" ht="14.4" customHeight="1" x14ac:dyDescent="0.3">
      <c r="A732" s="586" t="s">
        <v>1714</v>
      </c>
      <c r="B732" s="587" t="s">
        <v>1502</v>
      </c>
      <c r="C732" s="587" t="s">
        <v>1503</v>
      </c>
      <c r="D732" s="587" t="s">
        <v>1611</v>
      </c>
      <c r="E732" s="587" t="s">
        <v>1612</v>
      </c>
      <c r="F732" s="614">
        <v>57</v>
      </c>
      <c r="G732" s="614">
        <v>34998</v>
      </c>
      <c r="H732" s="614">
        <v>0.71482843137254903</v>
      </c>
      <c r="I732" s="614">
        <v>614</v>
      </c>
      <c r="J732" s="614">
        <v>80</v>
      </c>
      <c r="K732" s="614">
        <v>48960</v>
      </c>
      <c r="L732" s="614">
        <v>1</v>
      </c>
      <c r="M732" s="614">
        <v>612</v>
      </c>
      <c r="N732" s="614">
        <v>89</v>
      </c>
      <c r="O732" s="614">
        <v>54468</v>
      </c>
      <c r="P732" s="592">
        <v>1.1125</v>
      </c>
      <c r="Q732" s="615">
        <v>612</v>
      </c>
    </row>
    <row r="733" spans="1:17" ht="14.4" customHeight="1" x14ac:dyDescent="0.3">
      <c r="A733" s="586" t="s">
        <v>1714</v>
      </c>
      <c r="B733" s="587" t="s">
        <v>1502</v>
      </c>
      <c r="C733" s="587" t="s">
        <v>1503</v>
      </c>
      <c r="D733" s="587" t="s">
        <v>1611</v>
      </c>
      <c r="E733" s="587" t="s">
        <v>1613</v>
      </c>
      <c r="F733" s="614">
        <v>18</v>
      </c>
      <c r="G733" s="614">
        <v>11052</v>
      </c>
      <c r="H733" s="614">
        <v>1.641711229946524</v>
      </c>
      <c r="I733" s="614">
        <v>614</v>
      </c>
      <c r="J733" s="614">
        <v>11</v>
      </c>
      <c r="K733" s="614">
        <v>6732</v>
      </c>
      <c r="L733" s="614">
        <v>1</v>
      </c>
      <c r="M733" s="614">
        <v>612</v>
      </c>
      <c r="N733" s="614"/>
      <c r="O733" s="614"/>
      <c r="P733" s="592"/>
      <c r="Q733" s="615"/>
    </row>
    <row r="734" spans="1:17" ht="14.4" customHeight="1" x14ac:dyDescent="0.3">
      <c r="A734" s="586" t="s">
        <v>1714</v>
      </c>
      <c r="B734" s="587" t="s">
        <v>1502</v>
      </c>
      <c r="C734" s="587" t="s">
        <v>1503</v>
      </c>
      <c r="D734" s="587" t="s">
        <v>1614</v>
      </c>
      <c r="E734" s="587" t="s">
        <v>1615</v>
      </c>
      <c r="F734" s="614">
        <v>1</v>
      </c>
      <c r="G734" s="614">
        <v>963</v>
      </c>
      <c r="H734" s="614">
        <v>0.58363636363636362</v>
      </c>
      <c r="I734" s="614">
        <v>963</v>
      </c>
      <c r="J734" s="614">
        <v>2</v>
      </c>
      <c r="K734" s="614">
        <v>1650</v>
      </c>
      <c r="L734" s="614">
        <v>1</v>
      </c>
      <c r="M734" s="614">
        <v>825</v>
      </c>
      <c r="N734" s="614">
        <v>2</v>
      </c>
      <c r="O734" s="614">
        <v>1650</v>
      </c>
      <c r="P734" s="592">
        <v>1</v>
      </c>
      <c r="Q734" s="615">
        <v>825</v>
      </c>
    </row>
    <row r="735" spans="1:17" ht="14.4" customHeight="1" x14ac:dyDescent="0.3">
      <c r="A735" s="586" t="s">
        <v>1714</v>
      </c>
      <c r="B735" s="587" t="s">
        <v>1502</v>
      </c>
      <c r="C735" s="587" t="s">
        <v>1503</v>
      </c>
      <c r="D735" s="587" t="s">
        <v>1614</v>
      </c>
      <c r="E735" s="587" t="s">
        <v>1616</v>
      </c>
      <c r="F735" s="614">
        <v>1</v>
      </c>
      <c r="G735" s="614">
        <v>963</v>
      </c>
      <c r="H735" s="614"/>
      <c r="I735" s="614">
        <v>963</v>
      </c>
      <c r="J735" s="614"/>
      <c r="K735" s="614"/>
      <c r="L735" s="614"/>
      <c r="M735" s="614"/>
      <c r="N735" s="614"/>
      <c r="O735" s="614"/>
      <c r="P735" s="592"/>
      <c r="Q735" s="615"/>
    </row>
    <row r="736" spans="1:17" ht="14.4" customHeight="1" x14ac:dyDescent="0.3">
      <c r="A736" s="586" t="s">
        <v>1714</v>
      </c>
      <c r="B736" s="587" t="s">
        <v>1502</v>
      </c>
      <c r="C736" s="587" t="s">
        <v>1503</v>
      </c>
      <c r="D736" s="587" t="s">
        <v>1617</v>
      </c>
      <c r="E736" s="587" t="s">
        <v>1618</v>
      </c>
      <c r="F736" s="614">
        <v>4</v>
      </c>
      <c r="G736" s="614">
        <v>2048</v>
      </c>
      <c r="H736" s="614">
        <v>4.7517401392111367</v>
      </c>
      <c r="I736" s="614">
        <v>512</v>
      </c>
      <c r="J736" s="614">
        <v>1</v>
      </c>
      <c r="K736" s="614">
        <v>431</v>
      </c>
      <c r="L736" s="614">
        <v>1</v>
      </c>
      <c r="M736" s="614">
        <v>431</v>
      </c>
      <c r="N736" s="614"/>
      <c r="O736" s="614"/>
      <c r="P736" s="592"/>
      <c r="Q736" s="615"/>
    </row>
    <row r="737" spans="1:17" ht="14.4" customHeight="1" x14ac:dyDescent="0.3">
      <c r="A737" s="586" t="s">
        <v>1714</v>
      </c>
      <c r="B737" s="587" t="s">
        <v>1502</v>
      </c>
      <c r="C737" s="587" t="s">
        <v>1503</v>
      </c>
      <c r="D737" s="587" t="s">
        <v>1617</v>
      </c>
      <c r="E737" s="587" t="s">
        <v>1619</v>
      </c>
      <c r="F737" s="614">
        <v>1</v>
      </c>
      <c r="G737" s="614">
        <v>512</v>
      </c>
      <c r="H737" s="614"/>
      <c r="I737" s="614">
        <v>512</v>
      </c>
      <c r="J737" s="614"/>
      <c r="K737" s="614"/>
      <c r="L737" s="614"/>
      <c r="M737" s="614"/>
      <c r="N737" s="614"/>
      <c r="O737" s="614"/>
      <c r="P737" s="592"/>
      <c r="Q737" s="615"/>
    </row>
    <row r="738" spans="1:17" ht="14.4" customHeight="1" x14ac:dyDescent="0.3">
      <c r="A738" s="586" t="s">
        <v>1714</v>
      </c>
      <c r="B738" s="587" t="s">
        <v>1502</v>
      </c>
      <c r="C738" s="587" t="s">
        <v>1503</v>
      </c>
      <c r="D738" s="587" t="s">
        <v>1622</v>
      </c>
      <c r="E738" s="587"/>
      <c r="F738" s="614">
        <v>4</v>
      </c>
      <c r="G738" s="614">
        <v>1968</v>
      </c>
      <c r="H738" s="614"/>
      <c r="I738" s="614">
        <v>492</v>
      </c>
      <c r="J738" s="614"/>
      <c r="K738" s="614"/>
      <c r="L738" s="614"/>
      <c r="M738" s="614"/>
      <c r="N738" s="614"/>
      <c r="O738" s="614"/>
      <c r="P738" s="592"/>
      <c r="Q738" s="615"/>
    </row>
    <row r="739" spans="1:17" ht="14.4" customHeight="1" x14ac:dyDescent="0.3">
      <c r="A739" s="586" t="s">
        <v>1714</v>
      </c>
      <c r="B739" s="587" t="s">
        <v>1502</v>
      </c>
      <c r="C739" s="587" t="s">
        <v>1503</v>
      </c>
      <c r="D739" s="587" t="s">
        <v>1627</v>
      </c>
      <c r="E739" s="587" t="s">
        <v>1628</v>
      </c>
      <c r="F739" s="614">
        <v>2</v>
      </c>
      <c r="G739" s="614">
        <v>498</v>
      </c>
      <c r="H739" s="614">
        <v>1.8376383763837638</v>
      </c>
      <c r="I739" s="614">
        <v>249</v>
      </c>
      <c r="J739" s="614">
        <v>1</v>
      </c>
      <c r="K739" s="614">
        <v>271</v>
      </c>
      <c r="L739" s="614">
        <v>1</v>
      </c>
      <c r="M739" s="614">
        <v>271</v>
      </c>
      <c r="N739" s="614">
        <v>1</v>
      </c>
      <c r="O739" s="614">
        <v>272</v>
      </c>
      <c r="P739" s="592">
        <v>1.003690036900369</v>
      </c>
      <c r="Q739" s="615">
        <v>272</v>
      </c>
    </row>
    <row r="740" spans="1:17" ht="14.4" customHeight="1" x14ac:dyDescent="0.3">
      <c r="A740" s="586" t="s">
        <v>1714</v>
      </c>
      <c r="B740" s="587" t="s">
        <v>1502</v>
      </c>
      <c r="C740" s="587" t="s">
        <v>1503</v>
      </c>
      <c r="D740" s="587" t="s">
        <v>1635</v>
      </c>
      <c r="E740" s="587" t="s">
        <v>1636</v>
      </c>
      <c r="F740" s="614"/>
      <c r="G740" s="614"/>
      <c r="H740" s="614"/>
      <c r="I740" s="614"/>
      <c r="J740" s="614">
        <v>2</v>
      </c>
      <c r="K740" s="614">
        <v>94</v>
      </c>
      <c r="L740" s="614">
        <v>1</v>
      </c>
      <c r="M740" s="614">
        <v>47</v>
      </c>
      <c r="N740" s="614"/>
      <c r="O740" s="614"/>
      <c r="P740" s="592"/>
      <c r="Q740" s="615"/>
    </row>
    <row r="741" spans="1:17" ht="14.4" customHeight="1" x14ac:dyDescent="0.3">
      <c r="A741" s="586" t="s">
        <v>1714</v>
      </c>
      <c r="B741" s="587" t="s">
        <v>1502</v>
      </c>
      <c r="C741" s="587" t="s">
        <v>1503</v>
      </c>
      <c r="D741" s="587" t="s">
        <v>1641</v>
      </c>
      <c r="E741" s="587" t="s">
        <v>1642</v>
      </c>
      <c r="F741" s="614">
        <v>16</v>
      </c>
      <c r="G741" s="614">
        <v>5264</v>
      </c>
      <c r="H741" s="614">
        <v>0.2792572944297082</v>
      </c>
      <c r="I741" s="614">
        <v>329</v>
      </c>
      <c r="J741" s="614">
        <v>50</v>
      </c>
      <c r="K741" s="614">
        <v>18850</v>
      </c>
      <c r="L741" s="614">
        <v>1</v>
      </c>
      <c r="M741" s="614">
        <v>377</v>
      </c>
      <c r="N741" s="614">
        <v>56</v>
      </c>
      <c r="O741" s="614">
        <v>21133</v>
      </c>
      <c r="P741" s="592">
        <v>1.1211140583554378</v>
      </c>
      <c r="Q741" s="615">
        <v>377.375</v>
      </c>
    </row>
    <row r="742" spans="1:17" ht="14.4" customHeight="1" x14ac:dyDescent="0.3">
      <c r="A742" s="586" t="s">
        <v>1714</v>
      </c>
      <c r="B742" s="587" t="s">
        <v>1502</v>
      </c>
      <c r="C742" s="587" t="s">
        <v>1503</v>
      </c>
      <c r="D742" s="587" t="s">
        <v>1648</v>
      </c>
      <c r="E742" s="587" t="s">
        <v>1649</v>
      </c>
      <c r="F742" s="614"/>
      <c r="G742" s="614"/>
      <c r="H742" s="614"/>
      <c r="I742" s="614"/>
      <c r="J742" s="614">
        <v>966</v>
      </c>
      <c r="K742" s="614">
        <v>1442238</v>
      </c>
      <c r="L742" s="614">
        <v>1</v>
      </c>
      <c r="M742" s="614">
        <v>1493</v>
      </c>
      <c r="N742" s="614">
        <v>2388</v>
      </c>
      <c r="O742" s="614">
        <v>3565284</v>
      </c>
      <c r="P742" s="592">
        <v>2.4720496894409938</v>
      </c>
      <c r="Q742" s="615">
        <v>1493</v>
      </c>
    </row>
    <row r="743" spans="1:17" ht="14.4" customHeight="1" x14ac:dyDescent="0.3">
      <c r="A743" s="586" t="s">
        <v>1714</v>
      </c>
      <c r="B743" s="587" t="s">
        <v>1502</v>
      </c>
      <c r="C743" s="587" t="s">
        <v>1503</v>
      </c>
      <c r="D743" s="587" t="s">
        <v>1650</v>
      </c>
      <c r="E743" s="587" t="s">
        <v>1651</v>
      </c>
      <c r="F743" s="614"/>
      <c r="G743" s="614"/>
      <c r="H743" s="614"/>
      <c r="I743" s="614"/>
      <c r="J743" s="614"/>
      <c r="K743" s="614"/>
      <c r="L743" s="614"/>
      <c r="M743" s="614"/>
      <c r="N743" s="614">
        <v>3</v>
      </c>
      <c r="O743" s="614">
        <v>981</v>
      </c>
      <c r="P743" s="592"/>
      <c r="Q743" s="615">
        <v>327</v>
      </c>
    </row>
    <row r="744" spans="1:17" ht="14.4" customHeight="1" x14ac:dyDescent="0.3">
      <c r="A744" s="586" t="s">
        <v>1714</v>
      </c>
      <c r="B744" s="587" t="s">
        <v>1502</v>
      </c>
      <c r="C744" s="587" t="s">
        <v>1503</v>
      </c>
      <c r="D744" s="587" t="s">
        <v>1650</v>
      </c>
      <c r="E744" s="587" t="s">
        <v>1652</v>
      </c>
      <c r="F744" s="614"/>
      <c r="G744" s="614"/>
      <c r="H744" s="614"/>
      <c r="I744" s="614"/>
      <c r="J744" s="614">
        <v>733</v>
      </c>
      <c r="K744" s="614">
        <v>239691</v>
      </c>
      <c r="L744" s="614">
        <v>1</v>
      </c>
      <c r="M744" s="614">
        <v>327</v>
      </c>
      <c r="N744" s="614">
        <v>1944</v>
      </c>
      <c r="O744" s="614">
        <v>635688</v>
      </c>
      <c r="P744" s="592">
        <v>2.6521145975443385</v>
      </c>
      <c r="Q744" s="615">
        <v>327</v>
      </c>
    </row>
    <row r="745" spans="1:17" ht="14.4" customHeight="1" x14ac:dyDescent="0.3">
      <c r="A745" s="586" t="s">
        <v>1714</v>
      </c>
      <c r="B745" s="587" t="s">
        <v>1502</v>
      </c>
      <c r="C745" s="587" t="s">
        <v>1503</v>
      </c>
      <c r="D745" s="587" t="s">
        <v>1653</v>
      </c>
      <c r="E745" s="587" t="s">
        <v>1654</v>
      </c>
      <c r="F745" s="614"/>
      <c r="G745" s="614"/>
      <c r="H745" s="614"/>
      <c r="I745" s="614"/>
      <c r="J745" s="614">
        <v>176</v>
      </c>
      <c r="K745" s="614">
        <v>156112</v>
      </c>
      <c r="L745" s="614">
        <v>1</v>
      </c>
      <c r="M745" s="614">
        <v>887</v>
      </c>
      <c r="N745" s="614">
        <v>206</v>
      </c>
      <c r="O745" s="614">
        <v>182928</v>
      </c>
      <c r="P745" s="592">
        <v>1.1717741108947421</v>
      </c>
      <c r="Q745" s="615">
        <v>888</v>
      </c>
    </row>
    <row r="746" spans="1:17" ht="14.4" customHeight="1" x14ac:dyDescent="0.3">
      <c r="A746" s="586" t="s">
        <v>1714</v>
      </c>
      <c r="B746" s="587" t="s">
        <v>1502</v>
      </c>
      <c r="C746" s="587" t="s">
        <v>1503</v>
      </c>
      <c r="D746" s="587" t="s">
        <v>1655</v>
      </c>
      <c r="E746" s="587" t="s">
        <v>1656</v>
      </c>
      <c r="F746" s="614"/>
      <c r="G746" s="614"/>
      <c r="H746" s="614"/>
      <c r="I746" s="614"/>
      <c r="J746" s="614">
        <v>2</v>
      </c>
      <c r="K746" s="614">
        <v>662</v>
      </c>
      <c r="L746" s="614">
        <v>1</v>
      </c>
      <c r="M746" s="614">
        <v>331</v>
      </c>
      <c r="N746" s="614">
        <v>2</v>
      </c>
      <c r="O746" s="614">
        <v>666</v>
      </c>
      <c r="P746" s="592">
        <v>1.0060422960725075</v>
      </c>
      <c r="Q746" s="615">
        <v>333</v>
      </c>
    </row>
    <row r="747" spans="1:17" ht="14.4" customHeight="1" x14ac:dyDescent="0.3">
      <c r="A747" s="586" t="s">
        <v>1714</v>
      </c>
      <c r="B747" s="587" t="s">
        <v>1502</v>
      </c>
      <c r="C747" s="587" t="s">
        <v>1503</v>
      </c>
      <c r="D747" s="587" t="s">
        <v>1657</v>
      </c>
      <c r="E747" s="587" t="s">
        <v>1658</v>
      </c>
      <c r="F747" s="614"/>
      <c r="G747" s="614"/>
      <c r="H747" s="614"/>
      <c r="I747" s="614"/>
      <c r="J747" s="614">
        <v>569</v>
      </c>
      <c r="K747" s="614">
        <v>147940</v>
      </c>
      <c r="L747" s="614">
        <v>1</v>
      </c>
      <c r="M747" s="614">
        <v>260</v>
      </c>
      <c r="N747" s="614"/>
      <c r="O747" s="614"/>
      <c r="P747" s="592"/>
      <c r="Q747" s="615"/>
    </row>
    <row r="748" spans="1:17" ht="14.4" customHeight="1" x14ac:dyDescent="0.3">
      <c r="A748" s="586" t="s">
        <v>1714</v>
      </c>
      <c r="B748" s="587" t="s">
        <v>1502</v>
      </c>
      <c r="C748" s="587" t="s">
        <v>1503</v>
      </c>
      <c r="D748" s="587" t="s">
        <v>1657</v>
      </c>
      <c r="E748" s="587" t="s">
        <v>1659</v>
      </c>
      <c r="F748" s="614"/>
      <c r="G748" s="614"/>
      <c r="H748" s="614"/>
      <c r="I748" s="614"/>
      <c r="J748" s="614"/>
      <c r="K748" s="614"/>
      <c r="L748" s="614"/>
      <c r="M748" s="614"/>
      <c r="N748" s="614">
        <v>1396</v>
      </c>
      <c r="O748" s="614">
        <v>364356</v>
      </c>
      <c r="P748" s="592"/>
      <c r="Q748" s="615">
        <v>261</v>
      </c>
    </row>
    <row r="749" spans="1:17" ht="14.4" customHeight="1" x14ac:dyDescent="0.3">
      <c r="A749" s="586" t="s">
        <v>1714</v>
      </c>
      <c r="B749" s="587" t="s">
        <v>1502</v>
      </c>
      <c r="C749" s="587" t="s">
        <v>1503</v>
      </c>
      <c r="D749" s="587" t="s">
        <v>1660</v>
      </c>
      <c r="E749" s="587" t="s">
        <v>1661</v>
      </c>
      <c r="F749" s="614"/>
      <c r="G749" s="614"/>
      <c r="H749" s="614"/>
      <c r="I749" s="614"/>
      <c r="J749" s="614"/>
      <c r="K749" s="614"/>
      <c r="L749" s="614"/>
      <c r="M749" s="614"/>
      <c r="N749" s="614">
        <v>40</v>
      </c>
      <c r="O749" s="614">
        <v>6600</v>
      </c>
      <c r="P749" s="592"/>
      <c r="Q749" s="615">
        <v>165</v>
      </c>
    </row>
    <row r="750" spans="1:17" ht="14.4" customHeight="1" x14ac:dyDescent="0.3">
      <c r="A750" s="586" t="s">
        <v>1714</v>
      </c>
      <c r="B750" s="587" t="s">
        <v>1502</v>
      </c>
      <c r="C750" s="587" t="s">
        <v>1503</v>
      </c>
      <c r="D750" s="587" t="s">
        <v>1660</v>
      </c>
      <c r="E750" s="587" t="s">
        <v>1662</v>
      </c>
      <c r="F750" s="614"/>
      <c r="G750" s="614"/>
      <c r="H750" s="614"/>
      <c r="I750" s="614"/>
      <c r="J750" s="614">
        <v>2</v>
      </c>
      <c r="K750" s="614">
        <v>330</v>
      </c>
      <c r="L750" s="614">
        <v>1</v>
      </c>
      <c r="M750" s="614">
        <v>165</v>
      </c>
      <c r="N750" s="614"/>
      <c r="O750" s="614"/>
      <c r="P750" s="592"/>
      <c r="Q750" s="615"/>
    </row>
    <row r="751" spans="1:17" ht="14.4" customHeight="1" x14ac:dyDescent="0.3">
      <c r="A751" s="586" t="s">
        <v>1714</v>
      </c>
      <c r="B751" s="587" t="s">
        <v>1502</v>
      </c>
      <c r="C751" s="587" t="s">
        <v>1503</v>
      </c>
      <c r="D751" s="587" t="s">
        <v>1663</v>
      </c>
      <c r="E751" s="587" t="s">
        <v>1664</v>
      </c>
      <c r="F751" s="614"/>
      <c r="G751" s="614"/>
      <c r="H751" s="614"/>
      <c r="I751" s="614"/>
      <c r="J751" s="614">
        <v>1</v>
      </c>
      <c r="K751" s="614">
        <v>1077</v>
      </c>
      <c r="L751" s="614">
        <v>1</v>
      </c>
      <c r="M751" s="614">
        <v>1077</v>
      </c>
      <c r="N751" s="614"/>
      <c r="O751" s="614"/>
      <c r="P751" s="592"/>
      <c r="Q751" s="615"/>
    </row>
    <row r="752" spans="1:17" ht="14.4" customHeight="1" x14ac:dyDescent="0.3">
      <c r="A752" s="586" t="s">
        <v>1714</v>
      </c>
      <c r="B752" s="587" t="s">
        <v>1502</v>
      </c>
      <c r="C752" s="587" t="s">
        <v>1503</v>
      </c>
      <c r="D752" s="587" t="s">
        <v>1665</v>
      </c>
      <c r="E752" s="587" t="s">
        <v>1666</v>
      </c>
      <c r="F752" s="614"/>
      <c r="G752" s="614"/>
      <c r="H752" s="614"/>
      <c r="I752" s="614"/>
      <c r="J752" s="614"/>
      <c r="K752" s="614"/>
      <c r="L752" s="614"/>
      <c r="M752" s="614"/>
      <c r="N752" s="614">
        <v>890</v>
      </c>
      <c r="O752" s="614">
        <v>134939</v>
      </c>
      <c r="P752" s="592"/>
      <c r="Q752" s="615">
        <v>151.61685393258426</v>
      </c>
    </row>
    <row r="753" spans="1:17" ht="14.4" customHeight="1" x14ac:dyDescent="0.3">
      <c r="A753" s="586" t="s">
        <v>1714</v>
      </c>
      <c r="B753" s="587" t="s">
        <v>1502</v>
      </c>
      <c r="C753" s="587" t="s">
        <v>1503</v>
      </c>
      <c r="D753" s="587" t="s">
        <v>1665</v>
      </c>
      <c r="E753" s="587" t="s">
        <v>1667</v>
      </c>
      <c r="F753" s="614"/>
      <c r="G753" s="614"/>
      <c r="H753" s="614"/>
      <c r="I753" s="614"/>
      <c r="J753" s="614"/>
      <c r="K753" s="614"/>
      <c r="L753" s="614"/>
      <c r="M753" s="614"/>
      <c r="N753" s="614">
        <v>9</v>
      </c>
      <c r="O753" s="614">
        <v>1362</v>
      </c>
      <c r="P753" s="592"/>
      <c r="Q753" s="615">
        <v>151.33333333333334</v>
      </c>
    </row>
    <row r="754" spans="1:17" ht="14.4" customHeight="1" x14ac:dyDescent="0.3">
      <c r="A754" s="586" t="s">
        <v>1714</v>
      </c>
      <c r="B754" s="587" t="s">
        <v>1502</v>
      </c>
      <c r="C754" s="587" t="s">
        <v>1503</v>
      </c>
      <c r="D754" s="587" t="s">
        <v>1715</v>
      </c>
      <c r="E754" s="587" t="s">
        <v>1716</v>
      </c>
      <c r="F754" s="614"/>
      <c r="G754" s="614"/>
      <c r="H754" s="614"/>
      <c r="I754" s="614"/>
      <c r="J754" s="614"/>
      <c r="K754" s="614"/>
      <c r="L754" s="614"/>
      <c r="M754" s="614"/>
      <c r="N754" s="614">
        <v>0</v>
      </c>
      <c r="O754" s="614">
        <v>0</v>
      </c>
      <c r="P754" s="592"/>
      <c r="Q754" s="615"/>
    </row>
    <row r="755" spans="1:17" ht="14.4" customHeight="1" x14ac:dyDescent="0.3">
      <c r="A755" s="586" t="s">
        <v>1714</v>
      </c>
      <c r="B755" s="587" t="s">
        <v>1502</v>
      </c>
      <c r="C755" s="587" t="s">
        <v>1503</v>
      </c>
      <c r="D755" s="587" t="s">
        <v>1717</v>
      </c>
      <c r="E755" s="587" t="s">
        <v>1718</v>
      </c>
      <c r="F755" s="614"/>
      <c r="G755" s="614"/>
      <c r="H755" s="614"/>
      <c r="I755" s="614"/>
      <c r="J755" s="614"/>
      <c r="K755" s="614"/>
      <c r="L755" s="614"/>
      <c r="M755" s="614"/>
      <c r="N755" s="614">
        <v>0</v>
      </c>
      <c r="O755" s="614">
        <v>0</v>
      </c>
      <c r="P755" s="592"/>
      <c r="Q755" s="615"/>
    </row>
    <row r="756" spans="1:17" ht="14.4" customHeight="1" x14ac:dyDescent="0.3">
      <c r="A756" s="586" t="s">
        <v>1719</v>
      </c>
      <c r="B756" s="587" t="s">
        <v>1502</v>
      </c>
      <c r="C756" s="587" t="s">
        <v>1503</v>
      </c>
      <c r="D756" s="587" t="s">
        <v>1504</v>
      </c>
      <c r="E756" s="587" t="s">
        <v>1505</v>
      </c>
      <c r="F756" s="614">
        <v>1505</v>
      </c>
      <c r="G756" s="614">
        <v>260365</v>
      </c>
      <c r="H756" s="614">
        <v>1.0301163586584532</v>
      </c>
      <c r="I756" s="614">
        <v>173</v>
      </c>
      <c r="J756" s="614">
        <v>1461</v>
      </c>
      <c r="K756" s="614">
        <v>252753</v>
      </c>
      <c r="L756" s="614">
        <v>1</v>
      </c>
      <c r="M756" s="614">
        <v>173</v>
      </c>
      <c r="N756" s="614">
        <v>1933</v>
      </c>
      <c r="O756" s="614">
        <v>336342</v>
      </c>
      <c r="P756" s="592">
        <v>1.3307141754994005</v>
      </c>
      <c r="Q756" s="615">
        <v>174</v>
      </c>
    </row>
    <row r="757" spans="1:17" ht="14.4" customHeight="1" x14ac:dyDescent="0.3">
      <c r="A757" s="586" t="s">
        <v>1719</v>
      </c>
      <c r="B757" s="587" t="s">
        <v>1502</v>
      </c>
      <c r="C757" s="587" t="s">
        <v>1503</v>
      </c>
      <c r="D757" s="587" t="s">
        <v>1522</v>
      </c>
      <c r="E757" s="587" t="s">
        <v>1523</v>
      </c>
      <c r="F757" s="614">
        <v>21</v>
      </c>
      <c r="G757" s="614">
        <v>24633</v>
      </c>
      <c r="H757" s="614">
        <v>3.9487985123675476E-2</v>
      </c>
      <c r="I757" s="614">
        <v>1173</v>
      </c>
      <c r="J757" s="614">
        <v>583</v>
      </c>
      <c r="K757" s="614">
        <v>623810</v>
      </c>
      <c r="L757" s="614">
        <v>1</v>
      </c>
      <c r="M757" s="614">
        <v>1070</v>
      </c>
      <c r="N757" s="614">
        <v>4492</v>
      </c>
      <c r="O757" s="614">
        <v>4806440</v>
      </c>
      <c r="P757" s="592">
        <v>7.7049742710120066</v>
      </c>
      <c r="Q757" s="615">
        <v>1070</v>
      </c>
    </row>
    <row r="758" spans="1:17" ht="14.4" customHeight="1" x14ac:dyDescent="0.3">
      <c r="A758" s="586" t="s">
        <v>1719</v>
      </c>
      <c r="B758" s="587" t="s">
        <v>1502</v>
      </c>
      <c r="C758" s="587" t="s">
        <v>1503</v>
      </c>
      <c r="D758" s="587" t="s">
        <v>1524</v>
      </c>
      <c r="E758" s="587" t="s">
        <v>1525</v>
      </c>
      <c r="F758" s="614">
        <v>402</v>
      </c>
      <c r="G758" s="614">
        <v>16482</v>
      </c>
      <c r="H758" s="614">
        <v>1.4332173913043478</v>
      </c>
      <c r="I758" s="614">
        <v>41</v>
      </c>
      <c r="J758" s="614">
        <v>250</v>
      </c>
      <c r="K758" s="614">
        <v>11500</v>
      </c>
      <c r="L758" s="614">
        <v>1</v>
      </c>
      <c r="M758" s="614">
        <v>46</v>
      </c>
      <c r="N758" s="614">
        <v>279</v>
      </c>
      <c r="O758" s="614">
        <v>12834</v>
      </c>
      <c r="P758" s="592">
        <v>1.1160000000000001</v>
      </c>
      <c r="Q758" s="615">
        <v>46</v>
      </c>
    </row>
    <row r="759" spans="1:17" ht="14.4" customHeight="1" x14ac:dyDescent="0.3">
      <c r="A759" s="586" t="s">
        <v>1719</v>
      </c>
      <c r="B759" s="587" t="s">
        <v>1502</v>
      </c>
      <c r="C759" s="587" t="s">
        <v>1503</v>
      </c>
      <c r="D759" s="587" t="s">
        <v>1524</v>
      </c>
      <c r="E759" s="587" t="s">
        <v>1526</v>
      </c>
      <c r="F759" s="614">
        <v>2</v>
      </c>
      <c r="G759" s="614">
        <v>82</v>
      </c>
      <c r="H759" s="614">
        <v>0.13712374581939799</v>
      </c>
      <c r="I759" s="614">
        <v>41</v>
      </c>
      <c r="J759" s="614">
        <v>13</v>
      </c>
      <c r="K759" s="614">
        <v>598</v>
      </c>
      <c r="L759" s="614">
        <v>1</v>
      </c>
      <c r="M759" s="614">
        <v>46</v>
      </c>
      <c r="N759" s="614">
        <v>27</v>
      </c>
      <c r="O759" s="614">
        <v>1242</v>
      </c>
      <c r="P759" s="592">
        <v>2.0769230769230771</v>
      </c>
      <c r="Q759" s="615">
        <v>46</v>
      </c>
    </row>
    <row r="760" spans="1:17" ht="14.4" customHeight="1" x14ac:dyDescent="0.3">
      <c r="A760" s="586" t="s">
        <v>1719</v>
      </c>
      <c r="B760" s="587" t="s">
        <v>1502</v>
      </c>
      <c r="C760" s="587" t="s">
        <v>1503</v>
      </c>
      <c r="D760" s="587" t="s">
        <v>1527</v>
      </c>
      <c r="E760" s="587" t="s">
        <v>1528</v>
      </c>
      <c r="F760" s="614">
        <v>121</v>
      </c>
      <c r="G760" s="614">
        <v>46464</v>
      </c>
      <c r="H760" s="614">
        <v>1.7166925293726447</v>
      </c>
      <c r="I760" s="614">
        <v>384</v>
      </c>
      <c r="J760" s="614">
        <v>78</v>
      </c>
      <c r="K760" s="614">
        <v>27066</v>
      </c>
      <c r="L760" s="614">
        <v>1</v>
      </c>
      <c r="M760" s="614">
        <v>347</v>
      </c>
      <c r="N760" s="614">
        <v>83</v>
      </c>
      <c r="O760" s="614">
        <v>28801</v>
      </c>
      <c r="P760" s="592">
        <v>1.0641025641025641</v>
      </c>
      <c r="Q760" s="615">
        <v>347</v>
      </c>
    </row>
    <row r="761" spans="1:17" ht="14.4" customHeight="1" x14ac:dyDescent="0.3">
      <c r="A761" s="586" t="s">
        <v>1719</v>
      </c>
      <c r="B761" s="587" t="s">
        <v>1502</v>
      </c>
      <c r="C761" s="587" t="s">
        <v>1503</v>
      </c>
      <c r="D761" s="587" t="s">
        <v>1529</v>
      </c>
      <c r="E761" s="587" t="s">
        <v>1530</v>
      </c>
      <c r="F761" s="614">
        <v>18</v>
      </c>
      <c r="G761" s="614">
        <v>666</v>
      </c>
      <c r="H761" s="614">
        <v>0.9327731092436975</v>
      </c>
      <c r="I761" s="614">
        <v>37</v>
      </c>
      <c r="J761" s="614">
        <v>14</v>
      </c>
      <c r="K761" s="614">
        <v>714</v>
      </c>
      <c r="L761" s="614">
        <v>1</v>
      </c>
      <c r="M761" s="614">
        <v>51</v>
      </c>
      <c r="N761" s="614">
        <v>4</v>
      </c>
      <c r="O761" s="614">
        <v>204</v>
      </c>
      <c r="P761" s="592">
        <v>0.2857142857142857</v>
      </c>
      <c r="Q761" s="615">
        <v>51</v>
      </c>
    </row>
    <row r="762" spans="1:17" ht="14.4" customHeight="1" x14ac:dyDescent="0.3">
      <c r="A762" s="586" t="s">
        <v>1719</v>
      </c>
      <c r="B762" s="587" t="s">
        <v>1502</v>
      </c>
      <c r="C762" s="587" t="s">
        <v>1503</v>
      </c>
      <c r="D762" s="587" t="s">
        <v>1529</v>
      </c>
      <c r="E762" s="587" t="s">
        <v>1531</v>
      </c>
      <c r="F762" s="614">
        <v>223</v>
      </c>
      <c r="G762" s="614">
        <v>8251</v>
      </c>
      <c r="H762" s="614">
        <v>8.0892156862745104</v>
      </c>
      <c r="I762" s="614">
        <v>37</v>
      </c>
      <c r="J762" s="614">
        <v>20</v>
      </c>
      <c r="K762" s="614">
        <v>1020</v>
      </c>
      <c r="L762" s="614">
        <v>1</v>
      </c>
      <c r="M762" s="614">
        <v>51</v>
      </c>
      <c r="N762" s="614">
        <v>12</v>
      </c>
      <c r="O762" s="614">
        <v>612</v>
      </c>
      <c r="P762" s="592">
        <v>0.6</v>
      </c>
      <c r="Q762" s="615">
        <v>51</v>
      </c>
    </row>
    <row r="763" spans="1:17" ht="14.4" customHeight="1" x14ac:dyDescent="0.3">
      <c r="A763" s="586" t="s">
        <v>1719</v>
      </c>
      <c r="B763" s="587" t="s">
        <v>1502</v>
      </c>
      <c r="C763" s="587" t="s">
        <v>1503</v>
      </c>
      <c r="D763" s="587" t="s">
        <v>1534</v>
      </c>
      <c r="E763" s="587" t="s">
        <v>1535</v>
      </c>
      <c r="F763" s="614">
        <v>1423</v>
      </c>
      <c r="G763" s="614">
        <v>634658</v>
      </c>
      <c r="H763" s="614">
        <v>0.29922555471423412</v>
      </c>
      <c r="I763" s="614">
        <v>446</v>
      </c>
      <c r="J763" s="614">
        <v>5626</v>
      </c>
      <c r="K763" s="614">
        <v>2121002</v>
      </c>
      <c r="L763" s="614">
        <v>1</v>
      </c>
      <c r="M763" s="614">
        <v>377</v>
      </c>
      <c r="N763" s="614">
        <v>7754</v>
      </c>
      <c r="O763" s="614">
        <v>2923258</v>
      </c>
      <c r="P763" s="592">
        <v>1.3782438677568432</v>
      </c>
      <c r="Q763" s="615">
        <v>377</v>
      </c>
    </row>
    <row r="764" spans="1:17" ht="14.4" customHeight="1" x14ac:dyDescent="0.3">
      <c r="A764" s="586" t="s">
        <v>1719</v>
      </c>
      <c r="B764" s="587" t="s">
        <v>1502</v>
      </c>
      <c r="C764" s="587" t="s">
        <v>1503</v>
      </c>
      <c r="D764" s="587" t="s">
        <v>1536</v>
      </c>
      <c r="E764" s="587" t="s">
        <v>1537</v>
      </c>
      <c r="F764" s="614">
        <v>11</v>
      </c>
      <c r="G764" s="614">
        <v>462</v>
      </c>
      <c r="H764" s="614">
        <v>0.90588235294117647</v>
      </c>
      <c r="I764" s="614">
        <v>42</v>
      </c>
      <c r="J764" s="614">
        <v>15</v>
      </c>
      <c r="K764" s="614">
        <v>510</v>
      </c>
      <c r="L764" s="614">
        <v>1</v>
      </c>
      <c r="M764" s="614">
        <v>34</v>
      </c>
      <c r="N764" s="614">
        <v>10</v>
      </c>
      <c r="O764" s="614">
        <v>340</v>
      </c>
      <c r="P764" s="592">
        <v>0.66666666666666663</v>
      </c>
      <c r="Q764" s="615">
        <v>34</v>
      </c>
    </row>
    <row r="765" spans="1:17" ht="14.4" customHeight="1" x14ac:dyDescent="0.3">
      <c r="A765" s="586" t="s">
        <v>1719</v>
      </c>
      <c r="B765" s="587" t="s">
        <v>1502</v>
      </c>
      <c r="C765" s="587" t="s">
        <v>1503</v>
      </c>
      <c r="D765" s="587" t="s">
        <v>1538</v>
      </c>
      <c r="E765" s="587" t="s">
        <v>1539</v>
      </c>
      <c r="F765" s="614">
        <v>24</v>
      </c>
      <c r="G765" s="614">
        <v>11808</v>
      </c>
      <c r="H765" s="614">
        <v>2.5038167938931299</v>
      </c>
      <c r="I765" s="614">
        <v>492</v>
      </c>
      <c r="J765" s="614">
        <v>9</v>
      </c>
      <c r="K765" s="614">
        <v>4716</v>
      </c>
      <c r="L765" s="614">
        <v>1</v>
      </c>
      <c r="M765" s="614">
        <v>524</v>
      </c>
      <c r="N765" s="614">
        <v>22</v>
      </c>
      <c r="O765" s="614">
        <v>11528</v>
      </c>
      <c r="P765" s="592">
        <v>2.4444444444444446</v>
      </c>
      <c r="Q765" s="615">
        <v>524</v>
      </c>
    </row>
    <row r="766" spans="1:17" ht="14.4" customHeight="1" x14ac:dyDescent="0.3">
      <c r="A766" s="586" t="s">
        <v>1719</v>
      </c>
      <c r="B766" s="587" t="s">
        <v>1502</v>
      </c>
      <c r="C766" s="587" t="s">
        <v>1503</v>
      </c>
      <c r="D766" s="587" t="s">
        <v>1540</v>
      </c>
      <c r="E766" s="587" t="s">
        <v>1541</v>
      </c>
      <c r="F766" s="614">
        <v>23</v>
      </c>
      <c r="G766" s="614">
        <v>713</v>
      </c>
      <c r="H766" s="614">
        <v>0.69493177387914229</v>
      </c>
      <c r="I766" s="614">
        <v>31</v>
      </c>
      <c r="J766" s="614">
        <v>18</v>
      </c>
      <c r="K766" s="614">
        <v>1026</v>
      </c>
      <c r="L766" s="614">
        <v>1</v>
      </c>
      <c r="M766" s="614">
        <v>57</v>
      </c>
      <c r="N766" s="614">
        <v>3</v>
      </c>
      <c r="O766" s="614">
        <v>174</v>
      </c>
      <c r="P766" s="592">
        <v>0.16959064327485379</v>
      </c>
      <c r="Q766" s="615">
        <v>58</v>
      </c>
    </row>
    <row r="767" spans="1:17" ht="14.4" customHeight="1" x14ac:dyDescent="0.3">
      <c r="A767" s="586" t="s">
        <v>1719</v>
      </c>
      <c r="B767" s="587" t="s">
        <v>1502</v>
      </c>
      <c r="C767" s="587" t="s">
        <v>1503</v>
      </c>
      <c r="D767" s="587" t="s">
        <v>1542</v>
      </c>
      <c r="E767" s="587" t="s">
        <v>1543</v>
      </c>
      <c r="F767" s="614">
        <v>5</v>
      </c>
      <c r="G767" s="614">
        <v>1040</v>
      </c>
      <c r="H767" s="614">
        <v>1.1607142857142858</v>
      </c>
      <c r="I767" s="614">
        <v>208</v>
      </c>
      <c r="J767" s="614">
        <v>4</v>
      </c>
      <c r="K767" s="614">
        <v>896</v>
      </c>
      <c r="L767" s="614">
        <v>1</v>
      </c>
      <c r="M767" s="614">
        <v>224</v>
      </c>
      <c r="N767" s="614">
        <v>2</v>
      </c>
      <c r="O767" s="614">
        <v>450</v>
      </c>
      <c r="P767" s="592">
        <v>0.5022321428571429</v>
      </c>
      <c r="Q767" s="615">
        <v>225</v>
      </c>
    </row>
    <row r="768" spans="1:17" ht="14.4" customHeight="1" x14ac:dyDescent="0.3">
      <c r="A768" s="586" t="s">
        <v>1719</v>
      </c>
      <c r="B768" s="587" t="s">
        <v>1502</v>
      </c>
      <c r="C768" s="587" t="s">
        <v>1503</v>
      </c>
      <c r="D768" s="587" t="s">
        <v>1542</v>
      </c>
      <c r="E768" s="587" t="s">
        <v>1544</v>
      </c>
      <c r="F768" s="614"/>
      <c r="G768" s="614"/>
      <c r="H768" s="614"/>
      <c r="I768" s="614"/>
      <c r="J768" s="614">
        <v>1</v>
      </c>
      <c r="K768" s="614">
        <v>224</v>
      </c>
      <c r="L768" s="614">
        <v>1</v>
      </c>
      <c r="M768" s="614">
        <v>224</v>
      </c>
      <c r="N768" s="614"/>
      <c r="O768" s="614"/>
      <c r="P768" s="592"/>
      <c r="Q768" s="615"/>
    </row>
    <row r="769" spans="1:17" ht="14.4" customHeight="1" x14ac:dyDescent="0.3">
      <c r="A769" s="586" t="s">
        <v>1719</v>
      </c>
      <c r="B769" s="587" t="s">
        <v>1502</v>
      </c>
      <c r="C769" s="587" t="s">
        <v>1503</v>
      </c>
      <c r="D769" s="587" t="s">
        <v>1545</v>
      </c>
      <c r="E769" s="587" t="s">
        <v>1546</v>
      </c>
      <c r="F769" s="614">
        <v>5</v>
      </c>
      <c r="G769" s="614">
        <v>1920</v>
      </c>
      <c r="H769" s="614">
        <v>0.69439421338155516</v>
      </c>
      <c r="I769" s="614">
        <v>384</v>
      </c>
      <c r="J769" s="614">
        <v>5</v>
      </c>
      <c r="K769" s="614">
        <v>2765</v>
      </c>
      <c r="L769" s="614">
        <v>1</v>
      </c>
      <c r="M769" s="614">
        <v>553</v>
      </c>
      <c r="N769" s="614">
        <v>2</v>
      </c>
      <c r="O769" s="614">
        <v>1108</v>
      </c>
      <c r="P769" s="592">
        <v>0.40072332730560578</v>
      </c>
      <c r="Q769" s="615">
        <v>554</v>
      </c>
    </row>
    <row r="770" spans="1:17" ht="14.4" customHeight="1" x14ac:dyDescent="0.3">
      <c r="A770" s="586" t="s">
        <v>1719</v>
      </c>
      <c r="B770" s="587" t="s">
        <v>1502</v>
      </c>
      <c r="C770" s="587" t="s">
        <v>1503</v>
      </c>
      <c r="D770" s="587" t="s">
        <v>1547</v>
      </c>
      <c r="E770" s="587" t="s">
        <v>1548</v>
      </c>
      <c r="F770" s="614">
        <v>1</v>
      </c>
      <c r="G770" s="614">
        <v>236</v>
      </c>
      <c r="H770" s="614"/>
      <c r="I770" s="614">
        <v>236</v>
      </c>
      <c r="J770" s="614"/>
      <c r="K770" s="614"/>
      <c r="L770" s="614"/>
      <c r="M770" s="614"/>
      <c r="N770" s="614">
        <v>3</v>
      </c>
      <c r="O770" s="614">
        <v>642</v>
      </c>
      <c r="P770" s="592"/>
      <c r="Q770" s="615">
        <v>214</v>
      </c>
    </row>
    <row r="771" spans="1:17" ht="14.4" customHeight="1" x14ac:dyDescent="0.3">
      <c r="A771" s="586" t="s">
        <v>1719</v>
      </c>
      <c r="B771" s="587" t="s">
        <v>1502</v>
      </c>
      <c r="C771" s="587" t="s">
        <v>1503</v>
      </c>
      <c r="D771" s="587" t="s">
        <v>1549</v>
      </c>
      <c r="E771" s="587" t="s">
        <v>1550</v>
      </c>
      <c r="F771" s="614">
        <v>4</v>
      </c>
      <c r="G771" s="614">
        <v>548</v>
      </c>
      <c r="H771" s="614">
        <v>1.9432624113475176</v>
      </c>
      <c r="I771" s="614">
        <v>137</v>
      </c>
      <c r="J771" s="614">
        <v>2</v>
      </c>
      <c r="K771" s="614">
        <v>282</v>
      </c>
      <c r="L771" s="614">
        <v>1</v>
      </c>
      <c r="M771" s="614">
        <v>141</v>
      </c>
      <c r="N771" s="614">
        <v>2</v>
      </c>
      <c r="O771" s="614">
        <v>284</v>
      </c>
      <c r="P771" s="592">
        <v>1.0070921985815602</v>
      </c>
      <c r="Q771" s="615">
        <v>142</v>
      </c>
    </row>
    <row r="772" spans="1:17" ht="14.4" customHeight="1" x14ac:dyDescent="0.3">
      <c r="A772" s="586" t="s">
        <v>1719</v>
      </c>
      <c r="B772" s="587" t="s">
        <v>1502</v>
      </c>
      <c r="C772" s="587" t="s">
        <v>1503</v>
      </c>
      <c r="D772" s="587" t="s">
        <v>1549</v>
      </c>
      <c r="E772" s="587" t="s">
        <v>1551</v>
      </c>
      <c r="F772" s="614"/>
      <c r="G772" s="614"/>
      <c r="H772" s="614"/>
      <c r="I772" s="614"/>
      <c r="J772" s="614">
        <v>2</v>
      </c>
      <c r="K772" s="614">
        <v>282</v>
      </c>
      <c r="L772" s="614">
        <v>1</v>
      </c>
      <c r="M772" s="614">
        <v>141</v>
      </c>
      <c r="N772" s="614"/>
      <c r="O772" s="614"/>
      <c r="P772" s="592"/>
      <c r="Q772" s="615"/>
    </row>
    <row r="773" spans="1:17" ht="14.4" customHeight="1" x14ac:dyDescent="0.3">
      <c r="A773" s="586" t="s">
        <v>1719</v>
      </c>
      <c r="B773" s="587" t="s">
        <v>1502</v>
      </c>
      <c r="C773" s="587" t="s">
        <v>1503</v>
      </c>
      <c r="D773" s="587" t="s">
        <v>1556</v>
      </c>
      <c r="E773" s="587" t="s">
        <v>1557</v>
      </c>
      <c r="F773" s="614">
        <v>4195</v>
      </c>
      <c r="G773" s="614">
        <v>71315</v>
      </c>
      <c r="H773" s="614">
        <v>1.0745389344262295</v>
      </c>
      <c r="I773" s="614">
        <v>17</v>
      </c>
      <c r="J773" s="614">
        <v>3904</v>
      </c>
      <c r="K773" s="614">
        <v>66368</v>
      </c>
      <c r="L773" s="614">
        <v>1</v>
      </c>
      <c r="M773" s="614">
        <v>17</v>
      </c>
      <c r="N773" s="614">
        <v>4872</v>
      </c>
      <c r="O773" s="614">
        <v>82824</v>
      </c>
      <c r="P773" s="592">
        <v>1.2479508196721312</v>
      </c>
      <c r="Q773" s="615">
        <v>17</v>
      </c>
    </row>
    <row r="774" spans="1:17" ht="14.4" customHeight="1" x14ac:dyDescent="0.3">
      <c r="A774" s="586" t="s">
        <v>1719</v>
      </c>
      <c r="B774" s="587" t="s">
        <v>1502</v>
      </c>
      <c r="C774" s="587" t="s">
        <v>1503</v>
      </c>
      <c r="D774" s="587" t="s">
        <v>1556</v>
      </c>
      <c r="E774" s="587" t="s">
        <v>1558</v>
      </c>
      <c r="F774" s="614">
        <v>14</v>
      </c>
      <c r="G774" s="614">
        <v>238</v>
      </c>
      <c r="H774" s="614">
        <v>0.45161290322580644</v>
      </c>
      <c r="I774" s="614">
        <v>17</v>
      </c>
      <c r="J774" s="614">
        <v>31</v>
      </c>
      <c r="K774" s="614">
        <v>527</v>
      </c>
      <c r="L774" s="614">
        <v>1</v>
      </c>
      <c r="M774" s="614">
        <v>17</v>
      </c>
      <c r="N774" s="614">
        <v>21</v>
      </c>
      <c r="O774" s="614">
        <v>357</v>
      </c>
      <c r="P774" s="592">
        <v>0.67741935483870963</v>
      </c>
      <c r="Q774" s="615">
        <v>17</v>
      </c>
    </row>
    <row r="775" spans="1:17" ht="14.4" customHeight="1" x14ac:dyDescent="0.3">
      <c r="A775" s="586" t="s">
        <v>1719</v>
      </c>
      <c r="B775" s="587" t="s">
        <v>1502</v>
      </c>
      <c r="C775" s="587" t="s">
        <v>1503</v>
      </c>
      <c r="D775" s="587" t="s">
        <v>1559</v>
      </c>
      <c r="E775" s="587" t="s">
        <v>1560</v>
      </c>
      <c r="F775" s="614">
        <v>9</v>
      </c>
      <c r="G775" s="614">
        <v>1251</v>
      </c>
      <c r="H775" s="614">
        <v>4.3741258741258742</v>
      </c>
      <c r="I775" s="614">
        <v>139</v>
      </c>
      <c r="J775" s="614">
        <v>2</v>
      </c>
      <c r="K775" s="614">
        <v>286</v>
      </c>
      <c r="L775" s="614">
        <v>1</v>
      </c>
      <c r="M775" s="614">
        <v>143</v>
      </c>
      <c r="N775" s="614"/>
      <c r="O775" s="614"/>
      <c r="P775" s="592"/>
      <c r="Q775" s="615"/>
    </row>
    <row r="776" spans="1:17" ht="14.4" customHeight="1" x14ac:dyDescent="0.3">
      <c r="A776" s="586" t="s">
        <v>1719</v>
      </c>
      <c r="B776" s="587" t="s">
        <v>1502</v>
      </c>
      <c r="C776" s="587" t="s">
        <v>1503</v>
      </c>
      <c r="D776" s="587" t="s">
        <v>1559</v>
      </c>
      <c r="E776" s="587" t="s">
        <v>1561</v>
      </c>
      <c r="F776" s="614"/>
      <c r="G776" s="614"/>
      <c r="H776" s="614"/>
      <c r="I776" s="614"/>
      <c r="J776" s="614">
        <v>2</v>
      </c>
      <c r="K776" s="614">
        <v>286</v>
      </c>
      <c r="L776" s="614">
        <v>1</v>
      </c>
      <c r="M776" s="614">
        <v>143</v>
      </c>
      <c r="N776" s="614">
        <v>1</v>
      </c>
      <c r="O776" s="614">
        <v>143</v>
      </c>
      <c r="P776" s="592">
        <v>0.5</v>
      </c>
      <c r="Q776" s="615">
        <v>143</v>
      </c>
    </row>
    <row r="777" spans="1:17" ht="14.4" customHeight="1" x14ac:dyDescent="0.3">
      <c r="A777" s="586" t="s">
        <v>1719</v>
      </c>
      <c r="B777" s="587" t="s">
        <v>1502</v>
      </c>
      <c r="C777" s="587" t="s">
        <v>1503</v>
      </c>
      <c r="D777" s="587" t="s">
        <v>1562</v>
      </c>
      <c r="E777" s="587" t="s">
        <v>1563</v>
      </c>
      <c r="F777" s="614">
        <v>9</v>
      </c>
      <c r="G777" s="614">
        <v>927</v>
      </c>
      <c r="H777" s="614">
        <v>7.1307692307692312</v>
      </c>
      <c r="I777" s="614">
        <v>103</v>
      </c>
      <c r="J777" s="614">
        <v>2</v>
      </c>
      <c r="K777" s="614">
        <v>130</v>
      </c>
      <c r="L777" s="614">
        <v>1</v>
      </c>
      <c r="M777" s="614">
        <v>65</v>
      </c>
      <c r="N777" s="614">
        <v>2</v>
      </c>
      <c r="O777" s="614">
        <v>130</v>
      </c>
      <c r="P777" s="592">
        <v>1</v>
      </c>
      <c r="Q777" s="615">
        <v>65</v>
      </c>
    </row>
    <row r="778" spans="1:17" ht="14.4" customHeight="1" x14ac:dyDescent="0.3">
      <c r="A778" s="586" t="s">
        <v>1719</v>
      </c>
      <c r="B778" s="587" t="s">
        <v>1502</v>
      </c>
      <c r="C778" s="587" t="s">
        <v>1503</v>
      </c>
      <c r="D778" s="587" t="s">
        <v>1562</v>
      </c>
      <c r="E778" s="587" t="s">
        <v>1564</v>
      </c>
      <c r="F778" s="614">
        <v>6</v>
      </c>
      <c r="G778" s="614">
        <v>618</v>
      </c>
      <c r="H778" s="614">
        <v>3.1692307692307691</v>
      </c>
      <c r="I778" s="614">
        <v>103</v>
      </c>
      <c r="J778" s="614">
        <v>3</v>
      </c>
      <c r="K778" s="614">
        <v>195</v>
      </c>
      <c r="L778" s="614">
        <v>1</v>
      </c>
      <c r="M778" s="614">
        <v>65</v>
      </c>
      <c r="N778" s="614">
        <v>5</v>
      </c>
      <c r="O778" s="614">
        <v>325</v>
      </c>
      <c r="P778" s="592">
        <v>1.6666666666666667</v>
      </c>
      <c r="Q778" s="615">
        <v>65</v>
      </c>
    </row>
    <row r="779" spans="1:17" ht="14.4" customHeight="1" x14ac:dyDescent="0.3">
      <c r="A779" s="586" t="s">
        <v>1719</v>
      </c>
      <c r="B779" s="587" t="s">
        <v>1502</v>
      </c>
      <c r="C779" s="587" t="s">
        <v>1503</v>
      </c>
      <c r="D779" s="587" t="s">
        <v>1571</v>
      </c>
      <c r="E779" s="587" t="s">
        <v>1572</v>
      </c>
      <c r="F779" s="614">
        <v>928</v>
      </c>
      <c r="G779" s="614">
        <v>108576</v>
      </c>
      <c r="H779" s="614">
        <v>0.80236476500147802</v>
      </c>
      <c r="I779" s="614">
        <v>117</v>
      </c>
      <c r="J779" s="614">
        <v>995</v>
      </c>
      <c r="K779" s="614">
        <v>135320</v>
      </c>
      <c r="L779" s="614">
        <v>1</v>
      </c>
      <c r="M779" s="614">
        <v>136</v>
      </c>
      <c r="N779" s="614">
        <v>1086</v>
      </c>
      <c r="O779" s="614">
        <v>148378</v>
      </c>
      <c r="P779" s="592">
        <v>1.0964971918415607</v>
      </c>
      <c r="Q779" s="615">
        <v>136.62799263351749</v>
      </c>
    </row>
    <row r="780" spans="1:17" ht="14.4" customHeight="1" x14ac:dyDescent="0.3">
      <c r="A780" s="586" t="s">
        <v>1719</v>
      </c>
      <c r="B780" s="587" t="s">
        <v>1502</v>
      </c>
      <c r="C780" s="587" t="s">
        <v>1503</v>
      </c>
      <c r="D780" s="587" t="s">
        <v>1571</v>
      </c>
      <c r="E780" s="587" t="s">
        <v>1573</v>
      </c>
      <c r="F780" s="614">
        <v>11</v>
      </c>
      <c r="G780" s="614">
        <v>1287</v>
      </c>
      <c r="H780" s="614">
        <v>0.43014705882352944</v>
      </c>
      <c r="I780" s="614">
        <v>117</v>
      </c>
      <c r="J780" s="614">
        <v>22</v>
      </c>
      <c r="K780" s="614">
        <v>2992</v>
      </c>
      <c r="L780" s="614">
        <v>1</v>
      </c>
      <c r="M780" s="614">
        <v>136</v>
      </c>
      <c r="N780" s="614">
        <v>12</v>
      </c>
      <c r="O780" s="614">
        <v>1634</v>
      </c>
      <c r="P780" s="592">
        <v>0.54612299465240643</v>
      </c>
      <c r="Q780" s="615">
        <v>136.16666666666666</v>
      </c>
    </row>
    <row r="781" spans="1:17" ht="14.4" customHeight="1" x14ac:dyDescent="0.3">
      <c r="A781" s="586" t="s">
        <v>1719</v>
      </c>
      <c r="B781" s="587" t="s">
        <v>1502</v>
      </c>
      <c r="C781" s="587" t="s">
        <v>1503</v>
      </c>
      <c r="D781" s="587" t="s">
        <v>1574</v>
      </c>
      <c r="E781" s="587" t="s">
        <v>1575</v>
      </c>
      <c r="F781" s="614">
        <v>286</v>
      </c>
      <c r="G781" s="614">
        <v>26026</v>
      </c>
      <c r="H781" s="614">
        <v>0.94701986754966883</v>
      </c>
      <c r="I781" s="614">
        <v>91</v>
      </c>
      <c r="J781" s="614">
        <v>302</v>
      </c>
      <c r="K781" s="614">
        <v>27482</v>
      </c>
      <c r="L781" s="614">
        <v>1</v>
      </c>
      <c r="M781" s="614">
        <v>91</v>
      </c>
      <c r="N781" s="614">
        <v>326</v>
      </c>
      <c r="O781" s="614">
        <v>29666</v>
      </c>
      <c r="P781" s="592">
        <v>1.0794701986754967</v>
      </c>
      <c r="Q781" s="615">
        <v>91</v>
      </c>
    </row>
    <row r="782" spans="1:17" ht="14.4" customHeight="1" x14ac:dyDescent="0.3">
      <c r="A782" s="586" t="s">
        <v>1719</v>
      </c>
      <c r="B782" s="587" t="s">
        <v>1502</v>
      </c>
      <c r="C782" s="587" t="s">
        <v>1503</v>
      </c>
      <c r="D782" s="587" t="s">
        <v>1576</v>
      </c>
      <c r="E782" s="587" t="s">
        <v>1577</v>
      </c>
      <c r="F782" s="614">
        <v>4</v>
      </c>
      <c r="G782" s="614">
        <v>396</v>
      </c>
      <c r="H782" s="614"/>
      <c r="I782" s="614">
        <v>99</v>
      </c>
      <c r="J782" s="614"/>
      <c r="K782" s="614"/>
      <c r="L782" s="614"/>
      <c r="M782" s="614"/>
      <c r="N782" s="614">
        <v>3</v>
      </c>
      <c r="O782" s="614">
        <v>415</v>
      </c>
      <c r="P782" s="592"/>
      <c r="Q782" s="615">
        <v>138.33333333333334</v>
      </c>
    </row>
    <row r="783" spans="1:17" ht="14.4" customHeight="1" x14ac:dyDescent="0.3">
      <c r="A783" s="586" t="s">
        <v>1719</v>
      </c>
      <c r="B783" s="587" t="s">
        <v>1502</v>
      </c>
      <c r="C783" s="587" t="s">
        <v>1503</v>
      </c>
      <c r="D783" s="587" t="s">
        <v>1576</v>
      </c>
      <c r="E783" s="587" t="s">
        <v>1578</v>
      </c>
      <c r="F783" s="614"/>
      <c r="G783" s="614"/>
      <c r="H783" s="614"/>
      <c r="I783" s="614"/>
      <c r="J783" s="614">
        <v>5</v>
      </c>
      <c r="K783" s="614">
        <v>685</v>
      </c>
      <c r="L783" s="614">
        <v>1</v>
      </c>
      <c r="M783" s="614">
        <v>137</v>
      </c>
      <c r="N783" s="614">
        <v>1</v>
      </c>
      <c r="O783" s="614">
        <v>138</v>
      </c>
      <c r="P783" s="592">
        <v>0.20145985401459854</v>
      </c>
      <c r="Q783" s="615">
        <v>138</v>
      </c>
    </row>
    <row r="784" spans="1:17" ht="14.4" customHeight="1" x14ac:dyDescent="0.3">
      <c r="A784" s="586" t="s">
        <v>1719</v>
      </c>
      <c r="B784" s="587" t="s">
        <v>1502</v>
      </c>
      <c r="C784" s="587" t="s">
        <v>1503</v>
      </c>
      <c r="D784" s="587" t="s">
        <v>1579</v>
      </c>
      <c r="E784" s="587" t="s">
        <v>1580</v>
      </c>
      <c r="F784" s="614">
        <v>67</v>
      </c>
      <c r="G784" s="614">
        <v>1407</v>
      </c>
      <c r="H784" s="614">
        <v>0.4634387351778656</v>
      </c>
      <c r="I784" s="614">
        <v>21</v>
      </c>
      <c r="J784" s="614">
        <v>46</v>
      </c>
      <c r="K784" s="614">
        <v>3036</v>
      </c>
      <c r="L784" s="614">
        <v>1</v>
      </c>
      <c r="M784" s="614">
        <v>66</v>
      </c>
      <c r="N784" s="614">
        <v>33</v>
      </c>
      <c r="O784" s="614">
        <v>2181</v>
      </c>
      <c r="P784" s="592">
        <v>0.71837944664031617</v>
      </c>
      <c r="Q784" s="615">
        <v>66.090909090909093</v>
      </c>
    </row>
    <row r="785" spans="1:17" ht="14.4" customHeight="1" x14ac:dyDescent="0.3">
      <c r="A785" s="586" t="s">
        <v>1719</v>
      </c>
      <c r="B785" s="587" t="s">
        <v>1502</v>
      </c>
      <c r="C785" s="587" t="s">
        <v>1503</v>
      </c>
      <c r="D785" s="587" t="s">
        <v>1579</v>
      </c>
      <c r="E785" s="587" t="s">
        <v>1581</v>
      </c>
      <c r="F785" s="614">
        <v>9</v>
      </c>
      <c r="G785" s="614">
        <v>189</v>
      </c>
      <c r="H785" s="614">
        <v>0.20454545454545456</v>
      </c>
      <c r="I785" s="614">
        <v>21</v>
      </c>
      <c r="J785" s="614">
        <v>14</v>
      </c>
      <c r="K785" s="614">
        <v>924</v>
      </c>
      <c r="L785" s="614">
        <v>1</v>
      </c>
      <c r="M785" s="614">
        <v>66</v>
      </c>
      <c r="N785" s="614">
        <v>12</v>
      </c>
      <c r="O785" s="614">
        <v>794</v>
      </c>
      <c r="P785" s="592">
        <v>0.85930735930735935</v>
      </c>
      <c r="Q785" s="615">
        <v>66.166666666666671</v>
      </c>
    </row>
    <row r="786" spans="1:17" ht="14.4" customHeight="1" x14ac:dyDescent="0.3">
      <c r="A786" s="586" t="s">
        <v>1719</v>
      </c>
      <c r="B786" s="587" t="s">
        <v>1502</v>
      </c>
      <c r="C786" s="587" t="s">
        <v>1503</v>
      </c>
      <c r="D786" s="587" t="s">
        <v>1582</v>
      </c>
      <c r="E786" s="587" t="s">
        <v>1583</v>
      </c>
      <c r="F786" s="614">
        <v>13039</v>
      </c>
      <c r="G786" s="614">
        <v>6363032</v>
      </c>
      <c r="H786" s="614">
        <v>2.2615397301093552</v>
      </c>
      <c r="I786" s="614">
        <v>488</v>
      </c>
      <c r="J786" s="614">
        <v>8578</v>
      </c>
      <c r="K786" s="614">
        <v>2813584</v>
      </c>
      <c r="L786" s="614">
        <v>1</v>
      </c>
      <c r="M786" s="614">
        <v>328</v>
      </c>
      <c r="N786" s="614">
        <v>10461</v>
      </c>
      <c r="O786" s="614">
        <v>3431208</v>
      </c>
      <c r="P786" s="592">
        <v>1.219515038470506</v>
      </c>
      <c r="Q786" s="615">
        <v>328</v>
      </c>
    </row>
    <row r="787" spans="1:17" ht="14.4" customHeight="1" x14ac:dyDescent="0.3">
      <c r="A787" s="586" t="s">
        <v>1719</v>
      </c>
      <c r="B787" s="587" t="s">
        <v>1502</v>
      </c>
      <c r="C787" s="587" t="s">
        <v>1503</v>
      </c>
      <c r="D787" s="587" t="s">
        <v>1593</v>
      </c>
      <c r="E787" s="587" t="s">
        <v>1594</v>
      </c>
      <c r="F787" s="614">
        <v>111</v>
      </c>
      <c r="G787" s="614">
        <v>4551</v>
      </c>
      <c r="H787" s="614">
        <v>0.75623130608175471</v>
      </c>
      <c r="I787" s="614">
        <v>41</v>
      </c>
      <c r="J787" s="614">
        <v>118</v>
      </c>
      <c r="K787" s="614">
        <v>6018</v>
      </c>
      <c r="L787" s="614">
        <v>1</v>
      </c>
      <c r="M787" s="614">
        <v>51</v>
      </c>
      <c r="N787" s="614">
        <v>84</v>
      </c>
      <c r="O787" s="614">
        <v>4284</v>
      </c>
      <c r="P787" s="592">
        <v>0.71186440677966101</v>
      </c>
      <c r="Q787" s="615">
        <v>51</v>
      </c>
    </row>
    <row r="788" spans="1:17" ht="14.4" customHeight="1" x14ac:dyDescent="0.3">
      <c r="A788" s="586" t="s">
        <v>1719</v>
      </c>
      <c r="B788" s="587" t="s">
        <v>1502</v>
      </c>
      <c r="C788" s="587" t="s">
        <v>1503</v>
      </c>
      <c r="D788" s="587" t="s">
        <v>1593</v>
      </c>
      <c r="E788" s="587" t="s">
        <v>1595</v>
      </c>
      <c r="F788" s="614">
        <v>2</v>
      </c>
      <c r="G788" s="614">
        <v>82</v>
      </c>
      <c r="H788" s="614">
        <v>0.1786492374727669</v>
      </c>
      <c r="I788" s="614">
        <v>41</v>
      </c>
      <c r="J788" s="614">
        <v>9</v>
      </c>
      <c r="K788" s="614">
        <v>459</v>
      </c>
      <c r="L788" s="614">
        <v>1</v>
      </c>
      <c r="M788" s="614">
        <v>51</v>
      </c>
      <c r="N788" s="614">
        <v>11</v>
      </c>
      <c r="O788" s="614">
        <v>561</v>
      </c>
      <c r="P788" s="592">
        <v>1.2222222222222223</v>
      </c>
      <c r="Q788" s="615">
        <v>51</v>
      </c>
    </row>
    <row r="789" spans="1:17" ht="14.4" customHeight="1" x14ac:dyDescent="0.3">
      <c r="A789" s="586" t="s">
        <v>1719</v>
      </c>
      <c r="B789" s="587" t="s">
        <v>1502</v>
      </c>
      <c r="C789" s="587" t="s">
        <v>1503</v>
      </c>
      <c r="D789" s="587" t="s">
        <v>1603</v>
      </c>
      <c r="E789" s="587" t="s">
        <v>1605</v>
      </c>
      <c r="F789" s="614">
        <v>2</v>
      </c>
      <c r="G789" s="614">
        <v>446</v>
      </c>
      <c r="H789" s="614"/>
      <c r="I789" s="614">
        <v>223</v>
      </c>
      <c r="J789" s="614"/>
      <c r="K789" s="614"/>
      <c r="L789" s="614"/>
      <c r="M789" s="614"/>
      <c r="N789" s="614"/>
      <c r="O789" s="614"/>
      <c r="P789" s="592"/>
      <c r="Q789" s="615"/>
    </row>
    <row r="790" spans="1:17" ht="14.4" customHeight="1" x14ac:dyDescent="0.3">
      <c r="A790" s="586" t="s">
        <v>1719</v>
      </c>
      <c r="B790" s="587" t="s">
        <v>1502</v>
      </c>
      <c r="C790" s="587" t="s">
        <v>1503</v>
      </c>
      <c r="D790" s="587" t="s">
        <v>1606</v>
      </c>
      <c r="E790" s="587" t="s">
        <v>1607</v>
      </c>
      <c r="F790" s="614"/>
      <c r="G790" s="614"/>
      <c r="H790" s="614"/>
      <c r="I790" s="614"/>
      <c r="J790" s="614">
        <v>1</v>
      </c>
      <c r="K790" s="614">
        <v>763</v>
      </c>
      <c r="L790" s="614">
        <v>1</v>
      </c>
      <c r="M790" s="614">
        <v>763</v>
      </c>
      <c r="N790" s="614"/>
      <c r="O790" s="614"/>
      <c r="P790" s="592"/>
      <c r="Q790" s="615"/>
    </row>
    <row r="791" spans="1:17" ht="14.4" customHeight="1" x14ac:dyDescent="0.3">
      <c r="A791" s="586" t="s">
        <v>1719</v>
      </c>
      <c r="B791" s="587" t="s">
        <v>1502</v>
      </c>
      <c r="C791" s="587" t="s">
        <v>1503</v>
      </c>
      <c r="D791" s="587" t="s">
        <v>1606</v>
      </c>
      <c r="E791" s="587" t="s">
        <v>1608</v>
      </c>
      <c r="F791" s="614">
        <v>3</v>
      </c>
      <c r="G791" s="614">
        <v>2289</v>
      </c>
      <c r="H791" s="614">
        <v>3</v>
      </c>
      <c r="I791" s="614">
        <v>763</v>
      </c>
      <c r="J791" s="614">
        <v>1</v>
      </c>
      <c r="K791" s="614">
        <v>763</v>
      </c>
      <c r="L791" s="614">
        <v>1</v>
      </c>
      <c r="M791" s="614">
        <v>763</v>
      </c>
      <c r="N791" s="614"/>
      <c r="O791" s="614"/>
      <c r="P791" s="592"/>
      <c r="Q791" s="615"/>
    </row>
    <row r="792" spans="1:17" ht="14.4" customHeight="1" x14ac:dyDescent="0.3">
      <c r="A792" s="586" t="s">
        <v>1719</v>
      </c>
      <c r="B792" s="587" t="s">
        <v>1502</v>
      </c>
      <c r="C792" s="587" t="s">
        <v>1503</v>
      </c>
      <c r="D792" s="587" t="s">
        <v>1609</v>
      </c>
      <c r="E792" s="587" t="s">
        <v>1610</v>
      </c>
      <c r="F792" s="614">
        <v>566</v>
      </c>
      <c r="G792" s="614">
        <v>1195392</v>
      </c>
      <c r="H792" s="614">
        <v>7.4332902198786188</v>
      </c>
      <c r="I792" s="614">
        <v>2112</v>
      </c>
      <c r="J792" s="614">
        <v>76</v>
      </c>
      <c r="K792" s="614">
        <v>160816</v>
      </c>
      <c r="L792" s="614">
        <v>1</v>
      </c>
      <c r="M792" s="614">
        <v>2116</v>
      </c>
      <c r="N792" s="614"/>
      <c r="O792" s="614"/>
      <c r="P792" s="592"/>
      <c r="Q792" s="615"/>
    </row>
    <row r="793" spans="1:17" ht="14.4" customHeight="1" x14ac:dyDescent="0.3">
      <c r="A793" s="586" t="s">
        <v>1719</v>
      </c>
      <c r="B793" s="587" t="s">
        <v>1502</v>
      </c>
      <c r="C793" s="587" t="s">
        <v>1503</v>
      </c>
      <c r="D793" s="587" t="s">
        <v>1611</v>
      </c>
      <c r="E793" s="587" t="s">
        <v>1612</v>
      </c>
      <c r="F793" s="614"/>
      <c r="G793" s="614"/>
      <c r="H793" s="614"/>
      <c r="I793" s="614"/>
      <c r="J793" s="614"/>
      <c r="K793" s="614"/>
      <c r="L793" s="614"/>
      <c r="M793" s="614"/>
      <c r="N793" s="614">
        <v>5</v>
      </c>
      <c r="O793" s="614">
        <v>3060</v>
      </c>
      <c r="P793" s="592"/>
      <c r="Q793" s="615">
        <v>612</v>
      </c>
    </row>
    <row r="794" spans="1:17" ht="14.4" customHeight="1" x14ac:dyDescent="0.3">
      <c r="A794" s="586" t="s">
        <v>1719</v>
      </c>
      <c r="B794" s="587" t="s">
        <v>1502</v>
      </c>
      <c r="C794" s="587" t="s">
        <v>1503</v>
      </c>
      <c r="D794" s="587" t="s">
        <v>1611</v>
      </c>
      <c r="E794" s="587" t="s">
        <v>1613</v>
      </c>
      <c r="F794" s="614">
        <v>5</v>
      </c>
      <c r="G794" s="614">
        <v>3070</v>
      </c>
      <c r="H794" s="614">
        <v>0.50163398692810457</v>
      </c>
      <c r="I794" s="614">
        <v>614</v>
      </c>
      <c r="J794" s="614">
        <v>10</v>
      </c>
      <c r="K794" s="614">
        <v>6120</v>
      </c>
      <c r="L794" s="614">
        <v>1</v>
      </c>
      <c r="M794" s="614">
        <v>612</v>
      </c>
      <c r="N794" s="614">
        <v>18</v>
      </c>
      <c r="O794" s="614">
        <v>11016</v>
      </c>
      <c r="P794" s="592">
        <v>1.8</v>
      </c>
      <c r="Q794" s="615">
        <v>612</v>
      </c>
    </row>
    <row r="795" spans="1:17" ht="14.4" customHeight="1" x14ac:dyDescent="0.3">
      <c r="A795" s="586" t="s">
        <v>1719</v>
      </c>
      <c r="B795" s="587" t="s">
        <v>1502</v>
      </c>
      <c r="C795" s="587" t="s">
        <v>1503</v>
      </c>
      <c r="D795" s="587" t="s">
        <v>1614</v>
      </c>
      <c r="E795" s="587" t="s">
        <v>1616</v>
      </c>
      <c r="F795" s="614">
        <v>1</v>
      </c>
      <c r="G795" s="614">
        <v>963</v>
      </c>
      <c r="H795" s="614"/>
      <c r="I795" s="614">
        <v>963</v>
      </c>
      <c r="J795" s="614"/>
      <c r="K795" s="614"/>
      <c r="L795" s="614"/>
      <c r="M795" s="614"/>
      <c r="N795" s="614"/>
      <c r="O795" s="614"/>
      <c r="P795" s="592"/>
      <c r="Q795" s="615"/>
    </row>
    <row r="796" spans="1:17" ht="14.4" customHeight="1" x14ac:dyDescent="0.3">
      <c r="A796" s="586" t="s">
        <v>1719</v>
      </c>
      <c r="B796" s="587" t="s">
        <v>1502</v>
      </c>
      <c r="C796" s="587" t="s">
        <v>1503</v>
      </c>
      <c r="D796" s="587" t="s">
        <v>1622</v>
      </c>
      <c r="E796" s="587"/>
      <c r="F796" s="614">
        <v>2</v>
      </c>
      <c r="G796" s="614">
        <v>984</v>
      </c>
      <c r="H796" s="614"/>
      <c r="I796" s="614">
        <v>492</v>
      </c>
      <c r="J796" s="614"/>
      <c r="K796" s="614"/>
      <c r="L796" s="614"/>
      <c r="M796" s="614"/>
      <c r="N796" s="614"/>
      <c r="O796" s="614"/>
      <c r="P796" s="592"/>
      <c r="Q796" s="615"/>
    </row>
    <row r="797" spans="1:17" ht="14.4" customHeight="1" x14ac:dyDescent="0.3">
      <c r="A797" s="586" t="s">
        <v>1719</v>
      </c>
      <c r="B797" s="587" t="s">
        <v>1502</v>
      </c>
      <c r="C797" s="587" t="s">
        <v>1503</v>
      </c>
      <c r="D797" s="587" t="s">
        <v>1627</v>
      </c>
      <c r="E797" s="587" t="s">
        <v>1628</v>
      </c>
      <c r="F797" s="614">
        <v>1</v>
      </c>
      <c r="G797" s="614">
        <v>249</v>
      </c>
      <c r="H797" s="614"/>
      <c r="I797" s="614">
        <v>249</v>
      </c>
      <c r="J797" s="614"/>
      <c r="K797" s="614"/>
      <c r="L797" s="614"/>
      <c r="M797" s="614"/>
      <c r="N797" s="614">
        <v>3</v>
      </c>
      <c r="O797" s="614">
        <v>817</v>
      </c>
      <c r="P797" s="592"/>
      <c r="Q797" s="615">
        <v>272.33333333333331</v>
      </c>
    </row>
    <row r="798" spans="1:17" ht="14.4" customHeight="1" x14ac:dyDescent="0.3">
      <c r="A798" s="586" t="s">
        <v>1719</v>
      </c>
      <c r="B798" s="587" t="s">
        <v>1502</v>
      </c>
      <c r="C798" s="587" t="s">
        <v>1503</v>
      </c>
      <c r="D798" s="587" t="s">
        <v>1635</v>
      </c>
      <c r="E798" s="587" t="s">
        <v>1637</v>
      </c>
      <c r="F798" s="614">
        <v>3</v>
      </c>
      <c r="G798" s="614">
        <v>81</v>
      </c>
      <c r="H798" s="614"/>
      <c r="I798" s="614">
        <v>27</v>
      </c>
      <c r="J798" s="614"/>
      <c r="K798" s="614"/>
      <c r="L798" s="614"/>
      <c r="M798" s="614"/>
      <c r="N798" s="614"/>
      <c r="O798" s="614"/>
      <c r="P798" s="592"/>
      <c r="Q798" s="615"/>
    </row>
    <row r="799" spans="1:17" ht="14.4" customHeight="1" x14ac:dyDescent="0.3">
      <c r="A799" s="586" t="s">
        <v>1719</v>
      </c>
      <c r="B799" s="587" t="s">
        <v>1502</v>
      </c>
      <c r="C799" s="587" t="s">
        <v>1503</v>
      </c>
      <c r="D799" s="587" t="s">
        <v>1646</v>
      </c>
      <c r="E799" s="587" t="s">
        <v>1647</v>
      </c>
      <c r="F799" s="614"/>
      <c r="G799" s="614"/>
      <c r="H799" s="614"/>
      <c r="I799" s="614"/>
      <c r="J799" s="614">
        <v>3</v>
      </c>
      <c r="K799" s="614">
        <v>726</v>
      </c>
      <c r="L799" s="614">
        <v>1</v>
      </c>
      <c r="M799" s="614">
        <v>242</v>
      </c>
      <c r="N799" s="614">
        <v>1</v>
      </c>
      <c r="O799" s="614">
        <v>242</v>
      </c>
      <c r="P799" s="592">
        <v>0.33333333333333331</v>
      </c>
      <c r="Q799" s="615">
        <v>242</v>
      </c>
    </row>
    <row r="800" spans="1:17" ht="14.4" customHeight="1" x14ac:dyDescent="0.3">
      <c r="A800" s="586" t="s">
        <v>1719</v>
      </c>
      <c r="B800" s="587" t="s">
        <v>1502</v>
      </c>
      <c r="C800" s="587" t="s">
        <v>1503</v>
      </c>
      <c r="D800" s="587" t="s">
        <v>1648</v>
      </c>
      <c r="E800" s="587" t="s">
        <v>1649</v>
      </c>
      <c r="F800" s="614"/>
      <c r="G800" s="614"/>
      <c r="H800" s="614"/>
      <c r="I800" s="614"/>
      <c r="J800" s="614">
        <v>2</v>
      </c>
      <c r="K800" s="614">
        <v>2986</v>
      </c>
      <c r="L800" s="614">
        <v>1</v>
      </c>
      <c r="M800" s="614">
        <v>1493</v>
      </c>
      <c r="N800" s="614">
        <v>2</v>
      </c>
      <c r="O800" s="614">
        <v>2986</v>
      </c>
      <c r="P800" s="592">
        <v>1</v>
      </c>
      <c r="Q800" s="615">
        <v>1493</v>
      </c>
    </row>
    <row r="801" spans="1:17" ht="14.4" customHeight="1" x14ac:dyDescent="0.3">
      <c r="A801" s="586" t="s">
        <v>1719</v>
      </c>
      <c r="B801" s="587" t="s">
        <v>1502</v>
      </c>
      <c r="C801" s="587" t="s">
        <v>1503</v>
      </c>
      <c r="D801" s="587" t="s">
        <v>1650</v>
      </c>
      <c r="E801" s="587" t="s">
        <v>1651</v>
      </c>
      <c r="F801" s="614"/>
      <c r="G801" s="614"/>
      <c r="H801" s="614"/>
      <c r="I801" s="614"/>
      <c r="J801" s="614">
        <v>268</v>
      </c>
      <c r="K801" s="614">
        <v>87636</v>
      </c>
      <c r="L801" s="614">
        <v>1</v>
      </c>
      <c r="M801" s="614">
        <v>327</v>
      </c>
      <c r="N801" s="614"/>
      <c r="O801" s="614"/>
      <c r="P801" s="592"/>
      <c r="Q801" s="615"/>
    </row>
    <row r="802" spans="1:17" ht="14.4" customHeight="1" x14ac:dyDescent="0.3">
      <c r="A802" s="586" t="s">
        <v>1719</v>
      </c>
      <c r="B802" s="587" t="s">
        <v>1502</v>
      </c>
      <c r="C802" s="587" t="s">
        <v>1503</v>
      </c>
      <c r="D802" s="587" t="s">
        <v>1650</v>
      </c>
      <c r="E802" s="587" t="s">
        <v>1652</v>
      </c>
      <c r="F802" s="614"/>
      <c r="G802" s="614"/>
      <c r="H802" s="614"/>
      <c r="I802" s="614"/>
      <c r="J802" s="614"/>
      <c r="K802" s="614"/>
      <c r="L802" s="614"/>
      <c r="M802" s="614"/>
      <c r="N802" s="614">
        <v>3421</v>
      </c>
      <c r="O802" s="614">
        <v>1118667</v>
      </c>
      <c r="P802" s="592"/>
      <c r="Q802" s="615">
        <v>327</v>
      </c>
    </row>
    <row r="803" spans="1:17" ht="14.4" customHeight="1" x14ac:dyDescent="0.3">
      <c r="A803" s="586" t="s">
        <v>1719</v>
      </c>
      <c r="B803" s="587" t="s">
        <v>1502</v>
      </c>
      <c r="C803" s="587" t="s">
        <v>1503</v>
      </c>
      <c r="D803" s="587" t="s">
        <v>1653</v>
      </c>
      <c r="E803" s="587" t="s">
        <v>1654</v>
      </c>
      <c r="F803" s="614"/>
      <c r="G803" s="614"/>
      <c r="H803" s="614"/>
      <c r="I803" s="614"/>
      <c r="J803" s="614">
        <v>1</v>
      </c>
      <c r="K803" s="614">
        <v>887</v>
      </c>
      <c r="L803" s="614">
        <v>1</v>
      </c>
      <c r="M803" s="614">
        <v>887</v>
      </c>
      <c r="N803" s="614">
        <v>3</v>
      </c>
      <c r="O803" s="614">
        <v>2664</v>
      </c>
      <c r="P803" s="592">
        <v>3.0033821871476887</v>
      </c>
      <c r="Q803" s="615">
        <v>888</v>
      </c>
    </row>
    <row r="804" spans="1:17" ht="14.4" customHeight="1" x14ac:dyDescent="0.3">
      <c r="A804" s="586" t="s">
        <v>1719</v>
      </c>
      <c r="B804" s="587" t="s">
        <v>1502</v>
      </c>
      <c r="C804" s="587" t="s">
        <v>1503</v>
      </c>
      <c r="D804" s="587" t="s">
        <v>1657</v>
      </c>
      <c r="E804" s="587" t="s">
        <v>1658</v>
      </c>
      <c r="F804" s="614"/>
      <c r="G804" s="614"/>
      <c r="H804" s="614"/>
      <c r="I804" s="614"/>
      <c r="J804" s="614">
        <v>307</v>
      </c>
      <c r="K804" s="614">
        <v>79820</v>
      </c>
      <c r="L804" s="614">
        <v>1</v>
      </c>
      <c r="M804" s="614">
        <v>260</v>
      </c>
      <c r="N804" s="614">
        <v>7</v>
      </c>
      <c r="O804" s="614">
        <v>1827</v>
      </c>
      <c r="P804" s="592">
        <v>2.2889000250563767E-2</v>
      </c>
      <c r="Q804" s="615">
        <v>261</v>
      </c>
    </row>
    <row r="805" spans="1:17" ht="14.4" customHeight="1" x14ac:dyDescent="0.3">
      <c r="A805" s="586" t="s">
        <v>1719</v>
      </c>
      <c r="B805" s="587" t="s">
        <v>1502</v>
      </c>
      <c r="C805" s="587" t="s">
        <v>1503</v>
      </c>
      <c r="D805" s="587" t="s">
        <v>1657</v>
      </c>
      <c r="E805" s="587" t="s">
        <v>1659</v>
      </c>
      <c r="F805" s="614"/>
      <c r="G805" s="614"/>
      <c r="H805" s="614"/>
      <c r="I805" s="614"/>
      <c r="J805" s="614"/>
      <c r="K805" s="614"/>
      <c r="L805" s="614"/>
      <c r="M805" s="614"/>
      <c r="N805" s="614">
        <v>708</v>
      </c>
      <c r="O805" s="614">
        <v>184788</v>
      </c>
      <c r="P805" s="592"/>
      <c r="Q805" s="615">
        <v>261</v>
      </c>
    </row>
    <row r="806" spans="1:17" ht="14.4" customHeight="1" x14ac:dyDescent="0.3">
      <c r="A806" s="586" t="s">
        <v>1719</v>
      </c>
      <c r="B806" s="587" t="s">
        <v>1502</v>
      </c>
      <c r="C806" s="587" t="s">
        <v>1503</v>
      </c>
      <c r="D806" s="587" t="s">
        <v>1660</v>
      </c>
      <c r="E806" s="587" t="s">
        <v>1661</v>
      </c>
      <c r="F806" s="614"/>
      <c r="G806" s="614"/>
      <c r="H806" s="614"/>
      <c r="I806" s="614"/>
      <c r="J806" s="614"/>
      <c r="K806" s="614"/>
      <c r="L806" s="614"/>
      <c r="M806" s="614"/>
      <c r="N806" s="614">
        <v>4</v>
      </c>
      <c r="O806" s="614">
        <v>660</v>
      </c>
      <c r="P806" s="592"/>
      <c r="Q806" s="615">
        <v>165</v>
      </c>
    </row>
    <row r="807" spans="1:17" ht="14.4" customHeight="1" x14ac:dyDescent="0.3">
      <c r="A807" s="586" t="s">
        <v>1719</v>
      </c>
      <c r="B807" s="587" t="s">
        <v>1502</v>
      </c>
      <c r="C807" s="587" t="s">
        <v>1503</v>
      </c>
      <c r="D807" s="587" t="s">
        <v>1660</v>
      </c>
      <c r="E807" s="587" t="s">
        <v>1662</v>
      </c>
      <c r="F807" s="614"/>
      <c r="G807" s="614"/>
      <c r="H807" s="614"/>
      <c r="I807" s="614"/>
      <c r="J807" s="614">
        <v>1</v>
      </c>
      <c r="K807" s="614">
        <v>165</v>
      </c>
      <c r="L807" s="614">
        <v>1</v>
      </c>
      <c r="M807" s="614">
        <v>165</v>
      </c>
      <c r="N807" s="614">
        <v>3</v>
      </c>
      <c r="O807" s="614">
        <v>495</v>
      </c>
      <c r="P807" s="592">
        <v>3</v>
      </c>
      <c r="Q807" s="615">
        <v>165</v>
      </c>
    </row>
    <row r="808" spans="1:17" ht="14.4" customHeight="1" x14ac:dyDescent="0.3">
      <c r="A808" s="586" t="s">
        <v>1719</v>
      </c>
      <c r="B808" s="587" t="s">
        <v>1502</v>
      </c>
      <c r="C808" s="587" t="s">
        <v>1503</v>
      </c>
      <c r="D808" s="587" t="s">
        <v>1665</v>
      </c>
      <c r="E808" s="587" t="s">
        <v>1667</v>
      </c>
      <c r="F808" s="614"/>
      <c r="G808" s="614"/>
      <c r="H808" s="614"/>
      <c r="I808" s="614"/>
      <c r="J808" s="614"/>
      <c r="K808" s="614"/>
      <c r="L808" s="614"/>
      <c r="M808" s="614"/>
      <c r="N808" s="614">
        <v>2</v>
      </c>
      <c r="O808" s="614">
        <v>303</v>
      </c>
      <c r="P808" s="592"/>
      <c r="Q808" s="615">
        <v>151.5</v>
      </c>
    </row>
    <row r="809" spans="1:17" ht="14.4" customHeight="1" x14ac:dyDescent="0.3">
      <c r="A809" s="586" t="s">
        <v>1720</v>
      </c>
      <c r="B809" s="587" t="s">
        <v>1502</v>
      </c>
      <c r="C809" s="587" t="s">
        <v>1503</v>
      </c>
      <c r="D809" s="587" t="s">
        <v>1504</v>
      </c>
      <c r="E809" s="587" t="s">
        <v>1505</v>
      </c>
      <c r="F809" s="614">
        <v>20</v>
      </c>
      <c r="G809" s="614">
        <v>3460</v>
      </c>
      <c r="H809" s="614">
        <v>2.8571428571428572</v>
      </c>
      <c r="I809" s="614">
        <v>173</v>
      </c>
      <c r="J809" s="614">
        <v>7</v>
      </c>
      <c r="K809" s="614">
        <v>1211</v>
      </c>
      <c r="L809" s="614">
        <v>1</v>
      </c>
      <c r="M809" s="614">
        <v>173</v>
      </c>
      <c r="N809" s="614">
        <v>11</v>
      </c>
      <c r="O809" s="614">
        <v>1914</v>
      </c>
      <c r="P809" s="592">
        <v>1.5805119735755573</v>
      </c>
      <c r="Q809" s="615">
        <v>174</v>
      </c>
    </row>
    <row r="810" spans="1:17" ht="14.4" customHeight="1" x14ac:dyDescent="0.3">
      <c r="A810" s="586" t="s">
        <v>1720</v>
      </c>
      <c r="B810" s="587" t="s">
        <v>1502</v>
      </c>
      <c r="C810" s="587" t="s">
        <v>1503</v>
      </c>
      <c r="D810" s="587" t="s">
        <v>1522</v>
      </c>
      <c r="E810" s="587" t="s">
        <v>1523</v>
      </c>
      <c r="F810" s="614">
        <v>1</v>
      </c>
      <c r="G810" s="614">
        <v>1173</v>
      </c>
      <c r="H810" s="614">
        <v>1.0962616822429907</v>
      </c>
      <c r="I810" s="614">
        <v>1173</v>
      </c>
      <c r="J810" s="614">
        <v>1</v>
      </c>
      <c r="K810" s="614">
        <v>1070</v>
      </c>
      <c r="L810" s="614">
        <v>1</v>
      </c>
      <c r="M810" s="614">
        <v>1070</v>
      </c>
      <c r="N810" s="614">
        <v>4</v>
      </c>
      <c r="O810" s="614">
        <v>4280</v>
      </c>
      <c r="P810" s="592">
        <v>4</v>
      </c>
      <c r="Q810" s="615">
        <v>1070</v>
      </c>
    </row>
    <row r="811" spans="1:17" ht="14.4" customHeight="1" x14ac:dyDescent="0.3">
      <c r="A811" s="586" t="s">
        <v>1720</v>
      </c>
      <c r="B811" s="587" t="s">
        <v>1502</v>
      </c>
      <c r="C811" s="587" t="s">
        <v>1503</v>
      </c>
      <c r="D811" s="587" t="s">
        <v>1524</v>
      </c>
      <c r="E811" s="587" t="s">
        <v>1525</v>
      </c>
      <c r="F811" s="614">
        <v>5</v>
      </c>
      <c r="G811" s="614">
        <v>205</v>
      </c>
      <c r="H811" s="614">
        <v>0.89130434782608692</v>
      </c>
      <c r="I811" s="614">
        <v>41</v>
      </c>
      <c r="J811" s="614">
        <v>5</v>
      </c>
      <c r="K811" s="614">
        <v>230</v>
      </c>
      <c r="L811" s="614">
        <v>1</v>
      </c>
      <c r="M811" s="614">
        <v>46</v>
      </c>
      <c r="N811" s="614"/>
      <c r="O811" s="614"/>
      <c r="P811" s="592"/>
      <c r="Q811" s="615"/>
    </row>
    <row r="812" spans="1:17" ht="14.4" customHeight="1" x14ac:dyDescent="0.3">
      <c r="A812" s="586" t="s">
        <v>1720</v>
      </c>
      <c r="B812" s="587" t="s">
        <v>1502</v>
      </c>
      <c r="C812" s="587" t="s">
        <v>1503</v>
      </c>
      <c r="D812" s="587" t="s">
        <v>1524</v>
      </c>
      <c r="E812" s="587" t="s">
        <v>1526</v>
      </c>
      <c r="F812" s="614"/>
      <c r="G812" s="614"/>
      <c r="H812" s="614"/>
      <c r="I812" s="614"/>
      <c r="J812" s="614">
        <v>1</v>
      </c>
      <c r="K812" s="614">
        <v>46</v>
      </c>
      <c r="L812" s="614">
        <v>1</v>
      </c>
      <c r="M812" s="614">
        <v>46</v>
      </c>
      <c r="N812" s="614">
        <v>6</v>
      </c>
      <c r="O812" s="614">
        <v>276</v>
      </c>
      <c r="P812" s="592">
        <v>6</v>
      </c>
      <c r="Q812" s="615">
        <v>46</v>
      </c>
    </row>
    <row r="813" spans="1:17" ht="14.4" customHeight="1" x14ac:dyDescent="0.3">
      <c r="A813" s="586" t="s">
        <v>1720</v>
      </c>
      <c r="B813" s="587" t="s">
        <v>1502</v>
      </c>
      <c r="C813" s="587" t="s">
        <v>1503</v>
      </c>
      <c r="D813" s="587" t="s">
        <v>1527</v>
      </c>
      <c r="E813" s="587" t="s">
        <v>1528</v>
      </c>
      <c r="F813" s="614">
        <v>11</v>
      </c>
      <c r="G813" s="614">
        <v>4224</v>
      </c>
      <c r="H813" s="614">
        <v>0.86949361877315767</v>
      </c>
      <c r="I813" s="614">
        <v>384</v>
      </c>
      <c r="J813" s="614">
        <v>14</v>
      </c>
      <c r="K813" s="614">
        <v>4858</v>
      </c>
      <c r="L813" s="614">
        <v>1</v>
      </c>
      <c r="M813" s="614">
        <v>347</v>
      </c>
      <c r="N813" s="614">
        <v>23</v>
      </c>
      <c r="O813" s="614">
        <v>7981</v>
      </c>
      <c r="P813" s="592">
        <v>1.6428571428571428</v>
      </c>
      <c r="Q813" s="615">
        <v>347</v>
      </c>
    </row>
    <row r="814" spans="1:17" ht="14.4" customHeight="1" x14ac:dyDescent="0.3">
      <c r="A814" s="586" t="s">
        <v>1720</v>
      </c>
      <c r="B814" s="587" t="s">
        <v>1502</v>
      </c>
      <c r="C814" s="587" t="s">
        <v>1503</v>
      </c>
      <c r="D814" s="587" t="s">
        <v>1529</v>
      </c>
      <c r="E814" s="587" t="s">
        <v>1530</v>
      </c>
      <c r="F814" s="614">
        <v>17</v>
      </c>
      <c r="G814" s="614">
        <v>629</v>
      </c>
      <c r="H814" s="614"/>
      <c r="I814" s="614">
        <v>37</v>
      </c>
      <c r="J814" s="614"/>
      <c r="K814" s="614"/>
      <c r="L814" s="614"/>
      <c r="M814" s="614"/>
      <c r="N814" s="614"/>
      <c r="O814" s="614"/>
      <c r="P814" s="592"/>
      <c r="Q814" s="615"/>
    </row>
    <row r="815" spans="1:17" ht="14.4" customHeight="1" x14ac:dyDescent="0.3">
      <c r="A815" s="586" t="s">
        <v>1720</v>
      </c>
      <c r="B815" s="587" t="s">
        <v>1502</v>
      </c>
      <c r="C815" s="587" t="s">
        <v>1503</v>
      </c>
      <c r="D815" s="587" t="s">
        <v>1534</v>
      </c>
      <c r="E815" s="587" t="s">
        <v>1535</v>
      </c>
      <c r="F815" s="614">
        <v>9</v>
      </c>
      <c r="G815" s="614">
        <v>4014</v>
      </c>
      <c r="H815" s="614">
        <v>0.40950826361966947</v>
      </c>
      <c r="I815" s="614">
        <v>446</v>
      </c>
      <c r="J815" s="614">
        <v>26</v>
      </c>
      <c r="K815" s="614">
        <v>9802</v>
      </c>
      <c r="L815" s="614">
        <v>1</v>
      </c>
      <c r="M815" s="614">
        <v>377</v>
      </c>
      <c r="N815" s="614">
        <v>20</v>
      </c>
      <c r="O815" s="614">
        <v>7540</v>
      </c>
      <c r="P815" s="592">
        <v>0.76923076923076927</v>
      </c>
      <c r="Q815" s="615">
        <v>377</v>
      </c>
    </row>
    <row r="816" spans="1:17" ht="14.4" customHeight="1" x14ac:dyDescent="0.3">
      <c r="A816" s="586" t="s">
        <v>1720</v>
      </c>
      <c r="B816" s="587" t="s">
        <v>1502</v>
      </c>
      <c r="C816" s="587" t="s">
        <v>1503</v>
      </c>
      <c r="D816" s="587" t="s">
        <v>1536</v>
      </c>
      <c r="E816" s="587" t="s">
        <v>1537</v>
      </c>
      <c r="F816" s="614">
        <v>2</v>
      </c>
      <c r="G816" s="614">
        <v>84</v>
      </c>
      <c r="H816" s="614">
        <v>1.2352941176470589</v>
      </c>
      <c r="I816" s="614">
        <v>42</v>
      </c>
      <c r="J816" s="614">
        <v>2</v>
      </c>
      <c r="K816" s="614">
        <v>68</v>
      </c>
      <c r="L816" s="614">
        <v>1</v>
      </c>
      <c r="M816" s="614">
        <v>34</v>
      </c>
      <c r="N816" s="614">
        <v>5</v>
      </c>
      <c r="O816" s="614">
        <v>170</v>
      </c>
      <c r="P816" s="592">
        <v>2.5</v>
      </c>
      <c r="Q816" s="615">
        <v>34</v>
      </c>
    </row>
    <row r="817" spans="1:17" ht="14.4" customHeight="1" x14ac:dyDescent="0.3">
      <c r="A817" s="586" t="s">
        <v>1720</v>
      </c>
      <c r="B817" s="587" t="s">
        <v>1502</v>
      </c>
      <c r="C817" s="587" t="s">
        <v>1503</v>
      </c>
      <c r="D817" s="587" t="s">
        <v>1538</v>
      </c>
      <c r="E817" s="587" t="s">
        <v>1539</v>
      </c>
      <c r="F817" s="614">
        <v>14</v>
      </c>
      <c r="G817" s="614">
        <v>6888</v>
      </c>
      <c r="H817" s="614"/>
      <c r="I817" s="614">
        <v>492</v>
      </c>
      <c r="J817" s="614"/>
      <c r="K817" s="614"/>
      <c r="L817" s="614"/>
      <c r="M817" s="614"/>
      <c r="N817" s="614"/>
      <c r="O817" s="614"/>
      <c r="P817" s="592"/>
      <c r="Q817" s="615"/>
    </row>
    <row r="818" spans="1:17" ht="14.4" customHeight="1" x14ac:dyDescent="0.3">
      <c r="A818" s="586" t="s">
        <v>1720</v>
      </c>
      <c r="B818" s="587" t="s">
        <v>1502</v>
      </c>
      <c r="C818" s="587" t="s">
        <v>1503</v>
      </c>
      <c r="D818" s="587" t="s">
        <v>1540</v>
      </c>
      <c r="E818" s="587" t="s">
        <v>1541</v>
      </c>
      <c r="F818" s="614">
        <v>1</v>
      </c>
      <c r="G818" s="614">
        <v>31</v>
      </c>
      <c r="H818" s="614"/>
      <c r="I818" s="614">
        <v>31</v>
      </c>
      <c r="J818" s="614"/>
      <c r="K818" s="614"/>
      <c r="L818" s="614"/>
      <c r="M818" s="614"/>
      <c r="N818" s="614"/>
      <c r="O818" s="614"/>
      <c r="P818" s="592"/>
      <c r="Q818" s="615"/>
    </row>
    <row r="819" spans="1:17" ht="14.4" customHeight="1" x14ac:dyDescent="0.3">
      <c r="A819" s="586" t="s">
        <v>1720</v>
      </c>
      <c r="B819" s="587" t="s">
        <v>1502</v>
      </c>
      <c r="C819" s="587" t="s">
        <v>1503</v>
      </c>
      <c r="D819" s="587" t="s">
        <v>1547</v>
      </c>
      <c r="E819" s="587" t="s">
        <v>1548</v>
      </c>
      <c r="F819" s="614">
        <v>3</v>
      </c>
      <c r="G819" s="614">
        <v>708</v>
      </c>
      <c r="H819" s="614">
        <v>1.107981220657277</v>
      </c>
      <c r="I819" s="614">
        <v>236</v>
      </c>
      <c r="J819" s="614">
        <v>3</v>
      </c>
      <c r="K819" s="614">
        <v>639</v>
      </c>
      <c r="L819" s="614">
        <v>1</v>
      </c>
      <c r="M819" s="614">
        <v>213</v>
      </c>
      <c r="N819" s="614">
        <v>3</v>
      </c>
      <c r="O819" s="614">
        <v>642</v>
      </c>
      <c r="P819" s="592">
        <v>1.0046948356807512</v>
      </c>
      <c r="Q819" s="615">
        <v>214</v>
      </c>
    </row>
    <row r="820" spans="1:17" ht="14.4" customHeight="1" x14ac:dyDescent="0.3">
      <c r="A820" s="586" t="s">
        <v>1720</v>
      </c>
      <c r="B820" s="587" t="s">
        <v>1502</v>
      </c>
      <c r="C820" s="587" t="s">
        <v>1503</v>
      </c>
      <c r="D820" s="587" t="s">
        <v>1556</v>
      </c>
      <c r="E820" s="587" t="s">
        <v>1557</v>
      </c>
      <c r="F820" s="614">
        <v>54</v>
      </c>
      <c r="G820" s="614">
        <v>918</v>
      </c>
      <c r="H820" s="614">
        <v>2.16</v>
      </c>
      <c r="I820" s="614">
        <v>17</v>
      </c>
      <c r="J820" s="614">
        <v>25</v>
      </c>
      <c r="K820" s="614">
        <v>425</v>
      </c>
      <c r="L820" s="614">
        <v>1</v>
      </c>
      <c r="M820" s="614">
        <v>17</v>
      </c>
      <c r="N820" s="614">
        <v>30</v>
      </c>
      <c r="O820" s="614">
        <v>510</v>
      </c>
      <c r="P820" s="592">
        <v>1.2</v>
      </c>
      <c r="Q820" s="615">
        <v>17</v>
      </c>
    </row>
    <row r="821" spans="1:17" ht="14.4" customHeight="1" x14ac:dyDescent="0.3">
      <c r="A821" s="586" t="s">
        <v>1720</v>
      </c>
      <c r="B821" s="587" t="s">
        <v>1502</v>
      </c>
      <c r="C821" s="587" t="s">
        <v>1503</v>
      </c>
      <c r="D821" s="587" t="s">
        <v>1556</v>
      </c>
      <c r="E821" s="587" t="s">
        <v>1558</v>
      </c>
      <c r="F821" s="614">
        <v>10</v>
      </c>
      <c r="G821" s="614">
        <v>170</v>
      </c>
      <c r="H821" s="614">
        <v>1.25</v>
      </c>
      <c r="I821" s="614">
        <v>17</v>
      </c>
      <c r="J821" s="614">
        <v>8</v>
      </c>
      <c r="K821" s="614">
        <v>136</v>
      </c>
      <c r="L821" s="614">
        <v>1</v>
      </c>
      <c r="M821" s="614">
        <v>17</v>
      </c>
      <c r="N821" s="614"/>
      <c r="O821" s="614"/>
      <c r="P821" s="592"/>
      <c r="Q821" s="615"/>
    </row>
    <row r="822" spans="1:17" ht="14.4" customHeight="1" x14ac:dyDescent="0.3">
      <c r="A822" s="586" t="s">
        <v>1720</v>
      </c>
      <c r="B822" s="587" t="s">
        <v>1502</v>
      </c>
      <c r="C822" s="587" t="s">
        <v>1503</v>
      </c>
      <c r="D822" s="587" t="s">
        <v>1571</v>
      </c>
      <c r="E822" s="587" t="s">
        <v>1572</v>
      </c>
      <c r="F822" s="614">
        <v>13</v>
      </c>
      <c r="G822" s="614">
        <v>1521</v>
      </c>
      <c r="H822" s="614">
        <v>0.7988445378151261</v>
      </c>
      <c r="I822" s="614">
        <v>117</v>
      </c>
      <c r="J822" s="614">
        <v>14</v>
      </c>
      <c r="K822" s="614">
        <v>1904</v>
      </c>
      <c r="L822" s="614">
        <v>1</v>
      </c>
      <c r="M822" s="614">
        <v>136</v>
      </c>
      <c r="N822" s="614">
        <v>32</v>
      </c>
      <c r="O822" s="614">
        <v>4372</v>
      </c>
      <c r="P822" s="592">
        <v>2.2962184873949578</v>
      </c>
      <c r="Q822" s="615">
        <v>136.625</v>
      </c>
    </row>
    <row r="823" spans="1:17" ht="14.4" customHeight="1" x14ac:dyDescent="0.3">
      <c r="A823" s="586" t="s">
        <v>1720</v>
      </c>
      <c r="B823" s="587" t="s">
        <v>1502</v>
      </c>
      <c r="C823" s="587" t="s">
        <v>1503</v>
      </c>
      <c r="D823" s="587" t="s">
        <v>1571</v>
      </c>
      <c r="E823" s="587" t="s">
        <v>1573</v>
      </c>
      <c r="F823" s="614">
        <v>2</v>
      </c>
      <c r="G823" s="614">
        <v>234</v>
      </c>
      <c r="H823" s="614"/>
      <c r="I823" s="614">
        <v>117</v>
      </c>
      <c r="J823" s="614"/>
      <c r="K823" s="614"/>
      <c r="L823" s="614"/>
      <c r="M823" s="614"/>
      <c r="N823" s="614">
        <v>13</v>
      </c>
      <c r="O823" s="614">
        <v>1772</v>
      </c>
      <c r="P823" s="592"/>
      <c r="Q823" s="615">
        <v>136.30769230769232</v>
      </c>
    </row>
    <row r="824" spans="1:17" ht="14.4" customHeight="1" x14ac:dyDescent="0.3">
      <c r="A824" s="586" t="s">
        <v>1720</v>
      </c>
      <c r="B824" s="587" t="s">
        <v>1502</v>
      </c>
      <c r="C824" s="587" t="s">
        <v>1503</v>
      </c>
      <c r="D824" s="587" t="s">
        <v>1574</v>
      </c>
      <c r="E824" s="587" t="s">
        <v>1575</v>
      </c>
      <c r="F824" s="614"/>
      <c r="G824" s="614"/>
      <c r="H824" s="614"/>
      <c r="I824" s="614"/>
      <c r="J824" s="614">
        <v>1</v>
      </c>
      <c r="K824" s="614">
        <v>91</v>
      </c>
      <c r="L824" s="614">
        <v>1</v>
      </c>
      <c r="M824" s="614">
        <v>91</v>
      </c>
      <c r="N824" s="614">
        <v>3</v>
      </c>
      <c r="O824" s="614">
        <v>273</v>
      </c>
      <c r="P824" s="592">
        <v>3</v>
      </c>
      <c r="Q824" s="615">
        <v>91</v>
      </c>
    </row>
    <row r="825" spans="1:17" ht="14.4" customHeight="1" x14ac:dyDescent="0.3">
      <c r="A825" s="586" t="s">
        <v>1720</v>
      </c>
      <c r="B825" s="587" t="s">
        <v>1502</v>
      </c>
      <c r="C825" s="587" t="s">
        <v>1503</v>
      </c>
      <c r="D825" s="587" t="s">
        <v>1576</v>
      </c>
      <c r="E825" s="587" t="s">
        <v>1577</v>
      </c>
      <c r="F825" s="614">
        <v>1</v>
      </c>
      <c r="G825" s="614">
        <v>99</v>
      </c>
      <c r="H825" s="614">
        <v>0.36131386861313869</v>
      </c>
      <c r="I825" s="614">
        <v>99</v>
      </c>
      <c r="J825" s="614">
        <v>2</v>
      </c>
      <c r="K825" s="614">
        <v>274</v>
      </c>
      <c r="L825" s="614">
        <v>1</v>
      </c>
      <c r="M825" s="614">
        <v>137</v>
      </c>
      <c r="N825" s="614">
        <v>1</v>
      </c>
      <c r="O825" s="614">
        <v>139</v>
      </c>
      <c r="P825" s="592">
        <v>0.50729927007299269</v>
      </c>
      <c r="Q825" s="615">
        <v>139</v>
      </c>
    </row>
    <row r="826" spans="1:17" ht="14.4" customHeight="1" x14ac:dyDescent="0.3">
      <c r="A826" s="586" t="s">
        <v>1720</v>
      </c>
      <c r="B826" s="587" t="s">
        <v>1502</v>
      </c>
      <c r="C826" s="587" t="s">
        <v>1503</v>
      </c>
      <c r="D826" s="587" t="s">
        <v>1576</v>
      </c>
      <c r="E826" s="587" t="s">
        <v>1578</v>
      </c>
      <c r="F826" s="614">
        <v>6</v>
      </c>
      <c r="G826" s="614">
        <v>594</v>
      </c>
      <c r="H826" s="614">
        <v>1.4452554744525548</v>
      </c>
      <c r="I826" s="614">
        <v>99</v>
      </c>
      <c r="J826" s="614">
        <v>3</v>
      </c>
      <c r="K826" s="614">
        <v>411</v>
      </c>
      <c r="L826" s="614">
        <v>1</v>
      </c>
      <c r="M826" s="614">
        <v>137</v>
      </c>
      <c r="N826" s="614">
        <v>3</v>
      </c>
      <c r="O826" s="614">
        <v>415</v>
      </c>
      <c r="P826" s="592">
        <v>1.0097323600973236</v>
      </c>
      <c r="Q826" s="615">
        <v>138.33333333333334</v>
      </c>
    </row>
    <row r="827" spans="1:17" ht="14.4" customHeight="1" x14ac:dyDescent="0.3">
      <c r="A827" s="586" t="s">
        <v>1720</v>
      </c>
      <c r="B827" s="587" t="s">
        <v>1502</v>
      </c>
      <c r="C827" s="587" t="s">
        <v>1503</v>
      </c>
      <c r="D827" s="587" t="s">
        <v>1582</v>
      </c>
      <c r="E827" s="587" t="s">
        <v>1583</v>
      </c>
      <c r="F827" s="614">
        <v>123</v>
      </c>
      <c r="G827" s="614">
        <v>60024</v>
      </c>
      <c r="H827" s="614">
        <v>7.32</v>
      </c>
      <c r="I827" s="614">
        <v>488</v>
      </c>
      <c r="J827" s="614">
        <v>25</v>
      </c>
      <c r="K827" s="614">
        <v>8200</v>
      </c>
      <c r="L827" s="614">
        <v>1</v>
      </c>
      <c r="M827" s="614">
        <v>328</v>
      </c>
      <c r="N827" s="614">
        <v>25</v>
      </c>
      <c r="O827" s="614">
        <v>8200</v>
      </c>
      <c r="P827" s="592">
        <v>1</v>
      </c>
      <c r="Q827" s="615">
        <v>328</v>
      </c>
    </row>
    <row r="828" spans="1:17" ht="14.4" customHeight="1" x14ac:dyDescent="0.3">
      <c r="A828" s="586" t="s">
        <v>1720</v>
      </c>
      <c r="B828" s="587" t="s">
        <v>1502</v>
      </c>
      <c r="C828" s="587" t="s">
        <v>1503</v>
      </c>
      <c r="D828" s="587" t="s">
        <v>1593</v>
      </c>
      <c r="E828" s="587" t="s">
        <v>1594</v>
      </c>
      <c r="F828" s="614">
        <v>2</v>
      </c>
      <c r="G828" s="614">
        <v>82</v>
      </c>
      <c r="H828" s="614">
        <v>0.80392156862745101</v>
      </c>
      <c r="I828" s="614">
        <v>41</v>
      </c>
      <c r="J828" s="614">
        <v>2</v>
      </c>
      <c r="K828" s="614">
        <v>102</v>
      </c>
      <c r="L828" s="614">
        <v>1</v>
      </c>
      <c r="M828" s="614">
        <v>51</v>
      </c>
      <c r="N828" s="614">
        <v>2</v>
      </c>
      <c r="O828" s="614">
        <v>102</v>
      </c>
      <c r="P828" s="592">
        <v>1</v>
      </c>
      <c r="Q828" s="615">
        <v>51</v>
      </c>
    </row>
    <row r="829" spans="1:17" ht="14.4" customHeight="1" x14ac:dyDescent="0.3">
      <c r="A829" s="586" t="s">
        <v>1720</v>
      </c>
      <c r="B829" s="587" t="s">
        <v>1502</v>
      </c>
      <c r="C829" s="587" t="s">
        <v>1503</v>
      </c>
      <c r="D829" s="587" t="s">
        <v>1593</v>
      </c>
      <c r="E829" s="587" t="s">
        <v>1595</v>
      </c>
      <c r="F829" s="614">
        <v>2</v>
      </c>
      <c r="G829" s="614">
        <v>82</v>
      </c>
      <c r="H829" s="614">
        <v>1.607843137254902</v>
      </c>
      <c r="I829" s="614">
        <v>41</v>
      </c>
      <c r="J829" s="614">
        <v>1</v>
      </c>
      <c r="K829" s="614">
        <v>51</v>
      </c>
      <c r="L829" s="614">
        <v>1</v>
      </c>
      <c r="M829" s="614">
        <v>51</v>
      </c>
      <c r="N829" s="614">
        <v>1</v>
      </c>
      <c r="O829" s="614">
        <v>51</v>
      </c>
      <c r="P829" s="592">
        <v>1</v>
      </c>
      <c r="Q829" s="615">
        <v>51</v>
      </c>
    </row>
    <row r="830" spans="1:17" ht="14.4" customHeight="1" x14ac:dyDescent="0.3">
      <c r="A830" s="586" t="s">
        <v>1720</v>
      </c>
      <c r="B830" s="587" t="s">
        <v>1502</v>
      </c>
      <c r="C830" s="587" t="s">
        <v>1503</v>
      </c>
      <c r="D830" s="587" t="s">
        <v>1609</v>
      </c>
      <c r="E830" s="587" t="s">
        <v>1610</v>
      </c>
      <c r="F830" s="614">
        <v>4</v>
      </c>
      <c r="G830" s="614">
        <v>8448</v>
      </c>
      <c r="H830" s="614"/>
      <c r="I830" s="614">
        <v>2112</v>
      </c>
      <c r="J830" s="614"/>
      <c r="K830" s="614"/>
      <c r="L830" s="614"/>
      <c r="M830" s="614"/>
      <c r="N830" s="614"/>
      <c r="O830" s="614"/>
      <c r="P830" s="592"/>
      <c r="Q830" s="615"/>
    </row>
    <row r="831" spans="1:17" ht="14.4" customHeight="1" x14ac:dyDescent="0.3">
      <c r="A831" s="586" t="s">
        <v>1720</v>
      </c>
      <c r="B831" s="587" t="s">
        <v>1502</v>
      </c>
      <c r="C831" s="587" t="s">
        <v>1503</v>
      </c>
      <c r="D831" s="587" t="s">
        <v>1611</v>
      </c>
      <c r="E831" s="587" t="s">
        <v>1613</v>
      </c>
      <c r="F831" s="614">
        <v>2</v>
      </c>
      <c r="G831" s="614">
        <v>1228</v>
      </c>
      <c r="H831" s="614"/>
      <c r="I831" s="614">
        <v>614</v>
      </c>
      <c r="J831" s="614"/>
      <c r="K831" s="614"/>
      <c r="L831" s="614"/>
      <c r="M831" s="614"/>
      <c r="N831" s="614"/>
      <c r="O831" s="614"/>
      <c r="P831" s="592"/>
      <c r="Q831" s="615"/>
    </row>
    <row r="832" spans="1:17" ht="14.4" customHeight="1" x14ac:dyDescent="0.3">
      <c r="A832" s="586" t="s">
        <v>1720</v>
      </c>
      <c r="B832" s="587" t="s">
        <v>1502</v>
      </c>
      <c r="C832" s="587" t="s">
        <v>1503</v>
      </c>
      <c r="D832" s="587" t="s">
        <v>1627</v>
      </c>
      <c r="E832" s="587" t="s">
        <v>1628</v>
      </c>
      <c r="F832" s="614">
        <v>2</v>
      </c>
      <c r="G832" s="614">
        <v>498</v>
      </c>
      <c r="H832" s="614">
        <v>1.8376383763837638</v>
      </c>
      <c r="I832" s="614">
        <v>249</v>
      </c>
      <c r="J832" s="614">
        <v>1</v>
      </c>
      <c r="K832" s="614">
        <v>271</v>
      </c>
      <c r="L832" s="614">
        <v>1</v>
      </c>
      <c r="M832" s="614">
        <v>271</v>
      </c>
      <c r="N832" s="614"/>
      <c r="O832" s="614"/>
      <c r="P832" s="592"/>
      <c r="Q832" s="615"/>
    </row>
    <row r="833" spans="1:17" ht="14.4" customHeight="1" x14ac:dyDescent="0.3">
      <c r="A833" s="586" t="s">
        <v>1720</v>
      </c>
      <c r="B833" s="587" t="s">
        <v>1502</v>
      </c>
      <c r="C833" s="587" t="s">
        <v>1503</v>
      </c>
      <c r="D833" s="587" t="s">
        <v>1627</v>
      </c>
      <c r="E833" s="587" t="s">
        <v>1629</v>
      </c>
      <c r="F833" s="614">
        <v>1</v>
      </c>
      <c r="G833" s="614">
        <v>249</v>
      </c>
      <c r="H833" s="614">
        <v>0.45940959409594095</v>
      </c>
      <c r="I833" s="614">
        <v>249</v>
      </c>
      <c r="J833" s="614">
        <v>2</v>
      </c>
      <c r="K833" s="614">
        <v>542</v>
      </c>
      <c r="L833" s="614">
        <v>1</v>
      </c>
      <c r="M833" s="614">
        <v>271</v>
      </c>
      <c r="N833" s="614">
        <v>3</v>
      </c>
      <c r="O833" s="614">
        <v>817</v>
      </c>
      <c r="P833" s="592">
        <v>1.5073800738007379</v>
      </c>
      <c r="Q833" s="615">
        <v>272.33333333333331</v>
      </c>
    </row>
    <row r="834" spans="1:17" ht="14.4" customHeight="1" x14ac:dyDescent="0.3">
      <c r="A834" s="586" t="s">
        <v>1720</v>
      </c>
      <c r="B834" s="587" t="s">
        <v>1502</v>
      </c>
      <c r="C834" s="587" t="s">
        <v>1503</v>
      </c>
      <c r="D834" s="587" t="s">
        <v>1648</v>
      </c>
      <c r="E834" s="587" t="s">
        <v>1649</v>
      </c>
      <c r="F834" s="614"/>
      <c r="G834" s="614"/>
      <c r="H834" s="614"/>
      <c r="I834" s="614"/>
      <c r="J834" s="614">
        <v>2</v>
      </c>
      <c r="K834" s="614">
        <v>2986</v>
      </c>
      <c r="L834" s="614">
        <v>1</v>
      </c>
      <c r="M834" s="614">
        <v>1493</v>
      </c>
      <c r="N834" s="614"/>
      <c r="O834" s="614"/>
      <c r="P834" s="592"/>
      <c r="Q834" s="615"/>
    </row>
    <row r="835" spans="1:17" ht="14.4" customHeight="1" x14ac:dyDescent="0.3">
      <c r="A835" s="586" t="s">
        <v>1720</v>
      </c>
      <c r="B835" s="587" t="s">
        <v>1502</v>
      </c>
      <c r="C835" s="587" t="s">
        <v>1503</v>
      </c>
      <c r="D835" s="587" t="s">
        <v>1650</v>
      </c>
      <c r="E835" s="587" t="s">
        <v>1651</v>
      </c>
      <c r="F835" s="614"/>
      <c r="G835" s="614"/>
      <c r="H835" s="614"/>
      <c r="I835" s="614"/>
      <c r="J835" s="614">
        <v>2</v>
      </c>
      <c r="K835" s="614">
        <v>654</v>
      </c>
      <c r="L835" s="614">
        <v>1</v>
      </c>
      <c r="M835" s="614">
        <v>327</v>
      </c>
      <c r="N835" s="614"/>
      <c r="O835" s="614"/>
      <c r="P835" s="592"/>
      <c r="Q835" s="615"/>
    </row>
    <row r="836" spans="1:17" ht="14.4" customHeight="1" x14ac:dyDescent="0.3">
      <c r="A836" s="586" t="s">
        <v>1720</v>
      </c>
      <c r="B836" s="587" t="s">
        <v>1502</v>
      </c>
      <c r="C836" s="587" t="s">
        <v>1503</v>
      </c>
      <c r="D836" s="587" t="s">
        <v>1650</v>
      </c>
      <c r="E836" s="587" t="s">
        <v>1652</v>
      </c>
      <c r="F836" s="614"/>
      <c r="G836" s="614"/>
      <c r="H836" s="614"/>
      <c r="I836" s="614"/>
      <c r="J836" s="614"/>
      <c r="K836" s="614"/>
      <c r="L836" s="614"/>
      <c r="M836" s="614"/>
      <c r="N836" s="614">
        <v>2</v>
      </c>
      <c r="O836" s="614">
        <v>654</v>
      </c>
      <c r="P836" s="592"/>
      <c r="Q836" s="615">
        <v>327</v>
      </c>
    </row>
    <row r="837" spans="1:17" ht="14.4" customHeight="1" x14ac:dyDescent="0.3">
      <c r="A837" s="586" t="s">
        <v>1720</v>
      </c>
      <c r="B837" s="587" t="s">
        <v>1502</v>
      </c>
      <c r="C837" s="587" t="s">
        <v>1503</v>
      </c>
      <c r="D837" s="587" t="s">
        <v>1653</v>
      </c>
      <c r="E837" s="587" t="s">
        <v>1654</v>
      </c>
      <c r="F837" s="614"/>
      <c r="G837" s="614"/>
      <c r="H837" s="614"/>
      <c r="I837" s="614"/>
      <c r="J837" s="614"/>
      <c r="K837" s="614"/>
      <c r="L837" s="614"/>
      <c r="M837" s="614"/>
      <c r="N837" s="614">
        <v>2</v>
      </c>
      <c r="O837" s="614">
        <v>1776</v>
      </c>
      <c r="P837" s="592"/>
      <c r="Q837" s="615">
        <v>888</v>
      </c>
    </row>
    <row r="838" spans="1:17" ht="14.4" customHeight="1" x14ac:dyDescent="0.3">
      <c r="A838" s="586" t="s">
        <v>1720</v>
      </c>
      <c r="B838" s="587" t="s">
        <v>1502</v>
      </c>
      <c r="C838" s="587" t="s">
        <v>1503</v>
      </c>
      <c r="D838" s="587" t="s">
        <v>1657</v>
      </c>
      <c r="E838" s="587" t="s">
        <v>1658</v>
      </c>
      <c r="F838" s="614"/>
      <c r="G838" s="614"/>
      <c r="H838" s="614"/>
      <c r="I838" s="614"/>
      <c r="J838" s="614">
        <v>6</v>
      </c>
      <c r="K838" s="614">
        <v>1560</v>
      </c>
      <c r="L838" s="614">
        <v>1</v>
      </c>
      <c r="M838" s="614">
        <v>260</v>
      </c>
      <c r="N838" s="614">
        <v>10</v>
      </c>
      <c r="O838" s="614">
        <v>2610</v>
      </c>
      <c r="P838" s="592">
        <v>1.6730769230769231</v>
      </c>
      <c r="Q838" s="615">
        <v>261</v>
      </c>
    </row>
    <row r="839" spans="1:17" ht="14.4" customHeight="1" x14ac:dyDescent="0.3">
      <c r="A839" s="586" t="s">
        <v>1720</v>
      </c>
      <c r="B839" s="587" t="s">
        <v>1502</v>
      </c>
      <c r="C839" s="587" t="s">
        <v>1503</v>
      </c>
      <c r="D839" s="587" t="s">
        <v>1657</v>
      </c>
      <c r="E839" s="587" t="s">
        <v>1659</v>
      </c>
      <c r="F839" s="614"/>
      <c r="G839" s="614"/>
      <c r="H839" s="614"/>
      <c r="I839" s="614"/>
      <c r="J839" s="614"/>
      <c r="K839" s="614"/>
      <c r="L839" s="614"/>
      <c r="M839" s="614"/>
      <c r="N839" s="614">
        <v>18</v>
      </c>
      <c r="O839" s="614">
        <v>4698</v>
      </c>
      <c r="P839" s="592"/>
      <c r="Q839" s="615">
        <v>261</v>
      </c>
    </row>
    <row r="840" spans="1:17" ht="14.4" customHeight="1" x14ac:dyDescent="0.3">
      <c r="A840" s="586" t="s">
        <v>1721</v>
      </c>
      <c r="B840" s="587" t="s">
        <v>1502</v>
      </c>
      <c r="C840" s="587" t="s">
        <v>1503</v>
      </c>
      <c r="D840" s="587" t="s">
        <v>1504</v>
      </c>
      <c r="E840" s="587" t="s">
        <v>1505</v>
      </c>
      <c r="F840" s="614">
        <v>157</v>
      </c>
      <c r="G840" s="614">
        <v>27161</v>
      </c>
      <c r="H840" s="614">
        <v>1.1214285714285714</v>
      </c>
      <c r="I840" s="614">
        <v>173</v>
      </c>
      <c r="J840" s="614">
        <v>140</v>
      </c>
      <c r="K840" s="614">
        <v>24220</v>
      </c>
      <c r="L840" s="614">
        <v>1</v>
      </c>
      <c r="M840" s="614">
        <v>173</v>
      </c>
      <c r="N840" s="614">
        <v>194</v>
      </c>
      <c r="O840" s="614">
        <v>33756</v>
      </c>
      <c r="P840" s="592">
        <v>1.3937241948802643</v>
      </c>
      <c r="Q840" s="615">
        <v>174</v>
      </c>
    </row>
    <row r="841" spans="1:17" ht="14.4" customHeight="1" x14ac:dyDescent="0.3">
      <c r="A841" s="586" t="s">
        <v>1721</v>
      </c>
      <c r="B841" s="587" t="s">
        <v>1502</v>
      </c>
      <c r="C841" s="587" t="s">
        <v>1503</v>
      </c>
      <c r="D841" s="587" t="s">
        <v>1506</v>
      </c>
      <c r="E841" s="587" t="s">
        <v>1507</v>
      </c>
      <c r="F841" s="614"/>
      <c r="G841" s="614"/>
      <c r="H841" s="614"/>
      <c r="I841" s="614"/>
      <c r="J841" s="614"/>
      <c r="K841" s="614"/>
      <c r="L841" s="614"/>
      <c r="M841" s="614"/>
      <c r="N841" s="614">
        <v>1</v>
      </c>
      <c r="O841" s="614">
        <v>193</v>
      </c>
      <c r="P841" s="592"/>
      <c r="Q841" s="615">
        <v>193</v>
      </c>
    </row>
    <row r="842" spans="1:17" ht="14.4" customHeight="1" x14ac:dyDescent="0.3">
      <c r="A842" s="586" t="s">
        <v>1721</v>
      </c>
      <c r="B842" s="587" t="s">
        <v>1502</v>
      </c>
      <c r="C842" s="587" t="s">
        <v>1503</v>
      </c>
      <c r="D842" s="587" t="s">
        <v>1522</v>
      </c>
      <c r="E842" s="587" t="s">
        <v>1523</v>
      </c>
      <c r="F842" s="614">
        <v>1</v>
      </c>
      <c r="G842" s="614">
        <v>1173</v>
      </c>
      <c r="H842" s="614">
        <v>9.9660152931180968E-2</v>
      </c>
      <c r="I842" s="614">
        <v>1173</v>
      </c>
      <c r="J842" s="614">
        <v>11</v>
      </c>
      <c r="K842" s="614">
        <v>11770</v>
      </c>
      <c r="L842" s="614">
        <v>1</v>
      </c>
      <c r="M842" s="614">
        <v>1070</v>
      </c>
      <c r="N842" s="614">
        <v>35</v>
      </c>
      <c r="O842" s="614">
        <v>37450</v>
      </c>
      <c r="P842" s="592">
        <v>3.1818181818181817</v>
      </c>
      <c r="Q842" s="615">
        <v>1070</v>
      </c>
    </row>
    <row r="843" spans="1:17" ht="14.4" customHeight="1" x14ac:dyDescent="0.3">
      <c r="A843" s="586" t="s">
        <v>1721</v>
      </c>
      <c r="B843" s="587" t="s">
        <v>1502</v>
      </c>
      <c r="C843" s="587" t="s">
        <v>1503</v>
      </c>
      <c r="D843" s="587" t="s">
        <v>1524</v>
      </c>
      <c r="E843" s="587" t="s">
        <v>1525</v>
      </c>
      <c r="F843" s="614">
        <v>911</v>
      </c>
      <c r="G843" s="614">
        <v>37351</v>
      </c>
      <c r="H843" s="614">
        <v>1.0712114259492944</v>
      </c>
      <c r="I843" s="614">
        <v>41</v>
      </c>
      <c r="J843" s="614">
        <v>758</v>
      </c>
      <c r="K843" s="614">
        <v>34868</v>
      </c>
      <c r="L843" s="614">
        <v>1</v>
      </c>
      <c r="M843" s="614">
        <v>46</v>
      </c>
      <c r="N843" s="614">
        <v>786</v>
      </c>
      <c r="O843" s="614">
        <v>36156</v>
      </c>
      <c r="P843" s="592">
        <v>1.0369393139841689</v>
      </c>
      <c r="Q843" s="615">
        <v>46</v>
      </c>
    </row>
    <row r="844" spans="1:17" ht="14.4" customHeight="1" x14ac:dyDescent="0.3">
      <c r="A844" s="586" t="s">
        <v>1721</v>
      </c>
      <c r="B844" s="587" t="s">
        <v>1502</v>
      </c>
      <c r="C844" s="587" t="s">
        <v>1503</v>
      </c>
      <c r="D844" s="587" t="s">
        <v>1527</v>
      </c>
      <c r="E844" s="587" t="s">
        <v>1528</v>
      </c>
      <c r="F844" s="614">
        <v>117</v>
      </c>
      <c r="G844" s="614">
        <v>44928</v>
      </c>
      <c r="H844" s="614">
        <v>0.78470002619858525</v>
      </c>
      <c r="I844" s="614">
        <v>384</v>
      </c>
      <c r="J844" s="614">
        <v>165</v>
      </c>
      <c r="K844" s="614">
        <v>57255</v>
      </c>
      <c r="L844" s="614">
        <v>1</v>
      </c>
      <c r="M844" s="614">
        <v>347</v>
      </c>
      <c r="N844" s="614">
        <v>216</v>
      </c>
      <c r="O844" s="614">
        <v>74952</v>
      </c>
      <c r="P844" s="592">
        <v>1.3090909090909091</v>
      </c>
      <c r="Q844" s="615">
        <v>347</v>
      </c>
    </row>
    <row r="845" spans="1:17" ht="14.4" customHeight="1" x14ac:dyDescent="0.3">
      <c r="A845" s="586" t="s">
        <v>1721</v>
      </c>
      <c r="B845" s="587" t="s">
        <v>1502</v>
      </c>
      <c r="C845" s="587" t="s">
        <v>1503</v>
      </c>
      <c r="D845" s="587" t="s">
        <v>1529</v>
      </c>
      <c r="E845" s="587" t="s">
        <v>1530</v>
      </c>
      <c r="F845" s="614">
        <v>3</v>
      </c>
      <c r="G845" s="614">
        <v>111</v>
      </c>
      <c r="H845" s="614">
        <v>0.54411764705882348</v>
      </c>
      <c r="I845" s="614">
        <v>37</v>
      </c>
      <c r="J845" s="614">
        <v>4</v>
      </c>
      <c r="K845" s="614">
        <v>204</v>
      </c>
      <c r="L845" s="614">
        <v>1</v>
      </c>
      <c r="M845" s="614">
        <v>51</v>
      </c>
      <c r="N845" s="614">
        <v>4</v>
      </c>
      <c r="O845" s="614">
        <v>204</v>
      </c>
      <c r="P845" s="592">
        <v>1</v>
      </c>
      <c r="Q845" s="615">
        <v>51</v>
      </c>
    </row>
    <row r="846" spans="1:17" ht="14.4" customHeight="1" x14ac:dyDescent="0.3">
      <c r="A846" s="586" t="s">
        <v>1721</v>
      </c>
      <c r="B846" s="587" t="s">
        <v>1502</v>
      </c>
      <c r="C846" s="587" t="s">
        <v>1503</v>
      </c>
      <c r="D846" s="587" t="s">
        <v>1529</v>
      </c>
      <c r="E846" s="587" t="s">
        <v>1531</v>
      </c>
      <c r="F846" s="614">
        <v>19</v>
      </c>
      <c r="G846" s="614">
        <v>703</v>
      </c>
      <c r="H846" s="614">
        <v>0.27028066128412148</v>
      </c>
      <c r="I846" s="614">
        <v>37</v>
      </c>
      <c r="J846" s="614">
        <v>51</v>
      </c>
      <c r="K846" s="614">
        <v>2601</v>
      </c>
      <c r="L846" s="614">
        <v>1</v>
      </c>
      <c r="M846" s="614">
        <v>51</v>
      </c>
      <c r="N846" s="614">
        <v>38</v>
      </c>
      <c r="O846" s="614">
        <v>1938</v>
      </c>
      <c r="P846" s="592">
        <v>0.74509803921568629</v>
      </c>
      <c r="Q846" s="615">
        <v>51</v>
      </c>
    </row>
    <row r="847" spans="1:17" ht="14.4" customHeight="1" x14ac:dyDescent="0.3">
      <c r="A847" s="586" t="s">
        <v>1721</v>
      </c>
      <c r="B847" s="587" t="s">
        <v>1502</v>
      </c>
      <c r="C847" s="587" t="s">
        <v>1503</v>
      </c>
      <c r="D847" s="587" t="s">
        <v>1534</v>
      </c>
      <c r="E847" s="587" t="s">
        <v>1535</v>
      </c>
      <c r="F847" s="614">
        <v>157</v>
      </c>
      <c r="G847" s="614">
        <v>70022</v>
      </c>
      <c r="H847" s="614">
        <v>0.15174407517206706</v>
      </c>
      <c r="I847" s="614">
        <v>446</v>
      </c>
      <c r="J847" s="614">
        <v>1224</v>
      </c>
      <c r="K847" s="614">
        <v>461448</v>
      </c>
      <c r="L847" s="614">
        <v>1</v>
      </c>
      <c r="M847" s="614">
        <v>377</v>
      </c>
      <c r="N847" s="614">
        <v>1412</v>
      </c>
      <c r="O847" s="614">
        <v>532324</v>
      </c>
      <c r="P847" s="592">
        <v>1.15359477124183</v>
      </c>
      <c r="Q847" s="615">
        <v>377</v>
      </c>
    </row>
    <row r="848" spans="1:17" ht="14.4" customHeight="1" x14ac:dyDescent="0.3">
      <c r="A848" s="586" t="s">
        <v>1721</v>
      </c>
      <c r="B848" s="587" t="s">
        <v>1502</v>
      </c>
      <c r="C848" s="587" t="s">
        <v>1503</v>
      </c>
      <c r="D848" s="587" t="s">
        <v>1536</v>
      </c>
      <c r="E848" s="587" t="s">
        <v>1537</v>
      </c>
      <c r="F848" s="614">
        <v>600</v>
      </c>
      <c r="G848" s="614">
        <v>25200</v>
      </c>
      <c r="H848" s="614">
        <v>1.1708948982436576</v>
      </c>
      <c r="I848" s="614">
        <v>42</v>
      </c>
      <c r="J848" s="614">
        <v>633</v>
      </c>
      <c r="K848" s="614">
        <v>21522</v>
      </c>
      <c r="L848" s="614">
        <v>1</v>
      </c>
      <c r="M848" s="614">
        <v>34</v>
      </c>
      <c r="N848" s="614">
        <v>590</v>
      </c>
      <c r="O848" s="614">
        <v>20060</v>
      </c>
      <c r="P848" s="592">
        <v>0.93206951026856244</v>
      </c>
      <c r="Q848" s="615">
        <v>34</v>
      </c>
    </row>
    <row r="849" spans="1:17" ht="14.4" customHeight="1" x14ac:dyDescent="0.3">
      <c r="A849" s="586" t="s">
        <v>1721</v>
      </c>
      <c r="B849" s="587" t="s">
        <v>1502</v>
      </c>
      <c r="C849" s="587" t="s">
        <v>1503</v>
      </c>
      <c r="D849" s="587" t="s">
        <v>1538</v>
      </c>
      <c r="E849" s="587" t="s">
        <v>1539</v>
      </c>
      <c r="F849" s="614">
        <v>10</v>
      </c>
      <c r="G849" s="614">
        <v>4920</v>
      </c>
      <c r="H849" s="614">
        <v>4.6946564885496187</v>
      </c>
      <c r="I849" s="614">
        <v>492</v>
      </c>
      <c r="J849" s="614">
        <v>2</v>
      </c>
      <c r="K849" s="614">
        <v>1048</v>
      </c>
      <c r="L849" s="614">
        <v>1</v>
      </c>
      <c r="M849" s="614">
        <v>524</v>
      </c>
      <c r="N849" s="614">
        <v>15</v>
      </c>
      <c r="O849" s="614">
        <v>7860</v>
      </c>
      <c r="P849" s="592">
        <v>7.5</v>
      </c>
      <c r="Q849" s="615">
        <v>524</v>
      </c>
    </row>
    <row r="850" spans="1:17" ht="14.4" customHeight="1" x14ac:dyDescent="0.3">
      <c r="A850" s="586" t="s">
        <v>1721</v>
      </c>
      <c r="B850" s="587" t="s">
        <v>1502</v>
      </c>
      <c r="C850" s="587" t="s">
        <v>1503</v>
      </c>
      <c r="D850" s="587" t="s">
        <v>1540</v>
      </c>
      <c r="E850" s="587" t="s">
        <v>1541</v>
      </c>
      <c r="F850" s="614">
        <v>57</v>
      </c>
      <c r="G850" s="614">
        <v>1767</v>
      </c>
      <c r="H850" s="614">
        <v>2.5833333333333335</v>
      </c>
      <c r="I850" s="614">
        <v>31</v>
      </c>
      <c r="J850" s="614">
        <v>12</v>
      </c>
      <c r="K850" s="614">
        <v>684</v>
      </c>
      <c r="L850" s="614">
        <v>1</v>
      </c>
      <c r="M850" s="614">
        <v>57</v>
      </c>
      <c r="N850" s="614">
        <v>10</v>
      </c>
      <c r="O850" s="614">
        <v>572</v>
      </c>
      <c r="P850" s="592">
        <v>0.83625730994152048</v>
      </c>
      <c r="Q850" s="615">
        <v>57.2</v>
      </c>
    </row>
    <row r="851" spans="1:17" ht="14.4" customHeight="1" x14ac:dyDescent="0.3">
      <c r="A851" s="586" t="s">
        <v>1721</v>
      </c>
      <c r="B851" s="587" t="s">
        <v>1502</v>
      </c>
      <c r="C851" s="587" t="s">
        <v>1503</v>
      </c>
      <c r="D851" s="587" t="s">
        <v>1542</v>
      </c>
      <c r="E851" s="587" t="s">
        <v>1543</v>
      </c>
      <c r="F851" s="614"/>
      <c r="G851" s="614"/>
      <c r="H851" s="614"/>
      <c r="I851" s="614"/>
      <c r="J851" s="614"/>
      <c r="K851" s="614"/>
      <c r="L851" s="614"/>
      <c r="M851" s="614"/>
      <c r="N851" s="614">
        <v>2</v>
      </c>
      <c r="O851" s="614">
        <v>450</v>
      </c>
      <c r="P851" s="592"/>
      <c r="Q851" s="615">
        <v>225</v>
      </c>
    </row>
    <row r="852" spans="1:17" ht="14.4" customHeight="1" x14ac:dyDescent="0.3">
      <c r="A852" s="586" t="s">
        <v>1721</v>
      </c>
      <c r="B852" s="587" t="s">
        <v>1502</v>
      </c>
      <c r="C852" s="587" t="s">
        <v>1503</v>
      </c>
      <c r="D852" s="587" t="s">
        <v>1545</v>
      </c>
      <c r="E852" s="587" t="s">
        <v>1546</v>
      </c>
      <c r="F852" s="614"/>
      <c r="G852" s="614"/>
      <c r="H852" s="614"/>
      <c r="I852" s="614"/>
      <c r="J852" s="614"/>
      <c r="K852" s="614"/>
      <c r="L852" s="614"/>
      <c r="M852" s="614"/>
      <c r="N852" s="614">
        <v>2</v>
      </c>
      <c r="O852" s="614">
        <v>1108</v>
      </c>
      <c r="P852" s="592"/>
      <c r="Q852" s="615">
        <v>554</v>
      </c>
    </row>
    <row r="853" spans="1:17" ht="14.4" customHeight="1" x14ac:dyDescent="0.3">
      <c r="A853" s="586" t="s">
        <v>1721</v>
      </c>
      <c r="B853" s="587" t="s">
        <v>1502</v>
      </c>
      <c r="C853" s="587" t="s">
        <v>1503</v>
      </c>
      <c r="D853" s="587" t="s">
        <v>1547</v>
      </c>
      <c r="E853" s="587" t="s">
        <v>1548</v>
      </c>
      <c r="F853" s="614">
        <v>5</v>
      </c>
      <c r="G853" s="614">
        <v>1180</v>
      </c>
      <c r="H853" s="614"/>
      <c r="I853" s="614">
        <v>236</v>
      </c>
      <c r="J853" s="614"/>
      <c r="K853" s="614"/>
      <c r="L853" s="614"/>
      <c r="M853" s="614"/>
      <c r="N853" s="614">
        <v>6</v>
      </c>
      <c r="O853" s="614">
        <v>1284</v>
      </c>
      <c r="P853" s="592"/>
      <c r="Q853" s="615">
        <v>214</v>
      </c>
    </row>
    <row r="854" spans="1:17" ht="14.4" customHeight="1" x14ac:dyDescent="0.3">
      <c r="A854" s="586" t="s">
        <v>1721</v>
      </c>
      <c r="B854" s="587" t="s">
        <v>1502</v>
      </c>
      <c r="C854" s="587" t="s">
        <v>1503</v>
      </c>
      <c r="D854" s="587" t="s">
        <v>1549</v>
      </c>
      <c r="E854" s="587" t="s">
        <v>1550</v>
      </c>
      <c r="F854" s="614">
        <v>4</v>
      </c>
      <c r="G854" s="614">
        <v>548</v>
      </c>
      <c r="H854" s="614">
        <v>0.14394536380351983</v>
      </c>
      <c r="I854" s="614">
        <v>137</v>
      </c>
      <c r="J854" s="614">
        <v>27</v>
      </c>
      <c r="K854" s="614">
        <v>3807</v>
      </c>
      <c r="L854" s="614">
        <v>1</v>
      </c>
      <c r="M854" s="614">
        <v>141</v>
      </c>
      <c r="N854" s="614"/>
      <c r="O854" s="614"/>
      <c r="P854" s="592"/>
      <c r="Q854" s="615"/>
    </row>
    <row r="855" spans="1:17" ht="14.4" customHeight="1" x14ac:dyDescent="0.3">
      <c r="A855" s="586" t="s">
        <v>1721</v>
      </c>
      <c r="B855" s="587" t="s">
        <v>1502</v>
      </c>
      <c r="C855" s="587" t="s">
        <v>1503</v>
      </c>
      <c r="D855" s="587" t="s">
        <v>1549</v>
      </c>
      <c r="E855" s="587" t="s">
        <v>1551</v>
      </c>
      <c r="F855" s="614">
        <v>444</v>
      </c>
      <c r="G855" s="614">
        <v>60828</v>
      </c>
      <c r="H855" s="614">
        <v>1.1412810987279072</v>
      </c>
      <c r="I855" s="614">
        <v>137</v>
      </c>
      <c r="J855" s="614">
        <v>378</v>
      </c>
      <c r="K855" s="614">
        <v>53298</v>
      </c>
      <c r="L855" s="614">
        <v>1</v>
      </c>
      <c r="M855" s="614">
        <v>141</v>
      </c>
      <c r="N855" s="614">
        <v>383</v>
      </c>
      <c r="O855" s="614">
        <v>54386</v>
      </c>
      <c r="P855" s="592">
        <v>1.0204135239596233</v>
      </c>
      <c r="Q855" s="615">
        <v>142</v>
      </c>
    </row>
    <row r="856" spans="1:17" ht="14.4" customHeight="1" x14ac:dyDescent="0.3">
      <c r="A856" s="586" t="s">
        <v>1721</v>
      </c>
      <c r="B856" s="587" t="s">
        <v>1502</v>
      </c>
      <c r="C856" s="587" t="s">
        <v>1503</v>
      </c>
      <c r="D856" s="587" t="s">
        <v>1552</v>
      </c>
      <c r="E856" s="587" t="s">
        <v>1553</v>
      </c>
      <c r="F856" s="614">
        <v>5</v>
      </c>
      <c r="G856" s="614">
        <v>1025</v>
      </c>
      <c r="H856" s="614">
        <v>4.6590909090909092</v>
      </c>
      <c r="I856" s="614">
        <v>205</v>
      </c>
      <c r="J856" s="614">
        <v>1</v>
      </c>
      <c r="K856" s="614">
        <v>220</v>
      </c>
      <c r="L856" s="614">
        <v>1</v>
      </c>
      <c r="M856" s="614">
        <v>220</v>
      </c>
      <c r="N856" s="614">
        <v>8</v>
      </c>
      <c r="O856" s="614">
        <v>1768</v>
      </c>
      <c r="P856" s="592">
        <v>8.036363636363637</v>
      </c>
      <c r="Q856" s="615">
        <v>221</v>
      </c>
    </row>
    <row r="857" spans="1:17" ht="14.4" customHeight="1" x14ac:dyDescent="0.3">
      <c r="A857" s="586" t="s">
        <v>1721</v>
      </c>
      <c r="B857" s="587" t="s">
        <v>1502</v>
      </c>
      <c r="C857" s="587" t="s">
        <v>1503</v>
      </c>
      <c r="D857" s="587" t="s">
        <v>1556</v>
      </c>
      <c r="E857" s="587" t="s">
        <v>1557</v>
      </c>
      <c r="F857" s="614">
        <v>1696</v>
      </c>
      <c r="G857" s="614">
        <v>28832</v>
      </c>
      <c r="H857" s="614">
        <v>0.91182795698924735</v>
      </c>
      <c r="I857" s="614">
        <v>17</v>
      </c>
      <c r="J857" s="614">
        <v>1860</v>
      </c>
      <c r="K857" s="614">
        <v>31620</v>
      </c>
      <c r="L857" s="614">
        <v>1</v>
      </c>
      <c r="M857" s="614">
        <v>17</v>
      </c>
      <c r="N857" s="614">
        <v>1811</v>
      </c>
      <c r="O857" s="614">
        <v>30787</v>
      </c>
      <c r="P857" s="592">
        <v>0.9736559139784946</v>
      </c>
      <c r="Q857" s="615">
        <v>17</v>
      </c>
    </row>
    <row r="858" spans="1:17" ht="14.4" customHeight="1" x14ac:dyDescent="0.3">
      <c r="A858" s="586" t="s">
        <v>1721</v>
      </c>
      <c r="B858" s="587" t="s">
        <v>1502</v>
      </c>
      <c r="C858" s="587" t="s">
        <v>1503</v>
      </c>
      <c r="D858" s="587" t="s">
        <v>1559</v>
      </c>
      <c r="E858" s="587" t="s">
        <v>1560</v>
      </c>
      <c r="F858" s="614">
        <v>2</v>
      </c>
      <c r="G858" s="614">
        <v>278</v>
      </c>
      <c r="H858" s="614">
        <v>1.944055944055944</v>
      </c>
      <c r="I858" s="614">
        <v>139</v>
      </c>
      <c r="J858" s="614">
        <v>1</v>
      </c>
      <c r="K858" s="614">
        <v>143</v>
      </c>
      <c r="L858" s="614">
        <v>1</v>
      </c>
      <c r="M858" s="614">
        <v>143</v>
      </c>
      <c r="N858" s="614">
        <v>7</v>
      </c>
      <c r="O858" s="614">
        <v>1001</v>
      </c>
      <c r="P858" s="592">
        <v>7</v>
      </c>
      <c r="Q858" s="615">
        <v>143</v>
      </c>
    </row>
    <row r="859" spans="1:17" ht="14.4" customHeight="1" x14ac:dyDescent="0.3">
      <c r="A859" s="586" t="s">
        <v>1721</v>
      </c>
      <c r="B859" s="587" t="s">
        <v>1502</v>
      </c>
      <c r="C859" s="587" t="s">
        <v>1503</v>
      </c>
      <c r="D859" s="587" t="s">
        <v>1559</v>
      </c>
      <c r="E859" s="587" t="s">
        <v>1561</v>
      </c>
      <c r="F859" s="614"/>
      <c r="G859" s="614"/>
      <c r="H859" s="614"/>
      <c r="I859" s="614"/>
      <c r="J859" s="614"/>
      <c r="K859" s="614"/>
      <c r="L859" s="614"/>
      <c r="M859" s="614"/>
      <c r="N859" s="614">
        <v>1</v>
      </c>
      <c r="O859" s="614">
        <v>143</v>
      </c>
      <c r="P859" s="592"/>
      <c r="Q859" s="615">
        <v>143</v>
      </c>
    </row>
    <row r="860" spans="1:17" ht="14.4" customHeight="1" x14ac:dyDescent="0.3">
      <c r="A860" s="586" t="s">
        <v>1721</v>
      </c>
      <c r="B860" s="587" t="s">
        <v>1502</v>
      </c>
      <c r="C860" s="587" t="s">
        <v>1503</v>
      </c>
      <c r="D860" s="587" t="s">
        <v>1562</v>
      </c>
      <c r="E860" s="587" t="s">
        <v>1563</v>
      </c>
      <c r="F860" s="614">
        <v>1</v>
      </c>
      <c r="G860" s="614">
        <v>103</v>
      </c>
      <c r="H860" s="614"/>
      <c r="I860" s="614">
        <v>103</v>
      </c>
      <c r="J860" s="614"/>
      <c r="K860" s="614"/>
      <c r="L860" s="614"/>
      <c r="M860" s="614"/>
      <c r="N860" s="614"/>
      <c r="O860" s="614"/>
      <c r="P860" s="592"/>
      <c r="Q860" s="615"/>
    </row>
    <row r="861" spans="1:17" ht="14.4" customHeight="1" x14ac:dyDescent="0.3">
      <c r="A861" s="586" t="s">
        <v>1721</v>
      </c>
      <c r="B861" s="587" t="s">
        <v>1502</v>
      </c>
      <c r="C861" s="587" t="s">
        <v>1503</v>
      </c>
      <c r="D861" s="587" t="s">
        <v>1562</v>
      </c>
      <c r="E861" s="587" t="s">
        <v>1564</v>
      </c>
      <c r="F861" s="614">
        <v>3</v>
      </c>
      <c r="G861" s="614">
        <v>309</v>
      </c>
      <c r="H861" s="614">
        <v>1.5846153846153845</v>
      </c>
      <c r="I861" s="614">
        <v>103</v>
      </c>
      <c r="J861" s="614">
        <v>3</v>
      </c>
      <c r="K861" s="614">
        <v>195</v>
      </c>
      <c r="L861" s="614">
        <v>1</v>
      </c>
      <c r="M861" s="614">
        <v>65</v>
      </c>
      <c r="N861" s="614">
        <v>2</v>
      </c>
      <c r="O861" s="614">
        <v>130</v>
      </c>
      <c r="P861" s="592">
        <v>0.66666666666666663</v>
      </c>
      <c r="Q861" s="615">
        <v>65</v>
      </c>
    </row>
    <row r="862" spans="1:17" ht="14.4" customHeight="1" x14ac:dyDescent="0.3">
      <c r="A862" s="586" t="s">
        <v>1721</v>
      </c>
      <c r="B862" s="587" t="s">
        <v>1502</v>
      </c>
      <c r="C862" s="587" t="s">
        <v>1503</v>
      </c>
      <c r="D862" s="587" t="s">
        <v>1571</v>
      </c>
      <c r="E862" s="587" t="s">
        <v>1572</v>
      </c>
      <c r="F862" s="614">
        <v>457</v>
      </c>
      <c r="G862" s="614">
        <v>53469</v>
      </c>
      <c r="H862" s="614">
        <v>0.64240916955017302</v>
      </c>
      <c r="I862" s="614">
        <v>117</v>
      </c>
      <c r="J862" s="614">
        <v>612</v>
      </c>
      <c r="K862" s="614">
        <v>83232</v>
      </c>
      <c r="L862" s="614">
        <v>1</v>
      </c>
      <c r="M862" s="614">
        <v>136</v>
      </c>
      <c r="N862" s="614">
        <v>682</v>
      </c>
      <c r="O862" s="614">
        <v>93252</v>
      </c>
      <c r="P862" s="592">
        <v>1.1203863898500577</v>
      </c>
      <c r="Q862" s="615">
        <v>136.73313782991201</v>
      </c>
    </row>
    <row r="863" spans="1:17" ht="14.4" customHeight="1" x14ac:dyDescent="0.3">
      <c r="A863" s="586" t="s">
        <v>1721</v>
      </c>
      <c r="B863" s="587" t="s">
        <v>1502</v>
      </c>
      <c r="C863" s="587" t="s">
        <v>1503</v>
      </c>
      <c r="D863" s="587" t="s">
        <v>1574</v>
      </c>
      <c r="E863" s="587" t="s">
        <v>1575</v>
      </c>
      <c r="F863" s="614">
        <v>44</v>
      </c>
      <c r="G863" s="614">
        <v>4004</v>
      </c>
      <c r="H863" s="614">
        <v>0.91666666666666663</v>
      </c>
      <c r="I863" s="614">
        <v>91</v>
      </c>
      <c r="J863" s="614">
        <v>48</v>
      </c>
      <c r="K863" s="614">
        <v>4368</v>
      </c>
      <c r="L863" s="614">
        <v>1</v>
      </c>
      <c r="M863" s="614">
        <v>91</v>
      </c>
      <c r="N863" s="614">
        <v>75</v>
      </c>
      <c r="O863" s="614">
        <v>6825</v>
      </c>
      <c r="P863" s="592">
        <v>1.5625</v>
      </c>
      <c r="Q863" s="615">
        <v>91</v>
      </c>
    </row>
    <row r="864" spans="1:17" ht="14.4" customHeight="1" x14ac:dyDescent="0.3">
      <c r="A864" s="586" t="s">
        <v>1721</v>
      </c>
      <c r="B864" s="587" t="s">
        <v>1502</v>
      </c>
      <c r="C864" s="587" t="s">
        <v>1503</v>
      </c>
      <c r="D864" s="587" t="s">
        <v>1576</v>
      </c>
      <c r="E864" s="587" t="s">
        <v>1577</v>
      </c>
      <c r="F864" s="614"/>
      <c r="G864" s="614"/>
      <c r="H864" s="614"/>
      <c r="I864" s="614"/>
      <c r="J864" s="614">
        <v>3</v>
      </c>
      <c r="K864" s="614">
        <v>411</v>
      </c>
      <c r="L864" s="614">
        <v>1</v>
      </c>
      <c r="M864" s="614">
        <v>137</v>
      </c>
      <c r="N864" s="614">
        <v>3</v>
      </c>
      <c r="O864" s="614">
        <v>416</v>
      </c>
      <c r="P864" s="592">
        <v>1.0121654501216546</v>
      </c>
      <c r="Q864" s="615">
        <v>138.66666666666666</v>
      </c>
    </row>
    <row r="865" spans="1:17" ht="14.4" customHeight="1" x14ac:dyDescent="0.3">
      <c r="A865" s="586" t="s">
        <v>1721</v>
      </c>
      <c r="B865" s="587" t="s">
        <v>1502</v>
      </c>
      <c r="C865" s="587" t="s">
        <v>1503</v>
      </c>
      <c r="D865" s="587" t="s">
        <v>1576</v>
      </c>
      <c r="E865" s="587" t="s">
        <v>1578</v>
      </c>
      <c r="F865" s="614">
        <v>10</v>
      </c>
      <c r="G865" s="614">
        <v>990</v>
      </c>
      <c r="H865" s="614"/>
      <c r="I865" s="614">
        <v>99</v>
      </c>
      <c r="J865" s="614"/>
      <c r="K865" s="614"/>
      <c r="L865" s="614"/>
      <c r="M865" s="614"/>
      <c r="N865" s="614">
        <v>4</v>
      </c>
      <c r="O865" s="614">
        <v>553</v>
      </c>
      <c r="P865" s="592"/>
      <c r="Q865" s="615">
        <v>138.25</v>
      </c>
    </row>
    <row r="866" spans="1:17" ht="14.4" customHeight="1" x14ac:dyDescent="0.3">
      <c r="A866" s="586" t="s">
        <v>1721</v>
      </c>
      <c r="B866" s="587" t="s">
        <v>1502</v>
      </c>
      <c r="C866" s="587" t="s">
        <v>1503</v>
      </c>
      <c r="D866" s="587" t="s">
        <v>1579</v>
      </c>
      <c r="E866" s="587" t="s">
        <v>1580</v>
      </c>
      <c r="F866" s="614">
        <v>62</v>
      </c>
      <c r="G866" s="614">
        <v>1302</v>
      </c>
      <c r="H866" s="614">
        <v>0.85770750988142297</v>
      </c>
      <c r="I866" s="614">
        <v>21</v>
      </c>
      <c r="J866" s="614">
        <v>23</v>
      </c>
      <c r="K866" s="614">
        <v>1518</v>
      </c>
      <c r="L866" s="614">
        <v>1</v>
      </c>
      <c r="M866" s="614">
        <v>66</v>
      </c>
      <c r="N866" s="614">
        <v>27</v>
      </c>
      <c r="O866" s="614">
        <v>1790</v>
      </c>
      <c r="P866" s="592">
        <v>1.1791831357048748</v>
      </c>
      <c r="Q866" s="615">
        <v>66.296296296296291</v>
      </c>
    </row>
    <row r="867" spans="1:17" ht="14.4" customHeight="1" x14ac:dyDescent="0.3">
      <c r="A867" s="586" t="s">
        <v>1721</v>
      </c>
      <c r="B867" s="587" t="s">
        <v>1502</v>
      </c>
      <c r="C867" s="587" t="s">
        <v>1503</v>
      </c>
      <c r="D867" s="587" t="s">
        <v>1579</v>
      </c>
      <c r="E867" s="587" t="s">
        <v>1581</v>
      </c>
      <c r="F867" s="614">
        <v>1</v>
      </c>
      <c r="G867" s="614">
        <v>21</v>
      </c>
      <c r="H867" s="614">
        <v>0.31818181818181818</v>
      </c>
      <c r="I867" s="614">
        <v>21</v>
      </c>
      <c r="J867" s="614">
        <v>1</v>
      </c>
      <c r="K867" s="614">
        <v>66</v>
      </c>
      <c r="L867" s="614">
        <v>1</v>
      </c>
      <c r="M867" s="614">
        <v>66</v>
      </c>
      <c r="N867" s="614">
        <v>9</v>
      </c>
      <c r="O867" s="614">
        <v>598</v>
      </c>
      <c r="P867" s="592">
        <v>9.0606060606060606</v>
      </c>
      <c r="Q867" s="615">
        <v>66.444444444444443</v>
      </c>
    </row>
    <row r="868" spans="1:17" ht="14.4" customHeight="1" x14ac:dyDescent="0.3">
      <c r="A868" s="586" t="s">
        <v>1721</v>
      </c>
      <c r="B868" s="587" t="s">
        <v>1502</v>
      </c>
      <c r="C868" s="587" t="s">
        <v>1503</v>
      </c>
      <c r="D868" s="587" t="s">
        <v>1582</v>
      </c>
      <c r="E868" s="587" t="s">
        <v>1583</v>
      </c>
      <c r="F868" s="614">
        <v>1971</v>
      </c>
      <c r="G868" s="614">
        <v>961848</v>
      </c>
      <c r="H868" s="614">
        <v>2.8251092626533203</v>
      </c>
      <c r="I868" s="614">
        <v>488</v>
      </c>
      <c r="J868" s="614">
        <v>1038</v>
      </c>
      <c r="K868" s="614">
        <v>340464</v>
      </c>
      <c r="L868" s="614">
        <v>1</v>
      </c>
      <c r="M868" s="614">
        <v>328</v>
      </c>
      <c r="N868" s="614">
        <v>876</v>
      </c>
      <c r="O868" s="614">
        <v>287328</v>
      </c>
      <c r="P868" s="592">
        <v>0.84393063583815031</v>
      </c>
      <c r="Q868" s="615">
        <v>328</v>
      </c>
    </row>
    <row r="869" spans="1:17" ht="14.4" customHeight="1" x14ac:dyDescent="0.3">
      <c r="A869" s="586" t="s">
        <v>1721</v>
      </c>
      <c r="B869" s="587" t="s">
        <v>1502</v>
      </c>
      <c r="C869" s="587" t="s">
        <v>1503</v>
      </c>
      <c r="D869" s="587" t="s">
        <v>1593</v>
      </c>
      <c r="E869" s="587" t="s">
        <v>1594</v>
      </c>
      <c r="F869" s="614">
        <v>111</v>
      </c>
      <c r="G869" s="614">
        <v>4551</v>
      </c>
      <c r="H869" s="614">
        <v>1.1898039215686274</v>
      </c>
      <c r="I869" s="614">
        <v>41</v>
      </c>
      <c r="J869" s="614">
        <v>75</v>
      </c>
      <c r="K869" s="614">
        <v>3825</v>
      </c>
      <c r="L869" s="614">
        <v>1</v>
      </c>
      <c r="M869" s="614">
        <v>51</v>
      </c>
      <c r="N869" s="614">
        <v>96</v>
      </c>
      <c r="O869" s="614">
        <v>4896</v>
      </c>
      <c r="P869" s="592">
        <v>1.28</v>
      </c>
      <c r="Q869" s="615">
        <v>51</v>
      </c>
    </row>
    <row r="870" spans="1:17" ht="14.4" customHeight="1" x14ac:dyDescent="0.3">
      <c r="A870" s="586" t="s">
        <v>1721</v>
      </c>
      <c r="B870" s="587" t="s">
        <v>1502</v>
      </c>
      <c r="C870" s="587" t="s">
        <v>1503</v>
      </c>
      <c r="D870" s="587" t="s">
        <v>1593</v>
      </c>
      <c r="E870" s="587" t="s">
        <v>1595</v>
      </c>
      <c r="F870" s="614"/>
      <c r="G870" s="614"/>
      <c r="H870" s="614"/>
      <c r="I870" s="614"/>
      <c r="J870" s="614">
        <v>2</v>
      </c>
      <c r="K870" s="614">
        <v>102</v>
      </c>
      <c r="L870" s="614">
        <v>1</v>
      </c>
      <c r="M870" s="614">
        <v>51</v>
      </c>
      <c r="N870" s="614"/>
      <c r="O870" s="614"/>
      <c r="P870" s="592"/>
      <c r="Q870" s="615"/>
    </row>
    <row r="871" spans="1:17" ht="14.4" customHeight="1" x14ac:dyDescent="0.3">
      <c r="A871" s="586" t="s">
        <v>1721</v>
      </c>
      <c r="B871" s="587" t="s">
        <v>1502</v>
      </c>
      <c r="C871" s="587" t="s">
        <v>1503</v>
      </c>
      <c r="D871" s="587" t="s">
        <v>1603</v>
      </c>
      <c r="E871" s="587" t="s">
        <v>1604</v>
      </c>
      <c r="F871" s="614">
        <v>3</v>
      </c>
      <c r="G871" s="614">
        <v>669</v>
      </c>
      <c r="H871" s="614">
        <v>0.35909822866344604</v>
      </c>
      <c r="I871" s="614">
        <v>223</v>
      </c>
      <c r="J871" s="614">
        <v>9</v>
      </c>
      <c r="K871" s="614">
        <v>1863</v>
      </c>
      <c r="L871" s="614">
        <v>1</v>
      </c>
      <c r="M871" s="614">
        <v>207</v>
      </c>
      <c r="N871" s="614">
        <v>1</v>
      </c>
      <c r="O871" s="614">
        <v>207</v>
      </c>
      <c r="P871" s="592">
        <v>0.1111111111111111</v>
      </c>
      <c r="Q871" s="615">
        <v>207</v>
      </c>
    </row>
    <row r="872" spans="1:17" ht="14.4" customHeight="1" x14ac:dyDescent="0.3">
      <c r="A872" s="586" t="s">
        <v>1721</v>
      </c>
      <c r="B872" s="587" t="s">
        <v>1502</v>
      </c>
      <c r="C872" s="587" t="s">
        <v>1503</v>
      </c>
      <c r="D872" s="587" t="s">
        <v>1603</v>
      </c>
      <c r="E872" s="587" t="s">
        <v>1605</v>
      </c>
      <c r="F872" s="614">
        <v>1</v>
      </c>
      <c r="G872" s="614">
        <v>223</v>
      </c>
      <c r="H872" s="614"/>
      <c r="I872" s="614">
        <v>223</v>
      </c>
      <c r="J872" s="614"/>
      <c r="K872" s="614"/>
      <c r="L872" s="614"/>
      <c r="M872" s="614"/>
      <c r="N872" s="614">
        <v>4</v>
      </c>
      <c r="O872" s="614">
        <v>828</v>
      </c>
      <c r="P872" s="592"/>
      <c r="Q872" s="615">
        <v>207</v>
      </c>
    </row>
    <row r="873" spans="1:17" ht="14.4" customHeight="1" x14ac:dyDescent="0.3">
      <c r="A873" s="586" t="s">
        <v>1721</v>
      </c>
      <c r="B873" s="587" t="s">
        <v>1502</v>
      </c>
      <c r="C873" s="587" t="s">
        <v>1503</v>
      </c>
      <c r="D873" s="587" t="s">
        <v>1606</v>
      </c>
      <c r="E873" s="587" t="s">
        <v>1607</v>
      </c>
      <c r="F873" s="614">
        <v>135</v>
      </c>
      <c r="G873" s="614">
        <v>103005</v>
      </c>
      <c r="H873" s="614">
        <v>1.0975609756097562</v>
      </c>
      <c r="I873" s="614">
        <v>763</v>
      </c>
      <c r="J873" s="614">
        <v>123</v>
      </c>
      <c r="K873" s="614">
        <v>93849</v>
      </c>
      <c r="L873" s="614">
        <v>1</v>
      </c>
      <c r="M873" s="614">
        <v>763</v>
      </c>
      <c r="N873" s="614">
        <v>117</v>
      </c>
      <c r="O873" s="614">
        <v>89271</v>
      </c>
      <c r="P873" s="592">
        <v>0.95121951219512191</v>
      </c>
      <c r="Q873" s="615">
        <v>763</v>
      </c>
    </row>
    <row r="874" spans="1:17" ht="14.4" customHeight="1" x14ac:dyDescent="0.3">
      <c r="A874" s="586" t="s">
        <v>1721</v>
      </c>
      <c r="B874" s="587" t="s">
        <v>1502</v>
      </c>
      <c r="C874" s="587" t="s">
        <v>1503</v>
      </c>
      <c r="D874" s="587" t="s">
        <v>1606</v>
      </c>
      <c r="E874" s="587" t="s">
        <v>1608</v>
      </c>
      <c r="F874" s="614">
        <v>2</v>
      </c>
      <c r="G874" s="614">
        <v>1526</v>
      </c>
      <c r="H874" s="614">
        <v>2</v>
      </c>
      <c r="I874" s="614">
        <v>763</v>
      </c>
      <c r="J874" s="614">
        <v>1</v>
      </c>
      <c r="K874" s="614">
        <v>763</v>
      </c>
      <c r="L874" s="614">
        <v>1</v>
      </c>
      <c r="M874" s="614">
        <v>763</v>
      </c>
      <c r="N874" s="614"/>
      <c r="O874" s="614"/>
      <c r="P874" s="592"/>
      <c r="Q874" s="615"/>
    </row>
    <row r="875" spans="1:17" ht="14.4" customHeight="1" x14ac:dyDescent="0.3">
      <c r="A875" s="586" t="s">
        <v>1721</v>
      </c>
      <c r="B875" s="587" t="s">
        <v>1502</v>
      </c>
      <c r="C875" s="587" t="s">
        <v>1503</v>
      </c>
      <c r="D875" s="587" t="s">
        <v>1609</v>
      </c>
      <c r="E875" s="587" t="s">
        <v>1610</v>
      </c>
      <c r="F875" s="614">
        <v>3</v>
      </c>
      <c r="G875" s="614">
        <v>6336</v>
      </c>
      <c r="H875" s="614">
        <v>1.4971644612476371</v>
      </c>
      <c r="I875" s="614">
        <v>2112</v>
      </c>
      <c r="J875" s="614">
        <v>2</v>
      </c>
      <c r="K875" s="614">
        <v>4232</v>
      </c>
      <c r="L875" s="614">
        <v>1</v>
      </c>
      <c r="M875" s="614">
        <v>2116</v>
      </c>
      <c r="N875" s="614"/>
      <c r="O875" s="614"/>
      <c r="P875" s="592"/>
      <c r="Q875" s="615"/>
    </row>
    <row r="876" spans="1:17" ht="14.4" customHeight="1" x14ac:dyDescent="0.3">
      <c r="A876" s="586" t="s">
        <v>1721</v>
      </c>
      <c r="B876" s="587" t="s">
        <v>1502</v>
      </c>
      <c r="C876" s="587" t="s">
        <v>1503</v>
      </c>
      <c r="D876" s="587" t="s">
        <v>1611</v>
      </c>
      <c r="E876" s="587" t="s">
        <v>1612</v>
      </c>
      <c r="F876" s="614">
        <v>1</v>
      </c>
      <c r="G876" s="614">
        <v>614</v>
      </c>
      <c r="H876" s="614">
        <v>1.0032679738562091</v>
      </c>
      <c r="I876" s="614">
        <v>614</v>
      </c>
      <c r="J876" s="614">
        <v>1</v>
      </c>
      <c r="K876" s="614">
        <v>612</v>
      </c>
      <c r="L876" s="614">
        <v>1</v>
      </c>
      <c r="M876" s="614">
        <v>612</v>
      </c>
      <c r="N876" s="614">
        <v>2</v>
      </c>
      <c r="O876" s="614">
        <v>1224</v>
      </c>
      <c r="P876" s="592">
        <v>2</v>
      </c>
      <c r="Q876" s="615">
        <v>612</v>
      </c>
    </row>
    <row r="877" spans="1:17" ht="14.4" customHeight="1" x14ac:dyDescent="0.3">
      <c r="A877" s="586" t="s">
        <v>1721</v>
      </c>
      <c r="B877" s="587" t="s">
        <v>1502</v>
      </c>
      <c r="C877" s="587" t="s">
        <v>1503</v>
      </c>
      <c r="D877" s="587" t="s">
        <v>1611</v>
      </c>
      <c r="E877" s="587" t="s">
        <v>1613</v>
      </c>
      <c r="F877" s="614"/>
      <c r="G877" s="614"/>
      <c r="H877" s="614"/>
      <c r="I877" s="614"/>
      <c r="J877" s="614"/>
      <c r="K877" s="614"/>
      <c r="L877" s="614"/>
      <c r="M877" s="614"/>
      <c r="N877" s="614">
        <v>5</v>
      </c>
      <c r="O877" s="614">
        <v>3060</v>
      </c>
      <c r="P877" s="592"/>
      <c r="Q877" s="615">
        <v>612</v>
      </c>
    </row>
    <row r="878" spans="1:17" ht="14.4" customHeight="1" x14ac:dyDescent="0.3">
      <c r="A878" s="586" t="s">
        <v>1721</v>
      </c>
      <c r="B878" s="587" t="s">
        <v>1502</v>
      </c>
      <c r="C878" s="587" t="s">
        <v>1503</v>
      </c>
      <c r="D878" s="587" t="s">
        <v>1620</v>
      </c>
      <c r="E878" s="587" t="s">
        <v>1621</v>
      </c>
      <c r="F878" s="614"/>
      <c r="G878" s="614"/>
      <c r="H878" s="614"/>
      <c r="I878" s="614"/>
      <c r="J878" s="614"/>
      <c r="K878" s="614"/>
      <c r="L878" s="614"/>
      <c r="M878" s="614"/>
      <c r="N878" s="614">
        <v>2</v>
      </c>
      <c r="O878" s="614">
        <v>3536</v>
      </c>
      <c r="P878" s="592"/>
      <c r="Q878" s="615">
        <v>1768</v>
      </c>
    </row>
    <row r="879" spans="1:17" ht="14.4" customHeight="1" x14ac:dyDescent="0.3">
      <c r="A879" s="586" t="s">
        <v>1721</v>
      </c>
      <c r="B879" s="587" t="s">
        <v>1502</v>
      </c>
      <c r="C879" s="587" t="s">
        <v>1503</v>
      </c>
      <c r="D879" s="587" t="s">
        <v>1627</v>
      </c>
      <c r="E879" s="587" t="s">
        <v>1628</v>
      </c>
      <c r="F879" s="614">
        <v>2</v>
      </c>
      <c r="G879" s="614">
        <v>498</v>
      </c>
      <c r="H879" s="614"/>
      <c r="I879" s="614">
        <v>249</v>
      </c>
      <c r="J879" s="614"/>
      <c r="K879" s="614"/>
      <c r="L879" s="614"/>
      <c r="M879" s="614"/>
      <c r="N879" s="614">
        <v>3</v>
      </c>
      <c r="O879" s="614">
        <v>818</v>
      </c>
      <c r="P879" s="592"/>
      <c r="Q879" s="615">
        <v>272.66666666666669</v>
      </c>
    </row>
    <row r="880" spans="1:17" ht="14.4" customHeight="1" x14ac:dyDescent="0.3">
      <c r="A880" s="586" t="s">
        <v>1721</v>
      </c>
      <c r="B880" s="587" t="s">
        <v>1502</v>
      </c>
      <c r="C880" s="587" t="s">
        <v>1503</v>
      </c>
      <c r="D880" s="587" t="s">
        <v>1627</v>
      </c>
      <c r="E880" s="587" t="s">
        <v>1629</v>
      </c>
      <c r="F880" s="614">
        <v>3</v>
      </c>
      <c r="G880" s="614">
        <v>747</v>
      </c>
      <c r="H880" s="614"/>
      <c r="I880" s="614">
        <v>249</v>
      </c>
      <c r="J880" s="614"/>
      <c r="K880" s="614"/>
      <c r="L880" s="614"/>
      <c r="M880" s="614"/>
      <c r="N880" s="614">
        <v>3</v>
      </c>
      <c r="O880" s="614">
        <v>817</v>
      </c>
      <c r="P880" s="592"/>
      <c r="Q880" s="615">
        <v>272.33333333333331</v>
      </c>
    </row>
    <row r="881" spans="1:17" ht="14.4" customHeight="1" x14ac:dyDescent="0.3">
      <c r="A881" s="586" t="s">
        <v>1721</v>
      </c>
      <c r="B881" s="587" t="s">
        <v>1502</v>
      </c>
      <c r="C881" s="587" t="s">
        <v>1503</v>
      </c>
      <c r="D881" s="587" t="s">
        <v>1638</v>
      </c>
      <c r="E881" s="587" t="s">
        <v>1639</v>
      </c>
      <c r="F881" s="614">
        <v>251</v>
      </c>
      <c r="G881" s="614">
        <v>10542</v>
      </c>
      <c r="H881" s="614">
        <v>1.1355019388194743</v>
      </c>
      <c r="I881" s="614">
        <v>42</v>
      </c>
      <c r="J881" s="614">
        <v>211</v>
      </c>
      <c r="K881" s="614">
        <v>9284</v>
      </c>
      <c r="L881" s="614">
        <v>1</v>
      </c>
      <c r="M881" s="614">
        <v>44</v>
      </c>
      <c r="N881" s="614">
        <v>210</v>
      </c>
      <c r="O881" s="614">
        <v>9240</v>
      </c>
      <c r="P881" s="592">
        <v>0.99526066350710896</v>
      </c>
      <c r="Q881" s="615">
        <v>44</v>
      </c>
    </row>
    <row r="882" spans="1:17" ht="14.4" customHeight="1" x14ac:dyDescent="0.3">
      <c r="A882" s="586" t="s">
        <v>1721</v>
      </c>
      <c r="B882" s="587" t="s">
        <v>1502</v>
      </c>
      <c r="C882" s="587" t="s">
        <v>1503</v>
      </c>
      <c r="D882" s="587" t="s">
        <v>1638</v>
      </c>
      <c r="E882" s="587" t="s">
        <v>1640</v>
      </c>
      <c r="F882" s="614">
        <v>3</v>
      </c>
      <c r="G882" s="614">
        <v>126</v>
      </c>
      <c r="H882" s="614">
        <v>0.20454545454545456</v>
      </c>
      <c r="I882" s="614">
        <v>42</v>
      </c>
      <c r="J882" s="614">
        <v>14</v>
      </c>
      <c r="K882" s="614">
        <v>616</v>
      </c>
      <c r="L882" s="614">
        <v>1</v>
      </c>
      <c r="M882" s="614">
        <v>44</v>
      </c>
      <c r="N882" s="614"/>
      <c r="O882" s="614"/>
      <c r="P882" s="592"/>
      <c r="Q882" s="615"/>
    </row>
    <row r="883" spans="1:17" ht="14.4" customHeight="1" x14ac:dyDescent="0.3">
      <c r="A883" s="586" t="s">
        <v>1721</v>
      </c>
      <c r="B883" s="587" t="s">
        <v>1502</v>
      </c>
      <c r="C883" s="587" t="s">
        <v>1503</v>
      </c>
      <c r="D883" s="587" t="s">
        <v>1643</v>
      </c>
      <c r="E883" s="587" t="s">
        <v>1644</v>
      </c>
      <c r="F883" s="614"/>
      <c r="G883" s="614"/>
      <c r="H883" s="614"/>
      <c r="I883" s="614"/>
      <c r="J883" s="614">
        <v>2</v>
      </c>
      <c r="K883" s="614">
        <v>72</v>
      </c>
      <c r="L883" s="614">
        <v>1</v>
      </c>
      <c r="M883" s="614">
        <v>36</v>
      </c>
      <c r="N883" s="614">
        <v>11</v>
      </c>
      <c r="O883" s="614">
        <v>396</v>
      </c>
      <c r="P883" s="592">
        <v>5.5</v>
      </c>
      <c r="Q883" s="615">
        <v>36</v>
      </c>
    </row>
    <row r="884" spans="1:17" ht="14.4" customHeight="1" x14ac:dyDescent="0.3">
      <c r="A884" s="586" t="s">
        <v>1721</v>
      </c>
      <c r="B884" s="587" t="s">
        <v>1502</v>
      </c>
      <c r="C884" s="587" t="s">
        <v>1503</v>
      </c>
      <c r="D884" s="587" t="s">
        <v>1643</v>
      </c>
      <c r="E884" s="587" t="s">
        <v>1645</v>
      </c>
      <c r="F884" s="614"/>
      <c r="G884" s="614"/>
      <c r="H884" s="614"/>
      <c r="I884" s="614"/>
      <c r="J884" s="614">
        <v>20</v>
      </c>
      <c r="K884" s="614">
        <v>720</v>
      </c>
      <c r="L884" s="614">
        <v>1</v>
      </c>
      <c r="M884" s="614">
        <v>36</v>
      </c>
      <c r="N884" s="614">
        <v>5</v>
      </c>
      <c r="O884" s="614">
        <v>180</v>
      </c>
      <c r="P884" s="592">
        <v>0.25</v>
      </c>
      <c r="Q884" s="615">
        <v>36</v>
      </c>
    </row>
    <row r="885" spans="1:17" ht="14.4" customHeight="1" x14ac:dyDescent="0.3">
      <c r="A885" s="586" t="s">
        <v>1721</v>
      </c>
      <c r="B885" s="587" t="s">
        <v>1502</v>
      </c>
      <c r="C885" s="587" t="s">
        <v>1503</v>
      </c>
      <c r="D885" s="587" t="s">
        <v>1648</v>
      </c>
      <c r="E885" s="587" t="s">
        <v>1649</v>
      </c>
      <c r="F885" s="614"/>
      <c r="G885" s="614"/>
      <c r="H885" s="614"/>
      <c r="I885" s="614"/>
      <c r="J885" s="614"/>
      <c r="K885" s="614"/>
      <c r="L885" s="614"/>
      <c r="M885" s="614"/>
      <c r="N885" s="614">
        <v>11</v>
      </c>
      <c r="O885" s="614">
        <v>16423</v>
      </c>
      <c r="P885" s="592"/>
      <c r="Q885" s="615">
        <v>1493</v>
      </c>
    </row>
    <row r="886" spans="1:17" ht="14.4" customHeight="1" x14ac:dyDescent="0.3">
      <c r="A886" s="586" t="s">
        <v>1721</v>
      </c>
      <c r="B886" s="587" t="s">
        <v>1502</v>
      </c>
      <c r="C886" s="587" t="s">
        <v>1503</v>
      </c>
      <c r="D886" s="587" t="s">
        <v>1650</v>
      </c>
      <c r="E886" s="587" t="s">
        <v>1651</v>
      </c>
      <c r="F886" s="614"/>
      <c r="G886" s="614"/>
      <c r="H886" s="614"/>
      <c r="I886" s="614"/>
      <c r="J886" s="614">
        <v>2</v>
      </c>
      <c r="K886" s="614">
        <v>654</v>
      </c>
      <c r="L886" s="614">
        <v>1</v>
      </c>
      <c r="M886" s="614">
        <v>327</v>
      </c>
      <c r="N886" s="614">
        <v>4</v>
      </c>
      <c r="O886" s="614">
        <v>1308</v>
      </c>
      <c r="P886" s="592">
        <v>2</v>
      </c>
      <c r="Q886" s="615">
        <v>327</v>
      </c>
    </row>
    <row r="887" spans="1:17" ht="14.4" customHeight="1" x14ac:dyDescent="0.3">
      <c r="A887" s="586" t="s">
        <v>1721</v>
      </c>
      <c r="B887" s="587" t="s">
        <v>1502</v>
      </c>
      <c r="C887" s="587" t="s">
        <v>1503</v>
      </c>
      <c r="D887" s="587" t="s">
        <v>1650</v>
      </c>
      <c r="E887" s="587" t="s">
        <v>1652</v>
      </c>
      <c r="F887" s="614"/>
      <c r="G887" s="614"/>
      <c r="H887" s="614"/>
      <c r="I887" s="614"/>
      <c r="J887" s="614">
        <v>4</v>
      </c>
      <c r="K887" s="614">
        <v>1308</v>
      </c>
      <c r="L887" s="614">
        <v>1</v>
      </c>
      <c r="M887" s="614">
        <v>327</v>
      </c>
      <c r="N887" s="614">
        <v>30</v>
      </c>
      <c r="O887" s="614">
        <v>9810</v>
      </c>
      <c r="P887" s="592">
        <v>7.5</v>
      </c>
      <c r="Q887" s="615">
        <v>327</v>
      </c>
    </row>
    <row r="888" spans="1:17" ht="14.4" customHeight="1" x14ac:dyDescent="0.3">
      <c r="A888" s="586" t="s">
        <v>1721</v>
      </c>
      <c r="B888" s="587" t="s">
        <v>1502</v>
      </c>
      <c r="C888" s="587" t="s">
        <v>1503</v>
      </c>
      <c r="D888" s="587" t="s">
        <v>1653</v>
      </c>
      <c r="E888" s="587" t="s">
        <v>1654</v>
      </c>
      <c r="F888" s="614"/>
      <c r="G888" s="614"/>
      <c r="H888" s="614"/>
      <c r="I888" s="614"/>
      <c r="J888" s="614"/>
      <c r="K888" s="614"/>
      <c r="L888" s="614"/>
      <c r="M888" s="614"/>
      <c r="N888" s="614">
        <v>4</v>
      </c>
      <c r="O888" s="614">
        <v>3552</v>
      </c>
      <c r="P888" s="592"/>
      <c r="Q888" s="615">
        <v>888</v>
      </c>
    </row>
    <row r="889" spans="1:17" ht="14.4" customHeight="1" x14ac:dyDescent="0.3">
      <c r="A889" s="586" t="s">
        <v>1721</v>
      </c>
      <c r="B889" s="587" t="s">
        <v>1502</v>
      </c>
      <c r="C889" s="587" t="s">
        <v>1503</v>
      </c>
      <c r="D889" s="587" t="s">
        <v>1655</v>
      </c>
      <c r="E889" s="587" t="s">
        <v>1656</v>
      </c>
      <c r="F889" s="614"/>
      <c r="G889" s="614"/>
      <c r="H889" s="614"/>
      <c r="I889" s="614"/>
      <c r="J889" s="614">
        <v>10</v>
      </c>
      <c r="K889" s="614">
        <v>3310</v>
      </c>
      <c r="L889" s="614">
        <v>1</v>
      </c>
      <c r="M889" s="614">
        <v>331</v>
      </c>
      <c r="N889" s="614">
        <v>2</v>
      </c>
      <c r="O889" s="614">
        <v>664</v>
      </c>
      <c r="P889" s="592">
        <v>0.20060422960725074</v>
      </c>
      <c r="Q889" s="615">
        <v>332</v>
      </c>
    </row>
    <row r="890" spans="1:17" ht="14.4" customHeight="1" x14ac:dyDescent="0.3">
      <c r="A890" s="586" t="s">
        <v>1721</v>
      </c>
      <c r="B890" s="587" t="s">
        <v>1502</v>
      </c>
      <c r="C890" s="587" t="s">
        <v>1503</v>
      </c>
      <c r="D890" s="587" t="s">
        <v>1657</v>
      </c>
      <c r="E890" s="587" t="s">
        <v>1658</v>
      </c>
      <c r="F890" s="614"/>
      <c r="G890" s="614"/>
      <c r="H890" s="614"/>
      <c r="I890" s="614"/>
      <c r="J890" s="614">
        <v>179</v>
      </c>
      <c r="K890" s="614">
        <v>46540</v>
      </c>
      <c r="L890" s="614">
        <v>1</v>
      </c>
      <c r="M890" s="614">
        <v>260</v>
      </c>
      <c r="N890" s="614"/>
      <c r="O890" s="614"/>
      <c r="P890" s="592"/>
      <c r="Q890" s="615"/>
    </row>
    <row r="891" spans="1:17" ht="14.4" customHeight="1" x14ac:dyDescent="0.3">
      <c r="A891" s="586" t="s">
        <v>1721</v>
      </c>
      <c r="B891" s="587" t="s">
        <v>1502</v>
      </c>
      <c r="C891" s="587" t="s">
        <v>1503</v>
      </c>
      <c r="D891" s="587" t="s">
        <v>1657</v>
      </c>
      <c r="E891" s="587" t="s">
        <v>1659</v>
      </c>
      <c r="F891" s="614"/>
      <c r="G891" s="614"/>
      <c r="H891" s="614"/>
      <c r="I891" s="614"/>
      <c r="J891" s="614"/>
      <c r="K891" s="614"/>
      <c r="L891" s="614"/>
      <c r="M891" s="614"/>
      <c r="N891" s="614">
        <v>455</v>
      </c>
      <c r="O891" s="614">
        <v>118755</v>
      </c>
      <c r="P891" s="592"/>
      <c r="Q891" s="615">
        <v>261</v>
      </c>
    </row>
    <row r="892" spans="1:17" ht="14.4" customHeight="1" x14ac:dyDescent="0.3">
      <c r="A892" s="586" t="s">
        <v>1721</v>
      </c>
      <c r="B892" s="587" t="s">
        <v>1502</v>
      </c>
      <c r="C892" s="587" t="s">
        <v>1503</v>
      </c>
      <c r="D892" s="587" t="s">
        <v>1660</v>
      </c>
      <c r="E892" s="587" t="s">
        <v>1661</v>
      </c>
      <c r="F892" s="614"/>
      <c r="G892" s="614"/>
      <c r="H892" s="614"/>
      <c r="I892" s="614"/>
      <c r="J892" s="614"/>
      <c r="K892" s="614"/>
      <c r="L892" s="614"/>
      <c r="M892" s="614"/>
      <c r="N892" s="614">
        <v>4</v>
      </c>
      <c r="O892" s="614">
        <v>660</v>
      </c>
      <c r="P892" s="592"/>
      <c r="Q892" s="615">
        <v>165</v>
      </c>
    </row>
    <row r="893" spans="1:17" ht="14.4" customHeight="1" x14ac:dyDescent="0.3">
      <c r="A893" s="586" t="s">
        <v>1721</v>
      </c>
      <c r="B893" s="587" t="s">
        <v>1502</v>
      </c>
      <c r="C893" s="587" t="s">
        <v>1503</v>
      </c>
      <c r="D893" s="587" t="s">
        <v>1663</v>
      </c>
      <c r="E893" s="587" t="s">
        <v>1664</v>
      </c>
      <c r="F893" s="614"/>
      <c r="G893" s="614"/>
      <c r="H893" s="614"/>
      <c r="I893" s="614"/>
      <c r="J893" s="614"/>
      <c r="K893" s="614"/>
      <c r="L893" s="614"/>
      <c r="M893" s="614"/>
      <c r="N893" s="614">
        <v>1</v>
      </c>
      <c r="O893" s="614">
        <v>1078</v>
      </c>
      <c r="P893" s="592"/>
      <c r="Q893" s="615">
        <v>1078</v>
      </c>
    </row>
    <row r="894" spans="1:17" ht="14.4" customHeight="1" x14ac:dyDescent="0.3">
      <c r="A894" s="586" t="s">
        <v>1721</v>
      </c>
      <c r="B894" s="587" t="s">
        <v>1502</v>
      </c>
      <c r="C894" s="587" t="s">
        <v>1503</v>
      </c>
      <c r="D894" s="587" t="s">
        <v>1665</v>
      </c>
      <c r="E894" s="587" t="s">
        <v>1666</v>
      </c>
      <c r="F894" s="614"/>
      <c r="G894" s="614"/>
      <c r="H894" s="614"/>
      <c r="I894" s="614"/>
      <c r="J894" s="614"/>
      <c r="K894" s="614"/>
      <c r="L894" s="614"/>
      <c r="M894" s="614"/>
      <c r="N894" s="614">
        <v>1</v>
      </c>
      <c r="O894" s="614">
        <v>152</v>
      </c>
      <c r="P894" s="592"/>
      <c r="Q894" s="615">
        <v>152</v>
      </c>
    </row>
    <row r="895" spans="1:17" ht="14.4" customHeight="1" x14ac:dyDescent="0.3">
      <c r="A895" s="586" t="s">
        <v>1721</v>
      </c>
      <c r="B895" s="587" t="s">
        <v>1502</v>
      </c>
      <c r="C895" s="587" t="s">
        <v>1503</v>
      </c>
      <c r="D895" s="587" t="s">
        <v>1665</v>
      </c>
      <c r="E895" s="587" t="s">
        <v>1667</v>
      </c>
      <c r="F895" s="614"/>
      <c r="G895" s="614"/>
      <c r="H895" s="614"/>
      <c r="I895" s="614"/>
      <c r="J895" s="614"/>
      <c r="K895" s="614"/>
      <c r="L895" s="614"/>
      <c r="M895" s="614"/>
      <c r="N895" s="614">
        <v>1</v>
      </c>
      <c r="O895" s="614">
        <v>151</v>
      </c>
      <c r="P895" s="592"/>
      <c r="Q895" s="615">
        <v>151</v>
      </c>
    </row>
    <row r="896" spans="1:17" ht="14.4" customHeight="1" x14ac:dyDescent="0.3">
      <c r="A896" s="586" t="s">
        <v>1722</v>
      </c>
      <c r="B896" s="587" t="s">
        <v>1502</v>
      </c>
      <c r="C896" s="587" t="s">
        <v>1503</v>
      </c>
      <c r="D896" s="587" t="s">
        <v>1504</v>
      </c>
      <c r="E896" s="587" t="s">
        <v>1505</v>
      </c>
      <c r="F896" s="614">
        <v>507</v>
      </c>
      <c r="G896" s="614">
        <v>87711</v>
      </c>
      <c r="H896" s="614">
        <v>1.3342105263157895</v>
      </c>
      <c r="I896" s="614">
        <v>173</v>
      </c>
      <c r="J896" s="614">
        <v>380</v>
      </c>
      <c r="K896" s="614">
        <v>65740</v>
      </c>
      <c r="L896" s="614">
        <v>1</v>
      </c>
      <c r="M896" s="614">
        <v>173</v>
      </c>
      <c r="N896" s="614">
        <v>422</v>
      </c>
      <c r="O896" s="614">
        <v>73428</v>
      </c>
      <c r="P896" s="592">
        <v>1.1169455430483723</v>
      </c>
      <c r="Q896" s="615">
        <v>174</v>
      </c>
    </row>
    <row r="897" spans="1:17" ht="14.4" customHeight="1" x14ac:dyDescent="0.3">
      <c r="A897" s="586" t="s">
        <v>1722</v>
      </c>
      <c r="B897" s="587" t="s">
        <v>1502</v>
      </c>
      <c r="C897" s="587" t="s">
        <v>1503</v>
      </c>
      <c r="D897" s="587" t="s">
        <v>1522</v>
      </c>
      <c r="E897" s="587" t="s">
        <v>1523</v>
      </c>
      <c r="F897" s="614">
        <v>8</v>
      </c>
      <c r="G897" s="614">
        <v>9384</v>
      </c>
      <c r="H897" s="614">
        <v>1.4616822429906542</v>
      </c>
      <c r="I897" s="614">
        <v>1173</v>
      </c>
      <c r="J897" s="614">
        <v>6</v>
      </c>
      <c r="K897" s="614">
        <v>6420</v>
      </c>
      <c r="L897" s="614">
        <v>1</v>
      </c>
      <c r="M897" s="614">
        <v>1070</v>
      </c>
      <c r="N897" s="614">
        <v>12</v>
      </c>
      <c r="O897" s="614">
        <v>12840</v>
      </c>
      <c r="P897" s="592">
        <v>2</v>
      </c>
      <c r="Q897" s="615">
        <v>1070</v>
      </c>
    </row>
    <row r="898" spans="1:17" ht="14.4" customHeight="1" x14ac:dyDescent="0.3">
      <c r="A898" s="586" t="s">
        <v>1722</v>
      </c>
      <c r="B898" s="587" t="s">
        <v>1502</v>
      </c>
      <c r="C898" s="587" t="s">
        <v>1503</v>
      </c>
      <c r="D898" s="587" t="s">
        <v>1524</v>
      </c>
      <c r="E898" s="587" t="s">
        <v>1525</v>
      </c>
      <c r="F898" s="614">
        <v>221</v>
      </c>
      <c r="G898" s="614">
        <v>9061</v>
      </c>
      <c r="H898" s="614">
        <v>1.2626811594202898</v>
      </c>
      <c r="I898" s="614">
        <v>41</v>
      </c>
      <c r="J898" s="614">
        <v>156</v>
      </c>
      <c r="K898" s="614">
        <v>7176</v>
      </c>
      <c r="L898" s="614">
        <v>1</v>
      </c>
      <c r="M898" s="614">
        <v>46</v>
      </c>
      <c r="N898" s="614">
        <v>199</v>
      </c>
      <c r="O898" s="614">
        <v>9154</v>
      </c>
      <c r="P898" s="592">
        <v>1.2756410256410255</v>
      </c>
      <c r="Q898" s="615">
        <v>46</v>
      </c>
    </row>
    <row r="899" spans="1:17" ht="14.4" customHeight="1" x14ac:dyDescent="0.3">
      <c r="A899" s="586" t="s">
        <v>1722</v>
      </c>
      <c r="B899" s="587" t="s">
        <v>1502</v>
      </c>
      <c r="C899" s="587" t="s">
        <v>1503</v>
      </c>
      <c r="D899" s="587" t="s">
        <v>1524</v>
      </c>
      <c r="E899" s="587" t="s">
        <v>1526</v>
      </c>
      <c r="F899" s="614"/>
      <c r="G899" s="614"/>
      <c r="H899" s="614"/>
      <c r="I899" s="614"/>
      <c r="J899" s="614"/>
      <c r="K899" s="614"/>
      <c r="L899" s="614"/>
      <c r="M899" s="614"/>
      <c r="N899" s="614">
        <v>18</v>
      </c>
      <c r="O899" s="614">
        <v>828</v>
      </c>
      <c r="P899" s="592"/>
      <c r="Q899" s="615">
        <v>46</v>
      </c>
    </row>
    <row r="900" spans="1:17" ht="14.4" customHeight="1" x14ac:dyDescent="0.3">
      <c r="A900" s="586" t="s">
        <v>1722</v>
      </c>
      <c r="B900" s="587" t="s">
        <v>1502</v>
      </c>
      <c r="C900" s="587" t="s">
        <v>1503</v>
      </c>
      <c r="D900" s="587" t="s">
        <v>1527</v>
      </c>
      <c r="E900" s="587" t="s">
        <v>1528</v>
      </c>
      <c r="F900" s="614">
        <v>12</v>
      </c>
      <c r="G900" s="614">
        <v>4608</v>
      </c>
      <c r="H900" s="614">
        <v>0.40241026984542833</v>
      </c>
      <c r="I900" s="614">
        <v>384</v>
      </c>
      <c r="J900" s="614">
        <v>33</v>
      </c>
      <c r="K900" s="614">
        <v>11451</v>
      </c>
      <c r="L900" s="614">
        <v>1</v>
      </c>
      <c r="M900" s="614">
        <v>347</v>
      </c>
      <c r="N900" s="614">
        <v>30</v>
      </c>
      <c r="O900" s="614">
        <v>10410</v>
      </c>
      <c r="P900" s="592">
        <v>0.90909090909090906</v>
      </c>
      <c r="Q900" s="615">
        <v>347</v>
      </c>
    </row>
    <row r="901" spans="1:17" ht="14.4" customHeight="1" x14ac:dyDescent="0.3">
      <c r="A901" s="586" t="s">
        <v>1722</v>
      </c>
      <c r="B901" s="587" t="s">
        <v>1502</v>
      </c>
      <c r="C901" s="587" t="s">
        <v>1503</v>
      </c>
      <c r="D901" s="587" t="s">
        <v>1529</v>
      </c>
      <c r="E901" s="587" t="s">
        <v>1530</v>
      </c>
      <c r="F901" s="614"/>
      <c r="G901" s="614"/>
      <c r="H901" s="614"/>
      <c r="I901" s="614"/>
      <c r="J901" s="614"/>
      <c r="K901" s="614"/>
      <c r="L901" s="614"/>
      <c r="M901" s="614"/>
      <c r="N901" s="614">
        <v>12</v>
      </c>
      <c r="O901" s="614">
        <v>612</v>
      </c>
      <c r="P901" s="592"/>
      <c r="Q901" s="615">
        <v>51</v>
      </c>
    </row>
    <row r="902" spans="1:17" ht="14.4" customHeight="1" x14ac:dyDescent="0.3">
      <c r="A902" s="586" t="s">
        <v>1722</v>
      </c>
      <c r="B902" s="587" t="s">
        <v>1502</v>
      </c>
      <c r="C902" s="587" t="s">
        <v>1503</v>
      </c>
      <c r="D902" s="587" t="s">
        <v>1529</v>
      </c>
      <c r="E902" s="587" t="s">
        <v>1531</v>
      </c>
      <c r="F902" s="614">
        <v>18</v>
      </c>
      <c r="G902" s="614">
        <v>666</v>
      </c>
      <c r="H902" s="614"/>
      <c r="I902" s="614">
        <v>37</v>
      </c>
      <c r="J902" s="614"/>
      <c r="K902" s="614"/>
      <c r="L902" s="614"/>
      <c r="M902" s="614"/>
      <c r="N902" s="614"/>
      <c r="O902" s="614"/>
      <c r="P902" s="592"/>
      <c r="Q902" s="615"/>
    </row>
    <row r="903" spans="1:17" ht="14.4" customHeight="1" x14ac:dyDescent="0.3">
      <c r="A903" s="586" t="s">
        <v>1722</v>
      </c>
      <c r="B903" s="587" t="s">
        <v>1502</v>
      </c>
      <c r="C903" s="587" t="s">
        <v>1503</v>
      </c>
      <c r="D903" s="587" t="s">
        <v>1534</v>
      </c>
      <c r="E903" s="587" t="s">
        <v>1535</v>
      </c>
      <c r="F903" s="614">
        <v>7</v>
      </c>
      <c r="G903" s="614">
        <v>3122</v>
      </c>
      <c r="H903" s="614">
        <v>0.1089627251151752</v>
      </c>
      <c r="I903" s="614">
        <v>446</v>
      </c>
      <c r="J903" s="614">
        <v>76</v>
      </c>
      <c r="K903" s="614">
        <v>28652</v>
      </c>
      <c r="L903" s="614">
        <v>1</v>
      </c>
      <c r="M903" s="614">
        <v>377</v>
      </c>
      <c r="N903" s="614">
        <v>105</v>
      </c>
      <c r="O903" s="614">
        <v>39585</v>
      </c>
      <c r="P903" s="592">
        <v>1.381578947368421</v>
      </c>
      <c r="Q903" s="615">
        <v>377</v>
      </c>
    </row>
    <row r="904" spans="1:17" ht="14.4" customHeight="1" x14ac:dyDescent="0.3">
      <c r="A904" s="586" t="s">
        <v>1722</v>
      </c>
      <c r="B904" s="587" t="s">
        <v>1502</v>
      </c>
      <c r="C904" s="587" t="s">
        <v>1503</v>
      </c>
      <c r="D904" s="587" t="s">
        <v>1538</v>
      </c>
      <c r="E904" s="587" t="s">
        <v>1539</v>
      </c>
      <c r="F904" s="614">
        <v>20</v>
      </c>
      <c r="G904" s="614">
        <v>9840</v>
      </c>
      <c r="H904" s="614">
        <v>0.58683206106870234</v>
      </c>
      <c r="I904" s="614">
        <v>492</v>
      </c>
      <c r="J904" s="614">
        <v>32</v>
      </c>
      <c r="K904" s="614">
        <v>16768</v>
      </c>
      <c r="L904" s="614">
        <v>1</v>
      </c>
      <c r="M904" s="614">
        <v>524</v>
      </c>
      <c r="N904" s="614">
        <v>35</v>
      </c>
      <c r="O904" s="614">
        <v>18340</v>
      </c>
      <c r="P904" s="592">
        <v>1.09375</v>
      </c>
      <c r="Q904" s="615">
        <v>524</v>
      </c>
    </row>
    <row r="905" spans="1:17" ht="14.4" customHeight="1" x14ac:dyDescent="0.3">
      <c r="A905" s="586" t="s">
        <v>1722</v>
      </c>
      <c r="B905" s="587" t="s">
        <v>1502</v>
      </c>
      <c r="C905" s="587" t="s">
        <v>1503</v>
      </c>
      <c r="D905" s="587" t="s">
        <v>1540</v>
      </c>
      <c r="E905" s="587" t="s">
        <v>1541</v>
      </c>
      <c r="F905" s="614">
        <v>21</v>
      </c>
      <c r="G905" s="614">
        <v>651</v>
      </c>
      <c r="H905" s="614">
        <v>0.87854251012145745</v>
      </c>
      <c r="I905" s="614">
        <v>31</v>
      </c>
      <c r="J905" s="614">
        <v>13</v>
      </c>
      <c r="K905" s="614">
        <v>741</v>
      </c>
      <c r="L905" s="614">
        <v>1</v>
      </c>
      <c r="M905" s="614">
        <v>57</v>
      </c>
      <c r="N905" s="614">
        <v>21</v>
      </c>
      <c r="O905" s="614">
        <v>1203</v>
      </c>
      <c r="P905" s="592">
        <v>1.6234817813765183</v>
      </c>
      <c r="Q905" s="615">
        <v>57.285714285714285</v>
      </c>
    </row>
    <row r="906" spans="1:17" ht="14.4" customHeight="1" x14ac:dyDescent="0.3">
      <c r="A906" s="586" t="s">
        <v>1722</v>
      </c>
      <c r="B906" s="587" t="s">
        <v>1502</v>
      </c>
      <c r="C906" s="587" t="s">
        <v>1503</v>
      </c>
      <c r="D906" s="587" t="s">
        <v>1542</v>
      </c>
      <c r="E906" s="587" t="s">
        <v>1543</v>
      </c>
      <c r="F906" s="614">
        <v>1</v>
      </c>
      <c r="G906" s="614">
        <v>208</v>
      </c>
      <c r="H906" s="614">
        <v>0.9285714285714286</v>
      </c>
      <c r="I906" s="614">
        <v>208</v>
      </c>
      <c r="J906" s="614">
        <v>1</v>
      </c>
      <c r="K906" s="614">
        <v>224</v>
      </c>
      <c r="L906" s="614">
        <v>1</v>
      </c>
      <c r="M906" s="614">
        <v>224</v>
      </c>
      <c r="N906" s="614">
        <v>2</v>
      </c>
      <c r="O906" s="614">
        <v>450</v>
      </c>
      <c r="P906" s="592">
        <v>2.0089285714285716</v>
      </c>
      <c r="Q906" s="615">
        <v>225</v>
      </c>
    </row>
    <row r="907" spans="1:17" ht="14.4" customHeight="1" x14ac:dyDescent="0.3">
      <c r="A907" s="586" t="s">
        <v>1722</v>
      </c>
      <c r="B907" s="587" t="s">
        <v>1502</v>
      </c>
      <c r="C907" s="587" t="s">
        <v>1503</v>
      </c>
      <c r="D907" s="587" t="s">
        <v>1542</v>
      </c>
      <c r="E907" s="587" t="s">
        <v>1544</v>
      </c>
      <c r="F907" s="614">
        <v>2</v>
      </c>
      <c r="G907" s="614">
        <v>416</v>
      </c>
      <c r="H907" s="614">
        <v>1.8571428571428572</v>
      </c>
      <c r="I907" s="614">
        <v>208</v>
      </c>
      <c r="J907" s="614">
        <v>1</v>
      </c>
      <c r="K907" s="614">
        <v>224</v>
      </c>
      <c r="L907" s="614">
        <v>1</v>
      </c>
      <c r="M907" s="614">
        <v>224</v>
      </c>
      <c r="N907" s="614">
        <v>1</v>
      </c>
      <c r="O907" s="614">
        <v>225</v>
      </c>
      <c r="P907" s="592">
        <v>1.0044642857142858</v>
      </c>
      <c r="Q907" s="615">
        <v>225</v>
      </c>
    </row>
    <row r="908" spans="1:17" ht="14.4" customHeight="1" x14ac:dyDescent="0.3">
      <c r="A908" s="586" t="s">
        <v>1722</v>
      </c>
      <c r="B908" s="587" t="s">
        <v>1502</v>
      </c>
      <c r="C908" s="587" t="s">
        <v>1503</v>
      </c>
      <c r="D908" s="587" t="s">
        <v>1545</v>
      </c>
      <c r="E908" s="587" t="s">
        <v>1546</v>
      </c>
      <c r="F908" s="614">
        <v>3</v>
      </c>
      <c r="G908" s="614">
        <v>1152</v>
      </c>
      <c r="H908" s="614">
        <v>0.69439421338155516</v>
      </c>
      <c r="I908" s="614">
        <v>384</v>
      </c>
      <c r="J908" s="614">
        <v>3</v>
      </c>
      <c r="K908" s="614">
        <v>1659</v>
      </c>
      <c r="L908" s="614">
        <v>1</v>
      </c>
      <c r="M908" s="614">
        <v>553</v>
      </c>
      <c r="N908" s="614">
        <v>3</v>
      </c>
      <c r="O908" s="614">
        <v>1662</v>
      </c>
      <c r="P908" s="592">
        <v>1.0018083182640145</v>
      </c>
      <c r="Q908" s="615">
        <v>554</v>
      </c>
    </row>
    <row r="909" spans="1:17" ht="14.4" customHeight="1" x14ac:dyDescent="0.3">
      <c r="A909" s="586" t="s">
        <v>1722</v>
      </c>
      <c r="B909" s="587" t="s">
        <v>1502</v>
      </c>
      <c r="C909" s="587" t="s">
        <v>1503</v>
      </c>
      <c r="D909" s="587" t="s">
        <v>1547</v>
      </c>
      <c r="E909" s="587" t="s">
        <v>1548</v>
      </c>
      <c r="F909" s="614">
        <v>1</v>
      </c>
      <c r="G909" s="614">
        <v>236</v>
      </c>
      <c r="H909" s="614"/>
      <c r="I909" s="614">
        <v>236</v>
      </c>
      <c r="J909" s="614"/>
      <c r="K909" s="614"/>
      <c r="L909" s="614"/>
      <c r="M909" s="614"/>
      <c r="N909" s="614">
        <v>1</v>
      </c>
      <c r="O909" s="614">
        <v>214</v>
      </c>
      <c r="P909" s="592"/>
      <c r="Q909" s="615">
        <v>214</v>
      </c>
    </row>
    <row r="910" spans="1:17" ht="14.4" customHeight="1" x14ac:dyDescent="0.3">
      <c r="A910" s="586" t="s">
        <v>1722</v>
      </c>
      <c r="B910" s="587" t="s">
        <v>1502</v>
      </c>
      <c r="C910" s="587" t="s">
        <v>1503</v>
      </c>
      <c r="D910" s="587" t="s">
        <v>1549</v>
      </c>
      <c r="E910" s="587" t="s">
        <v>1550</v>
      </c>
      <c r="F910" s="614">
        <v>2</v>
      </c>
      <c r="G910" s="614">
        <v>274</v>
      </c>
      <c r="H910" s="614"/>
      <c r="I910" s="614">
        <v>137</v>
      </c>
      <c r="J910" s="614"/>
      <c r="K910" s="614"/>
      <c r="L910" s="614"/>
      <c r="M910" s="614"/>
      <c r="N910" s="614"/>
      <c r="O910" s="614"/>
      <c r="P910" s="592"/>
      <c r="Q910" s="615"/>
    </row>
    <row r="911" spans="1:17" ht="14.4" customHeight="1" x14ac:dyDescent="0.3">
      <c r="A911" s="586" t="s">
        <v>1722</v>
      </c>
      <c r="B911" s="587" t="s">
        <v>1502</v>
      </c>
      <c r="C911" s="587" t="s">
        <v>1503</v>
      </c>
      <c r="D911" s="587" t="s">
        <v>1556</v>
      </c>
      <c r="E911" s="587" t="s">
        <v>1557</v>
      </c>
      <c r="F911" s="614">
        <v>83</v>
      </c>
      <c r="G911" s="614">
        <v>1411</v>
      </c>
      <c r="H911" s="614">
        <v>0.83838383838383834</v>
      </c>
      <c r="I911" s="614">
        <v>17</v>
      </c>
      <c r="J911" s="614">
        <v>99</v>
      </c>
      <c r="K911" s="614">
        <v>1683</v>
      </c>
      <c r="L911" s="614">
        <v>1</v>
      </c>
      <c r="M911" s="614">
        <v>17</v>
      </c>
      <c r="N911" s="614">
        <v>106</v>
      </c>
      <c r="O911" s="614">
        <v>1802</v>
      </c>
      <c r="P911" s="592">
        <v>1.0707070707070707</v>
      </c>
      <c r="Q911" s="615">
        <v>17</v>
      </c>
    </row>
    <row r="912" spans="1:17" ht="14.4" customHeight="1" x14ac:dyDescent="0.3">
      <c r="A912" s="586" t="s">
        <v>1722</v>
      </c>
      <c r="B912" s="587" t="s">
        <v>1502</v>
      </c>
      <c r="C912" s="587" t="s">
        <v>1503</v>
      </c>
      <c r="D912" s="587" t="s">
        <v>1556</v>
      </c>
      <c r="E912" s="587" t="s">
        <v>1558</v>
      </c>
      <c r="F912" s="614"/>
      <c r="G912" s="614"/>
      <c r="H912" s="614"/>
      <c r="I912" s="614"/>
      <c r="J912" s="614">
        <v>3</v>
      </c>
      <c r="K912" s="614">
        <v>51</v>
      </c>
      <c r="L912" s="614">
        <v>1</v>
      </c>
      <c r="M912" s="614">
        <v>17</v>
      </c>
      <c r="N912" s="614">
        <v>5</v>
      </c>
      <c r="O912" s="614">
        <v>85</v>
      </c>
      <c r="P912" s="592">
        <v>1.6666666666666667</v>
      </c>
      <c r="Q912" s="615">
        <v>17</v>
      </c>
    </row>
    <row r="913" spans="1:17" ht="14.4" customHeight="1" x14ac:dyDescent="0.3">
      <c r="A913" s="586" t="s">
        <v>1722</v>
      </c>
      <c r="B913" s="587" t="s">
        <v>1502</v>
      </c>
      <c r="C913" s="587" t="s">
        <v>1503</v>
      </c>
      <c r="D913" s="587" t="s">
        <v>1559</v>
      </c>
      <c r="E913" s="587" t="s">
        <v>1560</v>
      </c>
      <c r="F913" s="614">
        <v>1</v>
      </c>
      <c r="G913" s="614">
        <v>139</v>
      </c>
      <c r="H913" s="614">
        <v>0.32400932400932403</v>
      </c>
      <c r="I913" s="614">
        <v>139</v>
      </c>
      <c r="J913" s="614">
        <v>3</v>
      </c>
      <c r="K913" s="614">
        <v>429</v>
      </c>
      <c r="L913" s="614">
        <v>1</v>
      </c>
      <c r="M913" s="614">
        <v>143</v>
      </c>
      <c r="N913" s="614">
        <v>0</v>
      </c>
      <c r="O913" s="614">
        <v>0</v>
      </c>
      <c r="P913" s="592">
        <v>0</v>
      </c>
      <c r="Q913" s="615"/>
    </row>
    <row r="914" spans="1:17" ht="14.4" customHeight="1" x14ac:dyDescent="0.3">
      <c r="A914" s="586" t="s">
        <v>1722</v>
      </c>
      <c r="B914" s="587" t="s">
        <v>1502</v>
      </c>
      <c r="C914" s="587" t="s">
        <v>1503</v>
      </c>
      <c r="D914" s="587" t="s">
        <v>1559</v>
      </c>
      <c r="E914" s="587" t="s">
        <v>1561</v>
      </c>
      <c r="F914" s="614">
        <v>7</v>
      </c>
      <c r="G914" s="614">
        <v>973</v>
      </c>
      <c r="H914" s="614">
        <v>6.8041958041958042</v>
      </c>
      <c r="I914" s="614">
        <v>139</v>
      </c>
      <c r="J914" s="614">
        <v>1</v>
      </c>
      <c r="K914" s="614">
        <v>143</v>
      </c>
      <c r="L914" s="614">
        <v>1</v>
      </c>
      <c r="M914" s="614">
        <v>143</v>
      </c>
      <c r="N914" s="614"/>
      <c r="O914" s="614"/>
      <c r="P914" s="592"/>
      <c r="Q914" s="615"/>
    </row>
    <row r="915" spans="1:17" ht="14.4" customHeight="1" x14ac:dyDescent="0.3">
      <c r="A915" s="586" t="s">
        <v>1722</v>
      </c>
      <c r="B915" s="587" t="s">
        <v>1502</v>
      </c>
      <c r="C915" s="587" t="s">
        <v>1503</v>
      </c>
      <c r="D915" s="587" t="s">
        <v>1562</v>
      </c>
      <c r="E915" s="587" t="s">
        <v>1563</v>
      </c>
      <c r="F915" s="614">
        <v>34</v>
      </c>
      <c r="G915" s="614">
        <v>3502</v>
      </c>
      <c r="H915" s="614">
        <v>4.4897435897435898</v>
      </c>
      <c r="I915" s="614">
        <v>103</v>
      </c>
      <c r="J915" s="614">
        <v>12</v>
      </c>
      <c r="K915" s="614">
        <v>780</v>
      </c>
      <c r="L915" s="614">
        <v>1</v>
      </c>
      <c r="M915" s="614">
        <v>65</v>
      </c>
      <c r="N915" s="614">
        <v>6</v>
      </c>
      <c r="O915" s="614">
        <v>390</v>
      </c>
      <c r="P915" s="592">
        <v>0.5</v>
      </c>
      <c r="Q915" s="615">
        <v>65</v>
      </c>
    </row>
    <row r="916" spans="1:17" ht="14.4" customHeight="1" x14ac:dyDescent="0.3">
      <c r="A916" s="586" t="s">
        <v>1722</v>
      </c>
      <c r="B916" s="587" t="s">
        <v>1502</v>
      </c>
      <c r="C916" s="587" t="s">
        <v>1503</v>
      </c>
      <c r="D916" s="587" t="s">
        <v>1562</v>
      </c>
      <c r="E916" s="587" t="s">
        <v>1564</v>
      </c>
      <c r="F916" s="614">
        <v>11</v>
      </c>
      <c r="G916" s="614">
        <v>1133</v>
      </c>
      <c r="H916" s="614"/>
      <c r="I916" s="614">
        <v>103</v>
      </c>
      <c r="J916" s="614"/>
      <c r="K916" s="614"/>
      <c r="L916" s="614"/>
      <c r="M916" s="614"/>
      <c r="N916" s="614">
        <v>3</v>
      </c>
      <c r="O916" s="614">
        <v>195</v>
      </c>
      <c r="P916" s="592"/>
      <c r="Q916" s="615">
        <v>65</v>
      </c>
    </row>
    <row r="917" spans="1:17" ht="14.4" customHeight="1" x14ac:dyDescent="0.3">
      <c r="A917" s="586" t="s">
        <v>1722</v>
      </c>
      <c r="B917" s="587" t="s">
        <v>1502</v>
      </c>
      <c r="C917" s="587" t="s">
        <v>1503</v>
      </c>
      <c r="D917" s="587" t="s">
        <v>1571</v>
      </c>
      <c r="E917" s="587" t="s">
        <v>1572</v>
      </c>
      <c r="F917" s="614">
        <v>717</v>
      </c>
      <c r="G917" s="614">
        <v>83889</v>
      </c>
      <c r="H917" s="614">
        <v>1.0472510736043144</v>
      </c>
      <c r="I917" s="614">
        <v>117</v>
      </c>
      <c r="J917" s="614">
        <v>589</v>
      </c>
      <c r="K917" s="614">
        <v>80104</v>
      </c>
      <c r="L917" s="614">
        <v>1</v>
      </c>
      <c r="M917" s="614">
        <v>136</v>
      </c>
      <c r="N917" s="614">
        <v>623</v>
      </c>
      <c r="O917" s="614">
        <v>85141</v>
      </c>
      <c r="P917" s="592">
        <v>1.062880755018476</v>
      </c>
      <c r="Q917" s="615">
        <v>136.6629213483146</v>
      </c>
    </row>
    <row r="918" spans="1:17" ht="14.4" customHeight="1" x14ac:dyDescent="0.3">
      <c r="A918" s="586" t="s">
        <v>1722</v>
      </c>
      <c r="B918" s="587" t="s">
        <v>1502</v>
      </c>
      <c r="C918" s="587" t="s">
        <v>1503</v>
      </c>
      <c r="D918" s="587" t="s">
        <v>1571</v>
      </c>
      <c r="E918" s="587" t="s">
        <v>1573</v>
      </c>
      <c r="F918" s="614"/>
      <c r="G918" s="614"/>
      <c r="H918" s="614"/>
      <c r="I918" s="614"/>
      <c r="J918" s="614">
        <v>29</v>
      </c>
      <c r="K918" s="614">
        <v>3944</v>
      </c>
      <c r="L918" s="614">
        <v>1</v>
      </c>
      <c r="M918" s="614">
        <v>136</v>
      </c>
      <c r="N918" s="614">
        <v>6</v>
      </c>
      <c r="O918" s="614">
        <v>816</v>
      </c>
      <c r="P918" s="592">
        <v>0.20689655172413793</v>
      </c>
      <c r="Q918" s="615">
        <v>136</v>
      </c>
    </row>
    <row r="919" spans="1:17" ht="14.4" customHeight="1" x14ac:dyDescent="0.3">
      <c r="A919" s="586" t="s">
        <v>1722</v>
      </c>
      <c r="B919" s="587" t="s">
        <v>1502</v>
      </c>
      <c r="C919" s="587" t="s">
        <v>1503</v>
      </c>
      <c r="D919" s="587" t="s">
        <v>1574</v>
      </c>
      <c r="E919" s="587" t="s">
        <v>1575</v>
      </c>
      <c r="F919" s="614">
        <v>179</v>
      </c>
      <c r="G919" s="614">
        <v>16289</v>
      </c>
      <c r="H919" s="614">
        <v>1.1257861635220126</v>
      </c>
      <c r="I919" s="614">
        <v>91</v>
      </c>
      <c r="J919" s="614">
        <v>159</v>
      </c>
      <c r="K919" s="614">
        <v>14469</v>
      </c>
      <c r="L919" s="614">
        <v>1</v>
      </c>
      <c r="M919" s="614">
        <v>91</v>
      </c>
      <c r="N919" s="614">
        <v>160</v>
      </c>
      <c r="O919" s="614">
        <v>14560</v>
      </c>
      <c r="P919" s="592">
        <v>1.0062893081761006</v>
      </c>
      <c r="Q919" s="615">
        <v>91</v>
      </c>
    </row>
    <row r="920" spans="1:17" ht="14.4" customHeight="1" x14ac:dyDescent="0.3">
      <c r="A920" s="586" t="s">
        <v>1722</v>
      </c>
      <c r="B920" s="587" t="s">
        <v>1502</v>
      </c>
      <c r="C920" s="587" t="s">
        <v>1503</v>
      </c>
      <c r="D920" s="587" t="s">
        <v>1576</v>
      </c>
      <c r="E920" s="587" t="s">
        <v>1577</v>
      </c>
      <c r="F920" s="614">
        <v>2</v>
      </c>
      <c r="G920" s="614">
        <v>198</v>
      </c>
      <c r="H920" s="614">
        <v>0.48175182481751827</v>
      </c>
      <c r="I920" s="614">
        <v>99</v>
      </c>
      <c r="J920" s="614">
        <v>3</v>
      </c>
      <c r="K920" s="614">
        <v>411</v>
      </c>
      <c r="L920" s="614">
        <v>1</v>
      </c>
      <c r="M920" s="614">
        <v>137</v>
      </c>
      <c r="N920" s="614">
        <v>2</v>
      </c>
      <c r="O920" s="614">
        <v>278</v>
      </c>
      <c r="P920" s="592">
        <v>0.67639902676399022</v>
      </c>
      <c r="Q920" s="615">
        <v>139</v>
      </c>
    </row>
    <row r="921" spans="1:17" ht="14.4" customHeight="1" x14ac:dyDescent="0.3">
      <c r="A921" s="586" t="s">
        <v>1722</v>
      </c>
      <c r="B921" s="587" t="s">
        <v>1502</v>
      </c>
      <c r="C921" s="587" t="s">
        <v>1503</v>
      </c>
      <c r="D921" s="587" t="s">
        <v>1576</v>
      </c>
      <c r="E921" s="587" t="s">
        <v>1578</v>
      </c>
      <c r="F921" s="614">
        <v>9</v>
      </c>
      <c r="G921" s="614">
        <v>891</v>
      </c>
      <c r="H921" s="614">
        <v>1.3007299270072992</v>
      </c>
      <c r="I921" s="614">
        <v>99</v>
      </c>
      <c r="J921" s="614">
        <v>5</v>
      </c>
      <c r="K921" s="614">
        <v>685</v>
      </c>
      <c r="L921" s="614">
        <v>1</v>
      </c>
      <c r="M921" s="614">
        <v>137</v>
      </c>
      <c r="N921" s="614">
        <v>4</v>
      </c>
      <c r="O921" s="614">
        <v>553</v>
      </c>
      <c r="P921" s="592">
        <v>0.80729927007299274</v>
      </c>
      <c r="Q921" s="615">
        <v>138.25</v>
      </c>
    </row>
    <row r="922" spans="1:17" ht="14.4" customHeight="1" x14ac:dyDescent="0.3">
      <c r="A922" s="586" t="s">
        <v>1722</v>
      </c>
      <c r="B922" s="587" t="s">
        <v>1502</v>
      </c>
      <c r="C922" s="587" t="s">
        <v>1503</v>
      </c>
      <c r="D922" s="587" t="s">
        <v>1579</v>
      </c>
      <c r="E922" s="587" t="s">
        <v>1580</v>
      </c>
      <c r="F922" s="614">
        <v>59</v>
      </c>
      <c r="G922" s="614">
        <v>1239</v>
      </c>
      <c r="H922" s="614">
        <v>0.72202797202797198</v>
      </c>
      <c r="I922" s="614">
        <v>21</v>
      </c>
      <c r="J922" s="614">
        <v>26</v>
      </c>
      <c r="K922" s="614">
        <v>1716</v>
      </c>
      <c r="L922" s="614">
        <v>1</v>
      </c>
      <c r="M922" s="614">
        <v>66</v>
      </c>
      <c r="N922" s="614">
        <v>11</v>
      </c>
      <c r="O922" s="614">
        <v>729</v>
      </c>
      <c r="P922" s="592">
        <v>0.42482517482517484</v>
      </c>
      <c r="Q922" s="615">
        <v>66.272727272727266</v>
      </c>
    </row>
    <row r="923" spans="1:17" ht="14.4" customHeight="1" x14ac:dyDescent="0.3">
      <c r="A923" s="586" t="s">
        <v>1722</v>
      </c>
      <c r="B923" s="587" t="s">
        <v>1502</v>
      </c>
      <c r="C923" s="587" t="s">
        <v>1503</v>
      </c>
      <c r="D923" s="587" t="s">
        <v>1579</v>
      </c>
      <c r="E923" s="587" t="s">
        <v>1581</v>
      </c>
      <c r="F923" s="614">
        <v>1</v>
      </c>
      <c r="G923" s="614">
        <v>21</v>
      </c>
      <c r="H923" s="614">
        <v>0.31818181818181818</v>
      </c>
      <c r="I923" s="614">
        <v>21</v>
      </c>
      <c r="J923" s="614">
        <v>1</v>
      </c>
      <c r="K923" s="614">
        <v>66</v>
      </c>
      <c r="L923" s="614">
        <v>1</v>
      </c>
      <c r="M923" s="614">
        <v>66</v>
      </c>
      <c r="N923" s="614">
        <v>14</v>
      </c>
      <c r="O923" s="614">
        <v>932</v>
      </c>
      <c r="P923" s="592">
        <v>14.121212121212121</v>
      </c>
      <c r="Q923" s="615">
        <v>66.571428571428569</v>
      </c>
    </row>
    <row r="924" spans="1:17" ht="14.4" customHeight="1" x14ac:dyDescent="0.3">
      <c r="A924" s="586" t="s">
        <v>1722</v>
      </c>
      <c r="B924" s="587" t="s">
        <v>1502</v>
      </c>
      <c r="C924" s="587" t="s">
        <v>1503</v>
      </c>
      <c r="D924" s="587" t="s">
        <v>1582</v>
      </c>
      <c r="E924" s="587" t="s">
        <v>1583</v>
      </c>
      <c r="F924" s="614">
        <v>147</v>
      </c>
      <c r="G924" s="614">
        <v>71736</v>
      </c>
      <c r="H924" s="614">
        <v>2.3266735858847949</v>
      </c>
      <c r="I924" s="614">
        <v>488</v>
      </c>
      <c r="J924" s="614">
        <v>94</v>
      </c>
      <c r="K924" s="614">
        <v>30832</v>
      </c>
      <c r="L924" s="614">
        <v>1</v>
      </c>
      <c r="M924" s="614">
        <v>328</v>
      </c>
      <c r="N924" s="614">
        <v>111</v>
      </c>
      <c r="O924" s="614">
        <v>36408</v>
      </c>
      <c r="P924" s="592">
        <v>1.1808510638297873</v>
      </c>
      <c r="Q924" s="615">
        <v>328</v>
      </c>
    </row>
    <row r="925" spans="1:17" ht="14.4" customHeight="1" x14ac:dyDescent="0.3">
      <c r="A925" s="586" t="s">
        <v>1722</v>
      </c>
      <c r="B925" s="587" t="s">
        <v>1502</v>
      </c>
      <c r="C925" s="587" t="s">
        <v>1503</v>
      </c>
      <c r="D925" s="587" t="s">
        <v>1593</v>
      </c>
      <c r="E925" s="587" t="s">
        <v>1594</v>
      </c>
      <c r="F925" s="614">
        <v>146</v>
      </c>
      <c r="G925" s="614">
        <v>5986</v>
      </c>
      <c r="H925" s="614">
        <v>1.1178338001867414</v>
      </c>
      <c r="I925" s="614">
        <v>41</v>
      </c>
      <c r="J925" s="614">
        <v>105</v>
      </c>
      <c r="K925" s="614">
        <v>5355</v>
      </c>
      <c r="L925" s="614">
        <v>1</v>
      </c>
      <c r="M925" s="614">
        <v>51</v>
      </c>
      <c r="N925" s="614">
        <v>97</v>
      </c>
      <c r="O925" s="614">
        <v>4947</v>
      </c>
      <c r="P925" s="592">
        <v>0.92380952380952386</v>
      </c>
      <c r="Q925" s="615">
        <v>51</v>
      </c>
    </row>
    <row r="926" spans="1:17" ht="14.4" customHeight="1" x14ac:dyDescent="0.3">
      <c r="A926" s="586" t="s">
        <v>1722</v>
      </c>
      <c r="B926" s="587" t="s">
        <v>1502</v>
      </c>
      <c r="C926" s="587" t="s">
        <v>1503</v>
      </c>
      <c r="D926" s="587" t="s">
        <v>1593</v>
      </c>
      <c r="E926" s="587" t="s">
        <v>1595</v>
      </c>
      <c r="F926" s="614"/>
      <c r="G926" s="614"/>
      <c r="H926" s="614"/>
      <c r="I926" s="614"/>
      <c r="J926" s="614">
        <v>8</v>
      </c>
      <c r="K926" s="614">
        <v>408</v>
      </c>
      <c r="L926" s="614">
        <v>1</v>
      </c>
      <c r="M926" s="614">
        <v>51</v>
      </c>
      <c r="N926" s="614">
        <v>26</v>
      </c>
      <c r="O926" s="614">
        <v>1326</v>
      </c>
      <c r="P926" s="592">
        <v>3.25</v>
      </c>
      <c r="Q926" s="615">
        <v>51</v>
      </c>
    </row>
    <row r="927" spans="1:17" ht="14.4" customHeight="1" x14ac:dyDescent="0.3">
      <c r="A927" s="586" t="s">
        <v>1722</v>
      </c>
      <c r="B927" s="587" t="s">
        <v>1502</v>
      </c>
      <c r="C927" s="587" t="s">
        <v>1503</v>
      </c>
      <c r="D927" s="587" t="s">
        <v>1603</v>
      </c>
      <c r="E927" s="587" t="s">
        <v>1605</v>
      </c>
      <c r="F927" s="614"/>
      <c r="G927" s="614"/>
      <c r="H927" s="614"/>
      <c r="I927" s="614"/>
      <c r="J927" s="614">
        <v>1</v>
      </c>
      <c r="K927" s="614">
        <v>207</v>
      </c>
      <c r="L927" s="614">
        <v>1</v>
      </c>
      <c r="M927" s="614">
        <v>207</v>
      </c>
      <c r="N927" s="614">
        <v>0</v>
      </c>
      <c r="O927" s="614">
        <v>0</v>
      </c>
      <c r="P927" s="592">
        <v>0</v>
      </c>
      <c r="Q927" s="615"/>
    </row>
    <row r="928" spans="1:17" ht="14.4" customHeight="1" x14ac:dyDescent="0.3">
      <c r="A928" s="586" t="s">
        <v>1722</v>
      </c>
      <c r="B928" s="587" t="s">
        <v>1502</v>
      </c>
      <c r="C928" s="587" t="s">
        <v>1503</v>
      </c>
      <c r="D928" s="587" t="s">
        <v>1606</v>
      </c>
      <c r="E928" s="587" t="s">
        <v>1608</v>
      </c>
      <c r="F928" s="614"/>
      <c r="G928" s="614"/>
      <c r="H928" s="614"/>
      <c r="I928" s="614"/>
      <c r="J928" s="614">
        <v>1</v>
      </c>
      <c r="K928" s="614">
        <v>763</v>
      </c>
      <c r="L928" s="614">
        <v>1</v>
      </c>
      <c r="M928" s="614">
        <v>763</v>
      </c>
      <c r="N928" s="614">
        <v>1</v>
      </c>
      <c r="O928" s="614">
        <v>763</v>
      </c>
      <c r="P928" s="592">
        <v>1</v>
      </c>
      <c r="Q928" s="615">
        <v>763</v>
      </c>
    </row>
    <row r="929" spans="1:17" ht="14.4" customHeight="1" x14ac:dyDescent="0.3">
      <c r="A929" s="586" t="s">
        <v>1722</v>
      </c>
      <c r="B929" s="587" t="s">
        <v>1502</v>
      </c>
      <c r="C929" s="587" t="s">
        <v>1503</v>
      </c>
      <c r="D929" s="587" t="s">
        <v>1609</v>
      </c>
      <c r="E929" s="587" t="s">
        <v>1610</v>
      </c>
      <c r="F929" s="614">
        <v>1</v>
      </c>
      <c r="G929" s="614">
        <v>2112</v>
      </c>
      <c r="H929" s="614"/>
      <c r="I929" s="614">
        <v>2112</v>
      </c>
      <c r="J929" s="614"/>
      <c r="K929" s="614"/>
      <c r="L929" s="614"/>
      <c r="M929" s="614"/>
      <c r="N929" s="614"/>
      <c r="O929" s="614"/>
      <c r="P929" s="592"/>
      <c r="Q929" s="615"/>
    </row>
    <row r="930" spans="1:17" ht="14.4" customHeight="1" x14ac:dyDescent="0.3">
      <c r="A930" s="586" t="s">
        <v>1722</v>
      </c>
      <c r="B930" s="587" t="s">
        <v>1502</v>
      </c>
      <c r="C930" s="587" t="s">
        <v>1503</v>
      </c>
      <c r="D930" s="587" t="s">
        <v>1611</v>
      </c>
      <c r="E930" s="587" t="s">
        <v>1612</v>
      </c>
      <c r="F930" s="614">
        <v>15</v>
      </c>
      <c r="G930" s="614">
        <v>9210</v>
      </c>
      <c r="H930" s="614">
        <v>1.8811274509803921</v>
      </c>
      <c r="I930" s="614">
        <v>614</v>
      </c>
      <c r="J930" s="614">
        <v>8</v>
      </c>
      <c r="K930" s="614">
        <v>4896</v>
      </c>
      <c r="L930" s="614">
        <v>1</v>
      </c>
      <c r="M930" s="614">
        <v>612</v>
      </c>
      <c r="N930" s="614">
        <v>17</v>
      </c>
      <c r="O930" s="614">
        <v>10404</v>
      </c>
      <c r="P930" s="592">
        <v>2.125</v>
      </c>
      <c r="Q930" s="615">
        <v>612</v>
      </c>
    </row>
    <row r="931" spans="1:17" ht="14.4" customHeight="1" x14ac:dyDescent="0.3">
      <c r="A931" s="586" t="s">
        <v>1722</v>
      </c>
      <c r="B931" s="587" t="s">
        <v>1502</v>
      </c>
      <c r="C931" s="587" t="s">
        <v>1503</v>
      </c>
      <c r="D931" s="587" t="s">
        <v>1611</v>
      </c>
      <c r="E931" s="587" t="s">
        <v>1613</v>
      </c>
      <c r="F931" s="614">
        <v>4</v>
      </c>
      <c r="G931" s="614">
        <v>2456</v>
      </c>
      <c r="H931" s="614">
        <v>1.0032679738562091</v>
      </c>
      <c r="I931" s="614">
        <v>614</v>
      </c>
      <c r="J931" s="614">
        <v>4</v>
      </c>
      <c r="K931" s="614">
        <v>2448</v>
      </c>
      <c r="L931" s="614">
        <v>1</v>
      </c>
      <c r="M931" s="614">
        <v>612</v>
      </c>
      <c r="N931" s="614">
        <v>1</v>
      </c>
      <c r="O931" s="614">
        <v>612</v>
      </c>
      <c r="P931" s="592">
        <v>0.25</v>
      </c>
      <c r="Q931" s="615">
        <v>612</v>
      </c>
    </row>
    <row r="932" spans="1:17" ht="14.4" customHeight="1" x14ac:dyDescent="0.3">
      <c r="A932" s="586" t="s">
        <v>1722</v>
      </c>
      <c r="B932" s="587" t="s">
        <v>1502</v>
      </c>
      <c r="C932" s="587" t="s">
        <v>1503</v>
      </c>
      <c r="D932" s="587" t="s">
        <v>1617</v>
      </c>
      <c r="E932" s="587" t="s">
        <v>1618</v>
      </c>
      <c r="F932" s="614">
        <v>1</v>
      </c>
      <c r="G932" s="614">
        <v>512</v>
      </c>
      <c r="H932" s="614"/>
      <c r="I932" s="614">
        <v>512</v>
      </c>
      <c r="J932" s="614"/>
      <c r="K932" s="614"/>
      <c r="L932" s="614"/>
      <c r="M932" s="614"/>
      <c r="N932" s="614"/>
      <c r="O932" s="614"/>
      <c r="P932" s="592"/>
      <c r="Q932" s="615"/>
    </row>
    <row r="933" spans="1:17" ht="14.4" customHeight="1" x14ac:dyDescent="0.3">
      <c r="A933" s="586" t="s">
        <v>1722</v>
      </c>
      <c r="B933" s="587" t="s">
        <v>1502</v>
      </c>
      <c r="C933" s="587" t="s">
        <v>1503</v>
      </c>
      <c r="D933" s="587" t="s">
        <v>1627</v>
      </c>
      <c r="E933" s="587" t="s">
        <v>1629</v>
      </c>
      <c r="F933" s="614">
        <v>1</v>
      </c>
      <c r="G933" s="614">
        <v>249</v>
      </c>
      <c r="H933" s="614"/>
      <c r="I933" s="614">
        <v>249</v>
      </c>
      <c r="J933" s="614"/>
      <c r="K933" s="614"/>
      <c r="L933" s="614"/>
      <c r="M933" s="614"/>
      <c r="N933" s="614">
        <v>1</v>
      </c>
      <c r="O933" s="614">
        <v>272</v>
      </c>
      <c r="P933" s="592"/>
      <c r="Q933" s="615">
        <v>272</v>
      </c>
    </row>
    <row r="934" spans="1:17" ht="14.4" customHeight="1" x14ac:dyDescent="0.3">
      <c r="A934" s="586" t="s">
        <v>1722</v>
      </c>
      <c r="B934" s="587" t="s">
        <v>1502</v>
      </c>
      <c r="C934" s="587" t="s">
        <v>1503</v>
      </c>
      <c r="D934" s="587" t="s">
        <v>1635</v>
      </c>
      <c r="E934" s="587" t="s">
        <v>1637</v>
      </c>
      <c r="F934" s="614"/>
      <c r="G934" s="614"/>
      <c r="H934" s="614"/>
      <c r="I934" s="614"/>
      <c r="J934" s="614">
        <v>2</v>
      </c>
      <c r="K934" s="614">
        <v>94</v>
      </c>
      <c r="L934" s="614">
        <v>1</v>
      </c>
      <c r="M934" s="614">
        <v>47</v>
      </c>
      <c r="N934" s="614"/>
      <c r="O934" s="614"/>
      <c r="P934" s="592"/>
      <c r="Q934" s="615"/>
    </row>
    <row r="935" spans="1:17" ht="14.4" customHeight="1" x14ac:dyDescent="0.3">
      <c r="A935" s="586" t="s">
        <v>1722</v>
      </c>
      <c r="B935" s="587" t="s">
        <v>1502</v>
      </c>
      <c r="C935" s="587" t="s">
        <v>1503</v>
      </c>
      <c r="D935" s="587" t="s">
        <v>1641</v>
      </c>
      <c r="E935" s="587" t="s">
        <v>1642</v>
      </c>
      <c r="F935" s="614"/>
      <c r="G935" s="614"/>
      <c r="H935" s="614"/>
      <c r="I935" s="614"/>
      <c r="J935" s="614"/>
      <c r="K935" s="614"/>
      <c r="L935" s="614"/>
      <c r="M935" s="614"/>
      <c r="N935" s="614">
        <v>1</v>
      </c>
      <c r="O935" s="614">
        <v>377</v>
      </c>
      <c r="P935" s="592"/>
      <c r="Q935" s="615">
        <v>377</v>
      </c>
    </row>
    <row r="936" spans="1:17" ht="14.4" customHeight="1" x14ac:dyDescent="0.3">
      <c r="A936" s="586" t="s">
        <v>1722</v>
      </c>
      <c r="B936" s="587" t="s">
        <v>1502</v>
      </c>
      <c r="C936" s="587" t="s">
        <v>1503</v>
      </c>
      <c r="D936" s="587" t="s">
        <v>1648</v>
      </c>
      <c r="E936" s="587" t="s">
        <v>1649</v>
      </c>
      <c r="F936" s="614"/>
      <c r="G936" s="614"/>
      <c r="H936" s="614"/>
      <c r="I936" s="614"/>
      <c r="J936" s="614">
        <v>4</v>
      </c>
      <c r="K936" s="614">
        <v>5972</v>
      </c>
      <c r="L936" s="614">
        <v>1</v>
      </c>
      <c r="M936" s="614">
        <v>1493</v>
      </c>
      <c r="N936" s="614">
        <v>20</v>
      </c>
      <c r="O936" s="614">
        <v>29860</v>
      </c>
      <c r="P936" s="592">
        <v>5</v>
      </c>
      <c r="Q936" s="615">
        <v>1493</v>
      </c>
    </row>
    <row r="937" spans="1:17" ht="14.4" customHeight="1" x14ac:dyDescent="0.3">
      <c r="A937" s="586" t="s">
        <v>1722</v>
      </c>
      <c r="B937" s="587" t="s">
        <v>1502</v>
      </c>
      <c r="C937" s="587" t="s">
        <v>1503</v>
      </c>
      <c r="D937" s="587" t="s">
        <v>1650</v>
      </c>
      <c r="E937" s="587" t="s">
        <v>1651</v>
      </c>
      <c r="F937" s="614"/>
      <c r="G937" s="614"/>
      <c r="H937" s="614"/>
      <c r="I937" s="614"/>
      <c r="J937" s="614">
        <v>2</v>
      </c>
      <c r="K937" s="614">
        <v>654</v>
      </c>
      <c r="L937" s="614">
        <v>1</v>
      </c>
      <c r="M937" s="614">
        <v>327</v>
      </c>
      <c r="N937" s="614">
        <v>6</v>
      </c>
      <c r="O937" s="614">
        <v>1962</v>
      </c>
      <c r="P937" s="592">
        <v>3</v>
      </c>
      <c r="Q937" s="615">
        <v>327</v>
      </c>
    </row>
    <row r="938" spans="1:17" ht="14.4" customHeight="1" x14ac:dyDescent="0.3">
      <c r="A938" s="586" t="s">
        <v>1722</v>
      </c>
      <c r="B938" s="587" t="s">
        <v>1502</v>
      </c>
      <c r="C938" s="587" t="s">
        <v>1503</v>
      </c>
      <c r="D938" s="587" t="s">
        <v>1650</v>
      </c>
      <c r="E938" s="587" t="s">
        <v>1652</v>
      </c>
      <c r="F938" s="614"/>
      <c r="G938" s="614"/>
      <c r="H938" s="614"/>
      <c r="I938" s="614"/>
      <c r="J938" s="614">
        <v>0</v>
      </c>
      <c r="K938" s="614">
        <v>0</v>
      </c>
      <c r="L938" s="614"/>
      <c r="M938" s="614"/>
      <c r="N938" s="614">
        <v>14</v>
      </c>
      <c r="O938" s="614">
        <v>4578</v>
      </c>
      <c r="P938" s="592"/>
      <c r="Q938" s="615">
        <v>327</v>
      </c>
    </row>
    <row r="939" spans="1:17" ht="14.4" customHeight="1" x14ac:dyDescent="0.3">
      <c r="A939" s="586" t="s">
        <v>1722</v>
      </c>
      <c r="B939" s="587" t="s">
        <v>1502</v>
      </c>
      <c r="C939" s="587" t="s">
        <v>1503</v>
      </c>
      <c r="D939" s="587" t="s">
        <v>1653</v>
      </c>
      <c r="E939" s="587" t="s">
        <v>1654</v>
      </c>
      <c r="F939" s="614"/>
      <c r="G939" s="614"/>
      <c r="H939" s="614"/>
      <c r="I939" s="614"/>
      <c r="J939" s="614"/>
      <c r="K939" s="614"/>
      <c r="L939" s="614"/>
      <c r="M939" s="614"/>
      <c r="N939" s="614">
        <v>4</v>
      </c>
      <c r="O939" s="614">
        <v>3552</v>
      </c>
      <c r="P939" s="592"/>
      <c r="Q939" s="615">
        <v>888</v>
      </c>
    </row>
    <row r="940" spans="1:17" ht="14.4" customHeight="1" x14ac:dyDescent="0.3">
      <c r="A940" s="586" t="s">
        <v>1722</v>
      </c>
      <c r="B940" s="587" t="s">
        <v>1502</v>
      </c>
      <c r="C940" s="587" t="s">
        <v>1503</v>
      </c>
      <c r="D940" s="587" t="s">
        <v>1657</v>
      </c>
      <c r="E940" s="587" t="s">
        <v>1658</v>
      </c>
      <c r="F940" s="614"/>
      <c r="G940" s="614"/>
      <c r="H940" s="614"/>
      <c r="I940" s="614"/>
      <c r="J940" s="614">
        <v>201</v>
      </c>
      <c r="K940" s="614">
        <v>52260</v>
      </c>
      <c r="L940" s="614">
        <v>1</v>
      </c>
      <c r="M940" s="614">
        <v>260</v>
      </c>
      <c r="N940" s="614">
        <v>6</v>
      </c>
      <c r="O940" s="614">
        <v>1566</v>
      </c>
      <c r="P940" s="592">
        <v>2.9965556831228472E-2</v>
      </c>
      <c r="Q940" s="615">
        <v>261</v>
      </c>
    </row>
    <row r="941" spans="1:17" ht="14.4" customHeight="1" x14ac:dyDescent="0.3">
      <c r="A941" s="586" t="s">
        <v>1722</v>
      </c>
      <c r="B941" s="587" t="s">
        <v>1502</v>
      </c>
      <c r="C941" s="587" t="s">
        <v>1503</v>
      </c>
      <c r="D941" s="587" t="s">
        <v>1657</v>
      </c>
      <c r="E941" s="587" t="s">
        <v>1659</v>
      </c>
      <c r="F941" s="614"/>
      <c r="G941" s="614"/>
      <c r="H941" s="614"/>
      <c r="I941" s="614"/>
      <c r="J941" s="614"/>
      <c r="K941" s="614"/>
      <c r="L941" s="614"/>
      <c r="M941" s="614"/>
      <c r="N941" s="614">
        <v>430</v>
      </c>
      <c r="O941" s="614">
        <v>112230</v>
      </c>
      <c r="P941" s="592"/>
      <c r="Q941" s="615">
        <v>261</v>
      </c>
    </row>
    <row r="942" spans="1:17" ht="14.4" customHeight="1" x14ac:dyDescent="0.3">
      <c r="A942" s="586" t="s">
        <v>1722</v>
      </c>
      <c r="B942" s="587" t="s">
        <v>1502</v>
      </c>
      <c r="C942" s="587" t="s">
        <v>1503</v>
      </c>
      <c r="D942" s="587" t="s">
        <v>1660</v>
      </c>
      <c r="E942" s="587" t="s">
        <v>1661</v>
      </c>
      <c r="F942" s="614"/>
      <c r="G942" s="614"/>
      <c r="H942" s="614"/>
      <c r="I942" s="614"/>
      <c r="J942" s="614"/>
      <c r="K942" s="614"/>
      <c r="L942" s="614"/>
      <c r="M942" s="614"/>
      <c r="N942" s="614">
        <v>19</v>
      </c>
      <c r="O942" s="614">
        <v>3135</v>
      </c>
      <c r="P942" s="592"/>
      <c r="Q942" s="615">
        <v>165</v>
      </c>
    </row>
    <row r="943" spans="1:17" ht="14.4" customHeight="1" x14ac:dyDescent="0.3">
      <c r="A943" s="586" t="s">
        <v>1722</v>
      </c>
      <c r="B943" s="587" t="s">
        <v>1502</v>
      </c>
      <c r="C943" s="587" t="s">
        <v>1503</v>
      </c>
      <c r="D943" s="587" t="s">
        <v>1660</v>
      </c>
      <c r="E943" s="587" t="s">
        <v>1662</v>
      </c>
      <c r="F943" s="614"/>
      <c r="G943" s="614"/>
      <c r="H943" s="614"/>
      <c r="I943" s="614"/>
      <c r="J943" s="614"/>
      <c r="K943" s="614"/>
      <c r="L943" s="614"/>
      <c r="M943" s="614"/>
      <c r="N943" s="614">
        <v>8</v>
      </c>
      <c r="O943" s="614">
        <v>1320</v>
      </c>
      <c r="P943" s="592"/>
      <c r="Q943" s="615">
        <v>165</v>
      </c>
    </row>
    <row r="944" spans="1:17" ht="14.4" customHeight="1" x14ac:dyDescent="0.3">
      <c r="A944" s="586" t="s">
        <v>1722</v>
      </c>
      <c r="B944" s="587" t="s">
        <v>1502</v>
      </c>
      <c r="C944" s="587" t="s">
        <v>1503</v>
      </c>
      <c r="D944" s="587" t="s">
        <v>1663</v>
      </c>
      <c r="E944" s="587" t="s">
        <v>1664</v>
      </c>
      <c r="F944" s="614"/>
      <c r="G944" s="614"/>
      <c r="H944" s="614"/>
      <c r="I944" s="614"/>
      <c r="J944" s="614">
        <v>1</v>
      </c>
      <c r="K944" s="614">
        <v>1077</v>
      </c>
      <c r="L944" s="614">
        <v>1</v>
      </c>
      <c r="M944" s="614">
        <v>1077</v>
      </c>
      <c r="N944" s="614"/>
      <c r="O944" s="614"/>
      <c r="P944" s="592"/>
      <c r="Q944" s="615"/>
    </row>
    <row r="945" spans="1:17" ht="14.4" customHeight="1" x14ac:dyDescent="0.3">
      <c r="A945" s="586" t="s">
        <v>1722</v>
      </c>
      <c r="B945" s="587" t="s">
        <v>1502</v>
      </c>
      <c r="C945" s="587" t="s">
        <v>1503</v>
      </c>
      <c r="D945" s="587" t="s">
        <v>1665</v>
      </c>
      <c r="E945" s="587" t="s">
        <v>1666</v>
      </c>
      <c r="F945" s="614"/>
      <c r="G945" s="614"/>
      <c r="H945" s="614"/>
      <c r="I945" s="614"/>
      <c r="J945" s="614"/>
      <c r="K945" s="614"/>
      <c r="L945" s="614"/>
      <c r="M945" s="614"/>
      <c r="N945" s="614">
        <v>1</v>
      </c>
      <c r="O945" s="614">
        <v>152</v>
      </c>
      <c r="P945" s="592"/>
      <c r="Q945" s="615">
        <v>152</v>
      </c>
    </row>
    <row r="946" spans="1:17" ht="14.4" customHeight="1" x14ac:dyDescent="0.3">
      <c r="A946" s="586" t="s">
        <v>1722</v>
      </c>
      <c r="B946" s="587" t="s">
        <v>1502</v>
      </c>
      <c r="C946" s="587" t="s">
        <v>1503</v>
      </c>
      <c r="D946" s="587" t="s">
        <v>1665</v>
      </c>
      <c r="E946" s="587" t="s">
        <v>1667</v>
      </c>
      <c r="F946" s="614"/>
      <c r="G946" s="614"/>
      <c r="H946" s="614"/>
      <c r="I946" s="614"/>
      <c r="J946" s="614"/>
      <c r="K946" s="614"/>
      <c r="L946" s="614"/>
      <c r="M946" s="614"/>
      <c r="N946" s="614">
        <v>2</v>
      </c>
      <c r="O946" s="614">
        <v>304</v>
      </c>
      <c r="P946" s="592"/>
      <c r="Q946" s="615">
        <v>152</v>
      </c>
    </row>
    <row r="947" spans="1:17" ht="14.4" customHeight="1" x14ac:dyDescent="0.3">
      <c r="A947" s="586" t="s">
        <v>1723</v>
      </c>
      <c r="B947" s="587" t="s">
        <v>1502</v>
      </c>
      <c r="C947" s="587" t="s">
        <v>1503</v>
      </c>
      <c r="D947" s="587" t="s">
        <v>1527</v>
      </c>
      <c r="E947" s="587" t="s">
        <v>1528</v>
      </c>
      <c r="F947" s="614"/>
      <c r="G947" s="614"/>
      <c r="H947" s="614"/>
      <c r="I947" s="614"/>
      <c r="J947" s="614"/>
      <c r="K947" s="614"/>
      <c r="L947" s="614"/>
      <c r="M947" s="614"/>
      <c r="N947" s="614">
        <v>2</v>
      </c>
      <c r="O947" s="614">
        <v>694</v>
      </c>
      <c r="P947" s="592"/>
      <c r="Q947" s="615">
        <v>347</v>
      </c>
    </row>
    <row r="948" spans="1:17" ht="14.4" customHeight="1" x14ac:dyDescent="0.3">
      <c r="A948" s="586" t="s">
        <v>1723</v>
      </c>
      <c r="B948" s="587" t="s">
        <v>1502</v>
      </c>
      <c r="C948" s="587" t="s">
        <v>1503</v>
      </c>
      <c r="D948" s="587" t="s">
        <v>1534</v>
      </c>
      <c r="E948" s="587" t="s">
        <v>1535</v>
      </c>
      <c r="F948" s="614"/>
      <c r="G948" s="614"/>
      <c r="H948" s="614"/>
      <c r="I948" s="614"/>
      <c r="J948" s="614"/>
      <c r="K948" s="614"/>
      <c r="L948" s="614"/>
      <c r="M948" s="614"/>
      <c r="N948" s="614">
        <v>2</v>
      </c>
      <c r="O948" s="614">
        <v>754</v>
      </c>
      <c r="P948" s="592"/>
      <c r="Q948" s="615">
        <v>377</v>
      </c>
    </row>
    <row r="949" spans="1:17" ht="14.4" customHeight="1" x14ac:dyDescent="0.3">
      <c r="A949" s="586" t="s">
        <v>1723</v>
      </c>
      <c r="B949" s="587" t="s">
        <v>1502</v>
      </c>
      <c r="C949" s="587" t="s">
        <v>1503</v>
      </c>
      <c r="D949" s="587" t="s">
        <v>1556</v>
      </c>
      <c r="E949" s="587" t="s">
        <v>1558</v>
      </c>
      <c r="F949" s="614"/>
      <c r="G949" s="614"/>
      <c r="H949" s="614"/>
      <c r="I949" s="614"/>
      <c r="J949" s="614"/>
      <c r="K949" s="614"/>
      <c r="L949" s="614"/>
      <c r="M949" s="614"/>
      <c r="N949" s="614">
        <v>1</v>
      </c>
      <c r="O949" s="614">
        <v>17</v>
      </c>
      <c r="P949" s="592"/>
      <c r="Q949" s="615">
        <v>17</v>
      </c>
    </row>
    <row r="950" spans="1:17" ht="14.4" customHeight="1" x14ac:dyDescent="0.3">
      <c r="A950" s="586" t="s">
        <v>1723</v>
      </c>
      <c r="B950" s="587" t="s">
        <v>1502</v>
      </c>
      <c r="C950" s="587" t="s">
        <v>1503</v>
      </c>
      <c r="D950" s="587" t="s">
        <v>1571</v>
      </c>
      <c r="E950" s="587" t="s">
        <v>1572</v>
      </c>
      <c r="F950" s="614">
        <v>4</v>
      </c>
      <c r="G950" s="614">
        <v>468</v>
      </c>
      <c r="H950" s="614"/>
      <c r="I950" s="614">
        <v>117</v>
      </c>
      <c r="J950" s="614"/>
      <c r="K950" s="614"/>
      <c r="L950" s="614"/>
      <c r="M950" s="614"/>
      <c r="N950" s="614"/>
      <c r="O950" s="614"/>
      <c r="P950" s="592"/>
      <c r="Q950" s="615"/>
    </row>
    <row r="951" spans="1:17" ht="14.4" customHeight="1" x14ac:dyDescent="0.3">
      <c r="A951" s="586" t="s">
        <v>1723</v>
      </c>
      <c r="B951" s="587" t="s">
        <v>1502</v>
      </c>
      <c r="C951" s="587" t="s">
        <v>1503</v>
      </c>
      <c r="D951" s="587" t="s">
        <v>1571</v>
      </c>
      <c r="E951" s="587" t="s">
        <v>1573</v>
      </c>
      <c r="F951" s="614"/>
      <c r="G951" s="614"/>
      <c r="H951" s="614"/>
      <c r="I951" s="614"/>
      <c r="J951" s="614">
        <v>2</v>
      </c>
      <c r="K951" s="614">
        <v>272</v>
      </c>
      <c r="L951" s="614">
        <v>1</v>
      </c>
      <c r="M951" s="614">
        <v>136</v>
      </c>
      <c r="N951" s="614"/>
      <c r="O951" s="614"/>
      <c r="P951" s="592"/>
      <c r="Q951" s="615"/>
    </row>
    <row r="952" spans="1:17" ht="14.4" customHeight="1" x14ac:dyDescent="0.3">
      <c r="A952" s="586" t="s">
        <v>1724</v>
      </c>
      <c r="B952" s="587" t="s">
        <v>1502</v>
      </c>
      <c r="C952" s="587" t="s">
        <v>1503</v>
      </c>
      <c r="D952" s="587" t="s">
        <v>1504</v>
      </c>
      <c r="E952" s="587" t="s">
        <v>1505</v>
      </c>
      <c r="F952" s="614">
        <v>372</v>
      </c>
      <c r="G952" s="614">
        <v>64356</v>
      </c>
      <c r="H952" s="614">
        <v>1.2441471571906355</v>
      </c>
      <c r="I952" s="614">
        <v>173</v>
      </c>
      <c r="J952" s="614">
        <v>299</v>
      </c>
      <c r="K952" s="614">
        <v>51727</v>
      </c>
      <c r="L952" s="614">
        <v>1</v>
      </c>
      <c r="M952" s="614">
        <v>173</v>
      </c>
      <c r="N952" s="614">
        <v>421</v>
      </c>
      <c r="O952" s="614">
        <v>73254</v>
      </c>
      <c r="P952" s="592">
        <v>1.4161656388346511</v>
      </c>
      <c r="Q952" s="615">
        <v>174</v>
      </c>
    </row>
    <row r="953" spans="1:17" ht="14.4" customHeight="1" x14ac:dyDescent="0.3">
      <c r="A953" s="586" t="s">
        <v>1724</v>
      </c>
      <c r="B953" s="587" t="s">
        <v>1502</v>
      </c>
      <c r="C953" s="587" t="s">
        <v>1503</v>
      </c>
      <c r="D953" s="587" t="s">
        <v>1506</v>
      </c>
      <c r="E953" s="587" t="s">
        <v>1507</v>
      </c>
      <c r="F953" s="614"/>
      <c r="G953" s="614"/>
      <c r="H953" s="614"/>
      <c r="I953" s="614"/>
      <c r="J953" s="614"/>
      <c r="K953" s="614"/>
      <c r="L953" s="614"/>
      <c r="M953" s="614"/>
      <c r="N953" s="614">
        <v>1</v>
      </c>
      <c r="O953" s="614">
        <v>193</v>
      </c>
      <c r="P953" s="592"/>
      <c r="Q953" s="615">
        <v>193</v>
      </c>
    </row>
    <row r="954" spans="1:17" ht="14.4" customHeight="1" x14ac:dyDescent="0.3">
      <c r="A954" s="586" t="s">
        <v>1724</v>
      </c>
      <c r="B954" s="587" t="s">
        <v>1502</v>
      </c>
      <c r="C954" s="587" t="s">
        <v>1503</v>
      </c>
      <c r="D954" s="587" t="s">
        <v>1513</v>
      </c>
      <c r="E954" s="587" t="s">
        <v>1515</v>
      </c>
      <c r="F954" s="614"/>
      <c r="G954" s="614"/>
      <c r="H954" s="614"/>
      <c r="I954" s="614"/>
      <c r="J954" s="614"/>
      <c r="K954" s="614"/>
      <c r="L954" s="614"/>
      <c r="M954" s="614"/>
      <c r="N954" s="614">
        <v>1</v>
      </c>
      <c r="O954" s="614">
        <v>256</v>
      </c>
      <c r="P954" s="592"/>
      <c r="Q954" s="615">
        <v>256</v>
      </c>
    </row>
    <row r="955" spans="1:17" ht="14.4" customHeight="1" x14ac:dyDescent="0.3">
      <c r="A955" s="586" t="s">
        <v>1724</v>
      </c>
      <c r="B955" s="587" t="s">
        <v>1502</v>
      </c>
      <c r="C955" s="587" t="s">
        <v>1503</v>
      </c>
      <c r="D955" s="587" t="s">
        <v>1522</v>
      </c>
      <c r="E955" s="587" t="s">
        <v>1523</v>
      </c>
      <c r="F955" s="614"/>
      <c r="G955" s="614"/>
      <c r="H955" s="614"/>
      <c r="I955" s="614"/>
      <c r="J955" s="614">
        <v>1</v>
      </c>
      <c r="K955" s="614">
        <v>1070</v>
      </c>
      <c r="L955" s="614">
        <v>1</v>
      </c>
      <c r="M955" s="614">
        <v>1070</v>
      </c>
      <c r="N955" s="614"/>
      <c r="O955" s="614"/>
      <c r="P955" s="592"/>
      <c r="Q955" s="615"/>
    </row>
    <row r="956" spans="1:17" ht="14.4" customHeight="1" x14ac:dyDescent="0.3">
      <c r="A956" s="586" t="s">
        <v>1724</v>
      </c>
      <c r="B956" s="587" t="s">
        <v>1502</v>
      </c>
      <c r="C956" s="587" t="s">
        <v>1503</v>
      </c>
      <c r="D956" s="587" t="s">
        <v>1524</v>
      </c>
      <c r="E956" s="587" t="s">
        <v>1525</v>
      </c>
      <c r="F956" s="614">
        <v>17</v>
      </c>
      <c r="G956" s="614">
        <v>697</v>
      </c>
      <c r="H956" s="614">
        <v>1.6835748792270531</v>
      </c>
      <c r="I956" s="614">
        <v>41</v>
      </c>
      <c r="J956" s="614">
        <v>9</v>
      </c>
      <c r="K956" s="614">
        <v>414</v>
      </c>
      <c r="L956" s="614">
        <v>1</v>
      </c>
      <c r="M956" s="614">
        <v>46</v>
      </c>
      <c r="N956" s="614">
        <v>11</v>
      </c>
      <c r="O956" s="614">
        <v>506</v>
      </c>
      <c r="P956" s="592">
        <v>1.2222222222222223</v>
      </c>
      <c r="Q956" s="615">
        <v>46</v>
      </c>
    </row>
    <row r="957" spans="1:17" ht="14.4" customHeight="1" x14ac:dyDescent="0.3">
      <c r="A957" s="586" t="s">
        <v>1724</v>
      </c>
      <c r="B957" s="587" t="s">
        <v>1502</v>
      </c>
      <c r="C957" s="587" t="s">
        <v>1503</v>
      </c>
      <c r="D957" s="587" t="s">
        <v>1524</v>
      </c>
      <c r="E957" s="587" t="s">
        <v>1526</v>
      </c>
      <c r="F957" s="614"/>
      <c r="G957" s="614"/>
      <c r="H957" s="614"/>
      <c r="I957" s="614"/>
      <c r="J957" s="614">
        <v>1</v>
      </c>
      <c r="K957" s="614">
        <v>46</v>
      </c>
      <c r="L957" s="614">
        <v>1</v>
      </c>
      <c r="M957" s="614">
        <v>46</v>
      </c>
      <c r="N957" s="614">
        <v>1</v>
      </c>
      <c r="O957" s="614">
        <v>46</v>
      </c>
      <c r="P957" s="592">
        <v>1</v>
      </c>
      <c r="Q957" s="615">
        <v>46</v>
      </c>
    </row>
    <row r="958" spans="1:17" ht="14.4" customHeight="1" x14ac:dyDescent="0.3">
      <c r="A958" s="586" t="s">
        <v>1724</v>
      </c>
      <c r="B958" s="587" t="s">
        <v>1502</v>
      </c>
      <c r="C958" s="587" t="s">
        <v>1503</v>
      </c>
      <c r="D958" s="587" t="s">
        <v>1527</v>
      </c>
      <c r="E958" s="587" t="s">
        <v>1528</v>
      </c>
      <c r="F958" s="614">
        <v>2</v>
      </c>
      <c r="G958" s="614">
        <v>768</v>
      </c>
      <c r="H958" s="614"/>
      <c r="I958" s="614">
        <v>384</v>
      </c>
      <c r="J958" s="614"/>
      <c r="K958" s="614"/>
      <c r="L958" s="614"/>
      <c r="M958" s="614"/>
      <c r="N958" s="614">
        <v>4</v>
      </c>
      <c r="O958" s="614">
        <v>1388</v>
      </c>
      <c r="P958" s="592"/>
      <c r="Q958" s="615">
        <v>347</v>
      </c>
    </row>
    <row r="959" spans="1:17" ht="14.4" customHeight="1" x14ac:dyDescent="0.3">
      <c r="A959" s="586" t="s">
        <v>1724</v>
      </c>
      <c r="B959" s="587" t="s">
        <v>1502</v>
      </c>
      <c r="C959" s="587" t="s">
        <v>1503</v>
      </c>
      <c r="D959" s="587" t="s">
        <v>1534</v>
      </c>
      <c r="E959" s="587" t="s">
        <v>1535</v>
      </c>
      <c r="F959" s="614"/>
      <c r="G959" s="614"/>
      <c r="H959" s="614"/>
      <c r="I959" s="614"/>
      <c r="J959" s="614">
        <v>2</v>
      </c>
      <c r="K959" s="614">
        <v>754</v>
      </c>
      <c r="L959" s="614">
        <v>1</v>
      </c>
      <c r="M959" s="614">
        <v>377</v>
      </c>
      <c r="N959" s="614"/>
      <c r="O959" s="614"/>
      <c r="P959" s="592"/>
      <c r="Q959" s="615"/>
    </row>
    <row r="960" spans="1:17" ht="14.4" customHeight="1" x14ac:dyDescent="0.3">
      <c r="A960" s="586" t="s">
        <v>1724</v>
      </c>
      <c r="B960" s="587" t="s">
        <v>1502</v>
      </c>
      <c r="C960" s="587" t="s">
        <v>1503</v>
      </c>
      <c r="D960" s="587" t="s">
        <v>1538</v>
      </c>
      <c r="E960" s="587" t="s">
        <v>1539</v>
      </c>
      <c r="F960" s="614">
        <v>1</v>
      </c>
      <c r="G960" s="614">
        <v>492</v>
      </c>
      <c r="H960" s="614"/>
      <c r="I960" s="614">
        <v>492</v>
      </c>
      <c r="J960" s="614"/>
      <c r="K960" s="614"/>
      <c r="L960" s="614"/>
      <c r="M960" s="614"/>
      <c r="N960" s="614"/>
      <c r="O960" s="614"/>
      <c r="P960" s="592"/>
      <c r="Q960" s="615"/>
    </row>
    <row r="961" spans="1:17" ht="14.4" customHeight="1" x14ac:dyDescent="0.3">
      <c r="A961" s="586" t="s">
        <v>1724</v>
      </c>
      <c r="B961" s="587" t="s">
        <v>1502</v>
      </c>
      <c r="C961" s="587" t="s">
        <v>1503</v>
      </c>
      <c r="D961" s="587" t="s">
        <v>1540</v>
      </c>
      <c r="E961" s="587" t="s">
        <v>1541</v>
      </c>
      <c r="F961" s="614">
        <v>9</v>
      </c>
      <c r="G961" s="614">
        <v>279</v>
      </c>
      <c r="H961" s="614">
        <v>0.61184210526315785</v>
      </c>
      <c r="I961" s="614">
        <v>31</v>
      </c>
      <c r="J961" s="614">
        <v>8</v>
      </c>
      <c r="K961" s="614">
        <v>456</v>
      </c>
      <c r="L961" s="614">
        <v>1</v>
      </c>
      <c r="M961" s="614">
        <v>57</v>
      </c>
      <c r="N961" s="614">
        <v>11</v>
      </c>
      <c r="O961" s="614">
        <v>634</v>
      </c>
      <c r="P961" s="592">
        <v>1.3903508771929824</v>
      </c>
      <c r="Q961" s="615">
        <v>57.636363636363633</v>
      </c>
    </row>
    <row r="962" spans="1:17" ht="14.4" customHeight="1" x14ac:dyDescent="0.3">
      <c r="A962" s="586" t="s">
        <v>1724</v>
      </c>
      <c r="B962" s="587" t="s">
        <v>1502</v>
      </c>
      <c r="C962" s="587" t="s">
        <v>1503</v>
      </c>
      <c r="D962" s="587" t="s">
        <v>1542</v>
      </c>
      <c r="E962" s="587" t="s">
        <v>1543</v>
      </c>
      <c r="F962" s="614"/>
      <c r="G962" s="614"/>
      <c r="H962" s="614"/>
      <c r="I962" s="614"/>
      <c r="J962" s="614">
        <v>1</v>
      </c>
      <c r="K962" s="614">
        <v>224</v>
      </c>
      <c r="L962" s="614">
        <v>1</v>
      </c>
      <c r="M962" s="614">
        <v>224</v>
      </c>
      <c r="N962" s="614"/>
      <c r="O962" s="614"/>
      <c r="P962" s="592"/>
      <c r="Q962" s="615"/>
    </row>
    <row r="963" spans="1:17" ht="14.4" customHeight="1" x14ac:dyDescent="0.3">
      <c r="A963" s="586" t="s">
        <v>1724</v>
      </c>
      <c r="B963" s="587" t="s">
        <v>1502</v>
      </c>
      <c r="C963" s="587" t="s">
        <v>1503</v>
      </c>
      <c r="D963" s="587" t="s">
        <v>1542</v>
      </c>
      <c r="E963" s="587" t="s">
        <v>1544</v>
      </c>
      <c r="F963" s="614"/>
      <c r="G963" s="614"/>
      <c r="H963" s="614"/>
      <c r="I963" s="614"/>
      <c r="J963" s="614"/>
      <c r="K963" s="614"/>
      <c r="L963" s="614"/>
      <c r="M963" s="614"/>
      <c r="N963" s="614">
        <v>1</v>
      </c>
      <c r="O963" s="614">
        <v>225</v>
      </c>
      <c r="P963" s="592"/>
      <c r="Q963" s="615">
        <v>225</v>
      </c>
    </row>
    <row r="964" spans="1:17" ht="14.4" customHeight="1" x14ac:dyDescent="0.3">
      <c r="A964" s="586" t="s">
        <v>1724</v>
      </c>
      <c r="B964" s="587" t="s">
        <v>1502</v>
      </c>
      <c r="C964" s="587" t="s">
        <v>1503</v>
      </c>
      <c r="D964" s="587" t="s">
        <v>1545</v>
      </c>
      <c r="E964" s="587" t="s">
        <v>1546</v>
      </c>
      <c r="F964" s="614"/>
      <c r="G964" s="614"/>
      <c r="H964" s="614"/>
      <c r="I964" s="614"/>
      <c r="J964" s="614">
        <v>1</v>
      </c>
      <c r="K964" s="614">
        <v>553</v>
      </c>
      <c r="L964" s="614">
        <v>1</v>
      </c>
      <c r="M964" s="614">
        <v>553</v>
      </c>
      <c r="N964" s="614">
        <v>1</v>
      </c>
      <c r="O964" s="614">
        <v>554</v>
      </c>
      <c r="P964" s="592">
        <v>1.0018083182640145</v>
      </c>
      <c r="Q964" s="615">
        <v>554</v>
      </c>
    </row>
    <row r="965" spans="1:17" ht="14.4" customHeight="1" x14ac:dyDescent="0.3">
      <c r="A965" s="586" t="s">
        <v>1724</v>
      </c>
      <c r="B965" s="587" t="s">
        <v>1502</v>
      </c>
      <c r="C965" s="587" t="s">
        <v>1503</v>
      </c>
      <c r="D965" s="587" t="s">
        <v>1556</v>
      </c>
      <c r="E965" s="587" t="s">
        <v>1557</v>
      </c>
      <c r="F965" s="614"/>
      <c r="G965" s="614"/>
      <c r="H965" s="614"/>
      <c r="I965" s="614"/>
      <c r="J965" s="614"/>
      <c r="K965" s="614"/>
      <c r="L965" s="614"/>
      <c r="M965" s="614"/>
      <c r="N965" s="614">
        <v>3</v>
      </c>
      <c r="O965" s="614">
        <v>51</v>
      </c>
      <c r="P965" s="592"/>
      <c r="Q965" s="615">
        <v>17</v>
      </c>
    </row>
    <row r="966" spans="1:17" ht="14.4" customHeight="1" x14ac:dyDescent="0.3">
      <c r="A966" s="586" t="s">
        <v>1724</v>
      </c>
      <c r="B966" s="587" t="s">
        <v>1502</v>
      </c>
      <c r="C966" s="587" t="s">
        <v>1503</v>
      </c>
      <c r="D966" s="587" t="s">
        <v>1556</v>
      </c>
      <c r="E966" s="587" t="s">
        <v>1558</v>
      </c>
      <c r="F966" s="614">
        <v>7</v>
      </c>
      <c r="G966" s="614">
        <v>119</v>
      </c>
      <c r="H966" s="614">
        <v>7</v>
      </c>
      <c r="I966" s="614">
        <v>17</v>
      </c>
      <c r="J966" s="614">
        <v>1</v>
      </c>
      <c r="K966" s="614">
        <v>17</v>
      </c>
      <c r="L966" s="614">
        <v>1</v>
      </c>
      <c r="M966" s="614">
        <v>17</v>
      </c>
      <c r="N966" s="614"/>
      <c r="O966" s="614"/>
      <c r="P966" s="592"/>
      <c r="Q966" s="615"/>
    </row>
    <row r="967" spans="1:17" ht="14.4" customHeight="1" x14ac:dyDescent="0.3">
      <c r="A967" s="586" t="s">
        <v>1724</v>
      </c>
      <c r="B967" s="587" t="s">
        <v>1502</v>
      </c>
      <c r="C967" s="587" t="s">
        <v>1503</v>
      </c>
      <c r="D967" s="587" t="s">
        <v>1559</v>
      </c>
      <c r="E967" s="587" t="s">
        <v>1560</v>
      </c>
      <c r="F967" s="614">
        <v>4</v>
      </c>
      <c r="G967" s="614">
        <v>556</v>
      </c>
      <c r="H967" s="614"/>
      <c r="I967" s="614">
        <v>139</v>
      </c>
      <c r="J967" s="614"/>
      <c r="K967" s="614"/>
      <c r="L967" s="614"/>
      <c r="M967" s="614"/>
      <c r="N967" s="614">
        <v>2</v>
      </c>
      <c r="O967" s="614">
        <v>286</v>
      </c>
      <c r="P967" s="592"/>
      <c r="Q967" s="615">
        <v>143</v>
      </c>
    </row>
    <row r="968" spans="1:17" ht="14.4" customHeight="1" x14ac:dyDescent="0.3">
      <c r="A968" s="586" t="s">
        <v>1724</v>
      </c>
      <c r="B968" s="587" t="s">
        <v>1502</v>
      </c>
      <c r="C968" s="587" t="s">
        <v>1503</v>
      </c>
      <c r="D968" s="587" t="s">
        <v>1559</v>
      </c>
      <c r="E968" s="587" t="s">
        <v>1561</v>
      </c>
      <c r="F968" s="614"/>
      <c r="G968" s="614"/>
      <c r="H968" s="614"/>
      <c r="I968" s="614"/>
      <c r="J968" s="614">
        <v>6</v>
      </c>
      <c r="K968" s="614">
        <v>858</v>
      </c>
      <c r="L968" s="614">
        <v>1</v>
      </c>
      <c r="M968" s="614">
        <v>143</v>
      </c>
      <c r="N968" s="614">
        <v>9</v>
      </c>
      <c r="O968" s="614">
        <v>1287</v>
      </c>
      <c r="P968" s="592">
        <v>1.5</v>
      </c>
      <c r="Q968" s="615">
        <v>143</v>
      </c>
    </row>
    <row r="969" spans="1:17" ht="14.4" customHeight="1" x14ac:dyDescent="0.3">
      <c r="A969" s="586" t="s">
        <v>1724</v>
      </c>
      <c r="B969" s="587" t="s">
        <v>1502</v>
      </c>
      <c r="C969" s="587" t="s">
        <v>1503</v>
      </c>
      <c r="D969" s="587" t="s">
        <v>1562</v>
      </c>
      <c r="E969" s="587" t="s">
        <v>1563</v>
      </c>
      <c r="F969" s="614">
        <v>3</v>
      </c>
      <c r="G969" s="614">
        <v>309</v>
      </c>
      <c r="H969" s="614">
        <v>1.5846153846153845</v>
      </c>
      <c r="I969" s="614">
        <v>103</v>
      </c>
      <c r="J969" s="614">
        <v>3</v>
      </c>
      <c r="K969" s="614">
        <v>195</v>
      </c>
      <c r="L969" s="614">
        <v>1</v>
      </c>
      <c r="M969" s="614">
        <v>65</v>
      </c>
      <c r="N969" s="614">
        <v>11</v>
      </c>
      <c r="O969" s="614">
        <v>715</v>
      </c>
      <c r="P969" s="592">
        <v>3.6666666666666665</v>
      </c>
      <c r="Q969" s="615">
        <v>65</v>
      </c>
    </row>
    <row r="970" spans="1:17" ht="14.4" customHeight="1" x14ac:dyDescent="0.3">
      <c r="A970" s="586" t="s">
        <v>1724</v>
      </c>
      <c r="B970" s="587" t="s">
        <v>1502</v>
      </c>
      <c r="C970" s="587" t="s">
        <v>1503</v>
      </c>
      <c r="D970" s="587" t="s">
        <v>1562</v>
      </c>
      <c r="E970" s="587" t="s">
        <v>1564</v>
      </c>
      <c r="F970" s="614">
        <v>14</v>
      </c>
      <c r="G970" s="614">
        <v>1442</v>
      </c>
      <c r="H970" s="614">
        <v>7.3948717948717952</v>
      </c>
      <c r="I970" s="614">
        <v>103</v>
      </c>
      <c r="J970" s="614">
        <v>3</v>
      </c>
      <c r="K970" s="614">
        <v>195</v>
      </c>
      <c r="L970" s="614">
        <v>1</v>
      </c>
      <c r="M970" s="614">
        <v>65</v>
      </c>
      <c r="N970" s="614">
        <v>2</v>
      </c>
      <c r="O970" s="614">
        <v>130</v>
      </c>
      <c r="P970" s="592">
        <v>0.66666666666666663</v>
      </c>
      <c r="Q970" s="615">
        <v>65</v>
      </c>
    </row>
    <row r="971" spans="1:17" ht="14.4" customHeight="1" x14ac:dyDescent="0.3">
      <c r="A971" s="586" t="s">
        <v>1724</v>
      </c>
      <c r="B971" s="587" t="s">
        <v>1502</v>
      </c>
      <c r="C971" s="587" t="s">
        <v>1503</v>
      </c>
      <c r="D971" s="587" t="s">
        <v>1568</v>
      </c>
      <c r="E971" s="587" t="s">
        <v>1570</v>
      </c>
      <c r="F971" s="614"/>
      <c r="G971" s="614"/>
      <c r="H971" s="614"/>
      <c r="I971" s="614"/>
      <c r="J971" s="614"/>
      <c r="K971" s="614"/>
      <c r="L971" s="614"/>
      <c r="M971" s="614"/>
      <c r="N971" s="614">
        <v>3</v>
      </c>
      <c r="O971" s="614">
        <v>129</v>
      </c>
      <c r="P971" s="592"/>
      <c r="Q971" s="615">
        <v>43</v>
      </c>
    </row>
    <row r="972" spans="1:17" ht="14.4" customHeight="1" x14ac:dyDescent="0.3">
      <c r="A972" s="586" t="s">
        <v>1724</v>
      </c>
      <c r="B972" s="587" t="s">
        <v>1502</v>
      </c>
      <c r="C972" s="587" t="s">
        <v>1503</v>
      </c>
      <c r="D972" s="587" t="s">
        <v>1571</v>
      </c>
      <c r="E972" s="587" t="s">
        <v>1572</v>
      </c>
      <c r="F972" s="614">
        <v>254</v>
      </c>
      <c r="G972" s="614">
        <v>29718</v>
      </c>
      <c r="H972" s="614">
        <v>1.7481176470588236</v>
      </c>
      <c r="I972" s="614">
        <v>117</v>
      </c>
      <c r="J972" s="614">
        <v>125</v>
      </c>
      <c r="K972" s="614">
        <v>17000</v>
      </c>
      <c r="L972" s="614">
        <v>1</v>
      </c>
      <c r="M972" s="614">
        <v>136</v>
      </c>
      <c r="N972" s="614">
        <v>278</v>
      </c>
      <c r="O972" s="614">
        <v>37998</v>
      </c>
      <c r="P972" s="592">
        <v>2.2351764705882351</v>
      </c>
      <c r="Q972" s="615">
        <v>136.68345323741008</v>
      </c>
    </row>
    <row r="973" spans="1:17" ht="14.4" customHeight="1" x14ac:dyDescent="0.3">
      <c r="A973" s="586" t="s">
        <v>1724</v>
      </c>
      <c r="B973" s="587" t="s">
        <v>1502</v>
      </c>
      <c r="C973" s="587" t="s">
        <v>1503</v>
      </c>
      <c r="D973" s="587" t="s">
        <v>1571</v>
      </c>
      <c r="E973" s="587" t="s">
        <v>1573</v>
      </c>
      <c r="F973" s="614"/>
      <c r="G973" s="614"/>
      <c r="H973" s="614"/>
      <c r="I973" s="614"/>
      <c r="J973" s="614">
        <v>11</v>
      </c>
      <c r="K973" s="614">
        <v>1496</v>
      </c>
      <c r="L973" s="614">
        <v>1</v>
      </c>
      <c r="M973" s="614">
        <v>136</v>
      </c>
      <c r="N973" s="614">
        <v>16</v>
      </c>
      <c r="O973" s="614">
        <v>2177</v>
      </c>
      <c r="P973" s="592">
        <v>1.4552139037433156</v>
      </c>
      <c r="Q973" s="615">
        <v>136.0625</v>
      </c>
    </row>
    <row r="974" spans="1:17" ht="14.4" customHeight="1" x14ac:dyDescent="0.3">
      <c r="A974" s="586" t="s">
        <v>1724</v>
      </c>
      <c r="B974" s="587" t="s">
        <v>1502</v>
      </c>
      <c r="C974" s="587" t="s">
        <v>1503</v>
      </c>
      <c r="D974" s="587" t="s">
        <v>1574</v>
      </c>
      <c r="E974" s="587" t="s">
        <v>1575</v>
      </c>
      <c r="F974" s="614">
        <v>96</v>
      </c>
      <c r="G974" s="614">
        <v>8736</v>
      </c>
      <c r="H974" s="614">
        <v>1.352112676056338</v>
      </c>
      <c r="I974" s="614">
        <v>91</v>
      </c>
      <c r="J974" s="614">
        <v>71</v>
      </c>
      <c r="K974" s="614">
        <v>6461</v>
      </c>
      <c r="L974" s="614">
        <v>1</v>
      </c>
      <c r="M974" s="614">
        <v>91</v>
      </c>
      <c r="N974" s="614">
        <v>111</v>
      </c>
      <c r="O974" s="614">
        <v>10101</v>
      </c>
      <c r="P974" s="592">
        <v>1.5633802816901408</v>
      </c>
      <c r="Q974" s="615">
        <v>91</v>
      </c>
    </row>
    <row r="975" spans="1:17" ht="14.4" customHeight="1" x14ac:dyDescent="0.3">
      <c r="A975" s="586" t="s">
        <v>1724</v>
      </c>
      <c r="B975" s="587" t="s">
        <v>1502</v>
      </c>
      <c r="C975" s="587" t="s">
        <v>1503</v>
      </c>
      <c r="D975" s="587" t="s">
        <v>1576</v>
      </c>
      <c r="E975" s="587" t="s">
        <v>1577</v>
      </c>
      <c r="F975" s="614"/>
      <c r="G975" s="614"/>
      <c r="H975" s="614"/>
      <c r="I975" s="614"/>
      <c r="J975" s="614"/>
      <c r="K975" s="614"/>
      <c r="L975" s="614"/>
      <c r="M975" s="614"/>
      <c r="N975" s="614">
        <v>1</v>
      </c>
      <c r="O975" s="614">
        <v>138</v>
      </c>
      <c r="P975" s="592"/>
      <c r="Q975" s="615">
        <v>138</v>
      </c>
    </row>
    <row r="976" spans="1:17" ht="14.4" customHeight="1" x14ac:dyDescent="0.3">
      <c r="A976" s="586" t="s">
        <v>1724</v>
      </c>
      <c r="B976" s="587" t="s">
        <v>1502</v>
      </c>
      <c r="C976" s="587" t="s">
        <v>1503</v>
      </c>
      <c r="D976" s="587" t="s">
        <v>1579</v>
      </c>
      <c r="E976" s="587" t="s">
        <v>1580</v>
      </c>
      <c r="F976" s="614">
        <v>27</v>
      </c>
      <c r="G976" s="614">
        <v>567</v>
      </c>
      <c r="H976" s="614"/>
      <c r="I976" s="614">
        <v>21</v>
      </c>
      <c r="J976" s="614"/>
      <c r="K976" s="614"/>
      <c r="L976" s="614"/>
      <c r="M976" s="614"/>
      <c r="N976" s="614">
        <v>7</v>
      </c>
      <c r="O976" s="614">
        <v>468</v>
      </c>
      <c r="P976" s="592"/>
      <c r="Q976" s="615">
        <v>66.857142857142861</v>
      </c>
    </row>
    <row r="977" spans="1:17" ht="14.4" customHeight="1" x14ac:dyDescent="0.3">
      <c r="A977" s="586" t="s">
        <v>1724</v>
      </c>
      <c r="B977" s="587" t="s">
        <v>1502</v>
      </c>
      <c r="C977" s="587" t="s">
        <v>1503</v>
      </c>
      <c r="D977" s="587" t="s">
        <v>1579</v>
      </c>
      <c r="E977" s="587" t="s">
        <v>1581</v>
      </c>
      <c r="F977" s="614">
        <v>6</v>
      </c>
      <c r="G977" s="614">
        <v>126</v>
      </c>
      <c r="H977" s="614">
        <v>0.63636363636363635</v>
      </c>
      <c r="I977" s="614">
        <v>21</v>
      </c>
      <c r="J977" s="614">
        <v>3</v>
      </c>
      <c r="K977" s="614">
        <v>198</v>
      </c>
      <c r="L977" s="614">
        <v>1</v>
      </c>
      <c r="M977" s="614">
        <v>66</v>
      </c>
      <c r="N977" s="614"/>
      <c r="O977" s="614"/>
      <c r="P977" s="592"/>
      <c r="Q977" s="615"/>
    </row>
    <row r="978" spans="1:17" ht="14.4" customHeight="1" x14ac:dyDescent="0.3">
      <c r="A978" s="586" t="s">
        <v>1724</v>
      </c>
      <c r="B978" s="587" t="s">
        <v>1502</v>
      </c>
      <c r="C978" s="587" t="s">
        <v>1503</v>
      </c>
      <c r="D978" s="587" t="s">
        <v>1582</v>
      </c>
      <c r="E978" s="587" t="s">
        <v>1583</v>
      </c>
      <c r="F978" s="614">
        <v>4</v>
      </c>
      <c r="G978" s="614">
        <v>1952</v>
      </c>
      <c r="H978" s="614"/>
      <c r="I978" s="614">
        <v>488</v>
      </c>
      <c r="J978" s="614"/>
      <c r="K978" s="614"/>
      <c r="L978" s="614"/>
      <c r="M978" s="614"/>
      <c r="N978" s="614"/>
      <c r="O978" s="614"/>
      <c r="P978" s="592"/>
      <c r="Q978" s="615"/>
    </row>
    <row r="979" spans="1:17" ht="14.4" customHeight="1" x14ac:dyDescent="0.3">
      <c r="A979" s="586" t="s">
        <v>1724</v>
      </c>
      <c r="B979" s="587" t="s">
        <v>1502</v>
      </c>
      <c r="C979" s="587" t="s">
        <v>1503</v>
      </c>
      <c r="D979" s="587" t="s">
        <v>1593</v>
      </c>
      <c r="E979" s="587" t="s">
        <v>1594</v>
      </c>
      <c r="F979" s="614">
        <v>81</v>
      </c>
      <c r="G979" s="614">
        <v>3321</v>
      </c>
      <c r="H979" s="614">
        <v>1.2768166089965398</v>
      </c>
      <c r="I979" s="614">
        <v>41</v>
      </c>
      <c r="J979" s="614">
        <v>51</v>
      </c>
      <c r="K979" s="614">
        <v>2601</v>
      </c>
      <c r="L979" s="614">
        <v>1</v>
      </c>
      <c r="M979" s="614">
        <v>51</v>
      </c>
      <c r="N979" s="614">
        <v>96</v>
      </c>
      <c r="O979" s="614">
        <v>4896</v>
      </c>
      <c r="P979" s="592">
        <v>1.8823529411764706</v>
      </c>
      <c r="Q979" s="615">
        <v>51</v>
      </c>
    </row>
    <row r="980" spans="1:17" ht="14.4" customHeight="1" x14ac:dyDescent="0.3">
      <c r="A980" s="586" t="s">
        <v>1724</v>
      </c>
      <c r="B980" s="587" t="s">
        <v>1502</v>
      </c>
      <c r="C980" s="587" t="s">
        <v>1503</v>
      </c>
      <c r="D980" s="587" t="s">
        <v>1593</v>
      </c>
      <c r="E980" s="587" t="s">
        <v>1595</v>
      </c>
      <c r="F980" s="614"/>
      <c r="G980" s="614"/>
      <c r="H980" s="614"/>
      <c r="I980" s="614"/>
      <c r="J980" s="614">
        <v>2</v>
      </c>
      <c r="K980" s="614">
        <v>102</v>
      </c>
      <c r="L980" s="614">
        <v>1</v>
      </c>
      <c r="M980" s="614">
        <v>51</v>
      </c>
      <c r="N980" s="614">
        <v>4</v>
      </c>
      <c r="O980" s="614">
        <v>204</v>
      </c>
      <c r="P980" s="592">
        <v>2</v>
      </c>
      <c r="Q980" s="615">
        <v>51</v>
      </c>
    </row>
    <row r="981" spans="1:17" ht="14.4" customHeight="1" x14ac:dyDescent="0.3">
      <c r="A981" s="586" t="s">
        <v>1724</v>
      </c>
      <c r="B981" s="587" t="s">
        <v>1502</v>
      </c>
      <c r="C981" s="587" t="s">
        <v>1503</v>
      </c>
      <c r="D981" s="587" t="s">
        <v>1606</v>
      </c>
      <c r="E981" s="587" t="s">
        <v>1607</v>
      </c>
      <c r="F981" s="614"/>
      <c r="G981" s="614"/>
      <c r="H981" s="614"/>
      <c r="I981" s="614"/>
      <c r="J981" s="614">
        <v>3</v>
      </c>
      <c r="K981" s="614">
        <v>2289</v>
      </c>
      <c r="L981" s="614">
        <v>1</v>
      </c>
      <c r="M981" s="614">
        <v>763</v>
      </c>
      <c r="N981" s="614"/>
      <c r="O981" s="614"/>
      <c r="P981" s="592"/>
      <c r="Q981" s="615"/>
    </row>
    <row r="982" spans="1:17" ht="14.4" customHeight="1" x14ac:dyDescent="0.3">
      <c r="A982" s="586" t="s">
        <v>1724</v>
      </c>
      <c r="B982" s="587" t="s">
        <v>1502</v>
      </c>
      <c r="C982" s="587" t="s">
        <v>1503</v>
      </c>
      <c r="D982" s="587" t="s">
        <v>1643</v>
      </c>
      <c r="E982" s="587" t="s">
        <v>1644</v>
      </c>
      <c r="F982" s="614">
        <v>1</v>
      </c>
      <c r="G982" s="614">
        <v>30</v>
      </c>
      <c r="H982" s="614"/>
      <c r="I982" s="614">
        <v>30</v>
      </c>
      <c r="J982" s="614"/>
      <c r="K982" s="614"/>
      <c r="L982" s="614"/>
      <c r="M982" s="614"/>
      <c r="N982" s="614"/>
      <c r="O982" s="614"/>
      <c r="P982" s="592"/>
      <c r="Q982" s="615"/>
    </row>
    <row r="983" spans="1:17" ht="14.4" customHeight="1" x14ac:dyDescent="0.3">
      <c r="A983" s="586" t="s">
        <v>1724</v>
      </c>
      <c r="B983" s="587" t="s">
        <v>1502</v>
      </c>
      <c r="C983" s="587" t="s">
        <v>1503</v>
      </c>
      <c r="D983" s="587" t="s">
        <v>1650</v>
      </c>
      <c r="E983" s="587" t="s">
        <v>1652</v>
      </c>
      <c r="F983" s="614"/>
      <c r="G983" s="614"/>
      <c r="H983" s="614"/>
      <c r="I983" s="614"/>
      <c r="J983" s="614">
        <v>1</v>
      </c>
      <c r="K983" s="614">
        <v>327</v>
      </c>
      <c r="L983" s="614">
        <v>1</v>
      </c>
      <c r="M983" s="614">
        <v>327</v>
      </c>
      <c r="N983" s="614"/>
      <c r="O983" s="614"/>
      <c r="P983" s="592"/>
      <c r="Q983" s="615"/>
    </row>
    <row r="984" spans="1:17" ht="14.4" customHeight="1" x14ac:dyDescent="0.3">
      <c r="A984" s="586" t="s">
        <v>1724</v>
      </c>
      <c r="B984" s="587" t="s">
        <v>1502</v>
      </c>
      <c r="C984" s="587" t="s">
        <v>1503</v>
      </c>
      <c r="D984" s="587" t="s">
        <v>1657</v>
      </c>
      <c r="E984" s="587" t="s">
        <v>1658</v>
      </c>
      <c r="F984" s="614"/>
      <c r="G984" s="614"/>
      <c r="H984" s="614"/>
      <c r="I984" s="614"/>
      <c r="J984" s="614">
        <v>112</v>
      </c>
      <c r="K984" s="614">
        <v>29120</v>
      </c>
      <c r="L984" s="614">
        <v>1</v>
      </c>
      <c r="M984" s="614">
        <v>260</v>
      </c>
      <c r="N984" s="614">
        <v>19</v>
      </c>
      <c r="O984" s="614">
        <v>4959</v>
      </c>
      <c r="P984" s="592">
        <v>0.17029532967032968</v>
      </c>
      <c r="Q984" s="615">
        <v>261</v>
      </c>
    </row>
    <row r="985" spans="1:17" ht="14.4" customHeight="1" x14ac:dyDescent="0.3">
      <c r="A985" s="586" t="s">
        <v>1724</v>
      </c>
      <c r="B985" s="587" t="s">
        <v>1502</v>
      </c>
      <c r="C985" s="587" t="s">
        <v>1503</v>
      </c>
      <c r="D985" s="587" t="s">
        <v>1657</v>
      </c>
      <c r="E985" s="587" t="s">
        <v>1659</v>
      </c>
      <c r="F985" s="614"/>
      <c r="G985" s="614"/>
      <c r="H985" s="614"/>
      <c r="I985" s="614"/>
      <c r="J985" s="614"/>
      <c r="K985" s="614"/>
      <c r="L985" s="614"/>
      <c r="M985" s="614"/>
      <c r="N985" s="614">
        <v>367</v>
      </c>
      <c r="O985" s="614">
        <v>95787</v>
      </c>
      <c r="P985" s="592"/>
      <c r="Q985" s="615">
        <v>261</v>
      </c>
    </row>
    <row r="986" spans="1:17" ht="14.4" customHeight="1" x14ac:dyDescent="0.3">
      <c r="A986" s="586" t="s">
        <v>1724</v>
      </c>
      <c r="B986" s="587" t="s">
        <v>1502</v>
      </c>
      <c r="C986" s="587" t="s">
        <v>1503</v>
      </c>
      <c r="D986" s="587" t="s">
        <v>1660</v>
      </c>
      <c r="E986" s="587" t="s">
        <v>1662</v>
      </c>
      <c r="F986" s="614"/>
      <c r="G986" s="614"/>
      <c r="H986" s="614"/>
      <c r="I986" s="614"/>
      <c r="J986" s="614"/>
      <c r="K986" s="614"/>
      <c r="L986" s="614"/>
      <c r="M986" s="614"/>
      <c r="N986" s="614">
        <v>6</v>
      </c>
      <c r="O986" s="614">
        <v>990</v>
      </c>
      <c r="P986" s="592"/>
      <c r="Q986" s="615">
        <v>165</v>
      </c>
    </row>
    <row r="987" spans="1:17" ht="14.4" customHeight="1" x14ac:dyDescent="0.3">
      <c r="A987" s="586" t="s">
        <v>1724</v>
      </c>
      <c r="B987" s="587" t="s">
        <v>1502</v>
      </c>
      <c r="C987" s="587" t="s">
        <v>1503</v>
      </c>
      <c r="D987" s="587" t="s">
        <v>1665</v>
      </c>
      <c r="E987" s="587" t="s">
        <v>1666</v>
      </c>
      <c r="F987" s="614"/>
      <c r="G987" s="614"/>
      <c r="H987" s="614"/>
      <c r="I987" s="614"/>
      <c r="J987" s="614"/>
      <c r="K987" s="614"/>
      <c r="L987" s="614"/>
      <c r="M987" s="614"/>
      <c r="N987" s="614">
        <v>1</v>
      </c>
      <c r="O987" s="614">
        <v>152</v>
      </c>
      <c r="P987" s="592"/>
      <c r="Q987" s="615">
        <v>152</v>
      </c>
    </row>
    <row r="988" spans="1:17" ht="14.4" customHeight="1" x14ac:dyDescent="0.3">
      <c r="A988" s="586" t="s">
        <v>1725</v>
      </c>
      <c r="B988" s="587" t="s">
        <v>1502</v>
      </c>
      <c r="C988" s="587" t="s">
        <v>1503</v>
      </c>
      <c r="D988" s="587" t="s">
        <v>1504</v>
      </c>
      <c r="E988" s="587" t="s">
        <v>1505</v>
      </c>
      <c r="F988" s="614">
        <v>43</v>
      </c>
      <c r="G988" s="614">
        <v>7439</v>
      </c>
      <c r="H988" s="614">
        <v>1.7916666666666667</v>
      </c>
      <c r="I988" s="614">
        <v>173</v>
      </c>
      <c r="J988" s="614">
        <v>24</v>
      </c>
      <c r="K988" s="614">
        <v>4152</v>
      </c>
      <c r="L988" s="614">
        <v>1</v>
      </c>
      <c r="M988" s="614">
        <v>173</v>
      </c>
      <c r="N988" s="614">
        <v>25</v>
      </c>
      <c r="O988" s="614">
        <v>4350</v>
      </c>
      <c r="P988" s="592">
        <v>1.0476878612716762</v>
      </c>
      <c r="Q988" s="615">
        <v>174</v>
      </c>
    </row>
    <row r="989" spans="1:17" ht="14.4" customHeight="1" x14ac:dyDescent="0.3">
      <c r="A989" s="586" t="s">
        <v>1725</v>
      </c>
      <c r="B989" s="587" t="s">
        <v>1502</v>
      </c>
      <c r="C989" s="587" t="s">
        <v>1503</v>
      </c>
      <c r="D989" s="587" t="s">
        <v>1522</v>
      </c>
      <c r="E989" s="587" t="s">
        <v>1523</v>
      </c>
      <c r="F989" s="614"/>
      <c r="G989" s="614"/>
      <c r="H989" s="614"/>
      <c r="I989" s="614"/>
      <c r="J989" s="614"/>
      <c r="K989" s="614"/>
      <c r="L989" s="614"/>
      <c r="M989" s="614"/>
      <c r="N989" s="614">
        <v>1</v>
      </c>
      <c r="O989" s="614">
        <v>1070</v>
      </c>
      <c r="P989" s="592"/>
      <c r="Q989" s="615">
        <v>1070</v>
      </c>
    </row>
    <row r="990" spans="1:17" ht="14.4" customHeight="1" x14ac:dyDescent="0.3">
      <c r="A990" s="586" t="s">
        <v>1725</v>
      </c>
      <c r="B990" s="587" t="s">
        <v>1502</v>
      </c>
      <c r="C990" s="587" t="s">
        <v>1503</v>
      </c>
      <c r="D990" s="587" t="s">
        <v>1524</v>
      </c>
      <c r="E990" s="587" t="s">
        <v>1525</v>
      </c>
      <c r="F990" s="614">
        <v>6</v>
      </c>
      <c r="G990" s="614">
        <v>246</v>
      </c>
      <c r="H990" s="614">
        <v>0.20568561872909699</v>
      </c>
      <c r="I990" s="614">
        <v>41</v>
      </c>
      <c r="J990" s="614">
        <v>26</v>
      </c>
      <c r="K990" s="614">
        <v>1196</v>
      </c>
      <c r="L990" s="614">
        <v>1</v>
      </c>
      <c r="M990" s="614">
        <v>46</v>
      </c>
      <c r="N990" s="614"/>
      <c r="O990" s="614"/>
      <c r="P990" s="592"/>
      <c r="Q990" s="615"/>
    </row>
    <row r="991" spans="1:17" ht="14.4" customHeight="1" x14ac:dyDescent="0.3">
      <c r="A991" s="586" t="s">
        <v>1725</v>
      </c>
      <c r="B991" s="587" t="s">
        <v>1502</v>
      </c>
      <c r="C991" s="587" t="s">
        <v>1503</v>
      </c>
      <c r="D991" s="587" t="s">
        <v>1524</v>
      </c>
      <c r="E991" s="587" t="s">
        <v>1526</v>
      </c>
      <c r="F991" s="614">
        <v>3</v>
      </c>
      <c r="G991" s="614">
        <v>123</v>
      </c>
      <c r="H991" s="614"/>
      <c r="I991" s="614">
        <v>41</v>
      </c>
      <c r="J991" s="614"/>
      <c r="K991" s="614"/>
      <c r="L991" s="614"/>
      <c r="M991" s="614"/>
      <c r="N991" s="614">
        <v>7</v>
      </c>
      <c r="O991" s="614">
        <v>322</v>
      </c>
      <c r="P991" s="592"/>
      <c r="Q991" s="615">
        <v>46</v>
      </c>
    </row>
    <row r="992" spans="1:17" ht="14.4" customHeight="1" x14ac:dyDescent="0.3">
      <c r="A992" s="586" t="s">
        <v>1725</v>
      </c>
      <c r="B992" s="587" t="s">
        <v>1502</v>
      </c>
      <c r="C992" s="587" t="s">
        <v>1503</v>
      </c>
      <c r="D992" s="587" t="s">
        <v>1527</v>
      </c>
      <c r="E992" s="587" t="s">
        <v>1528</v>
      </c>
      <c r="F992" s="614"/>
      <c r="G992" s="614"/>
      <c r="H992" s="614"/>
      <c r="I992" s="614"/>
      <c r="J992" s="614">
        <v>8</v>
      </c>
      <c r="K992" s="614">
        <v>2776</v>
      </c>
      <c r="L992" s="614">
        <v>1</v>
      </c>
      <c r="M992" s="614">
        <v>347</v>
      </c>
      <c r="N992" s="614">
        <v>12</v>
      </c>
      <c r="O992" s="614">
        <v>4164</v>
      </c>
      <c r="P992" s="592">
        <v>1.5</v>
      </c>
      <c r="Q992" s="615">
        <v>347</v>
      </c>
    </row>
    <row r="993" spans="1:17" ht="14.4" customHeight="1" x14ac:dyDescent="0.3">
      <c r="A993" s="586" t="s">
        <v>1725</v>
      </c>
      <c r="B993" s="587" t="s">
        <v>1502</v>
      </c>
      <c r="C993" s="587" t="s">
        <v>1503</v>
      </c>
      <c r="D993" s="587" t="s">
        <v>1529</v>
      </c>
      <c r="E993" s="587" t="s">
        <v>1530</v>
      </c>
      <c r="F993" s="614"/>
      <c r="G993" s="614"/>
      <c r="H993" s="614"/>
      <c r="I993" s="614"/>
      <c r="J993" s="614">
        <v>2</v>
      </c>
      <c r="K993" s="614">
        <v>102</v>
      </c>
      <c r="L993" s="614">
        <v>1</v>
      </c>
      <c r="M993" s="614">
        <v>51</v>
      </c>
      <c r="N993" s="614"/>
      <c r="O993" s="614"/>
      <c r="P993" s="592"/>
      <c r="Q993" s="615"/>
    </row>
    <row r="994" spans="1:17" ht="14.4" customHeight="1" x14ac:dyDescent="0.3">
      <c r="A994" s="586" t="s">
        <v>1725</v>
      </c>
      <c r="B994" s="587" t="s">
        <v>1502</v>
      </c>
      <c r="C994" s="587" t="s">
        <v>1503</v>
      </c>
      <c r="D994" s="587" t="s">
        <v>1529</v>
      </c>
      <c r="E994" s="587" t="s">
        <v>1531</v>
      </c>
      <c r="F994" s="614"/>
      <c r="G994" s="614"/>
      <c r="H994" s="614"/>
      <c r="I994" s="614"/>
      <c r="J994" s="614"/>
      <c r="K994" s="614"/>
      <c r="L994" s="614"/>
      <c r="M994" s="614"/>
      <c r="N994" s="614">
        <v>4</v>
      </c>
      <c r="O994" s="614">
        <v>204</v>
      </c>
      <c r="P994" s="592"/>
      <c r="Q994" s="615">
        <v>51</v>
      </c>
    </row>
    <row r="995" spans="1:17" ht="14.4" customHeight="1" x14ac:dyDescent="0.3">
      <c r="A995" s="586" t="s">
        <v>1725</v>
      </c>
      <c r="B995" s="587" t="s">
        <v>1502</v>
      </c>
      <c r="C995" s="587" t="s">
        <v>1503</v>
      </c>
      <c r="D995" s="587" t="s">
        <v>1534</v>
      </c>
      <c r="E995" s="587" t="s">
        <v>1535</v>
      </c>
      <c r="F995" s="614"/>
      <c r="G995" s="614"/>
      <c r="H995" s="614"/>
      <c r="I995" s="614"/>
      <c r="J995" s="614">
        <v>19</v>
      </c>
      <c r="K995" s="614">
        <v>7163</v>
      </c>
      <c r="L995" s="614">
        <v>1</v>
      </c>
      <c r="M995" s="614">
        <v>377</v>
      </c>
      <c r="N995" s="614">
        <v>32</v>
      </c>
      <c r="O995" s="614">
        <v>12064</v>
      </c>
      <c r="P995" s="592">
        <v>1.6842105263157894</v>
      </c>
      <c r="Q995" s="615">
        <v>377</v>
      </c>
    </row>
    <row r="996" spans="1:17" ht="14.4" customHeight="1" x14ac:dyDescent="0.3">
      <c r="A996" s="586" t="s">
        <v>1725</v>
      </c>
      <c r="B996" s="587" t="s">
        <v>1502</v>
      </c>
      <c r="C996" s="587" t="s">
        <v>1503</v>
      </c>
      <c r="D996" s="587" t="s">
        <v>1538</v>
      </c>
      <c r="E996" s="587" t="s">
        <v>1539</v>
      </c>
      <c r="F996" s="614">
        <v>6</v>
      </c>
      <c r="G996" s="614">
        <v>2952</v>
      </c>
      <c r="H996" s="614">
        <v>1.1267175572519084</v>
      </c>
      <c r="I996" s="614">
        <v>492</v>
      </c>
      <c r="J996" s="614">
        <v>5</v>
      </c>
      <c r="K996" s="614">
        <v>2620</v>
      </c>
      <c r="L996" s="614">
        <v>1</v>
      </c>
      <c r="M996" s="614">
        <v>524</v>
      </c>
      <c r="N996" s="614">
        <v>4</v>
      </c>
      <c r="O996" s="614">
        <v>2096</v>
      </c>
      <c r="P996" s="592">
        <v>0.8</v>
      </c>
      <c r="Q996" s="615">
        <v>524</v>
      </c>
    </row>
    <row r="997" spans="1:17" ht="14.4" customHeight="1" x14ac:dyDescent="0.3">
      <c r="A997" s="586" t="s">
        <v>1725</v>
      </c>
      <c r="B997" s="587" t="s">
        <v>1502</v>
      </c>
      <c r="C997" s="587" t="s">
        <v>1503</v>
      </c>
      <c r="D997" s="587" t="s">
        <v>1540</v>
      </c>
      <c r="E997" s="587" t="s">
        <v>1541</v>
      </c>
      <c r="F997" s="614"/>
      <c r="G997" s="614"/>
      <c r="H997" s="614"/>
      <c r="I997" s="614"/>
      <c r="J997" s="614">
        <v>8</v>
      </c>
      <c r="K997" s="614">
        <v>456</v>
      </c>
      <c r="L997" s="614">
        <v>1</v>
      </c>
      <c r="M997" s="614">
        <v>57</v>
      </c>
      <c r="N997" s="614">
        <v>2</v>
      </c>
      <c r="O997" s="614">
        <v>114</v>
      </c>
      <c r="P997" s="592">
        <v>0.25</v>
      </c>
      <c r="Q997" s="615">
        <v>57</v>
      </c>
    </row>
    <row r="998" spans="1:17" ht="14.4" customHeight="1" x14ac:dyDescent="0.3">
      <c r="A998" s="586" t="s">
        <v>1725</v>
      </c>
      <c r="B998" s="587" t="s">
        <v>1502</v>
      </c>
      <c r="C998" s="587" t="s">
        <v>1503</v>
      </c>
      <c r="D998" s="587" t="s">
        <v>1542</v>
      </c>
      <c r="E998" s="587" t="s">
        <v>1543</v>
      </c>
      <c r="F998" s="614"/>
      <c r="G998" s="614"/>
      <c r="H998" s="614"/>
      <c r="I998" s="614"/>
      <c r="J998" s="614"/>
      <c r="K998" s="614"/>
      <c r="L998" s="614"/>
      <c r="M998" s="614"/>
      <c r="N998" s="614">
        <v>1</v>
      </c>
      <c r="O998" s="614">
        <v>225</v>
      </c>
      <c r="P998" s="592"/>
      <c r="Q998" s="615">
        <v>225</v>
      </c>
    </row>
    <row r="999" spans="1:17" ht="14.4" customHeight="1" x14ac:dyDescent="0.3">
      <c r="A999" s="586" t="s">
        <v>1725</v>
      </c>
      <c r="B999" s="587" t="s">
        <v>1502</v>
      </c>
      <c r="C999" s="587" t="s">
        <v>1503</v>
      </c>
      <c r="D999" s="587" t="s">
        <v>1545</v>
      </c>
      <c r="E999" s="587" t="s">
        <v>1546</v>
      </c>
      <c r="F999" s="614"/>
      <c r="G999" s="614"/>
      <c r="H999" s="614"/>
      <c r="I999" s="614"/>
      <c r="J999" s="614"/>
      <c r="K999" s="614"/>
      <c r="L999" s="614"/>
      <c r="M999" s="614"/>
      <c r="N999" s="614">
        <v>1</v>
      </c>
      <c r="O999" s="614">
        <v>554</v>
      </c>
      <c r="P999" s="592"/>
      <c r="Q999" s="615">
        <v>554</v>
      </c>
    </row>
    <row r="1000" spans="1:17" ht="14.4" customHeight="1" x14ac:dyDescent="0.3">
      <c r="A1000" s="586" t="s">
        <v>1725</v>
      </c>
      <c r="B1000" s="587" t="s">
        <v>1502</v>
      </c>
      <c r="C1000" s="587" t="s">
        <v>1503</v>
      </c>
      <c r="D1000" s="587" t="s">
        <v>1556</v>
      </c>
      <c r="E1000" s="587" t="s">
        <v>1557</v>
      </c>
      <c r="F1000" s="614"/>
      <c r="G1000" s="614"/>
      <c r="H1000" s="614"/>
      <c r="I1000" s="614"/>
      <c r="J1000" s="614">
        <v>2</v>
      </c>
      <c r="K1000" s="614">
        <v>34</v>
      </c>
      <c r="L1000" s="614">
        <v>1</v>
      </c>
      <c r="M1000" s="614">
        <v>17</v>
      </c>
      <c r="N1000" s="614">
        <v>25</v>
      </c>
      <c r="O1000" s="614">
        <v>425</v>
      </c>
      <c r="P1000" s="592">
        <v>12.5</v>
      </c>
      <c r="Q1000" s="615">
        <v>17</v>
      </c>
    </row>
    <row r="1001" spans="1:17" ht="14.4" customHeight="1" x14ac:dyDescent="0.3">
      <c r="A1001" s="586" t="s">
        <v>1725</v>
      </c>
      <c r="B1001" s="587" t="s">
        <v>1502</v>
      </c>
      <c r="C1001" s="587" t="s">
        <v>1503</v>
      </c>
      <c r="D1001" s="587" t="s">
        <v>1556</v>
      </c>
      <c r="E1001" s="587" t="s">
        <v>1558</v>
      </c>
      <c r="F1001" s="614"/>
      <c r="G1001" s="614"/>
      <c r="H1001" s="614"/>
      <c r="I1001" s="614"/>
      <c r="J1001" s="614">
        <v>18</v>
      </c>
      <c r="K1001" s="614">
        <v>306</v>
      </c>
      <c r="L1001" s="614">
        <v>1</v>
      </c>
      <c r="M1001" s="614">
        <v>17</v>
      </c>
      <c r="N1001" s="614">
        <v>1</v>
      </c>
      <c r="O1001" s="614">
        <v>17</v>
      </c>
      <c r="P1001" s="592">
        <v>5.5555555555555552E-2</v>
      </c>
      <c r="Q1001" s="615">
        <v>17</v>
      </c>
    </row>
    <row r="1002" spans="1:17" ht="14.4" customHeight="1" x14ac:dyDescent="0.3">
      <c r="A1002" s="586" t="s">
        <v>1725</v>
      </c>
      <c r="B1002" s="587" t="s">
        <v>1502</v>
      </c>
      <c r="C1002" s="587" t="s">
        <v>1503</v>
      </c>
      <c r="D1002" s="587" t="s">
        <v>1562</v>
      </c>
      <c r="E1002" s="587" t="s">
        <v>1564</v>
      </c>
      <c r="F1002" s="614">
        <v>1</v>
      </c>
      <c r="G1002" s="614">
        <v>103</v>
      </c>
      <c r="H1002" s="614"/>
      <c r="I1002" s="614">
        <v>103</v>
      </c>
      <c r="J1002" s="614"/>
      <c r="K1002" s="614"/>
      <c r="L1002" s="614"/>
      <c r="M1002" s="614"/>
      <c r="N1002" s="614"/>
      <c r="O1002" s="614"/>
      <c r="P1002" s="592"/>
      <c r="Q1002" s="615"/>
    </row>
    <row r="1003" spans="1:17" ht="14.4" customHeight="1" x14ac:dyDescent="0.3">
      <c r="A1003" s="586" t="s">
        <v>1725</v>
      </c>
      <c r="B1003" s="587" t="s">
        <v>1502</v>
      </c>
      <c r="C1003" s="587" t="s">
        <v>1503</v>
      </c>
      <c r="D1003" s="587" t="s">
        <v>1571</v>
      </c>
      <c r="E1003" s="587" t="s">
        <v>1572</v>
      </c>
      <c r="F1003" s="614">
        <v>139</v>
      </c>
      <c r="G1003" s="614">
        <v>16263</v>
      </c>
      <c r="H1003" s="614">
        <v>0.69523768809849518</v>
      </c>
      <c r="I1003" s="614">
        <v>117</v>
      </c>
      <c r="J1003" s="614">
        <v>172</v>
      </c>
      <c r="K1003" s="614">
        <v>23392</v>
      </c>
      <c r="L1003" s="614">
        <v>1</v>
      </c>
      <c r="M1003" s="614">
        <v>136</v>
      </c>
      <c r="N1003" s="614">
        <v>114</v>
      </c>
      <c r="O1003" s="614">
        <v>15599</v>
      </c>
      <c r="P1003" s="592">
        <v>0.66685191518467857</v>
      </c>
      <c r="Q1003" s="615">
        <v>136.83333333333334</v>
      </c>
    </row>
    <row r="1004" spans="1:17" ht="14.4" customHeight="1" x14ac:dyDescent="0.3">
      <c r="A1004" s="586" t="s">
        <v>1725</v>
      </c>
      <c r="B1004" s="587" t="s">
        <v>1502</v>
      </c>
      <c r="C1004" s="587" t="s">
        <v>1503</v>
      </c>
      <c r="D1004" s="587" t="s">
        <v>1571</v>
      </c>
      <c r="E1004" s="587" t="s">
        <v>1573</v>
      </c>
      <c r="F1004" s="614">
        <v>2</v>
      </c>
      <c r="G1004" s="614">
        <v>234</v>
      </c>
      <c r="H1004" s="614"/>
      <c r="I1004" s="614">
        <v>117</v>
      </c>
      <c r="J1004" s="614"/>
      <c r="K1004" s="614"/>
      <c r="L1004" s="614"/>
      <c r="M1004" s="614"/>
      <c r="N1004" s="614">
        <v>2</v>
      </c>
      <c r="O1004" s="614">
        <v>272</v>
      </c>
      <c r="P1004" s="592"/>
      <c r="Q1004" s="615">
        <v>136</v>
      </c>
    </row>
    <row r="1005" spans="1:17" ht="14.4" customHeight="1" x14ac:dyDescent="0.3">
      <c r="A1005" s="586" t="s">
        <v>1725</v>
      </c>
      <c r="B1005" s="587" t="s">
        <v>1502</v>
      </c>
      <c r="C1005" s="587" t="s">
        <v>1503</v>
      </c>
      <c r="D1005" s="587" t="s">
        <v>1574</v>
      </c>
      <c r="E1005" s="587" t="s">
        <v>1575</v>
      </c>
      <c r="F1005" s="614">
        <v>18</v>
      </c>
      <c r="G1005" s="614">
        <v>1638</v>
      </c>
      <c r="H1005" s="614">
        <v>4.5</v>
      </c>
      <c r="I1005" s="614">
        <v>91</v>
      </c>
      <c r="J1005" s="614">
        <v>4</v>
      </c>
      <c r="K1005" s="614">
        <v>364</v>
      </c>
      <c r="L1005" s="614">
        <v>1</v>
      </c>
      <c r="M1005" s="614">
        <v>91</v>
      </c>
      <c r="N1005" s="614">
        <v>10</v>
      </c>
      <c r="O1005" s="614">
        <v>910</v>
      </c>
      <c r="P1005" s="592">
        <v>2.5</v>
      </c>
      <c r="Q1005" s="615">
        <v>91</v>
      </c>
    </row>
    <row r="1006" spans="1:17" ht="14.4" customHeight="1" x14ac:dyDescent="0.3">
      <c r="A1006" s="586" t="s">
        <v>1725</v>
      </c>
      <c r="B1006" s="587" t="s">
        <v>1502</v>
      </c>
      <c r="C1006" s="587" t="s">
        <v>1503</v>
      </c>
      <c r="D1006" s="587" t="s">
        <v>1576</v>
      </c>
      <c r="E1006" s="587" t="s">
        <v>1577</v>
      </c>
      <c r="F1006" s="614">
        <v>3</v>
      </c>
      <c r="G1006" s="614">
        <v>297</v>
      </c>
      <c r="H1006" s="614">
        <v>1.083941605839416</v>
      </c>
      <c r="I1006" s="614">
        <v>99</v>
      </c>
      <c r="J1006" s="614">
        <v>2</v>
      </c>
      <c r="K1006" s="614">
        <v>274</v>
      </c>
      <c r="L1006" s="614">
        <v>1</v>
      </c>
      <c r="M1006" s="614">
        <v>137</v>
      </c>
      <c r="N1006" s="614">
        <v>1</v>
      </c>
      <c r="O1006" s="614">
        <v>138</v>
      </c>
      <c r="P1006" s="592">
        <v>0.5036496350364964</v>
      </c>
      <c r="Q1006" s="615">
        <v>138</v>
      </c>
    </row>
    <row r="1007" spans="1:17" ht="14.4" customHeight="1" x14ac:dyDescent="0.3">
      <c r="A1007" s="586" t="s">
        <v>1725</v>
      </c>
      <c r="B1007" s="587" t="s">
        <v>1502</v>
      </c>
      <c r="C1007" s="587" t="s">
        <v>1503</v>
      </c>
      <c r="D1007" s="587" t="s">
        <v>1579</v>
      </c>
      <c r="E1007" s="587" t="s">
        <v>1580</v>
      </c>
      <c r="F1007" s="614">
        <v>4</v>
      </c>
      <c r="G1007" s="614">
        <v>84</v>
      </c>
      <c r="H1007" s="614"/>
      <c r="I1007" s="614">
        <v>21</v>
      </c>
      <c r="J1007" s="614"/>
      <c r="K1007" s="614"/>
      <c r="L1007" s="614"/>
      <c r="M1007" s="614"/>
      <c r="N1007" s="614"/>
      <c r="O1007" s="614"/>
      <c r="P1007" s="592"/>
      <c r="Q1007" s="615"/>
    </row>
    <row r="1008" spans="1:17" ht="14.4" customHeight="1" x14ac:dyDescent="0.3">
      <c r="A1008" s="586" t="s">
        <v>1725</v>
      </c>
      <c r="B1008" s="587" t="s">
        <v>1502</v>
      </c>
      <c r="C1008" s="587" t="s">
        <v>1503</v>
      </c>
      <c r="D1008" s="587" t="s">
        <v>1582</v>
      </c>
      <c r="E1008" s="587" t="s">
        <v>1583</v>
      </c>
      <c r="F1008" s="614"/>
      <c r="G1008" s="614"/>
      <c r="H1008" s="614"/>
      <c r="I1008" s="614"/>
      <c r="J1008" s="614">
        <v>11</v>
      </c>
      <c r="K1008" s="614">
        <v>3608</v>
      </c>
      <c r="L1008" s="614">
        <v>1</v>
      </c>
      <c r="M1008" s="614">
        <v>328</v>
      </c>
      <c r="N1008" s="614">
        <v>10</v>
      </c>
      <c r="O1008" s="614">
        <v>3280</v>
      </c>
      <c r="P1008" s="592">
        <v>0.90909090909090906</v>
      </c>
      <c r="Q1008" s="615">
        <v>328</v>
      </c>
    </row>
    <row r="1009" spans="1:17" ht="14.4" customHeight="1" x14ac:dyDescent="0.3">
      <c r="A1009" s="586" t="s">
        <v>1725</v>
      </c>
      <c r="B1009" s="587" t="s">
        <v>1502</v>
      </c>
      <c r="C1009" s="587" t="s">
        <v>1503</v>
      </c>
      <c r="D1009" s="587" t="s">
        <v>1593</v>
      </c>
      <c r="E1009" s="587" t="s">
        <v>1594</v>
      </c>
      <c r="F1009" s="614">
        <v>5</v>
      </c>
      <c r="G1009" s="614">
        <v>205</v>
      </c>
      <c r="H1009" s="614"/>
      <c r="I1009" s="614">
        <v>41</v>
      </c>
      <c r="J1009" s="614"/>
      <c r="K1009" s="614"/>
      <c r="L1009" s="614"/>
      <c r="M1009" s="614"/>
      <c r="N1009" s="614">
        <v>4</v>
      </c>
      <c r="O1009" s="614">
        <v>204</v>
      </c>
      <c r="P1009" s="592"/>
      <c r="Q1009" s="615">
        <v>51</v>
      </c>
    </row>
    <row r="1010" spans="1:17" ht="14.4" customHeight="1" x14ac:dyDescent="0.3">
      <c r="A1010" s="586" t="s">
        <v>1725</v>
      </c>
      <c r="B1010" s="587" t="s">
        <v>1502</v>
      </c>
      <c r="C1010" s="587" t="s">
        <v>1503</v>
      </c>
      <c r="D1010" s="587" t="s">
        <v>1593</v>
      </c>
      <c r="E1010" s="587" t="s">
        <v>1595</v>
      </c>
      <c r="F1010" s="614">
        <v>2</v>
      </c>
      <c r="G1010" s="614">
        <v>82</v>
      </c>
      <c r="H1010" s="614">
        <v>1.607843137254902</v>
      </c>
      <c r="I1010" s="614">
        <v>41</v>
      </c>
      <c r="J1010" s="614">
        <v>1</v>
      </c>
      <c r="K1010" s="614">
        <v>51</v>
      </c>
      <c r="L1010" s="614">
        <v>1</v>
      </c>
      <c r="M1010" s="614">
        <v>51</v>
      </c>
      <c r="N1010" s="614">
        <v>8</v>
      </c>
      <c r="O1010" s="614">
        <v>408</v>
      </c>
      <c r="P1010" s="592">
        <v>8</v>
      </c>
      <c r="Q1010" s="615">
        <v>51</v>
      </c>
    </row>
    <row r="1011" spans="1:17" ht="14.4" customHeight="1" x14ac:dyDescent="0.3">
      <c r="A1011" s="586" t="s">
        <v>1725</v>
      </c>
      <c r="B1011" s="587" t="s">
        <v>1502</v>
      </c>
      <c r="C1011" s="587" t="s">
        <v>1503</v>
      </c>
      <c r="D1011" s="587" t="s">
        <v>1611</v>
      </c>
      <c r="E1011" s="587" t="s">
        <v>1612</v>
      </c>
      <c r="F1011" s="614">
        <v>8</v>
      </c>
      <c r="G1011" s="614">
        <v>4912</v>
      </c>
      <c r="H1011" s="614">
        <v>1.6052287581699347</v>
      </c>
      <c r="I1011" s="614">
        <v>614</v>
      </c>
      <c r="J1011" s="614">
        <v>5</v>
      </c>
      <c r="K1011" s="614">
        <v>3060</v>
      </c>
      <c r="L1011" s="614">
        <v>1</v>
      </c>
      <c r="M1011" s="614">
        <v>612</v>
      </c>
      <c r="N1011" s="614">
        <v>2</v>
      </c>
      <c r="O1011" s="614">
        <v>1224</v>
      </c>
      <c r="P1011" s="592">
        <v>0.4</v>
      </c>
      <c r="Q1011" s="615">
        <v>612</v>
      </c>
    </row>
    <row r="1012" spans="1:17" ht="14.4" customHeight="1" x14ac:dyDescent="0.3">
      <c r="A1012" s="586" t="s">
        <v>1725</v>
      </c>
      <c r="B1012" s="587" t="s">
        <v>1502</v>
      </c>
      <c r="C1012" s="587" t="s">
        <v>1503</v>
      </c>
      <c r="D1012" s="587" t="s">
        <v>1611</v>
      </c>
      <c r="E1012" s="587" t="s">
        <v>1613</v>
      </c>
      <c r="F1012" s="614"/>
      <c r="G1012" s="614"/>
      <c r="H1012" s="614"/>
      <c r="I1012" s="614"/>
      <c r="J1012" s="614">
        <v>2</v>
      </c>
      <c r="K1012" s="614">
        <v>1224</v>
      </c>
      <c r="L1012" s="614">
        <v>1</v>
      </c>
      <c r="M1012" s="614">
        <v>612</v>
      </c>
      <c r="N1012" s="614">
        <v>2</v>
      </c>
      <c r="O1012" s="614">
        <v>1224</v>
      </c>
      <c r="P1012" s="592">
        <v>1</v>
      </c>
      <c r="Q1012" s="615">
        <v>612</v>
      </c>
    </row>
    <row r="1013" spans="1:17" ht="14.4" customHeight="1" x14ac:dyDescent="0.3">
      <c r="A1013" s="586" t="s">
        <v>1725</v>
      </c>
      <c r="B1013" s="587" t="s">
        <v>1502</v>
      </c>
      <c r="C1013" s="587" t="s">
        <v>1503</v>
      </c>
      <c r="D1013" s="587" t="s">
        <v>1614</v>
      </c>
      <c r="E1013" s="587" t="s">
        <v>1615</v>
      </c>
      <c r="F1013" s="614"/>
      <c r="G1013" s="614"/>
      <c r="H1013" s="614"/>
      <c r="I1013" s="614"/>
      <c r="J1013" s="614">
        <v>1</v>
      </c>
      <c r="K1013" s="614">
        <v>825</v>
      </c>
      <c r="L1013" s="614">
        <v>1</v>
      </c>
      <c r="M1013" s="614">
        <v>825</v>
      </c>
      <c r="N1013" s="614"/>
      <c r="O1013" s="614"/>
      <c r="P1013" s="592"/>
      <c r="Q1013" s="615"/>
    </row>
    <row r="1014" spans="1:17" ht="14.4" customHeight="1" x14ac:dyDescent="0.3">
      <c r="A1014" s="586" t="s">
        <v>1725</v>
      </c>
      <c r="B1014" s="587" t="s">
        <v>1502</v>
      </c>
      <c r="C1014" s="587" t="s">
        <v>1503</v>
      </c>
      <c r="D1014" s="587" t="s">
        <v>1650</v>
      </c>
      <c r="E1014" s="587" t="s">
        <v>1651</v>
      </c>
      <c r="F1014" s="614"/>
      <c r="G1014" s="614"/>
      <c r="H1014" s="614"/>
      <c r="I1014" s="614"/>
      <c r="J1014" s="614"/>
      <c r="K1014" s="614"/>
      <c r="L1014" s="614"/>
      <c r="M1014" s="614"/>
      <c r="N1014" s="614">
        <v>1</v>
      </c>
      <c r="O1014" s="614">
        <v>327</v>
      </c>
      <c r="P1014" s="592"/>
      <c r="Q1014" s="615">
        <v>327</v>
      </c>
    </row>
    <row r="1015" spans="1:17" ht="14.4" customHeight="1" x14ac:dyDescent="0.3">
      <c r="A1015" s="586" t="s">
        <v>1725</v>
      </c>
      <c r="B1015" s="587" t="s">
        <v>1502</v>
      </c>
      <c r="C1015" s="587" t="s">
        <v>1503</v>
      </c>
      <c r="D1015" s="587" t="s">
        <v>1657</v>
      </c>
      <c r="E1015" s="587" t="s">
        <v>1658</v>
      </c>
      <c r="F1015" s="614"/>
      <c r="G1015" s="614"/>
      <c r="H1015" s="614"/>
      <c r="I1015" s="614"/>
      <c r="J1015" s="614">
        <v>33</v>
      </c>
      <c r="K1015" s="614">
        <v>8580</v>
      </c>
      <c r="L1015" s="614">
        <v>1</v>
      </c>
      <c r="M1015" s="614">
        <v>260</v>
      </c>
      <c r="N1015" s="614">
        <v>2</v>
      </c>
      <c r="O1015" s="614">
        <v>522</v>
      </c>
      <c r="P1015" s="592">
        <v>6.0839160839160841E-2</v>
      </c>
      <c r="Q1015" s="615">
        <v>261</v>
      </c>
    </row>
    <row r="1016" spans="1:17" ht="14.4" customHeight="1" x14ac:dyDescent="0.3">
      <c r="A1016" s="586" t="s">
        <v>1725</v>
      </c>
      <c r="B1016" s="587" t="s">
        <v>1502</v>
      </c>
      <c r="C1016" s="587" t="s">
        <v>1503</v>
      </c>
      <c r="D1016" s="587" t="s">
        <v>1657</v>
      </c>
      <c r="E1016" s="587" t="s">
        <v>1659</v>
      </c>
      <c r="F1016" s="614"/>
      <c r="G1016" s="614"/>
      <c r="H1016" s="614"/>
      <c r="I1016" s="614"/>
      <c r="J1016" s="614"/>
      <c r="K1016" s="614"/>
      <c r="L1016" s="614"/>
      <c r="M1016" s="614"/>
      <c r="N1016" s="614">
        <v>72</v>
      </c>
      <c r="O1016" s="614">
        <v>18792</v>
      </c>
      <c r="P1016" s="592"/>
      <c r="Q1016" s="615">
        <v>261</v>
      </c>
    </row>
    <row r="1017" spans="1:17" ht="14.4" customHeight="1" x14ac:dyDescent="0.3">
      <c r="A1017" s="586" t="s">
        <v>1725</v>
      </c>
      <c r="B1017" s="587" t="s">
        <v>1502</v>
      </c>
      <c r="C1017" s="587" t="s">
        <v>1503</v>
      </c>
      <c r="D1017" s="587" t="s">
        <v>1665</v>
      </c>
      <c r="E1017" s="587" t="s">
        <v>1667</v>
      </c>
      <c r="F1017" s="614"/>
      <c r="G1017" s="614"/>
      <c r="H1017" s="614"/>
      <c r="I1017" s="614"/>
      <c r="J1017" s="614"/>
      <c r="K1017" s="614"/>
      <c r="L1017" s="614"/>
      <c r="M1017" s="614"/>
      <c r="N1017" s="614">
        <v>1</v>
      </c>
      <c r="O1017" s="614">
        <v>152</v>
      </c>
      <c r="P1017" s="592"/>
      <c r="Q1017" s="615">
        <v>152</v>
      </c>
    </row>
    <row r="1018" spans="1:17" ht="14.4" customHeight="1" x14ac:dyDescent="0.3">
      <c r="A1018" s="586" t="s">
        <v>1726</v>
      </c>
      <c r="B1018" s="587" t="s">
        <v>1502</v>
      </c>
      <c r="C1018" s="587" t="s">
        <v>1503</v>
      </c>
      <c r="D1018" s="587" t="s">
        <v>1504</v>
      </c>
      <c r="E1018" s="587" t="s">
        <v>1505</v>
      </c>
      <c r="F1018" s="614">
        <v>425</v>
      </c>
      <c r="G1018" s="614">
        <v>73525</v>
      </c>
      <c r="H1018" s="614">
        <v>0.74692442882249566</v>
      </c>
      <c r="I1018" s="614">
        <v>173</v>
      </c>
      <c r="J1018" s="614">
        <v>569</v>
      </c>
      <c r="K1018" s="614">
        <v>98437</v>
      </c>
      <c r="L1018" s="614">
        <v>1</v>
      </c>
      <c r="M1018" s="614">
        <v>173</v>
      </c>
      <c r="N1018" s="614">
        <v>450</v>
      </c>
      <c r="O1018" s="614">
        <v>78300</v>
      </c>
      <c r="P1018" s="592">
        <v>0.79543261172120239</v>
      </c>
      <c r="Q1018" s="615">
        <v>174</v>
      </c>
    </row>
    <row r="1019" spans="1:17" ht="14.4" customHeight="1" x14ac:dyDescent="0.3">
      <c r="A1019" s="586" t="s">
        <v>1726</v>
      </c>
      <c r="B1019" s="587" t="s">
        <v>1502</v>
      </c>
      <c r="C1019" s="587" t="s">
        <v>1503</v>
      </c>
      <c r="D1019" s="587" t="s">
        <v>1522</v>
      </c>
      <c r="E1019" s="587" t="s">
        <v>1523</v>
      </c>
      <c r="F1019" s="614">
        <v>18</v>
      </c>
      <c r="G1019" s="614">
        <v>21114</v>
      </c>
      <c r="H1019" s="614">
        <v>6.5775700934579442</v>
      </c>
      <c r="I1019" s="614">
        <v>1173</v>
      </c>
      <c r="J1019" s="614">
        <v>3</v>
      </c>
      <c r="K1019" s="614">
        <v>3210</v>
      </c>
      <c r="L1019" s="614">
        <v>1</v>
      </c>
      <c r="M1019" s="614">
        <v>1070</v>
      </c>
      <c r="N1019" s="614">
        <v>1</v>
      </c>
      <c r="O1019" s="614">
        <v>1070</v>
      </c>
      <c r="P1019" s="592">
        <v>0.33333333333333331</v>
      </c>
      <c r="Q1019" s="615">
        <v>1070</v>
      </c>
    </row>
    <row r="1020" spans="1:17" ht="14.4" customHeight="1" x14ac:dyDescent="0.3">
      <c r="A1020" s="586" t="s">
        <v>1726</v>
      </c>
      <c r="B1020" s="587" t="s">
        <v>1502</v>
      </c>
      <c r="C1020" s="587" t="s">
        <v>1503</v>
      </c>
      <c r="D1020" s="587" t="s">
        <v>1524</v>
      </c>
      <c r="E1020" s="587" t="s">
        <v>1525</v>
      </c>
      <c r="F1020" s="614">
        <v>304</v>
      </c>
      <c r="G1020" s="614">
        <v>12464</v>
      </c>
      <c r="H1020" s="614">
        <v>0.84147988117742367</v>
      </c>
      <c r="I1020" s="614">
        <v>41</v>
      </c>
      <c r="J1020" s="614">
        <v>322</v>
      </c>
      <c r="K1020" s="614">
        <v>14812</v>
      </c>
      <c r="L1020" s="614">
        <v>1</v>
      </c>
      <c r="M1020" s="614">
        <v>46</v>
      </c>
      <c r="N1020" s="614">
        <v>183</v>
      </c>
      <c r="O1020" s="614">
        <v>8418</v>
      </c>
      <c r="P1020" s="592">
        <v>0.56832298136645965</v>
      </c>
      <c r="Q1020" s="615">
        <v>46</v>
      </c>
    </row>
    <row r="1021" spans="1:17" ht="14.4" customHeight="1" x14ac:dyDescent="0.3">
      <c r="A1021" s="586" t="s">
        <v>1726</v>
      </c>
      <c r="B1021" s="587" t="s">
        <v>1502</v>
      </c>
      <c r="C1021" s="587" t="s">
        <v>1503</v>
      </c>
      <c r="D1021" s="587" t="s">
        <v>1524</v>
      </c>
      <c r="E1021" s="587" t="s">
        <v>1526</v>
      </c>
      <c r="F1021" s="614">
        <v>1</v>
      </c>
      <c r="G1021" s="614">
        <v>41</v>
      </c>
      <c r="H1021" s="614">
        <v>0.22282608695652173</v>
      </c>
      <c r="I1021" s="614">
        <v>41</v>
      </c>
      <c r="J1021" s="614">
        <v>4</v>
      </c>
      <c r="K1021" s="614">
        <v>184</v>
      </c>
      <c r="L1021" s="614">
        <v>1</v>
      </c>
      <c r="M1021" s="614">
        <v>46</v>
      </c>
      <c r="N1021" s="614"/>
      <c r="O1021" s="614"/>
      <c r="P1021" s="592"/>
      <c r="Q1021" s="615"/>
    </row>
    <row r="1022" spans="1:17" ht="14.4" customHeight="1" x14ac:dyDescent="0.3">
      <c r="A1022" s="586" t="s">
        <v>1726</v>
      </c>
      <c r="B1022" s="587" t="s">
        <v>1502</v>
      </c>
      <c r="C1022" s="587" t="s">
        <v>1503</v>
      </c>
      <c r="D1022" s="587" t="s">
        <v>1527</v>
      </c>
      <c r="E1022" s="587" t="s">
        <v>1528</v>
      </c>
      <c r="F1022" s="614">
        <v>19</v>
      </c>
      <c r="G1022" s="614">
        <v>7296</v>
      </c>
      <c r="H1022" s="614">
        <v>0.84103746397694523</v>
      </c>
      <c r="I1022" s="614">
        <v>384</v>
      </c>
      <c r="J1022" s="614">
        <v>25</v>
      </c>
      <c r="K1022" s="614">
        <v>8675</v>
      </c>
      <c r="L1022" s="614">
        <v>1</v>
      </c>
      <c r="M1022" s="614">
        <v>347</v>
      </c>
      <c r="N1022" s="614">
        <v>18</v>
      </c>
      <c r="O1022" s="614">
        <v>6246</v>
      </c>
      <c r="P1022" s="592">
        <v>0.72</v>
      </c>
      <c r="Q1022" s="615">
        <v>347</v>
      </c>
    </row>
    <row r="1023" spans="1:17" ht="14.4" customHeight="1" x14ac:dyDescent="0.3">
      <c r="A1023" s="586" t="s">
        <v>1726</v>
      </c>
      <c r="B1023" s="587" t="s">
        <v>1502</v>
      </c>
      <c r="C1023" s="587" t="s">
        <v>1503</v>
      </c>
      <c r="D1023" s="587" t="s">
        <v>1529</v>
      </c>
      <c r="E1023" s="587" t="s">
        <v>1531</v>
      </c>
      <c r="F1023" s="614">
        <v>17</v>
      </c>
      <c r="G1023" s="614">
        <v>629</v>
      </c>
      <c r="H1023" s="614">
        <v>6.166666666666667</v>
      </c>
      <c r="I1023" s="614">
        <v>37</v>
      </c>
      <c r="J1023" s="614">
        <v>2</v>
      </c>
      <c r="K1023" s="614">
        <v>102</v>
      </c>
      <c r="L1023" s="614">
        <v>1</v>
      </c>
      <c r="M1023" s="614">
        <v>51</v>
      </c>
      <c r="N1023" s="614"/>
      <c r="O1023" s="614"/>
      <c r="P1023" s="592"/>
      <c r="Q1023" s="615"/>
    </row>
    <row r="1024" spans="1:17" ht="14.4" customHeight="1" x14ac:dyDescent="0.3">
      <c r="A1024" s="586" t="s">
        <v>1726</v>
      </c>
      <c r="B1024" s="587" t="s">
        <v>1502</v>
      </c>
      <c r="C1024" s="587" t="s">
        <v>1503</v>
      </c>
      <c r="D1024" s="587" t="s">
        <v>1534</v>
      </c>
      <c r="E1024" s="587" t="s">
        <v>1535</v>
      </c>
      <c r="F1024" s="614">
        <v>6</v>
      </c>
      <c r="G1024" s="614">
        <v>2676</v>
      </c>
      <c r="H1024" s="614">
        <v>7.8868258178603004E-2</v>
      </c>
      <c r="I1024" s="614">
        <v>446</v>
      </c>
      <c r="J1024" s="614">
        <v>90</v>
      </c>
      <c r="K1024" s="614">
        <v>33930</v>
      </c>
      <c r="L1024" s="614">
        <v>1</v>
      </c>
      <c r="M1024" s="614">
        <v>377</v>
      </c>
      <c r="N1024" s="614">
        <v>84</v>
      </c>
      <c r="O1024" s="614">
        <v>31668</v>
      </c>
      <c r="P1024" s="592">
        <v>0.93333333333333335</v>
      </c>
      <c r="Q1024" s="615">
        <v>377</v>
      </c>
    </row>
    <row r="1025" spans="1:17" ht="14.4" customHeight="1" x14ac:dyDescent="0.3">
      <c r="A1025" s="586" t="s">
        <v>1726</v>
      </c>
      <c r="B1025" s="587" t="s">
        <v>1502</v>
      </c>
      <c r="C1025" s="587" t="s">
        <v>1503</v>
      </c>
      <c r="D1025" s="587" t="s">
        <v>1536</v>
      </c>
      <c r="E1025" s="587" t="s">
        <v>1537</v>
      </c>
      <c r="F1025" s="614">
        <v>1</v>
      </c>
      <c r="G1025" s="614">
        <v>42</v>
      </c>
      <c r="H1025" s="614"/>
      <c r="I1025" s="614">
        <v>42</v>
      </c>
      <c r="J1025" s="614"/>
      <c r="K1025" s="614"/>
      <c r="L1025" s="614"/>
      <c r="M1025" s="614"/>
      <c r="N1025" s="614">
        <v>1</v>
      </c>
      <c r="O1025" s="614">
        <v>34</v>
      </c>
      <c r="P1025" s="592"/>
      <c r="Q1025" s="615">
        <v>34</v>
      </c>
    </row>
    <row r="1026" spans="1:17" ht="14.4" customHeight="1" x14ac:dyDescent="0.3">
      <c r="A1026" s="586" t="s">
        <v>1726</v>
      </c>
      <c r="B1026" s="587" t="s">
        <v>1502</v>
      </c>
      <c r="C1026" s="587" t="s">
        <v>1503</v>
      </c>
      <c r="D1026" s="587" t="s">
        <v>1538</v>
      </c>
      <c r="E1026" s="587" t="s">
        <v>1539</v>
      </c>
      <c r="F1026" s="614">
        <v>97</v>
      </c>
      <c r="G1026" s="614">
        <v>47724</v>
      </c>
      <c r="H1026" s="614">
        <v>0.51166480830259886</v>
      </c>
      <c r="I1026" s="614">
        <v>492</v>
      </c>
      <c r="J1026" s="614">
        <v>178</v>
      </c>
      <c r="K1026" s="614">
        <v>93272</v>
      </c>
      <c r="L1026" s="614">
        <v>1</v>
      </c>
      <c r="M1026" s="614">
        <v>524</v>
      </c>
      <c r="N1026" s="614">
        <v>150</v>
      </c>
      <c r="O1026" s="614">
        <v>78600</v>
      </c>
      <c r="P1026" s="592">
        <v>0.84269662921348309</v>
      </c>
      <c r="Q1026" s="615">
        <v>524</v>
      </c>
    </row>
    <row r="1027" spans="1:17" ht="14.4" customHeight="1" x14ac:dyDescent="0.3">
      <c r="A1027" s="586" t="s">
        <v>1726</v>
      </c>
      <c r="B1027" s="587" t="s">
        <v>1502</v>
      </c>
      <c r="C1027" s="587" t="s">
        <v>1503</v>
      </c>
      <c r="D1027" s="587" t="s">
        <v>1540</v>
      </c>
      <c r="E1027" s="587" t="s">
        <v>1541</v>
      </c>
      <c r="F1027" s="614">
        <v>24</v>
      </c>
      <c r="G1027" s="614">
        <v>744</v>
      </c>
      <c r="H1027" s="614">
        <v>1.4502923976608186</v>
      </c>
      <c r="I1027" s="614">
        <v>31</v>
      </c>
      <c r="J1027" s="614">
        <v>9</v>
      </c>
      <c r="K1027" s="614">
        <v>513</v>
      </c>
      <c r="L1027" s="614">
        <v>1</v>
      </c>
      <c r="M1027" s="614">
        <v>57</v>
      </c>
      <c r="N1027" s="614">
        <v>1</v>
      </c>
      <c r="O1027" s="614">
        <v>57</v>
      </c>
      <c r="P1027" s="592">
        <v>0.1111111111111111</v>
      </c>
      <c r="Q1027" s="615">
        <v>57</v>
      </c>
    </row>
    <row r="1028" spans="1:17" ht="14.4" customHeight="1" x14ac:dyDescent="0.3">
      <c r="A1028" s="586" t="s">
        <v>1726</v>
      </c>
      <c r="B1028" s="587" t="s">
        <v>1502</v>
      </c>
      <c r="C1028" s="587" t="s">
        <v>1503</v>
      </c>
      <c r="D1028" s="587" t="s">
        <v>1542</v>
      </c>
      <c r="E1028" s="587" t="s">
        <v>1543</v>
      </c>
      <c r="F1028" s="614">
        <v>4</v>
      </c>
      <c r="G1028" s="614">
        <v>832</v>
      </c>
      <c r="H1028" s="614">
        <v>0.33766233766233766</v>
      </c>
      <c r="I1028" s="614">
        <v>208</v>
      </c>
      <c r="J1028" s="614">
        <v>11</v>
      </c>
      <c r="K1028" s="614">
        <v>2464</v>
      </c>
      <c r="L1028" s="614">
        <v>1</v>
      </c>
      <c r="M1028" s="614">
        <v>224</v>
      </c>
      <c r="N1028" s="614"/>
      <c r="O1028" s="614"/>
      <c r="P1028" s="592"/>
      <c r="Q1028" s="615"/>
    </row>
    <row r="1029" spans="1:17" ht="14.4" customHeight="1" x14ac:dyDescent="0.3">
      <c r="A1029" s="586" t="s">
        <v>1726</v>
      </c>
      <c r="B1029" s="587" t="s">
        <v>1502</v>
      </c>
      <c r="C1029" s="587" t="s">
        <v>1503</v>
      </c>
      <c r="D1029" s="587" t="s">
        <v>1542</v>
      </c>
      <c r="E1029" s="587" t="s">
        <v>1544</v>
      </c>
      <c r="F1029" s="614"/>
      <c r="G1029" s="614"/>
      <c r="H1029" s="614"/>
      <c r="I1029" s="614"/>
      <c r="J1029" s="614">
        <v>1</v>
      </c>
      <c r="K1029" s="614">
        <v>224</v>
      </c>
      <c r="L1029" s="614">
        <v>1</v>
      </c>
      <c r="M1029" s="614">
        <v>224</v>
      </c>
      <c r="N1029" s="614">
        <v>2</v>
      </c>
      <c r="O1029" s="614">
        <v>450</v>
      </c>
      <c r="P1029" s="592">
        <v>2.0089285714285716</v>
      </c>
      <c r="Q1029" s="615">
        <v>225</v>
      </c>
    </row>
    <row r="1030" spans="1:17" ht="14.4" customHeight="1" x14ac:dyDescent="0.3">
      <c r="A1030" s="586" t="s">
        <v>1726</v>
      </c>
      <c r="B1030" s="587" t="s">
        <v>1502</v>
      </c>
      <c r="C1030" s="587" t="s">
        <v>1503</v>
      </c>
      <c r="D1030" s="587" t="s">
        <v>1545</v>
      </c>
      <c r="E1030" s="587" t="s">
        <v>1546</v>
      </c>
      <c r="F1030" s="614">
        <v>4</v>
      </c>
      <c r="G1030" s="614">
        <v>1536</v>
      </c>
      <c r="H1030" s="614">
        <v>0.23146473779385171</v>
      </c>
      <c r="I1030" s="614">
        <v>384</v>
      </c>
      <c r="J1030" s="614">
        <v>12</v>
      </c>
      <c r="K1030" s="614">
        <v>6636</v>
      </c>
      <c r="L1030" s="614">
        <v>1</v>
      </c>
      <c r="M1030" s="614">
        <v>553</v>
      </c>
      <c r="N1030" s="614">
        <v>2</v>
      </c>
      <c r="O1030" s="614">
        <v>1108</v>
      </c>
      <c r="P1030" s="592">
        <v>0.16696805304400242</v>
      </c>
      <c r="Q1030" s="615">
        <v>554</v>
      </c>
    </row>
    <row r="1031" spans="1:17" ht="14.4" customHeight="1" x14ac:dyDescent="0.3">
      <c r="A1031" s="586" t="s">
        <v>1726</v>
      </c>
      <c r="B1031" s="587" t="s">
        <v>1502</v>
      </c>
      <c r="C1031" s="587" t="s">
        <v>1503</v>
      </c>
      <c r="D1031" s="587" t="s">
        <v>1547</v>
      </c>
      <c r="E1031" s="587" t="s">
        <v>1548</v>
      </c>
      <c r="F1031" s="614"/>
      <c r="G1031" s="614"/>
      <c r="H1031" s="614"/>
      <c r="I1031" s="614"/>
      <c r="J1031" s="614"/>
      <c r="K1031" s="614"/>
      <c r="L1031" s="614"/>
      <c r="M1031" s="614"/>
      <c r="N1031" s="614">
        <v>1</v>
      </c>
      <c r="O1031" s="614">
        <v>214</v>
      </c>
      <c r="P1031" s="592"/>
      <c r="Q1031" s="615">
        <v>214</v>
      </c>
    </row>
    <row r="1032" spans="1:17" ht="14.4" customHeight="1" x14ac:dyDescent="0.3">
      <c r="A1032" s="586" t="s">
        <v>1726</v>
      </c>
      <c r="B1032" s="587" t="s">
        <v>1502</v>
      </c>
      <c r="C1032" s="587" t="s">
        <v>1503</v>
      </c>
      <c r="D1032" s="587" t="s">
        <v>1549</v>
      </c>
      <c r="E1032" s="587" t="s">
        <v>1550</v>
      </c>
      <c r="F1032" s="614"/>
      <c r="G1032" s="614"/>
      <c r="H1032" s="614"/>
      <c r="I1032" s="614"/>
      <c r="J1032" s="614"/>
      <c r="K1032" s="614"/>
      <c r="L1032" s="614"/>
      <c r="M1032" s="614"/>
      <c r="N1032" s="614">
        <v>4</v>
      </c>
      <c r="O1032" s="614">
        <v>568</v>
      </c>
      <c r="P1032" s="592"/>
      <c r="Q1032" s="615">
        <v>142</v>
      </c>
    </row>
    <row r="1033" spans="1:17" ht="14.4" customHeight="1" x14ac:dyDescent="0.3">
      <c r="A1033" s="586" t="s">
        <v>1726</v>
      </c>
      <c r="B1033" s="587" t="s">
        <v>1502</v>
      </c>
      <c r="C1033" s="587" t="s">
        <v>1503</v>
      </c>
      <c r="D1033" s="587" t="s">
        <v>1549</v>
      </c>
      <c r="E1033" s="587" t="s">
        <v>1551</v>
      </c>
      <c r="F1033" s="614"/>
      <c r="G1033" s="614"/>
      <c r="H1033" s="614"/>
      <c r="I1033" s="614"/>
      <c r="J1033" s="614">
        <v>2</v>
      </c>
      <c r="K1033" s="614">
        <v>282</v>
      </c>
      <c r="L1033" s="614">
        <v>1</v>
      </c>
      <c r="M1033" s="614">
        <v>141</v>
      </c>
      <c r="N1033" s="614"/>
      <c r="O1033" s="614"/>
      <c r="P1033" s="592"/>
      <c r="Q1033" s="615"/>
    </row>
    <row r="1034" spans="1:17" ht="14.4" customHeight="1" x14ac:dyDescent="0.3">
      <c r="A1034" s="586" t="s">
        <v>1726</v>
      </c>
      <c r="B1034" s="587" t="s">
        <v>1502</v>
      </c>
      <c r="C1034" s="587" t="s">
        <v>1503</v>
      </c>
      <c r="D1034" s="587" t="s">
        <v>1556</v>
      </c>
      <c r="E1034" s="587" t="s">
        <v>1557</v>
      </c>
      <c r="F1034" s="614">
        <v>111</v>
      </c>
      <c r="G1034" s="614">
        <v>1887</v>
      </c>
      <c r="H1034" s="614">
        <v>0.79285714285714282</v>
      </c>
      <c r="I1034" s="614">
        <v>17</v>
      </c>
      <c r="J1034" s="614">
        <v>140</v>
      </c>
      <c r="K1034" s="614">
        <v>2380</v>
      </c>
      <c r="L1034" s="614">
        <v>1</v>
      </c>
      <c r="M1034" s="614">
        <v>17</v>
      </c>
      <c r="N1034" s="614">
        <v>86</v>
      </c>
      <c r="O1034" s="614">
        <v>1462</v>
      </c>
      <c r="P1034" s="592">
        <v>0.61428571428571432</v>
      </c>
      <c r="Q1034" s="615">
        <v>17</v>
      </c>
    </row>
    <row r="1035" spans="1:17" ht="14.4" customHeight="1" x14ac:dyDescent="0.3">
      <c r="A1035" s="586" t="s">
        <v>1726</v>
      </c>
      <c r="B1035" s="587" t="s">
        <v>1502</v>
      </c>
      <c r="C1035" s="587" t="s">
        <v>1503</v>
      </c>
      <c r="D1035" s="587" t="s">
        <v>1556</v>
      </c>
      <c r="E1035" s="587" t="s">
        <v>1558</v>
      </c>
      <c r="F1035" s="614"/>
      <c r="G1035" s="614"/>
      <c r="H1035" s="614"/>
      <c r="I1035" s="614"/>
      <c r="J1035" s="614">
        <v>4</v>
      </c>
      <c r="K1035" s="614">
        <v>68</v>
      </c>
      <c r="L1035" s="614">
        <v>1</v>
      </c>
      <c r="M1035" s="614">
        <v>17</v>
      </c>
      <c r="N1035" s="614"/>
      <c r="O1035" s="614"/>
      <c r="P1035" s="592"/>
      <c r="Q1035" s="615"/>
    </row>
    <row r="1036" spans="1:17" ht="14.4" customHeight="1" x14ac:dyDescent="0.3">
      <c r="A1036" s="586" t="s">
        <v>1726</v>
      </c>
      <c r="B1036" s="587" t="s">
        <v>1502</v>
      </c>
      <c r="C1036" s="587" t="s">
        <v>1503</v>
      </c>
      <c r="D1036" s="587" t="s">
        <v>1559</v>
      </c>
      <c r="E1036" s="587" t="s">
        <v>1560</v>
      </c>
      <c r="F1036" s="614"/>
      <c r="G1036" s="614"/>
      <c r="H1036" s="614"/>
      <c r="I1036" s="614"/>
      <c r="J1036" s="614">
        <v>1</v>
      </c>
      <c r="K1036" s="614">
        <v>143</v>
      </c>
      <c r="L1036" s="614">
        <v>1</v>
      </c>
      <c r="M1036" s="614">
        <v>143</v>
      </c>
      <c r="N1036" s="614"/>
      <c r="O1036" s="614"/>
      <c r="P1036" s="592"/>
      <c r="Q1036" s="615"/>
    </row>
    <row r="1037" spans="1:17" ht="14.4" customHeight="1" x14ac:dyDescent="0.3">
      <c r="A1037" s="586" t="s">
        <v>1726</v>
      </c>
      <c r="B1037" s="587" t="s">
        <v>1502</v>
      </c>
      <c r="C1037" s="587" t="s">
        <v>1503</v>
      </c>
      <c r="D1037" s="587" t="s">
        <v>1559</v>
      </c>
      <c r="E1037" s="587" t="s">
        <v>1561</v>
      </c>
      <c r="F1037" s="614"/>
      <c r="G1037" s="614"/>
      <c r="H1037" s="614"/>
      <c r="I1037" s="614"/>
      <c r="J1037" s="614"/>
      <c r="K1037" s="614"/>
      <c r="L1037" s="614"/>
      <c r="M1037" s="614"/>
      <c r="N1037" s="614">
        <v>2</v>
      </c>
      <c r="O1037" s="614">
        <v>286</v>
      </c>
      <c r="P1037" s="592"/>
      <c r="Q1037" s="615">
        <v>143</v>
      </c>
    </row>
    <row r="1038" spans="1:17" ht="14.4" customHeight="1" x14ac:dyDescent="0.3">
      <c r="A1038" s="586" t="s">
        <v>1726</v>
      </c>
      <c r="B1038" s="587" t="s">
        <v>1502</v>
      </c>
      <c r="C1038" s="587" t="s">
        <v>1503</v>
      </c>
      <c r="D1038" s="587" t="s">
        <v>1562</v>
      </c>
      <c r="E1038" s="587" t="s">
        <v>1563</v>
      </c>
      <c r="F1038" s="614">
        <v>18</v>
      </c>
      <c r="G1038" s="614">
        <v>1854</v>
      </c>
      <c r="H1038" s="614">
        <v>2.8523076923076922</v>
      </c>
      <c r="I1038" s="614">
        <v>103</v>
      </c>
      <c r="J1038" s="614">
        <v>10</v>
      </c>
      <c r="K1038" s="614">
        <v>650</v>
      </c>
      <c r="L1038" s="614">
        <v>1</v>
      </c>
      <c r="M1038" s="614">
        <v>65</v>
      </c>
      <c r="N1038" s="614">
        <v>1</v>
      </c>
      <c r="O1038" s="614">
        <v>65</v>
      </c>
      <c r="P1038" s="592">
        <v>0.1</v>
      </c>
      <c r="Q1038" s="615">
        <v>65</v>
      </c>
    </row>
    <row r="1039" spans="1:17" ht="14.4" customHeight="1" x14ac:dyDescent="0.3">
      <c r="A1039" s="586" t="s">
        <v>1726</v>
      </c>
      <c r="B1039" s="587" t="s">
        <v>1502</v>
      </c>
      <c r="C1039" s="587" t="s">
        <v>1503</v>
      </c>
      <c r="D1039" s="587" t="s">
        <v>1562</v>
      </c>
      <c r="E1039" s="587" t="s">
        <v>1564</v>
      </c>
      <c r="F1039" s="614"/>
      <c r="G1039" s="614"/>
      <c r="H1039" s="614"/>
      <c r="I1039" s="614"/>
      <c r="J1039" s="614">
        <v>4</v>
      </c>
      <c r="K1039" s="614">
        <v>260</v>
      </c>
      <c r="L1039" s="614">
        <v>1</v>
      </c>
      <c r="M1039" s="614">
        <v>65</v>
      </c>
      <c r="N1039" s="614">
        <v>3</v>
      </c>
      <c r="O1039" s="614">
        <v>195</v>
      </c>
      <c r="P1039" s="592">
        <v>0.75</v>
      </c>
      <c r="Q1039" s="615">
        <v>65</v>
      </c>
    </row>
    <row r="1040" spans="1:17" ht="14.4" customHeight="1" x14ac:dyDescent="0.3">
      <c r="A1040" s="586" t="s">
        <v>1726</v>
      </c>
      <c r="B1040" s="587" t="s">
        <v>1502</v>
      </c>
      <c r="C1040" s="587" t="s">
        <v>1503</v>
      </c>
      <c r="D1040" s="587" t="s">
        <v>1571</v>
      </c>
      <c r="E1040" s="587" t="s">
        <v>1572</v>
      </c>
      <c r="F1040" s="614">
        <v>932</v>
      </c>
      <c r="G1040" s="614">
        <v>109044</v>
      </c>
      <c r="H1040" s="614">
        <v>0.62836529596164481</v>
      </c>
      <c r="I1040" s="614">
        <v>117</v>
      </c>
      <c r="J1040" s="614">
        <v>1276</v>
      </c>
      <c r="K1040" s="614">
        <v>173536</v>
      </c>
      <c r="L1040" s="614">
        <v>1</v>
      </c>
      <c r="M1040" s="614">
        <v>136</v>
      </c>
      <c r="N1040" s="614">
        <v>1052</v>
      </c>
      <c r="O1040" s="614">
        <v>143893</v>
      </c>
      <c r="P1040" s="592">
        <v>0.829182417481099</v>
      </c>
      <c r="Q1040" s="615">
        <v>136.78041825095056</v>
      </c>
    </row>
    <row r="1041" spans="1:17" ht="14.4" customHeight="1" x14ac:dyDescent="0.3">
      <c r="A1041" s="586" t="s">
        <v>1726</v>
      </c>
      <c r="B1041" s="587" t="s">
        <v>1502</v>
      </c>
      <c r="C1041" s="587" t="s">
        <v>1503</v>
      </c>
      <c r="D1041" s="587" t="s">
        <v>1571</v>
      </c>
      <c r="E1041" s="587" t="s">
        <v>1573</v>
      </c>
      <c r="F1041" s="614">
        <v>21</v>
      </c>
      <c r="G1041" s="614">
        <v>2457</v>
      </c>
      <c r="H1041" s="614"/>
      <c r="I1041" s="614">
        <v>117</v>
      </c>
      <c r="J1041" s="614"/>
      <c r="K1041" s="614"/>
      <c r="L1041" s="614"/>
      <c r="M1041" s="614"/>
      <c r="N1041" s="614">
        <v>10</v>
      </c>
      <c r="O1041" s="614">
        <v>1370</v>
      </c>
      <c r="P1041" s="592"/>
      <c r="Q1041" s="615">
        <v>137</v>
      </c>
    </row>
    <row r="1042" spans="1:17" ht="14.4" customHeight="1" x14ac:dyDescent="0.3">
      <c r="A1042" s="586" t="s">
        <v>1726</v>
      </c>
      <c r="B1042" s="587" t="s">
        <v>1502</v>
      </c>
      <c r="C1042" s="587" t="s">
        <v>1503</v>
      </c>
      <c r="D1042" s="587" t="s">
        <v>1574</v>
      </c>
      <c r="E1042" s="587" t="s">
        <v>1575</v>
      </c>
      <c r="F1042" s="614">
        <v>194</v>
      </c>
      <c r="G1042" s="614">
        <v>17654</v>
      </c>
      <c r="H1042" s="614">
        <v>0.60061919504643968</v>
      </c>
      <c r="I1042" s="614">
        <v>91</v>
      </c>
      <c r="J1042" s="614">
        <v>323</v>
      </c>
      <c r="K1042" s="614">
        <v>29393</v>
      </c>
      <c r="L1042" s="614">
        <v>1</v>
      </c>
      <c r="M1042" s="614">
        <v>91</v>
      </c>
      <c r="N1042" s="614">
        <v>237</v>
      </c>
      <c r="O1042" s="614">
        <v>21567</v>
      </c>
      <c r="P1042" s="592">
        <v>0.73374613003095979</v>
      </c>
      <c r="Q1042" s="615">
        <v>91</v>
      </c>
    </row>
    <row r="1043" spans="1:17" ht="14.4" customHeight="1" x14ac:dyDescent="0.3">
      <c r="A1043" s="586" t="s">
        <v>1726</v>
      </c>
      <c r="B1043" s="587" t="s">
        <v>1502</v>
      </c>
      <c r="C1043" s="587" t="s">
        <v>1503</v>
      </c>
      <c r="D1043" s="587" t="s">
        <v>1576</v>
      </c>
      <c r="E1043" s="587" t="s">
        <v>1577</v>
      </c>
      <c r="F1043" s="614">
        <v>2</v>
      </c>
      <c r="G1043" s="614">
        <v>198</v>
      </c>
      <c r="H1043" s="614">
        <v>0.48175182481751827</v>
      </c>
      <c r="I1043" s="614">
        <v>99</v>
      </c>
      <c r="J1043" s="614">
        <v>3</v>
      </c>
      <c r="K1043" s="614">
        <v>411</v>
      </c>
      <c r="L1043" s="614">
        <v>1</v>
      </c>
      <c r="M1043" s="614">
        <v>137</v>
      </c>
      <c r="N1043" s="614">
        <v>1</v>
      </c>
      <c r="O1043" s="614">
        <v>138</v>
      </c>
      <c r="P1043" s="592">
        <v>0.33576642335766421</v>
      </c>
      <c r="Q1043" s="615">
        <v>138</v>
      </c>
    </row>
    <row r="1044" spans="1:17" ht="14.4" customHeight="1" x14ac:dyDescent="0.3">
      <c r="A1044" s="586" t="s">
        <v>1726</v>
      </c>
      <c r="B1044" s="587" t="s">
        <v>1502</v>
      </c>
      <c r="C1044" s="587" t="s">
        <v>1503</v>
      </c>
      <c r="D1044" s="587" t="s">
        <v>1579</v>
      </c>
      <c r="E1044" s="587" t="s">
        <v>1580</v>
      </c>
      <c r="F1044" s="614">
        <v>28</v>
      </c>
      <c r="G1044" s="614">
        <v>588</v>
      </c>
      <c r="H1044" s="614">
        <v>0.1484848484848485</v>
      </c>
      <c r="I1044" s="614">
        <v>21</v>
      </c>
      <c r="J1044" s="614">
        <v>60</v>
      </c>
      <c r="K1044" s="614">
        <v>3960</v>
      </c>
      <c r="L1044" s="614">
        <v>1</v>
      </c>
      <c r="M1044" s="614">
        <v>66</v>
      </c>
      <c r="N1044" s="614">
        <v>41</v>
      </c>
      <c r="O1044" s="614">
        <v>2718</v>
      </c>
      <c r="P1044" s="592">
        <v>0.6863636363636364</v>
      </c>
      <c r="Q1044" s="615">
        <v>66.292682926829272</v>
      </c>
    </row>
    <row r="1045" spans="1:17" ht="14.4" customHeight="1" x14ac:dyDescent="0.3">
      <c r="A1045" s="586" t="s">
        <v>1726</v>
      </c>
      <c r="B1045" s="587" t="s">
        <v>1502</v>
      </c>
      <c r="C1045" s="587" t="s">
        <v>1503</v>
      </c>
      <c r="D1045" s="587" t="s">
        <v>1579</v>
      </c>
      <c r="E1045" s="587" t="s">
        <v>1581</v>
      </c>
      <c r="F1045" s="614"/>
      <c r="G1045" s="614"/>
      <c r="H1045" s="614"/>
      <c r="I1045" s="614"/>
      <c r="J1045" s="614"/>
      <c r="K1045" s="614"/>
      <c r="L1045" s="614"/>
      <c r="M1045" s="614"/>
      <c r="N1045" s="614">
        <v>6</v>
      </c>
      <c r="O1045" s="614">
        <v>396</v>
      </c>
      <c r="P1045" s="592"/>
      <c r="Q1045" s="615">
        <v>66</v>
      </c>
    </row>
    <row r="1046" spans="1:17" ht="14.4" customHeight="1" x14ac:dyDescent="0.3">
      <c r="A1046" s="586" t="s">
        <v>1726</v>
      </c>
      <c r="B1046" s="587" t="s">
        <v>1502</v>
      </c>
      <c r="C1046" s="587" t="s">
        <v>1503</v>
      </c>
      <c r="D1046" s="587" t="s">
        <v>1582</v>
      </c>
      <c r="E1046" s="587" t="s">
        <v>1583</v>
      </c>
      <c r="F1046" s="614">
        <v>203</v>
      </c>
      <c r="G1046" s="614">
        <v>99064</v>
      </c>
      <c r="H1046" s="614">
        <v>1.7559557572319908</v>
      </c>
      <c r="I1046" s="614">
        <v>488</v>
      </c>
      <c r="J1046" s="614">
        <v>172</v>
      </c>
      <c r="K1046" s="614">
        <v>56416</v>
      </c>
      <c r="L1046" s="614">
        <v>1</v>
      </c>
      <c r="M1046" s="614">
        <v>328</v>
      </c>
      <c r="N1046" s="614">
        <v>103</v>
      </c>
      <c r="O1046" s="614">
        <v>33784</v>
      </c>
      <c r="P1046" s="592">
        <v>0.59883720930232553</v>
      </c>
      <c r="Q1046" s="615">
        <v>328</v>
      </c>
    </row>
    <row r="1047" spans="1:17" ht="14.4" customHeight="1" x14ac:dyDescent="0.3">
      <c r="A1047" s="586" t="s">
        <v>1726</v>
      </c>
      <c r="B1047" s="587" t="s">
        <v>1502</v>
      </c>
      <c r="C1047" s="587" t="s">
        <v>1503</v>
      </c>
      <c r="D1047" s="587" t="s">
        <v>1593</v>
      </c>
      <c r="E1047" s="587" t="s">
        <v>1594</v>
      </c>
      <c r="F1047" s="614">
        <v>53</v>
      </c>
      <c r="G1047" s="614">
        <v>2173</v>
      </c>
      <c r="H1047" s="614">
        <v>1.6387631975867269</v>
      </c>
      <c r="I1047" s="614">
        <v>41</v>
      </c>
      <c r="J1047" s="614">
        <v>26</v>
      </c>
      <c r="K1047" s="614">
        <v>1326</v>
      </c>
      <c r="L1047" s="614">
        <v>1</v>
      </c>
      <c r="M1047" s="614">
        <v>51</v>
      </c>
      <c r="N1047" s="614">
        <v>34</v>
      </c>
      <c r="O1047" s="614">
        <v>1734</v>
      </c>
      <c r="P1047" s="592">
        <v>1.3076923076923077</v>
      </c>
      <c r="Q1047" s="615">
        <v>51</v>
      </c>
    </row>
    <row r="1048" spans="1:17" ht="14.4" customHeight="1" x14ac:dyDescent="0.3">
      <c r="A1048" s="586" t="s">
        <v>1726</v>
      </c>
      <c r="B1048" s="587" t="s">
        <v>1502</v>
      </c>
      <c r="C1048" s="587" t="s">
        <v>1503</v>
      </c>
      <c r="D1048" s="587" t="s">
        <v>1593</v>
      </c>
      <c r="E1048" s="587" t="s">
        <v>1595</v>
      </c>
      <c r="F1048" s="614">
        <v>7</v>
      </c>
      <c r="G1048" s="614">
        <v>287</v>
      </c>
      <c r="H1048" s="614">
        <v>0.51158645276292336</v>
      </c>
      <c r="I1048" s="614">
        <v>41</v>
      </c>
      <c r="J1048" s="614">
        <v>11</v>
      </c>
      <c r="K1048" s="614">
        <v>561</v>
      </c>
      <c r="L1048" s="614">
        <v>1</v>
      </c>
      <c r="M1048" s="614">
        <v>51</v>
      </c>
      <c r="N1048" s="614">
        <v>5</v>
      </c>
      <c r="O1048" s="614">
        <v>255</v>
      </c>
      <c r="P1048" s="592">
        <v>0.45454545454545453</v>
      </c>
      <c r="Q1048" s="615">
        <v>51</v>
      </c>
    </row>
    <row r="1049" spans="1:17" ht="14.4" customHeight="1" x14ac:dyDescent="0.3">
      <c r="A1049" s="586" t="s">
        <v>1726</v>
      </c>
      <c r="B1049" s="587" t="s">
        <v>1502</v>
      </c>
      <c r="C1049" s="587" t="s">
        <v>1503</v>
      </c>
      <c r="D1049" s="587" t="s">
        <v>1606</v>
      </c>
      <c r="E1049" s="587" t="s">
        <v>1607</v>
      </c>
      <c r="F1049" s="614">
        <v>1</v>
      </c>
      <c r="G1049" s="614">
        <v>763</v>
      </c>
      <c r="H1049" s="614"/>
      <c r="I1049" s="614">
        <v>763</v>
      </c>
      <c r="J1049" s="614"/>
      <c r="K1049" s="614"/>
      <c r="L1049" s="614"/>
      <c r="M1049" s="614"/>
      <c r="N1049" s="614"/>
      <c r="O1049" s="614"/>
      <c r="P1049" s="592"/>
      <c r="Q1049" s="615"/>
    </row>
    <row r="1050" spans="1:17" ht="14.4" customHeight="1" x14ac:dyDescent="0.3">
      <c r="A1050" s="586" t="s">
        <v>1726</v>
      </c>
      <c r="B1050" s="587" t="s">
        <v>1502</v>
      </c>
      <c r="C1050" s="587" t="s">
        <v>1503</v>
      </c>
      <c r="D1050" s="587" t="s">
        <v>1606</v>
      </c>
      <c r="E1050" s="587" t="s">
        <v>1608</v>
      </c>
      <c r="F1050" s="614">
        <v>3</v>
      </c>
      <c r="G1050" s="614">
        <v>2289</v>
      </c>
      <c r="H1050" s="614"/>
      <c r="I1050" s="614">
        <v>763</v>
      </c>
      <c r="J1050" s="614"/>
      <c r="K1050" s="614"/>
      <c r="L1050" s="614"/>
      <c r="M1050" s="614"/>
      <c r="N1050" s="614">
        <v>1</v>
      </c>
      <c r="O1050" s="614">
        <v>763</v>
      </c>
      <c r="P1050" s="592"/>
      <c r="Q1050" s="615">
        <v>763</v>
      </c>
    </row>
    <row r="1051" spans="1:17" ht="14.4" customHeight="1" x14ac:dyDescent="0.3">
      <c r="A1051" s="586" t="s">
        <v>1726</v>
      </c>
      <c r="B1051" s="587" t="s">
        <v>1502</v>
      </c>
      <c r="C1051" s="587" t="s">
        <v>1503</v>
      </c>
      <c r="D1051" s="587" t="s">
        <v>1609</v>
      </c>
      <c r="E1051" s="587" t="s">
        <v>1610</v>
      </c>
      <c r="F1051" s="614">
        <v>4</v>
      </c>
      <c r="G1051" s="614">
        <v>8448</v>
      </c>
      <c r="H1051" s="614">
        <v>1.996219281663516</v>
      </c>
      <c r="I1051" s="614">
        <v>2112</v>
      </c>
      <c r="J1051" s="614">
        <v>2</v>
      </c>
      <c r="K1051" s="614">
        <v>4232</v>
      </c>
      <c r="L1051" s="614">
        <v>1</v>
      </c>
      <c r="M1051" s="614">
        <v>2116</v>
      </c>
      <c r="N1051" s="614"/>
      <c r="O1051" s="614"/>
      <c r="P1051" s="592"/>
      <c r="Q1051" s="615"/>
    </row>
    <row r="1052" spans="1:17" ht="14.4" customHeight="1" x14ac:dyDescent="0.3">
      <c r="A1052" s="586" t="s">
        <v>1726</v>
      </c>
      <c r="B1052" s="587" t="s">
        <v>1502</v>
      </c>
      <c r="C1052" s="587" t="s">
        <v>1503</v>
      </c>
      <c r="D1052" s="587" t="s">
        <v>1611</v>
      </c>
      <c r="E1052" s="587" t="s">
        <v>1612</v>
      </c>
      <c r="F1052" s="614">
        <v>141</v>
      </c>
      <c r="G1052" s="614">
        <v>86574</v>
      </c>
      <c r="H1052" s="614">
        <v>0.492894718863155</v>
      </c>
      <c r="I1052" s="614">
        <v>614</v>
      </c>
      <c r="J1052" s="614">
        <v>287</v>
      </c>
      <c r="K1052" s="614">
        <v>175644</v>
      </c>
      <c r="L1052" s="614">
        <v>1</v>
      </c>
      <c r="M1052" s="614">
        <v>612</v>
      </c>
      <c r="N1052" s="614">
        <v>228</v>
      </c>
      <c r="O1052" s="614">
        <v>139536</v>
      </c>
      <c r="P1052" s="592">
        <v>0.79442508710801396</v>
      </c>
      <c r="Q1052" s="615">
        <v>612</v>
      </c>
    </row>
    <row r="1053" spans="1:17" ht="14.4" customHeight="1" x14ac:dyDescent="0.3">
      <c r="A1053" s="586" t="s">
        <v>1726</v>
      </c>
      <c r="B1053" s="587" t="s">
        <v>1502</v>
      </c>
      <c r="C1053" s="587" t="s">
        <v>1503</v>
      </c>
      <c r="D1053" s="587" t="s">
        <v>1611</v>
      </c>
      <c r="E1053" s="587" t="s">
        <v>1613</v>
      </c>
      <c r="F1053" s="614">
        <v>5</v>
      </c>
      <c r="G1053" s="614">
        <v>3070</v>
      </c>
      <c r="H1053" s="614"/>
      <c r="I1053" s="614">
        <v>614</v>
      </c>
      <c r="J1053" s="614"/>
      <c r="K1053" s="614"/>
      <c r="L1053" s="614"/>
      <c r="M1053" s="614"/>
      <c r="N1053" s="614">
        <v>2</v>
      </c>
      <c r="O1053" s="614">
        <v>1224</v>
      </c>
      <c r="P1053" s="592"/>
      <c r="Q1053" s="615">
        <v>612</v>
      </c>
    </row>
    <row r="1054" spans="1:17" ht="14.4" customHeight="1" x14ac:dyDescent="0.3">
      <c r="A1054" s="586" t="s">
        <v>1726</v>
      </c>
      <c r="B1054" s="587" t="s">
        <v>1502</v>
      </c>
      <c r="C1054" s="587" t="s">
        <v>1503</v>
      </c>
      <c r="D1054" s="587" t="s">
        <v>1614</v>
      </c>
      <c r="E1054" s="587" t="s">
        <v>1615</v>
      </c>
      <c r="F1054" s="614"/>
      <c r="G1054" s="614"/>
      <c r="H1054" s="614"/>
      <c r="I1054" s="614"/>
      <c r="J1054" s="614">
        <v>1</v>
      </c>
      <c r="K1054" s="614">
        <v>825</v>
      </c>
      <c r="L1054" s="614">
        <v>1</v>
      </c>
      <c r="M1054" s="614">
        <v>825</v>
      </c>
      <c r="N1054" s="614"/>
      <c r="O1054" s="614"/>
      <c r="P1054" s="592"/>
      <c r="Q1054" s="615"/>
    </row>
    <row r="1055" spans="1:17" ht="14.4" customHeight="1" x14ac:dyDescent="0.3">
      <c r="A1055" s="586" t="s">
        <v>1726</v>
      </c>
      <c r="B1055" s="587" t="s">
        <v>1502</v>
      </c>
      <c r="C1055" s="587" t="s">
        <v>1503</v>
      </c>
      <c r="D1055" s="587" t="s">
        <v>1627</v>
      </c>
      <c r="E1055" s="587" t="s">
        <v>1628</v>
      </c>
      <c r="F1055" s="614"/>
      <c r="G1055" s="614"/>
      <c r="H1055" s="614"/>
      <c r="I1055" s="614"/>
      <c r="J1055" s="614"/>
      <c r="K1055" s="614"/>
      <c r="L1055" s="614"/>
      <c r="M1055" s="614"/>
      <c r="N1055" s="614">
        <v>1</v>
      </c>
      <c r="O1055" s="614">
        <v>272</v>
      </c>
      <c r="P1055" s="592"/>
      <c r="Q1055" s="615">
        <v>272</v>
      </c>
    </row>
    <row r="1056" spans="1:17" ht="14.4" customHeight="1" x14ac:dyDescent="0.3">
      <c r="A1056" s="586" t="s">
        <v>1726</v>
      </c>
      <c r="B1056" s="587" t="s">
        <v>1502</v>
      </c>
      <c r="C1056" s="587" t="s">
        <v>1503</v>
      </c>
      <c r="D1056" s="587" t="s">
        <v>1648</v>
      </c>
      <c r="E1056" s="587" t="s">
        <v>1649</v>
      </c>
      <c r="F1056" s="614"/>
      <c r="G1056" s="614"/>
      <c r="H1056" s="614"/>
      <c r="I1056" s="614"/>
      <c r="J1056" s="614">
        <v>14</v>
      </c>
      <c r="K1056" s="614">
        <v>20902</v>
      </c>
      <c r="L1056" s="614">
        <v>1</v>
      </c>
      <c r="M1056" s="614">
        <v>1493</v>
      </c>
      <c r="N1056" s="614"/>
      <c r="O1056" s="614"/>
      <c r="P1056" s="592"/>
      <c r="Q1056" s="615"/>
    </row>
    <row r="1057" spans="1:17" ht="14.4" customHeight="1" x14ac:dyDescent="0.3">
      <c r="A1057" s="586" t="s">
        <v>1726</v>
      </c>
      <c r="B1057" s="587" t="s">
        <v>1502</v>
      </c>
      <c r="C1057" s="587" t="s">
        <v>1503</v>
      </c>
      <c r="D1057" s="587" t="s">
        <v>1650</v>
      </c>
      <c r="E1057" s="587" t="s">
        <v>1651</v>
      </c>
      <c r="F1057" s="614"/>
      <c r="G1057" s="614"/>
      <c r="H1057" s="614"/>
      <c r="I1057" s="614"/>
      <c r="J1057" s="614">
        <v>3</v>
      </c>
      <c r="K1057" s="614">
        <v>981</v>
      </c>
      <c r="L1057" s="614">
        <v>1</v>
      </c>
      <c r="M1057" s="614">
        <v>327</v>
      </c>
      <c r="N1057" s="614">
        <v>1</v>
      </c>
      <c r="O1057" s="614">
        <v>327</v>
      </c>
      <c r="P1057" s="592">
        <v>0.33333333333333331</v>
      </c>
      <c r="Q1057" s="615">
        <v>327</v>
      </c>
    </row>
    <row r="1058" spans="1:17" ht="14.4" customHeight="1" x14ac:dyDescent="0.3">
      <c r="A1058" s="586" t="s">
        <v>1726</v>
      </c>
      <c r="B1058" s="587" t="s">
        <v>1502</v>
      </c>
      <c r="C1058" s="587" t="s">
        <v>1503</v>
      </c>
      <c r="D1058" s="587" t="s">
        <v>1650</v>
      </c>
      <c r="E1058" s="587" t="s">
        <v>1652</v>
      </c>
      <c r="F1058" s="614"/>
      <c r="G1058" s="614"/>
      <c r="H1058" s="614"/>
      <c r="I1058" s="614"/>
      <c r="J1058" s="614">
        <v>6</v>
      </c>
      <c r="K1058" s="614">
        <v>1962</v>
      </c>
      <c r="L1058" s="614">
        <v>1</v>
      </c>
      <c r="M1058" s="614">
        <v>327</v>
      </c>
      <c r="N1058" s="614"/>
      <c r="O1058" s="614"/>
      <c r="P1058" s="592"/>
      <c r="Q1058" s="615"/>
    </row>
    <row r="1059" spans="1:17" ht="14.4" customHeight="1" x14ac:dyDescent="0.3">
      <c r="A1059" s="586" t="s">
        <v>1726</v>
      </c>
      <c r="B1059" s="587" t="s">
        <v>1502</v>
      </c>
      <c r="C1059" s="587" t="s">
        <v>1503</v>
      </c>
      <c r="D1059" s="587" t="s">
        <v>1653</v>
      </c>
      <c r="E1059" s="587" t="s">
        <v>1654</v>
      </c>
      <c r="F1059" s="614"/>
      <c r="G1059" s="614"/>
      <c r="H1059" s="614"/>
      <c r="I1059" s="614"/>
      <c r="J1059" s="614">
        <v>1</v>
      </c>
      <c r="K1059" s="614">
        <v>887</v>
      </c>
      <c r="L1059" s="614">
        <v>1</v>
      </c>
      <c r="M1059" s="614">
        <v>887</v>
      </c>
      <c r="N1059" s="614"/>
      <c r="O1059" s="614"/>
      <c r="P1059" s="592"/>
      <c r="Q1059" s="615"/>
    </row>
    <row r="1060" spans="1:17" ht="14.4" customHeight="1" x14ac:dyDescent="0.3">
      <c r="A1060" s="586" t="s">
        <v>1726</v>
      </c>
      <c r="B1060" s="587" t="s">
        <v>1502</v>
      </c>
      <c r="C1060" s="587" t="s">
        <v>1503</v>
      </c>
      <c r="D1060" s="587" t="s">
        <v>1657</v>
      </c>
      <c r="E1060" s="587" t="s">
        <v>1658</v>
      </c>
      <c r="F1060" s="614"/>
      <c r="G1060" s="614"/>
      <c r="H1060" s="614"/>
      <c r="I1060" s="614"/>
      <c r="J1060" s="614">
        <v>416</v>
      </c>
      <c r="K1060" s="614">
        <v>108160</v>
      </c>
      <c r="L1060" s="614">
        <v>1</v>
      </c>
      <c r="M1060" s="614">
        <v>260</v>
      </c>
      <c r="N1060" s="614">
        <v>7</v>
      </c>
      <c r="O1060" s="614">
        <v>1827</v>
      </c>
      <c r="P1060" s="592">
        <v>1.689164201183432E-2</v>
      </c>
      <c r="Q1060" s="615">
        <v>261</v>
      </c>
    </row>
    <row r="1061" spans="1:17" ht="14.4" customHeight="1" x14ac:dyDescent="0.3">
      <c r="A1061" s="586" t="s">
        <v>1726</v>
      </c>
      <c r="B1061" s="587" t="s">
        <v>1502</v>
      </c>
      <c r="C1061" s="587" t="s">
        <v>1503</v>
      </c>
      <c r="D1061" s="587" t="s">
        <v>1657</v>
      </c>
      <c r="E1061" s="587" t="s">
        <v>1659</v>
      </c>
      <c r="F1061" s="614"/>
      <c r="G1061" s="614"/>
      <c r="H1061" s="614"/>
      <c r="I1061" s="614"/>
      <c r="J1061" s="614"/>
      <c r="K1061" s="614"/>
      <c r="L1061" s="614"/>
      <c r="M1061" s="614"/>
      <c r="N1061" s="614">
        <v>651</v>
      </c>
      <c r="O1061" s="614">
        <v>169911</v>
      </c>
      <c r="P1061" s="592"/>
      <c r="Q1061" s="615">
        <v>261</v>
      </c>
    </row>
    <row r="1062" spans="1:17" ht="14.4" customHeight="1" x14ac:dyDescent="0.3">
      <c r="A1062" s="586" t="s">
        <v>1726</v>
      </c>
      <c r="B1062" s="587" t="s">
        <v>1502</v>
      </c>
      <c r="C1062" s="587" t="s">
        <v>1503</v>
      </c>
      <c r="D1062" s="587" t="s">
        <v>1660</v>
      </c>
      <c r="E1062" s="587" t="s">
        <v>1661</v>
      </c>
      <c r="F1062" s="614"/>
      <c r="G1062" s="614"/>
      <c r="H1062" s="614"/>
      <c r="I1062" s="614"/>
      <c r="J1062" s="614"/>
      <c r="K1062" s="614"/>
      <c r="L1062" s="614"/>
      <c r="M1062" s="614"/>
      <c r="N1062" s="614">
        <v>7</v>
      </c>
      <c r="O1062" s="614">
        <v>1155</v>
      </c>
      <c r="P1062" s="592"/>
      <c r="Q1062" s="615">
        <v>165</v>
      </c>
    </row>
    <row r="1063" spans="1:17" ht="14.4" customHeight="1" x14ac:dyDescent="0.3">
      <c r="A1063" s="586" t="s">
        <v>1726</v>
      </c>
      <c r="B1063" s="587" t="s">
        <v>1502</v>
      </c>
      <c r="C1063" s="587" t="s">
        <v>1503</v>
      </c>
      <c r="D1063" s="587" t="s">
        <v>1660</v>
      </c>
      <c r="E1063" s="587" t="s">
        <v>1662</v>
      </c>
      <c r="F1063" s="614"/>
      <c r="G1063" s="614"/>
      <c r="H1063" s="614"/>
      <c r="I1063" s="614"/>
      <c r="J1063" s="614">
        <v>2</v>
      </c>
      <c r="K1063" s="614">
        <v>330</v>
      </c>
      <c r="L1063" s="614">
        <v>1</v>
      </c>
      <c r="M1063" s="614">
        <v>165</v>
      </c>
      <c r="N1063" s="614"/>
      <c r="O1063" s="614"/>
      <c r="P1063" s="592"/>
      <c r="Q1063" s="615"/>
    </row>
    <row r="1064" spans="1:17" ht="14.4" customHeight="1" x14ac:dyDescent="0.3">
      <c r="A1064" s="586" t="s">
        <v>1726</v>
      </c>
      <c r="B1064" s="587" t="s">
        <v>1502</v>
      </c>
      <c r="C1064" s="587" t="s">
        <v>1503</v>
      </c>
      <c r="D1064" s="587" t="s">
        <v>1665</v>
      </c>
      <c r="E1064" s="587" t="s">
        <v>1666</v>
      </c>
      <c r="F1064" s="614"/>
      <c r="G1064" s="614"/>
      <c r="H1064" s="614"/>
      <c r="I1064" s="614"/>
      <c r="J1064" s="614"/>
      <c r="K1064" s="614"/>
      <c r="L1064" s="614"/>
      <c r="M1064" s="614"/>
      <c r="N1064" s="614">
        <v>1</v>
      </c>
      <c r="O1064" s="614">
        <v>152</v>
      </c>
      <c r="P1064" s="592"/>
      <c r="Q1064" s="615">
        <v>152</v>
      </c>
    </row>
    <row r="1065" spans="1:17" ht="14.4" customHeight="1" x14ac:dyDescent="0.3">
      <c r="A1065" s="586" t="s">
        <v>1726</v>
      </c>
      <c r="B1065" s="587" t="s">
        <v>1502</v>
      </c>
      <c r="C1065" s="587" t="s">
        <v>1503</v>
      </c>
      <c r="D1065" s="587" t="s">
        <v>1665</v>
      </c>
      <c r="E1065" s="587" t="s">
        <v>1667</v>
      </c>
      <c r="F1065" s="614"/>
      <c r="G1065" s="614"/>
      <c r="H1065" s="614"/>
      <c r="I1065" s="614"/>
      <c r="J1065" s="614"/>
      <c r="K1065" s="614"/>
      <c r="L1065" s="614"/>
      <c r="M1065" s="614"/>
      <c r="N1065" s="614">
        <v>1</v>
      </c>
      <c r="O1065" s="614">
        <v>151</v>
      </c>
      <c r="P1065" s="592"/>
      <c r="Q1065" s="615">
        <v>151</v>
      </c>
    </row>
    <row r="1066" spans="1:17" ht="14.4" customHeight="1" x14ac:dyDescent="0.3">
      <c r="A1066" s="586" t="s">
        <v>1727</v>
      </c>
      <c r="B1066" s="587" t="s">
        <v>1502</v>
      </c>
      <c r="C1066" s="587" t="s">
        <v>1503</v>
      </c>
      <c r="D1066" s="587" t="s">
        <v>1504</v>
      </c>
      <c r="E1066" s="587" t="s">
        <v>1505</v>
      </c>
      <c r="F1066" s="614">
        <v>1205</v>
      </c>
      <c r="G1066" s="614">
        <v>208465</v>
      </c>
      <c r="H1066" s="614">
        <v>1.0272804774083546</v>
      </c>
      <c r="I1066" s="614">
        <v>173</v>
      </c>
      <c r="J1066" s="614">
        <v>1173</v>
      </c>
      <c r="K1066" s="614">
        <v>202929</v>
      </c>
      <c r="L1066" s="614">
        <v>1</v>
      </c>
      <c r="M1066" s="614">
        <v>173</v>
      </c>
      <c r="N1066" s="614">
        <v>1088</v>
      </c>
      <c r="O1066" s="614">
        <v>189312</v>
      </c>
      <c r="P1066" s="592">
        <v>0.93289771299321433</v>
      </c>
      <c r="Q1066" s="615">
        <v>174</v>
      </c>
    </row>
    <row r="1067" spans="1:17" ht="14.4" customHeight="1" x14ac:dyDescent="0.3">
      <c r="A1067" s="586" t="s">
        <v>1727</v>
      </c>
      <c r="B1067" s="587" t="s">
        <v>1502</v>
      </c>
      <c r="C1067" s="587" t="s">
        <v>1503</v>
      </c>
      <c r="D1067" s="587" t="s">
        <v>1506</v>
      </c>
      <c r="E1067" s="587" t="s">
        <v>1507</v>
      </c>
      <c r="F1067" s="614"/>
      <c r="G1067" s="614"/>
      <c r="H1067" s="614"/>
      <c r="I1067" s="614"/>
      <c r="J1067" s="614"/>
      <c r="K1067" s="614"/>
      <c r="L1067" s="614"/>
      <c r="M1067" s="614"/>
      <c r="N1067" s="614">
        <v>2</v>
      </c>
      <c r="O1067" s="614">
        <v>386</v>
      </c>
      <c r="P1067" s="592"/>
      <c r="Q1067" s="615">
        <v>193</v>
      </c>
    </row>
    <row r="1068" spans="1:17" ht="14.4" customHeight="1" x14ac:dyDescent="0.3">
      <c r="A1068" s="586" t="s">
        <v>1727</v>
      </c>
      <c r="B1068" s="587" t="s">
        <v>1502</v>
      </c>
      <c r="C1068" s="587" t="s">
        <v>1503</v>
      </c>
      <c r="D1068" s="587" t="s">
        <v>1513</v>
      </c>
      <c r="E1068" s="587" t="s">
        <v>1515</v>
      </c>
      <c r="F1068" s="614"/>
      <c r="G1068" s="614"/>
      <c r="H1068" s="614"/>
      <c r="I1068" s="614"/>
      <c r="J1068" s="614"/>
      <c r="K1068" s="614"/>
      <c r="L1068" s="614"/>
      <c r="M1068" s="614"/>
      <c r="N1068" s="614">
        <v>2</v>
      </c>
      <c r="O1068" s="614">
        <v>512</v>
      </c>
      <c r="P1068" s="592"/>
      <c r="Q1068" s="615">
        <v>256</v>
      </c>
    </row>
    <row r="1069" spans="1:17" ht="14.4" customHeight="1" x14ac:dyDescent="0.3">
      <c r="A1069" s="586" t="s">
        <v>1727</v>
      </c>
      <c r="B1069" s="587" t="s">
        <v>1502</v>
      </c>
      <c r="C1069" s="587" t="s">
        <v>1503</v>
      </c>
      <c r="D1069" s="587" t="s">
        <v>1522</v>
      </c>
      <c r="E1069" s="587" t="s">
        <v>1523</v>
      </c>
      <c r="F1069" s="614">
        <v>1</v>
      </c>
      <c r="G1069" s="614">
        <v>1173</v>
      </c>
      <c r="H1069" s="614"/>
      <c r="I1069" s="614">
        <v>1173</v>
      </c>
      <c r="J1069" s="614"/>
      <c r="K1069" s="614"/>
      <c r="L1069" s="614"/>
      <c r="M1069" s="614"/>
      <c r="N1069" s="614">
        <v>1</v>
      </c>
      <c r="O1069" s="614">
        <v>1070</v>
      </c>
      <c r="P1069" s="592"/>
      <c r="Q1069" s="615">
        <v>1070</v>
      </c>
    </row>
    <row r="1070" spans="1:17" ht="14.4" customHeight="1" x14ac:dyDescent="0.3">
      <c r="A1070" s="586" t="s">
        <v>1727</v>
      </c>
      <c r="B1070" s="587" t="s">
        <v>1502</v>
      </c>
      <c r="C1070" s="587" t="s">
        <v>1503</v>
      </c>
      <c r="D1070" s="587" t="s">
        <v>1524</v>
      </c>
      <c r="E1070" s="587" t="s">
        <v>1525</v>
      </c>
      <c r="F1070" s="614">
        <v>28</v>
      </c>
      <c r="G1070" s="614">
        <v>1148</v>
      </c>
      <c r="H1070" s="614">
        <v>2.0797101449275361</v>
      </c>
      <c r="I1070" s="614">
        <v>41</v>
      </c>
      <c r="J1070" s="614">
        <v>12</v>
      </c>
      <c r="K1070" s="614">
        <v>552</v>
      </c>
      <c r="L1070" s="614">
        <v>1</v>
      </c>
      <c r="M1070" s="614">
        <v>46</v>
      </c>
      <c r="N1070" s="614">
        <v>4</v>
      </c>
      <c r="O1070" s="614">
        <v>184</v>
      </c>
      <c r="P1070" s="592">
        <v>0.33333333333333331</v>
      </c>
      <c r="Q1070" s="615">
        <v>46</v>
      </c>
    </row>
    <row r="1071" spans="1:17" ht="14.4" customHeight="1" x14ac:dyDescent="0.3">
      <c r="A1071" s="586" t="s">
        <v>1727</v>
      </c>
      <c r="B1071" s="587" t="s">
        <v>1502</v>
      </c>
      <c r="C1071" s="587" t="s">
        <v>1503</v>
      </c>
      <c r="D1071" s="587" t="s">
        <v>1524</v>
      </c>
      <c r="E1071" s="587" t="s">
        <v>1526</v>
      </c>
      <c r="F1071" s="614">
        <v>2</v>
      </c>
      <c r="G1071" s="614">
        <v>82</v>
      </c>
      <c r="H1071" s="614">
        <v>0.11884057971014493</v>
      </c>
      <c r="I1071" s="614">
        <v>41</v>
      </c>
      <c r="J1071" s="614">
        <v>15</v>
      </c>
      <c r="K1071" s="614">
        <v>690</v>
      </c>
      <c r="L1071" s="614">
        <v>1</v>
      </c>
      <c r="M1071" s="614">
        <v>46</v>
      </c>
      <c r="N1071" s="614">
        <v>14</v>
      </c>
      <c r="O1071" s="614">
        <v>644</v>
      </c>
      <c r="P1071" s="592">
        <v>0.93333333333333335</v>
      </c>
      <c r="Q1071" s="615">
        <v>46</v>
      </c>
    </row>
    <row r="1072" spans="1:17" ht="14.4" customHeight="1" x14ac:dyDescent="0.3">
      <c r="A1072" s="586" t="s">
        <v>1727</v>
      </c>
      <c r="B1072" s="587" t="s">
        <v>1502</v>
      </c>
      <c r="C1072" s="587" t="s">
        <v>1503</v>
      </c>
      <c r="D1072" s="587" t="s">
        <v>1527</v>
      </c>
      <c r="E1072" s="587" t="s">
        <v>1528</v>
      </c>
      <c r="F1072" s="614">
        <v>3</v>
      </c>
      <c r="G1072" s="614">
        <v>1152</v>
      </c>
      <c r="H1072" s="614">
        <v>0.41498559077809799</v>
      </c>
      <c r="I1072" s="614">
        <v>384</v>
      </c>
      <c r="J1072" s="614">
        <v>8</v>
      </c>
      <c r="K1072" s="614">
        <v>2776</v>
      </c>
      <c r="L1072" s="614">
        <v>1</v>
      </c>
      <c r="M1072" s="614">
        <v>347</v>
      </c>
      <c r="N1072" s="614">
        <v>7</v>
      </c>
      <c r="O1072" s="614">
        <v>2429</v>
      </c>
      <c r="P1072" s="592">
        <v>0.875</v>
      </c>
      <c r="Q1072" s="615">
        <v>347</v>
      </c>
    </row>
    <row r="1073" spans="1:17" ht="14.4" customHeight="1" x14ac:dyDescent="0.3">
      <c r="A1073" s="586" t="s">
        <v>1727</v>
      </c>
      <c r="B1073" s="587" t="s">
        <v>1502</v>
      </c>
      <c r="C1073" s="587" t="s">
        <v>1503</v>
      </c>
      <c r="D1073" s="587" t="s">
        <v>1529</v>
      </c>
      <c r="E1073" s="587" t="s">
        <v>1530</v>
      </c>
      <c r="F1073" s="614">
        <v>11</v>
      </c>
      <c r="G1073" s="614">
        <v>407</v>
      </c>
      <c r="H1073" s="614"/>
      <c r="I1073" s="614">
        <v>37</v>
      </c>
      <c r="J1073" s="614"/>
      <c r="K1073" s="614"/>
      <c r="L1073" s="614"/>
      <c r="M1073" s="614"/>
      <c r="N1073" s="614"/>
      <c r="O1073" s="614"/>
      <c r="P1073" s="592"/>
      <c r="Q1073" s="615"/>
    </row>
    <row r="1074" spans="1:17" ht="14.4" customHeight="1" x14ac:dyDescent="0.3">
      <c r="A1074" s="586" t="s">
        <v>1727</v>
      </c>
      <c r="B1074" s="587" t="s">
        <v>1502</v>
      </c>
      <c r="C1074" s="587" t="s">
        <v>1503</v>
      </c>
      <c r="D1074" s="587" t="s">
        <v>1534</v>
      </c>
      <c r="E1074" s="587" t="s">
        <v>1535</v>
      </c>
      <c r="F1074" s="614">
        <v>6</v>
      </c>
      <c r="G1074" s="614">
        <v>2676</v>
      </c>
      <c r="H1074" s="614">
        <v>0.39434129089301501</v>
      </c>
      <c r="I1074" s="614">
        <v>446</v>
      </c>
      <c r="J1074" s="614">
        <v>18</v>
      </c>
      <c r="K1074" s="614">
        <v>6786</v>
      </c>
      <c r="L1074" s="614">
        <v>1</v>
      </c>
      <c r="M1074" s="614">
        <v>377</v>
      </c>
      <c r="N1074" s="614"/>
      <c r="O1074" s="614"/>
      <c r="P1074" s="592"/>
      <c r="Q1074" s="615"/>
    </row>
    <row r="1075" spans="1:17" ht="14.4" customHeight="1" x14ac:dyDescent="0.3">
      <c r="A1075" s="586" t="s">
        <v>1727</v>
      </c>
      <c r="B1075" s="587" t="s">
        <v>1502</v>
      </c>
      <c r="C1075" s="587" t="s">
        <v>1503</v>
      </c>
      <c r="D1075" s="587" t="s">
        <v>1536</v>
      </c>
      <c r="E1075" s="587" t="s">
        <v>1537</v>
      </c>
      <c r="F1075" s="614">
        <v>1</v>
      </c>
      <c r="G1075" s="614">
        <v>42</v>
      </c>
      <c r="H1075" s="614"/>
      <c r="I1075" s="614">
        <v>42</v>
      </c>
      <c r="J1075" s="614"/>
      <c r="K1075" s="614"/>
      <c r="L1075" s="614"/>
      <c r="M1075" s="614"/>
      <c r="N1075" s="614">
        <v>2</v>
      </c>
      <c r="O1075" s="614">
        <v>68</v>
      </c>
      <c r="P1075" s="592"/>
      <c r="Q1075" s="615">
        <v>34</v>
      </c>
    </row>
    <row r="1076" spans="1:17" ht="14.4" customHeight="1" x14ac:dyDescent="0.3">
      <c r="A1076" s="586" t="s">
        <v>1727</v>
      </c>
      <c r="B1076" s="587" t="s">
        <v>1502</v>
      </c>
      <c r="C1076" s="587" t="s">
        <v>1503</v>
      </c>
      <c r="D1076" s="587" t="s">
        <v>1538</v>
      </c>
      <c r="E1076" s="587" t="s">
        <v>1539</v>
      </c>
      <c r="F1076" s="614">
        <v>3</v>
      </c>
      <c r="G1076" s="614">
        <v>1476</v>
      </c>
      <c r="H1076" s="614">
        <v>1.4083969465648856</v>
      </c>
      <c r="I1076" s="614">
        <v>492</v>
      </c>
      <c r="J1076" s="614">
        <v>2</v>
      </c>
      <c r="K1076" s="614">
        <v>1048</v>
      </c>
      <c r="L1076" s="614">
        <v>1</v>
      </c>
      <c r="M1076" s="614">
        <v>524</v>
      </c>
      <c r="N1076" s="614">
        <v>5</v>
      </c>
      <c r="O1076" s="614">
        <v>2620</v>
      </c>
      <c r="P1076" s="592">
        <v>2.5</v>
      </c>
      <c r="Q1076" s="615">
        <v>524</v>
      </c>
    </row>
    <row r="1077" spans="1:17" ht="14.4" customHeight="1" x14ac:dyDescent="0.3">
      <c r="A1077" s="586" t="s">
        <v>1727</v>
      </c>
      <c r="B1077" s="587" t="s">
        <v>1502</v>
      </c>
      <c r="C1077" s="587" t="s">
        <v>1503</v>
      </c>
      <c r="D1077" s="587" t="s">
        <v>1540</v>
      </c>
      <c r="E1077" s="587" t="s">
        <v>1541</v>
      </c>
      <c r="F1077" s="614">
        <v>15</v>
      </c>
      <c r="G1077" s="614">
        <v>465</v>
      </c>
      <c r="H1077" s="614">
        <v>0.35469107551487417</v>
      </c>
      <c r="I1077" s="614">
        <v>31</v>
      </c>
      <c r="J1077" s="614">
        <v>23</v>
      </c>
      <c r="K1077" s="614">
        <v>1311</v>
      </c>
      <c r="L1077" s="614">
        <v>1</v>
      </c>
      <c r="M1077" s="614">
        <v>57</v>
      </c>
      <c r="N1077" s="614">
        <v>9</v>
      </c>
      <c r="O1077" s="614">
        <v>519</v>
      </c>
      <c r="P1077" s="592">
        <v>0.39588100686498856</v>
      </c>
      <c r="Q1077" s="615">
        <v>57.666666666666664</v>
      </c>
    </row>
    <row r="1078" spans="1:17" ht="14.4" customHeight="1" x14ac:dyDescent="0.3">
      <c r="A1078" s="586" t="s">
        <v>1727</v>
      </c>
      <c r="B1078" s="587" t="s">
        <v>1502</v>
      </c>
      <c r="C1078" s="587" t="s">
        <v>1503</v>
      </c>
      <c r="D1078" s="587" t="s">
        <v>1542</v>
      </c>
      <c r="E1078" s="587" t="s">
        <v>1543</v>
      </c>
      <c r="F1078" s="614">
        <v>5</v>
      </c>
      <c r="G1078" s="614">
        <v>1040</v>
      </c>
      <c r="H1078" s="614">
        <v>4.6428571428571432</v>
      </c>
      <c r="I1078" s="614">
        <v>208</v>
      </c>
      <c r="J1078" s="614">
        <v>1</v>
      </c>
      <c r="K1078" s="614">
        <v>224</v>
      </c>
      <c r="L1078" s="614">
        <v>1</v>
      </c>
      <c r="M1078" s="614">
        <v>224</v>
      </c>
      <c r="N1078" s="614"/>
      <c r="O1078" s="614"/>
      <c r="P1078" s="592"/>
      <c r="Q1078" s="615"/>
    </row>
    <row r="1079" spans="1:17" ht="14.4" customHeight="1" x14ac:dyDescent="0.3">
      <c r="A1079" s="586" t="s">
        <v>1727</v>
      </c>
      <c r="B1079" s="587" t="s">
        <v>1502</v>
      </c>
      <c r="C1079" s="587" t="s">
        <v>1503</v>
      </c>
      <c r="D1079" s="587" t="s">
        <v>1545</v>
      </c>
      <c r="E1079" s="587" t="s">
        <v>1546</v>
      </c>
      <c r="F1079" s="614">
        <v>5</v>
      </c>
      <c r="G1079" s="614">
        <v>1920</v>
      </c>
      <c r="H1079" s="614">
        <v>3.4719710669077757</v>
      </c>
      <c r="I1079" s="614">
        <v>384</v>
      </c>
      <c r="J1079" s="614">
        <v>1</v>
      </c>
      <c r="K1079" s="614">
        <v>553</v>
      </c>
      <c r="L1079" s="614">
        <v>1</v>
      </c>
      <c r="M1079" s="614">
        <v>553</v>
      </c>
      <c r="N1079" s="614"/>
      <c r="O1079" s="614"/>
      <c r="P1079" s="592"/>
      <c r="Q1079" s="615"/>
    </row>
    <row r="1080" spans="1:17" ht="14.4" customHeight="1" x14ac:dyDescent="0.3">
      <c r="A1080" s="586" t="s">
        <v>1727</v>
      </c>
      <c r="B1080" s="587" t="s">
        <v>1502</v>
      </c>
      <c r="C1080" s="587" t="s">
        <v>1503</v>
      </c>
      <c r="D1080" s="587" t="s">
        <v>1547</v>
      </c>
      <c r="E1080" s="587" t="s">
        <v>1548</v>
      </c>
      <c r="F1080" s="614"/>
      <c r="G1080" s="614"/>
      <c r="H1080" s="614"/>
      <c r="I1080" s="614"/>
      <c r="J1080" s="614"/>
      <c r="K1080" s="614"/>
      <c r="L1080" s="614"/>
      <c r="M1080" s="614"/>
      <c r="N1080" s="614">
        <v>1</v>
      </c>
      <c r="O1080" s="614">
        <v>214</v>
      </c>
      <c r="P1080" s="592"/>
      <c r="Q1080" s="615">
        <v>214</v>
      </c>
    </row>
    <row r="1081" spans="1:17" ht="14.4" customHeight="1" x14ac:dyDescent="0.3">
      <c r="A1081" s="586" t="s">
        <v>1727</v>
      </c>
      <c r="B1081" s="587" t="s">
        <v>1502</v>
      </c>
      <c r="C1081" s="587" t="s">
        <v>1503</v>
      </c>
      <c r="D1081" s="587" t="s">
        <v>1549</v>
      </c>
      <c r="E1081" s="587" t="s">
        <v>1550</v>
      </c>
      <c r="F1081" s="614"/>
      <c r="G1081" s="614"/>
      <c r="H1081" s="614"/>
      <c r="I1081" s="614"/>
      <c r="J1081" s="614"/>
      <c r="K1081" s="614"/>
      <c r="L1081" s="614"/>
      <c r="M1081" s="614"/>
      <c r="N1081" s="614">
        <v>2</v>
      </c>
      <c r="O1081" s="614">
        <v>284</v>
      </c>
      <c r="P1081" s="592"/>
      <c r="Q1081" s="615">
        <v>142</v>
      </c>
    </row>
    <row r="1082" spans="1:17" ht="14.4" customHeight="1" x14ac:dyDescent="0.3">
      <c r="A1082" s="586" t="s">
        <v>1727</v>
      </c>
      <c r="B1082" s="587" t="s">
        <v>1502</v>
      </c>
      <c r="C1082" s="587" t="s">
        <v>1503</v>
      </c>
      <c r="D1082" s="587" t="s">
        <v>1556</v>
      </c>
      <c r="E1082" s="587" t="s">
        <v>1557</v>
      </c>
      <c r="F1082" s="614">
        <v>13</v>
      </c>
      <c r="G1082" s="614">
        <v>221</v>
      </c>
      <c r="H1082" s="614">
        <v>13</v>
      </c>
      <c r="I1082" s="614">
        <v>17</v>
      </c>
      <c r="J1082" s="614">
        <v>1</v>
      </c>
      <c r="K1082" s="614">
        <v>17</v>
      </c>
      <c r="L1082" s="614">
        <v>1</v>
      </c>
      <c r="M1082" s="614">
        <v>17</v>
      </c>
      <c r="N1082" s="614"/>
      <c r="O1082" s="614"/>
      <c r="P1082" s="592"/>
      <c r="Q1082" s="615"/>
    </row>
    <row r="1083" spans="1:17" ht="14.4" customHeight="1" x14ac:dyDescent="0.3">
      <c r="A1083" s="586" t="s">
        <v>1727</v>
      </c>
      <c r="B1083" s="587" t="s">
        <v>1502</v>
      </c>
      <c r="C1083" s="587" t="s">
        <v>1503</v>
      </c>
      <c r="D1083" s="587" t="s">
        <v>1556</v>
      </c>
      <c r="E1083" s="587" t="s">
        <v>1558</v>
      </c>
      <c r="F1083" s="614">
        <v>12</v>
      </c>
      <c r="G1083" s="614">
        <v>204</v>
      </c>
      <c r="H1083" s="614">
        <v>0.66666666666666663</v>
      </c>
      <c r="I1083" s="614">
        <v>17</v>
      </c>
      <c r="J1083" s="614">
        <v>18</v>
      </c>
      <c r="K1083" s="614">
        <v>306</v>
      </c>
      <c r="L1083" s="614">
        <v>1</v>
      </c>
      <c r="M1083" s="614">
        <v>17</v>
      </c>
      <c r="N1083" s="614">
        <v>6</v>
      </c>
      <c r="O1083" s="614">
        <v>102</v>
      </c>
      <c r="P1083" s="592">
        <v>0.33333333333333331</v>
      </c>
      <c r="Q1083" s="615">
        <v>17</v>
      </c>
    </row>
    <row r="1084" spans="1:17" ht="14.4" customHeight="1" x14ac:dyDescent="0.3">
      <c r="A1084" s="586" t="s">
        <v>1727</v>
      </c>
      <c r="B1084" s="587" t="s">
        <v>1502</v>
      </c>
      <c r="C1084" s="587" t="s">
        <v>1503</v>
      </c>
      <c r="D1084" s="587" t="s">
        <v>1559</v>
      </c>
      <c r="E1084" s="587" t="s">
        <v>1560</v>
      </c>
      <c r="F1084" s="614"/>
      <c r="G1084" s="614"/>
      <c r="H1084" s="614"/>
      <c r="I1084" s="614"/>
      <c r="J1084" s="614">
        <v>1</v>
      </c>
      <c r="K1084" s="614">
        <v>143</v>
      </c>
      <c r="L1084" s="614">
        <v>1</v>
      </c>
      <c r="M1084" s="614">
        <v>143</v>
      </c>
      <c r="N1084" s="614">
        <v>1</v>
      </c>
      <c r="O1084" s="614">
        <v>143</v>
      </c>
      <c r="P1084" s="592">
        <v>1</v>
      </c>
      <c r="Q1084" s="615">
        <v>143</v>
      </c>
    </row>
    <row r="1085" spans="1:17" ht="14.4" customHeight="1" x14ac:dyDescent="0.3">
      <c r="A1085" s="586" t="s">
        <v>1727</v>
      </c>
      <c r="B1085" s="587" t="s">
        <v>1502</v>
      </c>
      <c r="C1085" s="587" t="s">
        <v>1503</v>
      </c>
      <c r="D1085" s="587" t="s">
        <v>1559</v>
      </c>
      <c r="E1085" s="587" t="s">
        <v>1561</v>
      </c>
      <c r="F1085" s="614">
        <v>6</v>
      </c>
      <c r="G1085" s="614">
        <v>834</v>
      </c>
      <c r="H1085" s="614"/>
      <c r="I1085" s="614">
        <v>139</v>
      </c>
      <c r="J1085" s="614"/>
      <c r="K1085" s="614"/>
      <c r="L1085" s="614"/>
      <c r="M1085" s="614"/>
      <c r="N1085" s="614"/>
      <c r="O1085" s="614"/>
      <c r="P1085" s="592"/>
      <c r="Q1085" s="615"/>
    </row>
    <row r="1086" spans="1:17" ht="14.4" customHeight="1" x14ac:dyDescent="0.3">
      <c r="A1086" s="586" t="s">
        <v>1727</v>
      </c>
      <c r="B1086" s="587" t="s">
        <v>1502</v>
      </c>
      <c r="C1086" s="587" t="s">
        <v>1503</v>
      </c>
      <c r="D1086" s="587" t="s">
        <v>1562</v>
      </c>
      <c r="E1086" s="587" t="s">
        <v>1563</v>
      </c>
      <c r="F1086" s="614"/>
      <c r="G1086" s="614"/>
      <c r="H1086" s="614"/>
      <c r="I1086" s="614"/>
      <c r="J1086" s="614">
        <v>1</v>
      </c>
      <c r="K1086" s="614">
        <v>65</v>
      </c>
      <c r="L1086" s="614">
        <v>1</v>
      </c>
      <c r="M1086" s="614">
        <v>65</v>
      </c>
      <c r="N1086" s="614"/>
      <c r="O1086" s="614"/>
      <c r="P1086" s="592"/>
      <c r="Q1086" s="615"/>
    </row>
    <row r="1087" spans="1:17" ht="14.4" customHeight="1" x14ac:dyDescent="0.3">
      <c r="A1087" s="586" t="s">
        <v>1727</v>
      </c>
      <c r="B1087" s="587" t="s">
        <v>1502</v>
      </c>
      <c r="C1087" s="587" t="s">
        <v>1503</v>
      </c>
      <c r="D1087" s="587" t="s">
        <v>1562</v>
      </c>
      <c r="E1087" s="587" t="s">
        <v>1564</v>
      </c>
      <c r="F1087" s="614">
        <v>1</v>
      </c>
      <c r="G1087" s="614">
        <v>103</v>
      </c>
      <c r="H1087" s="614">
        <v>1.5846153846153845</v>
      </c>
      <c r="I1087" s="614">
        <v>103</v>
      </c>
      <c r="J1087" s="614">
        <v>1</v>
      </c>
      <c r="K1087" s="614">
        <v>65</v>
      </c>
      <c r="L1087" s="614">
        <v>1</v>
      </c>
      <c r="M1087" s="614">
        <v>65</v>
      </c>
      <c r="N1087" s="614">
        <v>3</v>
      </c>
      <c r="O1087" s="614">
        <v>195</v>
      </c>
      <c r="P1087" s="592">
        <v>3</v>
      </c>
      <c r="Q1087" s="615">
        <v>65</v>
      </c>
    </row>
    <row r="1088" spans="1:17" ht="14.4" customHeight="1" x14ac:dyDescent="0.3">
      <c r="A1088" s="586" t="s">
        <v>1727</v>
      </c>
      <c r="B1088" s="587" t="s">
        <v>1502</v>
      </c>
      <c r="C1088" s="587" t="s">
        <v>1503</v>
      </c>
      <c r="D1088" s="587" t="s">
        <v>1568</v>
      </c>
      <c r="E1088" s="587" t="s">
        <v>1570</v>
      </c>
      <c r="F1088" s="614"/>
      <c r="G1088" s="614"/>
      <c r="H1088" s="614"/>
      <c r="I1088" s="614"/>
      <c r="J1088" s="614"/>
      <c r="K1088" s="614"/>
      <c r="L1088" s="614"/>
      <c r="M1088" s="614"/>
      <c r="N1088" s="614">
        <v>2</v>
      </c>
      <c r="O1088" s="614">
        <v>86</v>
      </c>
      <c r="P1088" s="592"/>
      <c r="Q1088" s="615">
        <v>43</v>
      </c>
    </row>
    <row r="1089" spans="1:17" ht="14.4" customHeight="1" x14ac:dyDescent="0.3">
      <c r="A1089" s="586" t="s">
        <v>1727</v>
      </c>
      <c r="B1089" s="587" t="s">
        <v>1502</v>
      </c>
      <c r="C1089" s="587" t="s">
        <v>1503</v>
      </c>
      <c r="D1089" s="587" t="s">
        <v>1571</v>
      </c>
      <c r="E1089" s="587" t="s">
        <v>1572</v>
      </c>
      <c r="F1089" s="614">
        <v>377</v>
      </c>
      <c r="G1089" s="614">
        <v>44109</v>
      </c>
      <c r="H1089" s="614">
        <v>0.71754619989588753</v>
      </c>
      <c r="I1089" s="614">
        <v>117</v>
      </c>
      <c r="J1089" s="614">
        <v>452</v>
      </c>
      <c r="K1089" s="614">
        <v>61472</v>
      </c>
      <c r="L1089" s="614">
        <v>1</v>
      </c>
      <c r="M1089" s="614">
        <v>136</v>
      </c>
      <c r="N1089" s="614">
        <v>450</v>
      </c>
      <c r="O1089" s="614">
        <v>61479</v>
      </c>
      <c r="P1089" s="592">
        <v>1.0001138729828214</v>
      </c>
      <c r="Q1089" s="615">
        <v>136.62</v>
      </c>
    </row>
    <row r="1090" spans="1:17" ht="14.4" customHeight="1" x14ac:dyDescent="0.3">
      <c r="A1090" s="586" t="s">
        <v>1727</v>
      </c>
      <c r="B1090" s="587" t="s">
        <v>1502</v>
      </c>
      <c r="C1090" s="587" t="s">
        <v>1503</v>
      </c>
      <c r="D1090" s="587" t="s">
        <v>1571</v>
      </c>
      <c r="E1090" s="587" t="s">
        <v>1573</v>
      </c>
      <c r="F1090" s="614">
        <v>5</v>
      </c>
      <c r="G1090" s="614">
        <v>585</v>
      </c>
      <c r="H1090" s="614">
        <v>2.1507352941176472</v>
      </c>
      <c r="I1090" s="614">
        <v>117</v>
      </c>
      <c r="J1090" s="614">
        <v>2</v>
      </c>
      <c r="K1090" s="614">
        <v>272</v>
      </c>
      <c r="L1090" s="614">
        <v>1</v>
      </c>
      <c r="M1090" s="614">
        <v>136</v>
      </c>
      <c r="N1090" s="614">
        <v>3</v>
      </c>
      <c r="O1090" s="614">
        <v>408</v>
      </c>
      <c r="P1090" s="592">
        <v>1.5</v>
      </c>
      <c r="Q1090" s="615">
        <v>136</v>
      </c>
    </row>
    <row r="1091" spans="1:17" ht="14.4" customHeight="1" x14ac:dyDescent="0.3">
      <c r="A1091" s="586" t="s">
        <v>1727</v>
      </c>
      <c r="B1091" s="587" t="s">
        <v>1502</v>
      </c>
      <c r="C1091" s="587" t="s">
        <v>1503</v>
      </c>
      <c r="D1091" s="587" t="s">
        <v>1574</v>
      </c>
      <c r="E1091" s="587" t="s">
        <v>1575</v>
      </c>
      <c r="F1091" s="614">
        <v>87</v>
      </c>
      <c r="G1091" s="614">
        <v>7917</v>
      </c>
      <c r="H1091" s="614">
        <v>0.80555555555555558</v>
      </c>
      <c r="I1091" s="614">
        <v>91</v>
      </c>
      <c r="J1091" s="614">
        <v>108</v>
      </c>
      <c r="K1091" s="614">
        <v>9828</v>
      </c>
      <c r="L1091" s="614">
        <v>1</v>
      </c>
      <c r="M1091" s="614">
        <v>91</v>
      </c>
      <c r="N1091" s="614">
        <v>115</v>
      </c>
      <c r="O1091" s="614">
        <v>10465</v>
      </c>
      <c r="P1091" s="592">
        <v>1.0648148148148149</v>
      </c>
      <c r="Q1091" s="615">
        <v>91</v>
      </c>
    </row>
    <row r="1092" spans="1:17" ht="14.4" customHeight="1" x14ac:dyDescent="0.3">
      <c r="A1092" s="586" t="s">
        <v>1727</v>
      </c>
      <c r="B1092" s="587" t="s">
        <v>1502</v>
      </c>
      <c r="C1092" s="587" t="s">
        <v>1503</v>
      </c>
      <c r="D1092" s="587" t="s">
        <v>1576</v>
      </c>
      <c r="E1092" s="587" t="s">
        <v>1578</v>
      </c>
      <c r="F1092" s="614"/>
      <c r="G1092" s="614"/>
      <c r="H1092" s="614"/>
      <c r="I1092" s="614"/>
      <c r="J1092" s="614"/>
      <c r="K1092" s="614"/>
      <c r="L1092" s="614"/>
      <c r="M1092" s="614"/>
      <c r="N1092" s="614">
        <v>3</v>
      </c>
      <c r="O1092" s="614">
        <v>415</v>
      </c>
      <c r="P1092" s="592"/>
      <c r="Q1092" s="615">
        <v>138.33333333333334</v>
      </c>
    </row>
    <row r="1093" spans="1:17" ht="14.4" customHeight="1" x14ac:dyDescent="0.3">
      <c r="A1093" s="586" t="s">
        <v>1727</v>
      </c>
      <c r="B1093" s="587" t="s">
        <v>1502</v>
      </c>
      <c r="C1093" s="587" t="s">
        <v>1503</v>
      </c>
      <c r="D1093" s="587" t="s">
        <v>1579</v>
      </c>
      <c r="E1093" s="587" t="s">
        <v>1580</v>
      </c>
      <c r="F1093" s="614">
        <v>22</v>
      </c>
      <c r="G1093" s="614">
        <v>462</v>
      </c>
      <c r="H1093" s="614"/>
      <c r="I1093" s="614">
        <v>21</v>
      </c>
      <c r="J1093" s="614"/>
      <c r="K1093" s="614"/>
      <c r="L1093" s="614"/>
      <c r="M1093" s="614"/>
      <c r="N1093" s="614">
        <v>3</v>
      </c>
      <c r="O1093" s="614">
        <v>198</v>
      </c>
      <c r="P1093" s="592"/>
      <c r="Q1093" s="615">
        <v>66</v>
      </c>
    </row>
    <row r="1094" spans="1:17" ht="14.4" customHeight="1" x14ac:dyDescent="0.3">
      <c r="A1094" s="586" t="s">
        <v>1727</v>
      </c>
      <c r="B1094" s="587" t="s">
        <v>1502</v>
      </c>
      <c r="C1094" s="587" t="s">
        <v>1503</v>
      </c>
      <c r="D1094" s="587" t="s">
        <v>1579</v>
      </c>
      <c r="E1094" s="587" t="s">
        <v>1581</v>
      </c>
      <c r="F1094" s="614"/>
      <c r="G1094" s="614"/>
      <c r="H1094" s="614"/>
      <c r="I1094" s="614"/>
      <c r="J1094" s="614"/>
      <c r="K1094" s="614"/>
      <c r="L1094" s="614"/>
      <c r="M1094" s="614"/>
      <c r="N1094" s="614">
        <v>27</v>
      </c>
      <c r="O1094" s="614">
        <v>1788</v>
      </c>
      <c r="P1094" s="592"/>
      <c r="Q1094" s="615">
        <v>66.222222222222229</v>
      </c>
    </row>
    <row r="1095" spans="1:17" ht="14.4" customHeight="1" x14ac:dyDescent="0.3">
      <c r="A1095" s="586" t="s">
        <v>1727</v>
      </c>
      <c r="B1095" s="587" t="s">
        <v>1502</v>
      </c>
      <c r="C1095" s="587" t="s">
        <v>1503</v>
      </c>
      <c r="D1095" s="587" t="s">
        <v>1582</v>
      </c>
      <c r="E1095" s="587" t="s">
        <v>1583</v>
      </c>
      <c r="F1095" s="614">
        <v>27</v>
      </c>
      <c r="G1095" s="614">
        <v>13176</v>
      </c>
      <c r="H1095" s="614">
        <v>1.7465535524920466</v>
      </c>
      <c r="I1095" s="614">
        <v>488</v>
      </c>
      <c r="J1095" s="614">
        <v>23</v>
      </c>
      <c r="K1095" s="614">
        <v>7544</v>
      </c>
      <c r="L1095" s="614">
        <v>1</v>
      </c>
      <c r="M1095" s="614">
        <v>328</v>
      </c>
      <c r="N1095" s="614"/>
      <c r="O1095" s="614"/>
      <c r="P1095" s="592"/>
      <c r="Q1095" s="615"/>
    </row>
    <row r="1096" spans="1:17" ht="14.4" customHeight="1" x14ac:dyDescent="0.3">
      <c r="A1096" s="586" t="s">
        <v>1727</v>
      </c>
      <c r="B1096" s="587" t="s">
        <v>1502</v>
      </c>
      <c r="C1096" s="587" t="s">
        <v>1503</v>
      </c>
      <c r="D1096" s="587" t="s">
        <v>1593</v>
      </c>
      <c r="E1096" s="587" t="s">
        <v>1594</v>
      </c>
      <c r="F1096" s="614">
        <v>61</v>
      </c>
      <c r="G1096" s="614">
        <v>2501</v>
      </c>
      <c r="H1096" s="614">
        <v>1.1145276292335116</v>
      </c>
      <c r="I1096" s="614">
        <v>41</v>
      </c>
      <c r="J1096" s="614">
        <v>44</v>
      </c>
      <c r="K1096" s="614">
        <v>2244</v>
      </c>
      <c r="L1096" s="614">
        <v>1</v>
      </c>
      <c r="M1096" s="614">
        <v>51</v>
      </c>
      <c r="N1096" s="614">
        <v>52</v>
      </c>
      <c r="O1096" s="614">
        <v>2652</v>
      </c>
      <c r="P1096" s="592">
        <v>1.1818181818181819</v>
      </c>
      <c r="Q1096" s="615">
        <v>51</v>
      </c>
    </row>
    <row r="1097" spans="1:17" ht="14.4" customHeight="1" x14ac:dyDescent="0.3">
      <c r="A1097" s="586" t="s">
        <v>1727</v>
      </c>
      <c r="B1097" s="587" t="s">
        <v>1502</v>
      </c>
      <c r="C1097" s="587" t="s">
        <v>1503</v>
      </c>
      <c r="D1097" s="587" t="s">
        <v>1593</v>
      </c>
      <c r="E1097" s="587" t="s">
        <v>1595</v>
      </c>
      <c r="F1097" s="614">
        <v>5</v>
      </c>
      <c r="G1097" s="614">
        <v>205</v>
      </c>
      <c r="H1097" s="614">
        <v>0.57422969187675066</v>
      </c>
      <c r="I1097" s="614">
        <v>41</v>
      </c>
      <c r="J1097" s="614">
        <v>7</v>
      </c>
      <c r="K1097" s="614">
        <v>357</v>
      </c>
      <c r="L1097" s="614">
        <v>1</v>
      </c>
      <c r="M1097" s="614">
        <v>51</v>
      </c>
      <c r="N1097" s="614"/>
      <c r="O1097" s="614"/>
      <c r="P1097" s="592"/>
      <c r="Q1097" s="615"/>
    </row>
    <row r="1098" spans="1:17" ht="14.4" customHeight="1" x14ac:dyDescent="0.3">
      <c r="A1098" s="586" t="s">
        <v>1727</v>
      </c>
      <c r="B1098" s="587" t="s">
        <v>1502</v>
      </c>
      <c r="C1098" s="587" t="s">
        <v>1503</v>
      </c>
      <c r="D1098" s="587" t="s">
        <v>1611</v>
      </c>
      <c r="E1098" s="587" t="s">
        <v>1612</v>
      </c>
      <c r="F1098" s="614">
        <v>1</v>
      </c>
      <c r="G1098" s="614">
        <v>614</v>
      </c>
      <c r="H1098" s="614">
        <v>0.25081699346405228</v>
      </c>
      <c r="I1098" s="614">
        <v>614</v>
      </c>
      <c r="J1098" s="614">
        <v>4</v>
      </c>
      <c r="K1098" s="614">
        <v>2448</v>
      </c>
      <c r="L1098" s="614">
        <v>1</v>
      </c>
      <c r="M1098" s="614">
        <v>612</v>
      </c>
      <c r="N1098" s="614"/>
      <c r="O1098" s="614"/>
      <c r="P1098" s="592"/>
      <c r="Q1098" s="615"/>
    </row>
    <row r="1099" spans="1:17" ht="14.4" customHeight="1" x14ac:dyDescent="0.3">
      <c r="A1099" s="586" t="s">
        <v>1727</v>
      </c>
      <c r="B1099" s="587" t="s">
        <v>1502</v>
      </c>
      <c r="C1099" s="587" t="s">
        <v>1503</v>
      </c>
      <c r="D1099" s="587" t="s">
        <v>1611</v>
      </c>
      <c r="E1099" s="587" t="s">
        <v>1613</v>
      </c>
      <c r="F1099" s="614"/>
      <c r="G1099" s="614"/>
      <c r="H1099" s="614"/>
      <c r="I1099" s="614"/>
      <c r="J1099" s="614"/>
      <c r="K1099" s="614"/>
      <c r="L1099" s="614"/>
      <c r="M1099" s="614"/>
      <c r="N1099" s="614">
        <v>5</v>
      </c>
      <c r="O1099" s="614">
        <v>3060</v>
      </c>
      <c r="P1099" s="592"/>
      <c r="Q1099" s="615">
        <v>612</v>
      </c>
    </row>
    <row r="1100" spans="1:17" ht="14.4" customHeight="1" x14ac:dyDescent="0.3">
      <c r="A1100" s="586" t="s">
        <v>1727</v>
      </c>
      <c r="B1100" s="587" t="s">
        <v>1502</v>
      </c>
      <c r="C1100" s="587" t="s">
        <v>1503</v>
      </c>
      <c r="D1100" s="587" t="s">
        <v>1627</v>
      </c>
      <c r="E1100" s="587" t="s">
        <v>1628</v>
      </c>
      <c r="F1100" s="614"/>
      <c r="G1100" s="614"/>
      <c r="H1100" s="614"/>
      <c r="I1100" s="614"/>
      <c r="J1100" s="614"/>
      <c r="K1100" s="614"/>
      <c r="L1100" s="614"/>
      <c r="M1100" s="614"/>
      <c r="N1100" s="614">
        <v>1</v>
      </c>
      <c r="O1100" s="614">
        <v>273</v>
      </c>
      <c r="P1100" s="592"/>
      <c r="Q1100" s="615">
        <v>273</v>
      </c>
    </row>
    <row r="1101" spans="1:17" ht="14.4" customHeight="1" x14ac:dyDescent="0.3">
      <c r="A1101" s="586" t="s">
        <v>1727</v>
      </c>
      <c r="B1101" s="587" t="s">
        <v>1502</v>
      </c>
      <c r="C1101" s="587" t="s">
        <v>1503</v>
      </c>
      <c r="D1101" s="587" t="s">
        <v>1643</v>
      </c>
      <c r="E1101" s="587" t="s">
        <v>1645</v>
      </c>
      <c r="F1101" s="614">
        <v>1</v>
      </c>
      <c r="G1101" s="614">
        <v>30</v>
      </c>
      <c r="H1101" s="614"/>
      <c r="I1101" s="614">
        <v>30</v>
      </c>
      <c r="J1101" s="614"/>
      <c r="K1101" s="614"/>
      <c r="L1101" s="614"/>
      <c r="M1101" s="614"/>
      <c r="N1101" s="614"/>
      <c r="O1101" s="614"/>
      <c r="P1101" s="592"/>
      <c r="Q1101" s="615"/>
    </row>
    <row r="1102" spans="1:17" ht="14.4" customHeight="1" x14ac:dyDescent="0.3">
      <c r="A1102" s="586" t="s">
        <v>1727</v>
      </c>
      <c r="B1102" s="587" t="s">
        <v>1502</v>
      </c>
      <c r="C1102" s="587" t="s">
        <v>1503</v>
      </c>
      <c r="D1102" s="587" t="s">
        <v>1648</v>
      </c>
      <c r="E1102" s="587" t="s">
        <v>1649</v>
      </c>
      <c r="F1102" s="614"/>
      <c r="G1102" s="614"/>
      <c r="H1102" s="614"/>
      <c r="I1102" s="614"/>
      <c r="J1102" s="614">
        <v>2</v>
      </c>
      <c r="K1102" s="614">
        <v>2986</v>
      </c>
      <c r="L1102" s="614">
        <v>1</v>
      </c>
      <c r="M1102" s="614">
        <v>1493</v>
      </c>
      <c r="N1102" s="614"/>
      <c r="O1102" s="614"/>
      <c r="P1102" s="592"/>
      <c r="Q1102" s="615"/>
    </row>
    <row r="1103" spans="1:17" ht="14.4" customHeight="1" x14ac:dyDescent="0.3">
      <c r="A1103" s="586" t="s">
        <v>1727</v>
      </c>
      <c r="B1103" s="587" t="s">
        <v>1502</v>
      </c>
      <c r="C1103" s="587" t="s">
        <v>1503</v>
      </c>
      <c r="D1103" s="587" t="s">
        <v>1650</v>
      </c>
      <c r="E1103" s="587" t="s">
        <v>1651</v>
      </c>
      <c r="F1103" s="614"/>
      <c r="G1103" s="614"/>
      <c r="H1103" s="614"/>
      <c r="I1103" s="614"/>
      <c r="J1103" s="614">
        <v>1</v>
      </c>
      <c r="K1103" s="614">
        <v>327</v>
      </c>
      <c r="L1103" s="614">
        <v>1</v>
      </c>
      <c r="M1103" s="614">
        <v>327</v>
      </c>
      <c r="N1103" s="614"/>
      <c r="O1103" s="614"/>
      <c r="P1103" s="592"/>
      <c r="Q1103" s="615"/>
    </row>
    <row r="1104" spans="1:17" ht="14.4" customHeight="1" x14ac:dyDescent="0.3">
      <c r="A1104" s="586" t="s">
        <v>1727</v>
      </c>
      <c r="B1104" s="587" t="s">
        <v>1502</v>
      </c>
      <c r="C1104" s="587" t="s">
        <v>1503</v>
      </c>
      <c r="D1104" s="587" t="s">
        <v>1653</v>
      </c>
      <c r="E1104" s="587" t="s">
        <v>1654</v>
      </c>
      <c r="F1104" s="614"/>
      <c r="G1104" s="614"/>
      <c r="H1104" s="614"/>
      <c r="I1104" s="614"/>
      <c r="J1104" s="614"/>
      <c r="K1104" s="614"/>
      <c r="L1104" s="614"/>
      <c r="M1104" s="614"/>
      <c r="N1104" s="614">
        <v>1</v>
      </c>
      <c r="O1104" s="614">
        <v>888</v>
      </c>
      <c r="P1104" s="592"/>
      <c r="Q1104" s="615">
        <v>888</v>
      </c>
    </row>
    <row r="1105" spans="1:17" ht="14.4" customHeight="1" x14ac:dyDescent="0.3">
      <c r="A1105" s="586" t="s">
        <v>1727</v>
      </c>
      <c r="B1105" s="587" t="s">
        <v>1502</v>
      </c>
      <c r="C1105" s="587" t="s">
        <v>1503</v>
      </c>
      <c r="D1105" s="587" t="s">
        <v>1657</v>
      </c>
      <c r="E1105" s="587" t="s">
        <v>1658</v>
      </c>
      <c r="F1105" s="614"/>
      <c r="G1105" s="614"/>
      <c r="H1105" s="614"/>
      <c r="I1105" s="614"/>
      <c r="J1105" s="614">
        <v>156</v>
      </c>
      <c r="K1105" s="614">
        <v>40560</v>
      </c>
      <c r="L1105" s="614">
        <v>1</v>
      </c>
      <c r="M1105" s="614">
        <v>260</v>
      </c>
      <c r="N1105" s="614">
        <v>1</v>
      </c>
      <c r="O1105" s="614">
        <v>261</v>
      </c>
      <c r="P1105" s="592">
        <v>6.4349112426035507E-3</v>
      </c>
      <c r="Q1105" s="615">
        <v>261</v>
      </c>
    </row>
    <row r="1106" spans="1:17" ht="14.4" customHeight="1" x14ac:dyDescent="0.3">
      <c r="A1106" s="586" t="s">
        <v>1727</v>
      </c>
      <c r="B1106" s="587" t="s">
        <v>1502</v>
      </c>
      <c r="C1106" s="587" t="s">
        <v>1503</v>
      </c>
      <c r="D1106" s="587" t="s">
        <v>1657</v>
      </c>
      <c r="E1106" s="587" t="s">
        <v>1659</v>
      </c>
      <c r="F1106" s="614"/>
      <c r="G1106" s="614"/>
      <c r="H1106" s="614"/>
      <c r="I1106" s="614"/>
      <c r="J1106" s="614"/>
      <c r="K1106" s="614"/>
      <c r="L1106" s="614"/>
      <c r="M1106" s="614"/>
      <c r="N1106" s="614">
        <v>277</v>
      </c>
      <c r="O1106" s="614">
        <v>72297</v>
      </c>
      <c r="P1106" s="592"/>
      <c r="Q1106" s="615">
        <v>261</v>
      </c>
    </row>
    <row r="1107" spans="1:17" ht="14.4" customHeight="1" x14ac:dyDescent="0.3">
      <c r="A1107" s="586" t="s">
        <v>1727</v>
      </c>
      <c r="B1107" s="587" t="s">
        <v>1502</v>
      </c>
      <c r="C1107" s="587" t="s">
        <v>1503</v>
      </c>
      <c r="D1107" s="587" t="s">
        <v>1660</v>
      </c>
      <c r="E1107" s="587" t="s">
        <v>1661</v>
      </c>
      <c r="F1107" s="614"/>
      <c r="G1107" s="614"/>
      <c r="H1107" s="614"/>
      <c r="I1107" s="614"/>
      <c r="J1107" s="614"/>
      <c r="K1107" s="614"/>
      <c r="L1107" s="614"/>
      <c r="M1107" s="614"/>
      <c r="N1107" s="614">
        <v>1</v>
      </c>
      <c r="O1107" s="614">
        <v>165</v>
      </c>
      <c r="P1107" s="592"/>
      <c r="Q1107" s="615">
        <v>165</v>
      </c>
    </row>
    <row r="1108" spans="1:17" ht="14.4" customHeight="1" x14ac:dyDescent="0.3">
      <c r="A1108" s="586" t="s">
        <v>1727</v>
      </c>
      <c r="B1108" s="587" t="s">
        <v>1502</v>
      </c>
      <c r="C1108" s="587" t="s">
        <v>1503</v>
      </c>
      <c r="D1108" s="587" t="s">
        <v>1660</v>
      </c>
      <c r="E1108" s="587" t="s">
        <v>1662</v>
      </c>
      <c r="F1108" s="614"/>
      <c r="G1108" s="614"/>
      <c r="H1108" s="614"/>
      <c r="I1108" s="614"/>
      <c r="J1108" s="614">
        <v>1</v>
      </c>
      <c r="K1108" s="614">
        <v>165</v>
      </c>
      <c r="L1108" s="614">
        <v>1</v>
      </c>
      <c r="M1108" s="614">
        <v>165</v>
      </c>
      <c r="N1108" s="614">
        <v>14</v>
      </c>
      <c r="O1108" s="614">
        <v>2310</v>
      </c>
      <c r="P1108" s="592">
        <v>14</v>
      </c>
      <c r="Q1108" s="615">
        <v>165</v>
      </c>
    </row>
    <row r="1109" spans="1:17" ht="14.4" customHeight="1" x14ac:dyDescent="0.3">
      <c r="A1109" s="586" t="s">
        <v>1728</v>
      </c>
      <c r="B1109" s="587" t="s">
        <v>1502</v>
      </c>
      <c r="C1109" s="587" t="s">
        <v>1503</v>
      </c>
      <c r="D1109" s="587" t="s">
        <v>1504</v>
      </c>
      <c r="E1109" s="587" t="s">
        <v>1505</v>
      </c>
      <c r="F1109" s="614">
        <v>1374</v>
      </c>
      <c r="G1109" s="614">
        <v>237702</v>
      </c>
      <c r="H1109" s="614">
        <v>1.1009615384615385</v>
      </c>
      <c r="I1109" s="614">
        <v>173</v>
      </c>
      <c r="J1109" s="614">
        <v>1248</v>
      </c>
      <c r="K1109" s="614">
        <v>215904</v>
      </c>
      <c r="L1109" s="614">
        <v>1</v>
      </c>
      <c r="M1109" s="614">
        <v>173</v>
      </c>
      <c r="N1109" s="614">
        <v>1310</v>
      </c>
      <c r="O1109" s="614">
        <v>227940</v>
      </c>
      <c r="P1109" s="592">
        <v>1.0557469986660739</v>
      </c>
      <c r="Q1109" s="615">
        <v>174</v>
      </c>
    </row>
    <row r="1110" spans="1:17" ht="14.4" customHeight="1" x14ac:dyDescent="0.3">
      <c r="A1110" s="586" t="s">
        <v>1728</v>
      </c>
      <c r="B1110" s="587" t="s">
        <v>1502</v>
      </c>
      <c r="C1110" s="587" t="s">
        <v>1503</v>
      </c>
      <c r="D1110" s="587" t="s">
        <v>1522</v>
      </c>
      <c r="E1110" s="587" t="s">
        <v>1523</v>
      </c>
      <c r="F1110" s="614">
        <v>324</v>
      </c>
      <c r="G1110" s="614">
        <v>380052</v>
      </c>
      <c r="H1110" s="614">
        <v>0.95224875347648519</v>
      </c>
      <c r="I1110" s="614">
        <v>1173</v>
      </c>
      <c r="J1110" s="614">
        <v>373</v>
      </c>
      <c r="K1110" s="614">
        <v>399110</v>
      </c>
      <c r="L1110" s="614">
        <v>1</v>
      </c>
      <c r="M1110" s="614">
        <v>1070</v>
      </c>
      <c r="N1110" s="614">
        <v>2083</v>
      </c>
      <c r="O1110" s="614">
        <v>2228810</v>
      </c>
      <c r="P1110" s="592">
        <v>5.5844504021447721</v>
      </c>
      <c r="Q1110" s="615">
        <v>1070</v>
      </c>
    </row>
    <row r="1111" spans="1:17" ht="14.4" customHeight="1" x14ac:dyDescent="0.3">
      <c r="A1111" s="586" t="s">
        <v>1728</v>
      </c>
      <c r="B1111" s="587" t="s">
        <v>1502</v>
      </c>
      <c r="C1111" s="587" t="s">
        <v>1503</v>
      </c>
      <c r="D1111" s="587" t="s">
        <v>1524</v>
      </c>
      <c r="E1111" s="587" t="s">
        <v>1525</v>
      </c>
      <c r="F1111" s="614">
        <v>4858</v>
      </c>
      <c r="G1111" s="614">
        <v>199178</v>
      </c>
      <c r="H1111" s="614">
        <v>1.0074352074776944</v>
      </c>
      <c r="I1111" s="614">
        <v>41</v>
      </c>
      <c r="J1111" s="614">
        <v>4298</v>
      </c>
      <c r="K1111" s="614">
        <v>197708</v>
      </c>
      <c r="L1111" s="614">
        <v>1</v>
      </c>
      <c r="M1111" s="614">
        <v>46</v>
      </c>
      <c r="N1111" s="614">
        <v>4307</v>
      </c>
      <c r="O1111" s="614">
        <v>198122</v>
      </c>
      <c r="P1111" s="592">
        <v>1.0020939972080036</v>
      </c>
      <c r="Q1111" s="615">
        <v>46</v>
      </c>
    </row>
    <row r="1112" spans="1:17" ht="14.4" customHeight="1" x14ac:dyDescent="0.3">
      <c r="A1112" s="586" t="s">
        <v>1728</v>
      </c>
      <c r="B1112" s="587" t="s">
        <v>1502</v>
      </c>
      <c r="C1112" s="587" t="s">
        <v>1503</v>
      </c>
      <c r="D1112" s="587" t="s">
        <v>1524</v>
      </c>
      <c r="E1112" s="587" t="s">
        <v>1526</v>
      </c>
      <c r="F1112" s="614">
        <v>175</v>
      </c>
      <c r="G1112" s="614">
        <v>7175</v>
      </c>
      <c r="H1112" s="614"/>
      <c r="I1112" s="614">
        <v>41</v>
      </c>
      <c r="J1112" s="614"/>
      <c r="K1112" s="614"/>
      <c r="L1112" s="614"/>
      <c r="M1112" s="614"/>
      <c r="N1112" s="614">
        <v>74</v>
      </c>
      <c r="O1112" s="614">
        <v>3404</v>
      </c>
      <c r="P1112" s="592"/>
      <c r="Q1112" s="615">
        <v>46</v>
      </c>
    </row>
    <row r="1113" spans="1:17" ht="14.4" customHeight="1" x14ac:dyDescent="0.3">
      <c r="A1113" s="586" t="s">
        <v>1728</v>
      </c>
      <c r="B1113" s="587" t="s">
        <v>1502</v>
      </c>
      <c r="C1113" s="587" t="s">
        <v>1503</v>
      </c>
      <c r="D1113" s="587" t="s">
        <v>1527</v>
      </c>
      <c r="E1113" s="587" t="s">
        <v>1528</v>
      </c>
      <c r="F1113" s="614">
        <v>464</v>
      </c>
      <c r="G1113" s="614">
        <v>178176</v>
      </c>
      <c r="H1113" s="614">
        <v>0.54164082734469043</v>
      </c>
      <c r="I1113" s="614">
        <v>384</v>
      </c>
      <c r="J1113" s="614">
        <v>948</v>
      </c>
      <c r="K1113" s="614">
        <v>328956</v>
      </c>
      <c r="L1113" s="614">
        <v>1</v>
      </c>
      <c r="M1113" s="614">
        <v>347</v>
      </c>
      <c r="N1113" s="614">
        <v>931</v>
      </c>
      <c r="O1113" s="614">
        <v>323057</v>
      </c>
      <c r="P1113" s="592">
        <v>0.98206751054852326</v>
      </c>
      <c r="Q1113" s="615">
        <v>347</v>
      </c>
    </row>
    <row r="1114" spans="1:17" ht="14.4" customHeight="1" x14ac:dyDescent="0.3">
      <c r="A1114" s="586" t="s">
        <v>1728</v>
      </c>
      <c r="B1114" s="587" t="s">
        <v>1502</v>
      </c>
      <c r="C1114" s="587" t="s">
        <v>1503</v>
      </c>
      <c r="D1114" s="587" t="s">
        <v>1529</v>
      </c>
      <c r="E1114" s="587" t="s">
        <v>1530</v>
      </c>
      <c r="F1114" s="614">
        <v>21</v>
      </c>
      <c r="G1114" s="614">
        <v>777</v>
      </c>
      <c r="H1114" s="614">
        <v>3.8088235294117645</v>
      </c>
      <c r="I1114" s="614">
        <v>37</v>
      </c>
      <c r="J1114" s="614">
        <v>4</v>
      </c>
      <c r="K1114" s="614">
        <v>204</v>
      </c>
      <c r="L1114" s="614">
        <v>1</v>
      </c>
      <c r="M1114" s="614">
        <v>51</v>
      </c>
      <c r="N1114" s="614">
        <v>7</v>
      </c>
      <c r="O1114" s="614">
        <v>357</v>
      </c>
      <c r="P1114" s="592">
        <v>1.75</v>
      </c>
      <c r="Q1114" s="615">
        <v>51</v>
      </c>
    </row>
    <row r="1115" spans="1:17" ht="14.4" customHeight="1" x14ac:dyDescent="0.3">
      <c r="A1115" s="586" t="s">
        <v>1728</v>
      </c>
      <c r="B1115" s="587" t="s">
        <v>1502</v>
      </c>
      <c r="C1115" s="587" t="s">
        <v>1503</v>
      </c>
      <c r="D1115" s="587" t="s">
        <v>1529</v>
      </c>
      <c r="E1115" s="587" t="s">
        <v>1531</v>
      </c>
      <c r="F1115" s="614"/>
      <c r="G1115" s="614"/>
      <c r="H1115" s="614"/>
      <c r="I1115" s="614"/>
      <c r="J1115" s="614">
        <v>2</v>
      </c>
      <c r="K1115" s="614">
        <v>102</v>
      </c>
      <c r="L1115" s="614">
        <v>1</v>
      </c>
      <c r="M1115" s="614">
        <v>51</v>
      </c>
      <c r="N1115" s="614">
        <v>8</v>
      </c>
      <c r="O1115" s="614">
        <v>408</v>
      </c>
      <c r="P1115" s="592">
        <v>4</v>
      </c>
      <c r="Q1115" s="615">
        <v>51</v>
      </c>
    </row>
    <row r="1116" spans="1:17" ht="14.4" customHeight="1" x14ac:dyDescent="0.3">
      <c r="A1116" s="586" t="s">
        <v>1728</v>
      </c>
      <c r="B1116" s="587" t="s">
        <v>1502</v>
      </c>
      <c r="C1116" s="587" t="s">
        <v>1503</v>
      </c>
      <c r="D1116" s="587" t="s">
        <v>1534</v>
      </c>
      <c r="E1116" s="587" t="s">
        <v>1535</v>
      </c>
      <c r="F1116" s="614">
        <v>462</v>
      </c>
      <c r="G1116" s="614">
        <v>206052</v>
      </c>
      <c r="H1116" s="614">
        <v>0.44435530827456815</v>
      </c>
      <c r="I1116" s="614">
        <v>446</v>
      </c>
      <c r="J1116" s="614">
        <v>1230</v>
      </c>
      <c r="K1116" s="614">
        <v>463710</v>
      </c>
      <c r="L1116" s="614">
        <v>1</v>
      </c>
      <c r="M1116" s="614">
        <v>377</v>
      </c>
      <c r="N1116" s="614">
        <v>1179</v>
      </c>
      <c r="O1116" s="614">
        <v>444483</v>
      </c>
      <c r="P1116" s="592">
        <v>0.95853658536585362</v>
      </c>
      <c r="Q1116" s="615">
        <v>377</v>
      </c>
    </row>
    <row r="1117" spans="1:17" ht="14.4" customHeight="1" x14ac:dyDescent="0.3">
      <c r="A1117" s="586" t="s">
        <v>1728</v>
      </c>
      <c r="B1117" s="587" t="s">
        <v>1502</v>
      </c>
      <c r="C1117" s="587" t="s">
        <v>1503</v>
      </c>
      <c r="D1117" s="587" t="s">
        <v>1536</v>
      </c>
      <c r="E1117" s="587" t="s">
        <v>1537</v>
      </c>
      <c r="F1117" s="614">
        <v>76</v>
      </c>
      <c r="G1117" s="614">
        <v>3192</v>
      </c>
      <c r="H1117" s="614">
        <v>1.2860596293311846</v>
      </c>
      <c r="I1117" s="614">
        <v>42</v>
      </c>
      <c r="J1117" s="614">
        <v>73</v>
      </c>
      <c r="K1117" s="614">
        <v>2482</v>
      </c>
      <c r="L1117" s="614">
        <v>1</v>
      </c>
      <c r="M1117" s="614">
        <v>34</v>
      </c>
      <c r="N1117" s="614">
        <v>54</v>
      </c>
      <c r="O1117" s="614">
        <v>1836</v>
      </c>
      <c r="P1117" s="592">
        <v>0.73972602739726023</v>
      </c>
      <c r="Q1117" s="615">
        <v>34</v>
      </c>
    </row>
    <row r="1118" spans="1:17" ht="14.4" customHeight="1" x14ac:dyDescent="0.3">
      <c r="A1118" s="586" t="s">
        <v>1728</v>
      </c>
      <c r="B1118" s="587" t="s">
        <v>1502</v>
      </c>
      <c r="C1118" s="587" t="s">
        <v>1503</v>
      </c>
      <c r="D1118" s="587" t="s">
        <v>1538</v>
      </c>
      <c r="E1118" s="587" t="s">
        <v>1539</v>
      </c>
      <c r="F1118" s="614">
        <v>722</v>
      </c>
      <c r="G1118" s="614">
        <v>355224</v>
      </c>
      <c r="H1118" s="614">
        <v>0.92358092227052435</v>
      </c>
      <c r="I1118" s="614">
        <v>492</v>
      </c>
      <c r="J1118" s="614">
        <v>734</v>
      </c>
      <c r="K1118" s="614">
        <v>384616</v>
      </c>
      <c r="L1118" s="614">
        <v>1</v>
      </c>
      <c r="M1118" s="614">
        <v>524</v>
      </c>
      <c r="N1118" s="614">
        <v>786</v>
      </c>
      <c r="O1118" s="614">
        <v>411864</v>
      </c>
      <c r="P1118" s="592">
        <v>1.0708446866485013</v>
      </c>
      <c r="Q1118" s="615">
        <v>524</v>
      </c>
    </row>
    <row r="1119" spans="1:17" ht="14.4" customHeight="1" x14ac:dyDescent="0.3">
      <c r="A1119" s="586" t="s">
        <v>1728</v>
      </c>
      <c r="B1119" s="587" t="s">
        <v>1502</v>
      </c>
      <c r="C1119" s="587" t="s">
        <v>1503</v>
      </c>
      <c r="D1119" s="587" t="s">
        <v>1540</v>
      </c>
      <c r="E1119" s="587" t="s">
        <v>1541</v>
      </c>
      <c r="F1119" s="614">
        <v>970</v>
      </c>
      <c r="G1119" s="614">
        <v>30070</v>
      </c>
      <c r="H1119" s="614">
        <v>0.54218279511728962</v>
      </c>
      <c r="I1119" s="614">
        <v>31</v>
      </c>
      <c r="J1119" s="614">
        <v>973</v>
      </c>
      <c r="K1119" s="614">
        <v>55461</v>
      </c>
      <c r="L1119" s="614">
        <v>1</v>
      </c>
      <c r="M1119" s="614">
        <v>57</v>
      </c>
      <c r="N1119" s="614">
        <v>759</v>
      </c>
      <c r="O1119" s="614">
        <v>43371</v>
      </c>
      <c r="P1119" s="592">
        <v>0.78200897928273927</v>
      </c>
      <c r="Q1119" s="615">
        <v>57.142292490118578</v>
      </c>
    </row>
    <row r="1120" spans="1:17" ht="14.4" customHeight="1" x14ac:dyDescent="0.3">
      <c r="A1120" s="586" t="s">
        <v>1728</v>
      </c>
      <c r="B1120" s="587" t="s">
        <v>1502</v>
      </c>
      <c r="C1120" s="587" t="s">
        <v>1503</v>
      </c>
      <c r="D1120" s="587" t="s">
        <v>1542</v>
      </c>
      <c r="E1120" s="587" t="s">
        <v>1543</v>
      </c>
      <c r="F1120" s="614">
        <v>7</v>
      </c>
      <c r="G1120" s="614">
        <v>1456</v>
      </c>
      <c r="H1120" s="614">
        <v>1.3</v>
      </c>
      <c r="I1120" s="614">
        <v>208</v>
      </c>
      <c r="J1120" s="614">
        <v>5</v>
      </c>
      <c r="K1120" s="614">
        <v>1120</v>
      </c>
      <c r="L1120" s="614">
        <v>1</v>
      </c>
      <c r="M1120" s="614">
        <v>224</v>
      </c>
      <c r="N1120" s="614">
        <v>16</v>
      </c>
      <c r="O1120" s="614">
        <v>3600</v>
      </c>
      <c r="P1120" s="592">
        <v>3.2142857142857144</v>
      </c>
      <c r="Q1120" s="615">
        <v>225</v>
      </c>
    </row>
    <row r="1121" spans="1:17" ht="14.4" customHeight="1" x14ac:dyDescent="0.3">
      <c r="A1121" s="586" t="s">
        <v>1728</v>
      </c>
      <c r="B1121" s="587" t="s">
        <v>1502</v>
      </c>
      <c r="C1121" s="587" t="s">
        <v>1503</v>
      </c>
      <c r="D1121" s="587" t="s">
        <v>1542</v>
      </c>
      <c r="E1121" s="587" t="s">
        <v>1544</v>
      </c>
      <c r="F1121" s="614">
        <v>13</v>
      </c>
      <c r="G1121" s="614">
        <v>2704</v>
      </c>
      <c r="H1121" s="614">
        <v>0.60357142857142854</v>
      </c>
      <c r="I1121" s="614">
        <v>208</v>
      </c>
      <c r="J1121" s="614">
        <v>20</v>
      </c>
      <c r="K1121" s="614">
        <v>4480</v>
      </c>
      <c r="L1121" s="614">
        <v>1</v>
      </c>
      <c r="M1121" s="614">
        <v>224</v>
      </c>
      <c r="N1121" s="614">
        <v>16</v>
      </c>
      <c r="O1121" s="614">
        <v>3600</v>
      </c>
      <c r="P1121" s="592">
        <v>0.8035714285714286</v>
      </c>
      <c r="Q1121" s="615">
        <v>225</v>
      </c>
    </row>
    <row r="1122" spans="1:17" ht="14.4" customHeight="1" x14ac:dyDescent="0.3">
      <c r="A1122" s="586" t="s">
        <v>1728</v>
      </c>
      <c r="B1122" s="587" t="s">
        <v>1502</v>
      </c>
      <c r="C1122" s="587" t="s">
        <v>1503</v>
      </c>
      <c r="D1122" s="587" t="s">
        <v>1545</v>
      </c>
      <c r="E1122" s="587" t="s">
        <v>1546</v>
      </c>
      <c r="F1122" s="614">
        <v>19</v>
      </c>
      <c r="G1122" s="614">
        <v>7296</v>
      </c>
      <c r="H1122" s="614">
        <v>0.52773960216998195</v>
      </c>
      <c r="I1122" s="614">
        <v>384</v>
      </c>
      <c r="J1122" s="614">
        <v>25</v>
      </c>
      <c r="K1122" s="614">
        <v>13825</v>
      </c>
      <c r="L1122" s="614">
        <v>1</v>
      </c>
      <c r="M1122" s="614">
        <v>553</v>
      </c>
      <c r="N1122" s="614">
        <v>32</v>
      </c>
      <c r="O1122" s="614">
        <v>17728</v>
      </c>
      <c r="P1122" s="592">
        <v>1.2823146473779385</v>
      </c>
      <c r="Q1122" s="615">
        <v>554</v>
      </c>
    </row>
    <row r="1123" spans="1:17" ht="14.4" customHeight="1" x14ac:dyDescent="0.3">
      <c r="A1123" s="586" t="s">
        <v>1728</v>
      </c>
      <c r="B1123" s="587" t="s">
        <v>1502</v>
      </c>
      <c r="C1123" s="587" t="s">
        <v>1503</v>
      </c>
      <c r="D1123" s="587" t="s">
        <v>1547</v>
      </c>
      <c r="E1123" s="587" t="s">
        <v>1548</v>
      </c>
      <c r="F1123" s="614"/>
      <c r="G1123" s="614"/>
      <c r="H1123" s="614"/>
      <c r="I1123" s="614"/>
      <c r="J1123" s="614"/>
      <c r="K1123" s="614"/>
      <c r="L1123" s="614"/>
      <c r="M1123" s="614"/>
      <c r="N1123" s="614">
        <v>3</v>
      </c>
      <c r="O1123" s="614">
        <v>642</v>
      </c>
      <c r="P1123" s="592"/>
      <c r="Q1123" s="615">
        <v>214</v>
      </c>
    </row>
    <row r="1124" spans="1:17" ht="14.4" customHeight="1" x14ac:dyDescent="0.3">
      <c r="A1124" s="586" t="s">
        <v>1728</v>
      </c>
      <c r="B1124" s="587" t="s">
        <v>1502</v>
      </c>
      <c r="C1124" s="587" t="s">
        <v>1503</v>
      </c>
      <c r="D1124" s="587" t="s">
        <v>1549</v>
      </c>
      <c r="E1124" s="587" t="s">
        <v>1550</v>
      </c>
      <c r="F1124" s="614">
        <v>8</v>
      </c>
      <c r="G1124" s="614">
        <v>1096</v>
      </c>
      <c r="H1124" s="614"/>
      <c r="I1124" s="614">
        <v>137</v>
      </c>
      <c r="J1124" s="614"/>
      <c r="K1124" s="614"/>
      <c r="L1124" s="614"/>
      <c r="M1124" s="614"/>
      <c r="N1124" s="614">
        <v>7</v>
      </c>
      <c r="O1124" s="614">
        <v>994</v>
      </c>
      <c r="P1124" s="592"/>
      <c r="Q1124" s="615">
        <v>142</v>
      </c>
    </row>
    <row r="1125" spans="1:17" ht="14.4" customHeight="1" x14ac:dyDescent="0.3">
      <c r="A1125" s="586" t="s">
        <v>1728</v>
      </c>
      <c r="B1125" s="587" t="s">
        <v>1502</v>
      </c>
      <c r="C1125" s="587" t="s">
        <v>1503</v>
      </c>
      <c r="D1125" s="587" t="s">
        <v>1549</v>
      </c>
      <c r="E1125" s="587" t="s">
        <v>1551</v>
      </c>
      <c r="F1125" s="614"/>
      <c r="G1125" s="614"/>
      <c r="H1125" s="614"/>
      <c r="I1125" s="614"/>
      <c r="J1125" s="614">
        <v>10</v>
      </c>
      <c r="K1125" s="614">
        <v>1410</v>
      </c>
      <c r="L1125" s="614">
        <v>1</v>
      </c>
      <c r="M1125" s="614">
        <v>141</v>
      </c>
      <c r="N1125" s="614">
        <v>2</v>
      </c>
      <c r="O1125" s="614">
        <v>284</v>
      </c>
      <c r="P1125" s="592">
        <v>0.20141843971631207</v>
      </c>
      <c r="Q1125" s="615">
        <v>142</v>
      </c>
    </row>
    <row r="1126" spans="1:17" ht="14.4" customHeight="1" x14ac:dyDescent="0.3">
      <c r="A1126" s="586" t="s">
        <v>1728</v>
      </c>
      <c r="B1126" s="587" t="s">
        <v>1502</v>
      </c>
      <c r="C1126" s="587" t="s">
        <v>1503</v>
      </c>
      <c r="D1126" s="587" t="s">
        <v>1552</v>
      </c>
      <c r="E1126" s="587" t="s">
        <v>1553</v>
      </c>
      <c r="F1126" s="614">
        <v>1</v>
      </c>
      <c r="G1126" s="614">
        <v>205</v>
      </c>
      <c r="H1126" s="614"/>
      <c r="I1126" s="614">
        <v>205</v>
      </c>
      <c r="J1126" s="614"/>
      <c r="K1126" s="614"/>
      <c r="L1126" s="614"/>
      <c r="M1126" s="614"/>
      <c r="N1126" s="614"/>
      <c r="O1126" s="614"/>
      <c r="P1126" s="592"/>
      <c r="Q1126" s="615"/>
    </row>
    <row r="1127" spans="1:17" ht="14.4" customHeight="1" x14ac:dyDescent="0.3">
      <c r="A1127" s="586" t="s">
        <v>1728</v>
      </c>
      <c r="B1127" s="587" t="s">
        <v>1502</v>
      </c>
      <c r="C1127" s="587" t="s">
        <v>1503</v>
      </c>
      <c r="D1127" s="587" t="s">
        <v>1556</v>
      </c>
      <c r="E1127" s="587" t="s">
        <v>1557</v>
      </c>
      <c r="F1127" s="614">
        <v>1414</v>
      </c>
      <c r="G1127" s="614">
        <v>24038</v>
      </c>
      <c r="H1127" s="614">
        <v>0.89607097591888463</v>
      </c>
      <c r="I1127" s="614">
        <v>17</v>
      </c>
      <c r="J1127" s="614">
        <v>1578</v>
      </c>
      <c r="K1127" s="614">
        <v>26826</v>
      </c>
      <c r="L1127" s="614">
        <v>1</v>
      </c>
      <c r="M1127" s="614">
        <v>17</v>
      </c>
      <c r="N1127" s="614">
        <v>1209</v>
      </c>
      <c r="O1127" s="614">
        <v>20553</v>
      </c>
      <c r="P1127" s="592">
        <v>0.76615969581749055</v>
      </c>
      <c r="Q1127" s="615">
        <v>17</v>
      </c>
    </row>
    <row r="1128" spans="1:17" ht="14.4" customHeight="1" x14ac:dyDescent="0.3">
      <c r="A1128" s="586" t="s">
        <v>1728</v>
      </c>
      <c r="B1128" s="587" t="s">
        <v>1502</v>
      </c>
      <c r="C1128" s="587" t="s">
        <v>1503</v>
      </c>
      <c r="D1128" s="587" t="s">
        <v>1556</v>
      </c>
      <c r="E1128" s="587" t="s">
        <v>1558</v>
      </c>
      <c r="F1128" s="614">
        <v>186</v>
      </c>
      <c r="G1128" s="614">
        <v>3162</v>
      </c>
      <c r="H1128" s="614">
        <v>6.2</v>
      </c>
      <c r="I1128" s="614">
        <v>17</v>
      </c>
      <c r="J1128" s="614">
        <v>30</v>
      </c>
      <c r="K1128" s="614">
        <v>510</v>
      </c>
      <c r="L1128" s="614">
        <v>1</v>
      </c>
      <c r="M1128" s="614">
        <v>17</v>
      </c>
      <c r="N1128" s="614">
        <v>20</v>
      </c>
      <c r="O1128" s="614">
        <v>340</v>
      </c>
      <c r="P1128" s="592">
        <v>0.66666666666666663</v>
      </c>
      <c r="Q1128" s="615">
        <v>17</v>
      </c>
    </row>
    <row r="1129" spans="1:17" ht="14.4" customHeight="1" x14ac:dyDescent="0.3">
      <c r="A1129" s="586" t="s">
        <v>1728</v>
      </c>
      <c r="B1129" s="587" t="s">
        <v>1502</v>
      </c>
      <c r="C1129" s="587" t="s">
        <v>1503</v>
      </c>
      <c r="D1129" s="587" t="s">
        <v>1559</v>
      </c>
      <c r="E1129" s="587" t="s">
        <v>1560</v>
      </c>
      <c r="F1129" s="614">
        <v>163</v>
      </c>
      <c r="G1129" s="614">
        <v>22657</v>
      </c>
      <c r="H1129" s="614"/>
      <c r="I1129" s="614">
        <v>139</v>
      </c>
      <c r="J1129" s="614"/>
      <c r="K1129" s="614"/>
      <c r="L1129" s="614"/>
      <c r="M1129" s="614"/>
      <c r="N1129" s="614">
        <v>115</v>
      </c>
      <c r="O1129" s="614">
        <v>16445</v>
      </c>
      <c r="P1129" s="592"/>
      <c r="Q1129" s="615">
        <v>143</v>
      </c>
    </row>
    <row r="1130" spans="1:17" ht="14.4" customHeight="1" x14ac:dyDescent="0.3">
      <c r="A1130" s="586" t="s">
        <v>1728</v>
      </c>
      <c r="B1130" s="587" t="s">
        <v>1502</v>
      </c>
      <c r="C1130" s="587" t="s">
        <v>1503</v>
      </c>
      <c r="D1130" s="587" t="s">
        <v>1559</v>
      </c>
      <c r="E1130" s="587" t="s">
        <v>1561</v>
      </c>
      <c r="F1130" s="614">
        <v>4824</v>
      </c>
      <c r="G1130" s="614">
        <v>670536</v>
      </c>
      <c r="H1130" s="614">
        <v>0.88690428164610124</v>
      </c>
      <c r="I1130" s="614">
        <v>139</v>
      </c>
      <c r="J1130" s="614">
        <v>5287</v>
      </c>
      <c r="K1130" s="614">
        <v>756041</v>
      </c>
      <c r="L1130" s="614">
        <v>1</v>
      </c>
      <c r="M1130" s="614">
        <v>143</v>
      </c>
      <c r="N1130" s="614">
        <v>4833</v>
      </c>
      <c r="O1130" s="614">
        <v>691119</v>
      </c>
      <c r="P1130" s="592">
        <v>0.91412899564970684</v>
      </c>
      <c r="Q1130" s="615">
        <v>143</v>
      </c>
    </row>
    <row r="1131" spans="1:17" ht="14.4" customHeight="1" x14ac:dyDescent="0.3">
      <c r="A1131" s="586" t="s">
        <v>1728</v>
      </c>
      <c r="B1131" s="587" t="s">
        <v>1502</v>
      </c>
      <c r="C1131" s="587" t="s">
        <v>1503</v>
      </c>
      <c r="D1131" s="587" t="s">
        <v>1562</v>
      </c>
      <c r="E1131" s="587" t="s">
        <v>1563</v>
      </c>
      <c r="F1131" s="614">
        <v>1380</v>
      </c>
      <c r="G1131" s="614">
        <v>142140</v>
      </c>
      <c r="H1131" s="614">
        <v>1.5630945180623523</v>
      </c>
      <c r="I1131" s="614">
        <v>103</v>
      </c>
      <c r="J1131" s="614">
        <v>1399</v>
      </c>
      <c r="K1131" s="614">
        <v>90935</v>
      </c>
      <c r="L1131" s="614">
        <v>1</v>
      </c>
      <c r="M1131" s="614">
        <v>65</v>
      </c>
      <c r="N1131" s="614">
        <v>1190</v>
      </c>
      <c r="O1131" s="614">
        <v>77350</v>
      </c>
      <c r="P1131" s="592">
        <v>0.8506075768406004</v>
      </c>
      <c r="Q1131" s="615">
        <v>65</v>
      </c>
    </row>
    <row r="1132" spans="1:17" ht="14.4" customHeight="1" x14ac:dyDescent="0.3">
      <c r="A1132" s="586" t="s">
        <v>1728</v>
      </c>
      <c r="B1132" s="587" t="s">
        <v>1502</v>
      </c>
      <c r="C1132" s="587" t="s">
        <v>1503</v>
      </c>
      <c r="D1132" s="587" t="s">
        <v>1562</v>
      </c>
      <c r="E1132" s="587" t="s">
        <v>1564</v>
      </c>
      <c r="F1132" s="614">
        <v>19</v>
      </c>
      <c r="G1132" s="614">
        <v>1957</v>
      </c>
      <c r="H1132" s="614"/>
      <c r="I1132" s="614">
        <v>103</v>
      </c>
      <c r="J1132" s="614"/>
      <c r="K1132" s="614"/>
      <c r="L1132" s="614"/>
      <c r="M1132" s="614"/>
      <c r="N1132" s="614">
        <v>4</v>
      </c>
      <c r="O1132" s="614">
        <v>260</v>
      </c>
      <c r="P1132" s="592"/>
      <c r="Q1132" s="615">
        <v>65</v>
      </c>
    </row>
    <row r="1133" spans="1:17" ht="14.4" customHeight="1" x14ac:dyDescent="0.3">
      <c r="A1133" s="586" t="s">
        <v>1728</v>
      </c>
      <c r="B1133" s="587" t="s">
        <v>1502</v>
      </c>
      <c r="C1133" s="587" t="s">
        <v>1503</v>
      </c>
      <c r="D1133" s="587" t="s">
        <v>1571</v>
      </c>
      <c r="E1133" s="587" t="s">
        <v>1572</v>
      </c>
      <c r="F1133" s="614">
        <v>3551</v>
      </c>
      <c r="G1133" s="614">
        <v>415467</v>
      </c>
      <c r="H1133" s="614">
        <v>0.74710305985930692</v>
      </c>
      <c r="I1133" s="614">
        <v>117</v>
      </c>
      <c r="J1133" s="614">
        <v>4089</v>
      </c>
      <c r="K1133" s="614">
        <v>556104</v>
      </c>
      <c r="L1133" s="614">
        <v>1</v>
      </c>
      <c r="M1133" s="614">
        <v>136</v>
      </c>
      <c r="N1133" s="614">
        <v>3622</v>
      </c>
      <c r="O1133" s="614">
        <v>494995</v>
      </c>
      <c r="P1133" s="592">
        <v>0.89011228115604279</v>
      </c>
      <c r="Q1133" s="615">
        <v>136.66344561016012</v>
      </c>
    </row>
    <row r="1134" spans="1:17" ht="14.4" customHeight="1" x14ac:dyDescent="0.3">
      <c r="A1134" s="586" t="s">
        <v>1728</v>
      </c>
      <c r="B1134" s="587" t="s">
        <v>1502</v>
      </c>
      <c r="C1134" s="587" t="s">
        <v>1503</v>
      </c>
      <c r="D1134" s="587" t="s">
        <v>1571</v>
      </c>
      <c r="E1134" s="587" t="s">
        <v>1573</v>
      </c>
      <c r="F1134" s="614">
        <v>22</v>
      </c>
      <c r="G1134" s="614">
        <v>2574</v>
      </c>
      <c r="H1134" s="614"/>
      <c r="I1134" s="614">
        <v>117</v>
      </c>
      <c r="J1134" s="614"/>
      <c r="K1134" s="614"/>
      <c r="L1134" s="614"/>
      <c r="M1134" s="614"/>
      <c r="N1134" s="614">
        <v>37</v>
      </c>
      <c r="O1134" s="614">
        <v>5049</v>
      </c>
      <c r="P1134" s="592"/>
      <c r="Q1134" s="615">
        <v>136.45945945945945</v>
      </c>
    </row>
    <row r="1135" spans="1:17" ht="14.4" customHeight="1" x14ac:dyDescent="0.3">
      <c r="A1135" s="586" t="s">
        <v>1728</v>
      </c>
      <c r="B1135" s="587" t="s">
        <v>1502</v>
      </c>
      <c r="C1135" s="587" t="s">
        <v>1503</v>
      </c>
      <c r="D1135" s="587" t="s">
        <v>1574</v>
      </c>
      <c r="E1135" s="587" t="s">
        <v>1575</v>
      </c>
      <c r="F1135" s="614">
        <v>235</v>
      </c>
      <c r="G1135" s="614">
        <v>21385</v>
      </c>
      <c r="H1135" s="614">
        <v>0.82746478873239437</v>
      </c>
      <c r="I1135" s="614">
        <v>91</v>
      </c>
      <c r="J1135" s="614">
        <v>284</v>
      </c>
      <c r="K1135" s="614">
        <v>25844</v>
      </c>
      <c r="L1135" s="614">
        <v>1</v>
      </c>
      <c r="M1135" s="614">
        <v>91</v>
      </c>
      <c r="N1135" s="614">
        <v>248</v>
      </c>
      <c r="O1135" s="614">
        <v>22568</v>
      </c>
      <c r="P1135" s="592">
        <v>0.87323943661971826</v>
      </c>
      <c r="Q1135" s="615">
        <v>91</v>
      </c>
    </row>
    <row r="1136" spans="1:17" ht="14.4" customHeight="1" x14ac:dyDescent="0.3">
      <c r="A1136" s="586" t="s">
        <v>1728</v>
      </c>
      <c r="B1136" s="587" t="s">
        <v>1502</v>
      </c>
      <c r="C1136" s="587" t="s">
        <v>1503</v>
      </c>
      <c r="D1136" s="587" t="s">
        <v>1576</v>
      </c>
      <c r="E1136" s="587" t="s">
        <v>1577</v>
      </c>
      <c r="F1136" s="614">
        <v>1</v>
      </c>
      <c r="G1136" s="614">
        <v>99</v>
      </c>
      <c r="H1136" s="614">
        <v>0.12043795620437957</v>
      </c>
      <c r="I1136" s="614">
        <v>99</v>
      </c>
      <c r="J1136" s="614">
        <v>6</v>
      </c>
      <c r="K1136" s="614">
        <v>822</v>
      </c>
      <c r="L1136" s="614">
        <v>1</v>
      </c>
      <c r="M1136" s="614">
        <v>137</v>
      </c>
      <c r="N1136" s="614">
        <v>6</v>
      </c>
      <c r="O1136" s="614">
        <v>833</v>
      </c>
      <c r="P1136" s="592">
        <v>1.0133819951338199</v>
      </c>
      <c r="Q1136" s="615">
        <v>138.83333333333334</v>
      </c>
    </row>
    <row r="1137" spans="1:17" ht="14.4" customHeight="1" x14ac:dyDescent="0.3">
      <c r="A1137" s="586" t="s">
        <v>1728</v>
      </c>
      <c r="B1137" s="587" t="s">
        <v>1502</v>
      </c>
      <c r="C1137" s="587" t="s">
        <v>1503</v>
      </c>
      <c r="D1137" s="587" t="s">
        <v>1576</v>
      </c>
      <c r="E1137" s="587" t="s">
        <v>1578</v>
      </c>
      <c r="F1137" s="614">
        <v>4</v>
      </c>
      <c r="G1137" s="614">
        <v>396</v>
      </c>
      <c r="H1137" s="614"/>
      <c r="I1137" s="614">
        <v>99</v>
      </c>
      <c r="J1137" s="614"/>
      <c r="K1137" s="614"/>
      <c r="L1137" s="614"/>
      <c r="M1137" s="614"/>
      <c r="N1137" s="614">
        <v>2</v>
      </c>
      <c r="O1137" s="614">
        <v>276</v>
      </c>
      <c r="P1137" s="592"/>
      <c r="Q1137" s="615">
        <v>138</v>
      </c>
    </row>
    <row r="1138" spans="1:17" ht="14.4" customHeight="1" x14ac:dyDescent="0.3">
      <c r="A1138" s="586" t="s">
        <v>1728</v>
      </c>
      <c r="B1138" s="587" t="s">
        <v>1502</v>
      </c>
      <c r="C1138" s="587" t="s">
        <v>1503</v>
      </c>
      <c r="D1138" s="587" t="s">
        <v>1579</v>
      </c>
      <c r="E1138" s="587" t="s">
        <v>1580</v>
      </c>
      <c r="F1138" s="614">
        <v>379</v>
      </c>
      <c r="G1138" s="614">
        <v>7959</v>
      </c>
      <c r="H1138" s="614">
        <v>0.40602999693908787</v>
      </c>
      <c r="I1138" s="614">
        <v>21</v>
      </c>
      <c r="J1138" s="614">
        <v>297</v>
      </c>
      <c r="K1138" s="614">
        <v>19602</v>
      </c>
      <c r="L1138" s="614">
        <v>1</v>
      </c>
      <c r="M1138" s="614">
        <v>66</v>
      </c>
      <c r="N1138" s="614">
        <v>151</v>
      </c>
      <c r="O1138" s="614">
        <v>10016</v>
      </c>
      <c r="P1138" s="592">
        <v>0.51096826854402611</v>
      </c>
      <c r="Q1138" s="615">
        <v>66.331125827814574</v>
      </c>
    </row>
    <row r="1139" spans="1:17" ht="14.4" customHeight="1" x14ac:dyDescent="0.3">
      <c r="A1139" s="586" t="s">
        <v>1728</v>
      </c>
      <c r="B1139" s="587" t="s">
        <v>1502</v>
      </c>
      <c r="C1139" s="587" t="s">
        <v>1503</v>
      </c>
      <c r="D1139" s="587" t="s">
        <v>1579</v>
      </c>
      <c r="E1139" s="587" t="s">
        <v>1581</v>
      </c>
      <c r="F1139" s="614">
        <v>52</v>
      </c>
      <c r="G1139" s="614">
        <v>1092</v>
      </c>
      <c r="H1139" s="614">
        <v>0.40354767184035478</v>
      </c>
      <c r="I1139" s="614">
        <v>21</v>
      </c>
      <c r="J1139" s="614">
        <v>41</v>
      </c>
      <c r="K1139" s="614">
        <v>2706</v>
      </c>
      <c r="L1139" s="614">
        <v>1</v>
      </c>
      <c r="M1139" s="614">
        <v>66</v>
      </c>
      <c r="N1139" s="614">
        <v>71</v>
      </c>
      <c r="O1139" s="614">
        <v>4725</v>
      </c>
      <c r="P1139" s="592">
        <v>1.7461197339246119</v>
      </c>
      <c r="Q1139" s="615">
        <v>66.549295774647888</v>
      </c>
    </row>
    <row r="1140" spans="1:17" ht="14.4" customHeight="1" x14ac:dyDescent="0.3">
      <c r="A1140" s="586" t="s">
        <v>1728</v>
      </c>
      <c r="B1140" s="587" t="s">
        <v>1502</v>
      </c>
      <c r="C1140" s="587" t="s">
        <v>1503</v>
      </c>
      <c r="D1140" s="587" t="s">
        <v>1582</v>
      </c>
      <c r="E1140" s="587" t="s">
        <v>1583</v>
      </c>
      <c r="F1140" s="614">
        <v>1568</v>
      </c>
      <c r="G1140" s="614">
        <v>765184</v>
      </c>
      <c r="H1140" s="614">
        <v>4.2493224932249323</v>
      </c>
      <c r="I1140" s="614">
        <v>488</v>
      </c>
      <c r="J1140" s="614">
        <v>549</v>
      </c>
      <c r="K1140" s="614">
        <v>180072</v>
      </c>
      <c r="L1140" s="614">
        <v>1</v>
      </c>
      <c r="M1140" s="614">
        <v>328</v>
      </c>
      <c r="N1140" s="614">
        <v>357</v>
      </c>
      <c r="O1140" s="614">
        <v>117096</v>
      </c>
      <c r="P1140" s="592">
        <v>0.65027322404371579</v>
      </c>
      <c r="Q1140" s="615">
        <v>328</v>
      </c>
    </row>
    <row r="1141" spans="1:17" ht="14.4" customHeight="1" x14ac:dyDescent="0.3">
      <c r="A1141" s="586" t="s">
        <v>1728</v>
      </c>
      <c r="B1141" s="587" t="s">
        <v>1502</v>
      </c>
      <c r="C1141" s="587" t="s">
        <v>1503</v>
      </c>
      <c r="D1141" s="587" t="s">
        <v>1593</v>
      </c>
      <c r="E1141" s="587" t="s">
        <v>1594</v>
      </c>
      <c r="F1141" s="614">
        <v>408</v>
      </c>
      <c r="G1141" s="614">
        <v>16728</v>
      </c>
      <c r="H1141" s="614">
        <v>0.80788177339901479</v>
      </c>
      <c r="I1141" s="614">
        <v>41</v>
      </c>
      <c r="J1141" s="614">
        <v>406</v>
      </c>
      <c r="K1141" s="614">
        <v>20706</v>
      </c>
      <c r="L1141" s="614">
        <v>1</v>
      </c>
      <c r="M1141" s="614">
        <v>51</v>
      </c>
      <c r="N1141" s="614">
        <v>335</v>
      </c>
      <c r="O1141" s="614">
        <v>17085</v>
      </c>
      <c r="P1141" s="592">
        <v>0.82512315270935965</v>
      </c>
      <c r="Q1141" s="615">
        <v>51</v>
      </c>
    </row>
    <row r="1142" spans="1:17" ht="14.4" customHeight="1" x14ac:dyDescent="0.3">
      <c r="A1142" s="586" t="s">
        <v>1728</v>
      </c>
      <c r="B1142" s="587" t="s">
        <v>1502</v>
      </c>
      <c r="C1142" s="587" t="s">
        <v>1503</v>
      </c>
      <c r="D1142" s="587" t="s">
        <v>1593</v>
      </c>
      <c r="E1142" s="587" t="s">
        <v>1595</v>
      </c>
      <c r="F1142" s="614">
        <v>15</v>
      </c>
      <c r="G1142" s="614">
        <v>615</v>
      </c>
      <c r="H1142" s="614">
        <v>0.41582150101419879</v>
      </c>
      <c r="I1142" s="614">
        <v>41</v>
      </c>
      <c r="J1142" s="614">
        <v>29</v>
      </c>
      <c r="K1142" s="614">
        <v>1479</v>
      </c>
      <c r="L1142" s="614">
        <v>1</v>
      </c>
      <c r="M1142" s="614">
        <v>51</v>
      </c>
      <c r="N1142" s="614">
        <v>23</v>
      </c>
      <c r="O1142" s="614">
        <v>1173</v>
      </c>
      <c r="P1142" s="592">
        <v>0.7931034482758621</v>
      </c>
      <c r="Q1142" s="615">
        <v>51</v>
      </c>
    </row>
    <row r="1143" spans="1:17" ht="14.4" customHeight="1" x14ac:dyDescent="0.3">
      <c r="A1143" s="586" t="s">
        <v>1728</v>
      </c>
      <c r="B1143" s="587" t="s">
        <v>1502</v>
      </c>
      <c r="C1143" s="587" t="s">
        <v>1503</v>
      </c>
      <c r="D1143" s="587" t="s">
        <v>1603</v>
      </c>
      <c r="E1143" s="587" t="s">
        <v>1604</v>
      </c>
      <c r="F1143" s="614">
        <v>13</v>
      </c>
      <c r="G1143" s="614">
        <v>2899</v>
      </c>
      <c r="H1143" s="614">
        <v>1.5560923242082663</v>
      </c>
      <c r="I1143" s="614">
        <v>223</v>
      </c>
      <c r="J1143" s="614">
        <v>9</v>
      </c>
      <c r="K1143" s="614">
        <v>1863</v>
      </c>
      <c r="L1143" s="614">
        <v>1</v>
      </c>
      <c r="M1143" s="614">
        <v>207</v>
      </c>
      <c r="N1143" s="614">
        <v>6</v>
      </c>
      <c r="O1143" s="614">
        <v>1242</v>
      </c>
      <c r="P1143" s="592">
        <v>0.66666666666666663</v>
      </c>
      <c r="Q1143" s="615">
        <v>207</v>
      </c>
    </row>
    <row r="1144" spans="1:17" ht="14.4" customHeight="1" x14ac:dyDescent="0.3">
      <c r="A1144" s="586" t="s">
        <v>1728</v>
      </c>
      <c r="B1144" s="587" t="s">
        <v>1502</v>
      </c>
      <c r="C1144" s="587" t="s">
        <v>1503</v>
      </c>
      <c r="D1144" s="587" t="s">
        <v>1603</v>
      </c>
      <c r="E1144" s="587" t="s">
        <v>1605</v>
      </c>
      <c r="F1144" s="614">
        <v>6</v>
      </c>
      <c r="G1144" s="614">
        <v>1338</v>
      </c>
      <c r="H1144" s="614">
        <v>1.0772946859903381</v>
      </c>
      <c r="I1144" s="614">
        <v>223</v>
      </c>
      <c r="J1144" s="614">
        <v>6</v>
      </c>
      <c r="K1144" s="614">
        <v>1242</v>
      </c>
      <c r="L1144" s="614">
        <v>1</v>
      </c>
      <c r="M1144" s="614">
        <v>207</v>
      </c>
      <c r="N1144" s="614">
        <v>4</v>
      </c>
      <c r="O1144" s="614">
        <v>828</v>
      </c>
      <c r="P1144" s="592">
        <v>0.66666666666666663</v>
      </c>
      <c r="Q1144" s="615">
        <v>207</v>
      </c>
    </row>
    <row r="1145" spans="1:17" ht="14.4" customHeight="1" x14ac:dyDescent="0.3">
      <c r="A1145" s="586" t="s">
        <v>1728</v>
      </c>
      <c r="B1145" s="587" t="s">
        <v>1502</v>
      </c>
      <c r="C1145" s="587" t="s">
        <v>1503</v>
      </c>
      <c r="D1145" s="587" t="s">
        <v>1606</v>
      </c>
      <c r="E1145" s="587" t="s">
        <v>1607</v>
      </c>
      <c r="F1145" s="614">
        <v>45</v>
      </c>
      <c r="G1145" s="614">
        <v>34335</v>
      </c>
      <c r="H1145" s="614">
        <v>1.7307692307692308</v>
      </c>
      <c r="I1145" s="614">
        <v>763</v>
      </c>
      <c r="J1145" s="614">
        <v>26</v>
      </c>
      <c r="K1145" s="614">
        <v>19838</v>
      </c>
      <c r="L1145" s="614">
        <v>1</v>
      </c>
      <c r="M1145" s="614">
        <v>763</v>
      </c>
      <c r="N1145" s="614">
        <v>27</v>
      </c>
      <c r="O1145" s="614">
        <v>20601</v>
      </c>
      <c r="P1145" s="592">
        <v>1.0384615384615385</v>
      </c>
      <c r="Q1145" s="615">
        <v>763</v>
      </c>
    </row>
    <row r="1146" spans="1:17" ht="14.4" customHeight="1" x14ac:dyDescent="0.3">
      <c r="A1146" s="586" t="s">
        <v>1728</v>
      </c>
      <c r="B1146" s="587" t="s">
        <v>1502</v>
      </c>
      <c r="C1146" s="587" t="s">
        <v>1503</v>
      </c>
      <c r="D1146" s="587" t="s">
        <v>1606</v>
      </c>
      <c r="E1146" s="587" t="s">
        <v>1608</v>
      </c>
      <c r="F1146" s="614">
        <v>7</v>
      </c>
      <c r="G1146" s="614">
        <v>5341</v>
      </c>
      <c r="H1146" s="614">
        <v>0.7</v>
      </c>
      <c r="I1146" s="614">
        <v>763</v>
      </c>
      <c r="J1146" s="614">
        <v>10</v>
      </c>
      <c r="K1146" s="614">
        <v>7630</v>
      </c>
      <c r="L1146" s="614">
        <v>1</v>
      </c>
      <c r="M1146" s="614">
        <v>763</v>
      </c>
      <c r="N1146" s="614">
        <v>8</v>
      </c>
      <c r="O1146" s="614">
        <v>6104</v>
      </c>
      <c r="P1146" s="592">
        <v>0.8</v>
      </c>
      <c r="Q1146" s="615">
        <v>763</v>
      </c>
    </row>
    <row r="1147" spans="1:17" ht="14.4" customHeight="1" x14ac:dyDescent="0.3">
      <c r="A1147" s="586" t="s">
        <v>1728</v>
      </c>
      <c r="B1147" s="587" t="s">
        <v>1502</v>
      </c>
      <c r="C1147" s="587" t="s">
        <v>1503</v>
      </c>
      <c r="D1147" s="587" t="s">
        <v>1609</v>
      </c>
      <c r="E1147" s="587" t="s">
        <v>1610</v>
      </c>
      <c r="F1147" s="614">
        <v>10</v>
      </c>
      <c r="G1147" s="614">
        <v>21120</v>
      </c>
      <c r="H1147" s="614">
        <v>4.9905482041587899</v>
      </c>
      <c r="I1147" s="614">
        <v>2112</v>
      </c>
      <c r="J1147" s="614">
        <v>2</v>
      </c>
      <c r="K1147" s="614">
        <v>4232</v>
      </c>
      <c r="L1147" s="614">
        <v>1</v>
      </c>
      <c r="M1147" s="614">
        <v>2116</v>
      </c>
      <c r="N1147" s="614"/>
      <c r="O1147" s="614"/>
      <c r="P1147" s="592"/>
      <c r="Q1147" s="615"/>
    </row>
    <row r="1148" spans="1:17" ht="14.4" customHeight="1" x14ac:dyDescent="0.3">
      <c r="A1148" s="586" t="s">
        <v>1728</v>
      </c>
      <c r="B1148" s="587" t="s">
        <v>1502</v>
      </c>
      <c r="C1148" s="587" t="s">
        <v>1503</v>
      </c>
      <c r="D1148" s="587" t="s">
        <v>1611</v>
      </c>
      <c r="E1148" s="587" t="s">
        <v>1612</v>
      </c>
      <c r="F1148" s="614">
        <v>389</v>
      </c>
      <c r="G1148" s="614">
        <v>238846</v>
      </c>
      <c r="H1148" s="614">
        <v>0.99558990262771774</v>
      </c>
      <c r="I1148" s="614">
        <v>614</v>
      </c>
      <c r="J1148" s="614">
        <v>392</v>
      </c>
      <c r="K1148" s="614">
        <v>239904</v>
      </c>
      <c r="L1148" s="614">
        <v>1</v>
      </c>
      <c r="M1148" s="614">
        <v>612</v>
      </c>
      <c r="N1148" s="614">
        <v>368</v>
      </c>
      <c r="O1148" s="614">
        <v>225216</v>
      </c>
      <c r="P1148" s="592">
        <v>0.93877551020408168</v>
      </c>
      <c r="Q1148" s="615">
        <v>612</v>
      </c>
    </row>
    <row r="1149" spans="1:17" ht="14.4" customHeight="1" x14ac:dyDescent="0.3">
      <c r="A1149" s="586" t="s">
        <v>1728</v>
      </c>
      <c r="B1149" s="587" t="s">
        <v>1502</v>
      </c>
      <c r="C1149" s="587" t="s">
        <v>1503</v>
      </c>
      <c r="D1149" s="587" t="s">
        <v>1611</v>
      </c>
      <c r="E1149" s="587" t="s">
        <v>1613</v>
      </c>
      <c r="F1149" s="614">
        <v>18</v>
      </c>
      <c r="G1149" s="614">
        <v>11052</v>
      </c>
      <c r="H1149" s="614"/>
      <c r="I1149" s="614">
        <v>614</v>
      </c>
      <c r="J1149" s="614"/>
      <c r="K1149" s="614"/>
      <c r="L1149" s="614"/>
      <c r="M1149" s="614"/>
      <c r="N1149" s="614">
        <v>10</v>
      </c>
      <c r="O1149" s="614">
        <v>6120</v>
      </c>
      <c r="P1149" s="592"/>
      <c r="Q1149" s="615">
        <v>612</v>
      </c>
    </row>
    <row r="1150" spans="1:17" ht="14.4" customHeight="1" x14ac:dyDescent="0.3">
      <c r="A1150" s="586" t="s">
        <v>1728</v>
      </c>
      <c r="B1150" s="587" t="s">
        <v>1502</v>
      </c>
      <c r="C1150" s="587" t="s">
        <v>1503</v>
      </c>
      <c r="D1150" s="587" t="s">
        <v>1614</v>
      </c>
      <c r="E1150" s="587" t="s">
        <v>1615</v>
      </c>
      <c r="F1150" s="614"/>
      <c r="G1150" s="614"/>
      <c r="H1150" s="614"/>
      <c r="I1150" s="614"/>
      <c r="J1150" s="614"/>
      <c r="K1150" s="614"/>
      <c r="L1150" s="614"/>
      <c r="M1150" s="614"/>
      <c r="N1150" s="614">
        <v>2</v>
      </c>
      <c r="O1150" s="614">
        <v>1650</v>
      </c>
      <c r="P1150" s="592"/>
      <c r="Q1150" s="615">
        <v>825</v>
      </c>
    </row>
    <row r="1151" spans="1:17" ht="14.4" customHeight="1" x14ac:dyDescent="0.3">
      <c r="A1151" s="586" t="s">
        <v>1728</v>
      </c>
      <c r="B1151" s="587" t="s">
        <v>1502</v>
      </c>
      <c r="C1151" s="587" t="s">
        <v>1503</v>
      </c>
      <c r="D1151" s="587" t="s">
        <v>1614</v>
      </c>
      <c r="E1151" s="587" t="s">
        <v>1616</v>
      </c>
      <c r="F1151" s="614"/>
      <c r="G1151" s="614"/>
      <c r="H1151" s="614"/>
      <c r="I1151" s="614"/>
      <c r="J1151" s="614"/>
      <c r="K1151" s="614"/>
      <c r="L1151" s="614"/>
      <c r="M1151" s="614"/>
      <c r="N1151" s="614">
        <v>2</v>
      </c>
      <c r="O1151" s="614">
        <v>1650</v>
      </c>
      <c r="P1151" s="592"/>
      <c r="Q1151" s="615">
        <v>825</v>
      </c>
    </row>
    <row r="1152" spans="1:17" ht="14.4" customHeight="1" x14ac:dyDescent="0.3">
      <c r="A1152" s="586" t="s">
        <v>1728</v>
      </c>
      <c r="B1152" s="587" t="s">
        <v>1502</v>
      </c>
      <c r="C1152" s="587" t="s">
        <v>1503</v>
      </c>
      <c r="D1152" s="587" t="s">
        <v>1617</v>
      </c>
      <c r="E1152" s="587" t="s">
        <v>1618</v>
      </c>
      <c r="F1152" s="614">
        <v>4</v>
      </c>
      <c r="G1152" s="614">
        <v>2048</v>
      </c>
      <c r="H1152" s="614">
        <v>1.1879350348027842</v>
      </c>
      <c r="I1152" s="614">
        <v>512</v>
      </c>
      <c r="J1152" s="614">
        <v>4</v>
      </c>
      <c r="K1152" s="614">
        <v>1724</v>
      </c>
      <c r="L1152" s="614">
        <v>1</v>
      </c>
      <c r="M1152" s="614">
        <v>431</v>
      </c>
      <c r="N1152" s="614">
        <v>5</v>
      </c>
      <c r="O1152" s="614">
        <v>2155</v>
      </c>
      <c r="P1152" s="592">
        <v>1.25</v>
      </c>
      <c r="Q1152" s="615">
        <v>431</v>
      </c>
    </row>
    <row r="1153" spans="1:17" ht="14.4" customHeight="1" x14ac:dyDescent="0.3">
      <c r="A1153" s="586" t="s">
        <v>1728</v>
      </c>
      <c r="B1153" s="587" t="s">
        <v>1502</v>
      </c>
      <c r="C1153" s="587" t="s">
        <v>1503</v>
      </c>
      <c r="D1153" s="587" t="s">
        <v>1617</v>
      </c>
      <c r="E1153" s="587" t="s">
        <v>1619</v>
      </c>
      <c r="F1153" s="614">
        <v>25</v>
      </c>
      <c r="G1153" s="614">
        <v>12800</v>
      </c>
      <c r="H1153" s="614">
        <v>4.2426251242956576</v>
      </c>
      <c r="I1153" s="614">
        <v>512</v>
      </c>
      <c r="J1153" s="614">
        <v>7</v>
      </c>
      <c r="K1153" s="614">
        <v>3017</v>
      </c>
      <c r="L1153" s="614">
        <v>1</v>
      </c>
      <c r="M1153" s="614">
        <v>431</v>
      </c>
      <c r="N1153" s="614">
        <v>6</v>
      </c>
      <c r="O1153" s="614">
        <v>2586</v>
      </c>
      <c r="P1153" s="592">
        <v>0.8571428571428571</v>
      </c>
      <c r="Q1153" s="615">
        <v>431</v>
      </c>
    </row>
    <row r="1154" spans="1:17" ht="14.4" customHeight="1" x14ac:dyDescent="0.3">
      <c r="A1154" s="586" t="s">
        <v>1728</v>
      </c>
      <c r="B1154" s="587" t="s">
        <v>1502</v>
      </c>
      <c r="C1154" s="587" t="s">
        <v>1503</v>
      </c>
      <c r="D1154" s="587" t="s">
        <v>1627</v>
      </c>
      <c r="E1154" s="587" t="s">
        <v>1628</v>
      </c>
      <c r="F1154" s="614"/>
      <c r="G1154" s="614"/>
      <c r="H1154" s="614"/>
      <c r="I1154" s="614"/>
      <c r="J1154" s="614"/>
      <c r="K1154" s="614"/>
      <c r="L1154" s="614"/>
      <c r="M1154" s="614"/>
      <c r="N1154" s="614">
        <v>1</v>
      </c>
      <c r="O1154" s="614">
        <v>273</v>
      </c>
      <c r="P1154" s="592"/>
      <c r="Q1154" s="615">
        <v>273</v>
      </c>
    </row>
    <row r="1155" spans="1:17" ht="14.4" customHeight="1" x14ac:dyDescent="0.3">
      <c r="A1155" s="586" t="s">
        <v>1728</v>
      </c>
      <c r="B1155" s="587" t="s">
        <v>1502</v>
      </c>
      <c r="C1155" s="587" t="s">
        <v>1503</v>
      </c>
      <c r="D1155" s="587" t="s">
        <v>1627</v>
      </c>
      <c r="E1155" s="587" t="s">
        <v>1629</v>
      </c>
      <c r="F1155" s="614"/>
      <c r="G1155" s="614"/>
      <c r="H1155" s="614"/>
      <c r="I1155" s="614"/>
      <c r="J1155" s="614"/>
      <c r="K1155" s="614"/>
      <c r="L1155" s="614"/>
      <c r="M1155" s="614"/>
      <c r="N1155" s="614">
        <v>2</v>
      </c>
      <c r="O1155" s="614">
        <v>544</v>
      </c>
      <c r="P1155" s="592"/>
      <c r="Q1155" s="615">
        <v>272</v>
      </c>
    </row>
    <row r="1156" spans="1:17" ht="14.4" customHeight="1" x14ac:dyDescent="0.3">
      <c r="A1156" s="586" t="s">
        <v>1728</v>
      </c>
      <c r="B1156" s="587" t="s">
        <v>1502</v>
      </c>
      <c r="C1156" s="587" t="s">
        <v>1503</v>
      </c>
      <c r="D1156" s="587" t="s">
        <v>1635</v>
      </c>
      <c r="E1156" s="587" t="s">
        <v>1636</v>
      </c>
      <c r="F1156" s="614">
        <v>2</v>
      </c>
      <c r="G1156" s="614">
        <v>54</v>
      </c>
      <c r="H1156" s="614"/>
      <c r="I1156" s="614">
        <v>27</v>
      </c>
      <c r="J1156" s="614"/>
      <c r="K1156" s="614"/>
      <c r="L1156" s="614"/>
      <c r="M1156" s="614"/>
      <c r="N1156" s="614">
        <v>7</v>
      </c>
      <c r="O1156" s="614">
        <v>329</v>
      </c>
      <c r="P1156" s="592"/>
      <c r="Q1156" s="615">
        <v>47</v>
      </c>
    </row>
    <row r="1157" spans="1:17" ht="14.4" customHeight="1" x14ac:dyDescent="0.3">
      <c r="A1157" s="586" t="s">
        <v>1728</v>
      </c>
      <c r="B1157" s="587" t="s">
        <v>1502</v>
      </c>
      <c r="C1157" s="587" t="s">
        <v>1503</v>
      </c>
      <c r="D1157" s="587" t="s">
        <v>1635</v>
      </c>
      <c r="E1157" s="587" t="s">
        <v>1637</v>
      </c>
      <c r="F1157" s="614">
        <v>1</v>
      </c>
      <c r="G1157" s="614">
        <v>27</v>
      </c>
      <c r="H1157" s="614">
        <v>0.28723404255319152</v>
      </c>
      <c r="I1157" s="614">
        <v>27</v>
      </c>
      <c r="J1157" s="614">
        <v>2</v>
      </c>
      <c r="K1157" s="614">
        <v>94</v>
      </c>
      <c r="L1157" s="614">
        <v>1</v>
      </c>
      <c r="M1157" s="614">
        <v>47</v>
      </c>
      <c r="N1157" s="614">
        <v>5</v>
      </c>
      <c r="O1157" s="614">
        <v>235</v>
      </c>
      <c r="P1157" s="592">
        <v>2.5</v>
      </c>
      <c r="Q1157" s="615">
        <v>47</v>
      </c>
    </row>
    <row r="1158" spans="1:17" ht="14.4" customHeight="1" x14ac:dyDescent="0.3">
      <c r="A1158" s="586" t="s">
        <v>1728</v>
      </c>
      <c r="B1158" s="587" t="s">
        <v>1502</v>
      </c>
      <c r="C1158" s="587" t="s">
        <v>1503</v>
      </c>
      <c r="D1158" s="587" t="s">
        <v>1641</v>
      </c>
      <c r="E1158" s="587" t="s">
        <v>1642</v>
      </c>
      <c r="F1158" s="614">
        <v>13</v>
      </c>
      <c r="G1158" s="614">
        <v>4277</v>
      </c>
      <c r="H1158" s="614">
        <v>0.51567398119122254</v>
      </c>
      <c r="I1158" s="614">
        <v>329</v>
      </c>
      <c r="J1158" s="614">
        <v>22</v>
      </c>
      <c r="K1158" s="614">
        <v>8294</v>
      </c>
      <c r="L1158" s="614">
        <v>1</v>
      </c>
      <c r="M1158" s="614">
        <v>377</v>
      </c>
      <c r="N1158" s="614">
        <v>41</v>
      </c>
      <c r="O1158" s="614">
        <v>15467</v>
      </c>
      <c r="P1158" s="592">
        <v>1.8648420544972268</v>
      </c>
      <c r="Q1158" s="615">
        <v>377.2439024390244</v>
      </c>
    </row>
    <row r="1159" spans="1:17" ht="14.4" customHeight="1" x14ac:dyDescent="0.3">
      <c r="A1159" s="586" t="s">
        <v>1728</v>
      </c>
      <c r="B1159" s="587" t="s">
        <v>1502</v>
      </c>
      <c r="C1159" s="587" t="s">
        <v>1503</v>
      </c>
      <c r="D1159" s="587" t="s">
        <v>1643</v>
      </c>
      <c r="E1159" s="587" t="s">
        <v>1644</v>
      </c>
      <c r="F1159" s="614">
        <v>2</v>
      </c>
      <c r="G1159" s="614">
        <v>60</v>
      </c>
      <c r="H1159" s="614">
        <v>1.6666666666666667</v>
      </c>
      <c r="I1159" s="614">
        <v>30</v>
      </c>
      <c r="J1159" s="614">
        <v>1</v>
      </c>
      <c r="K1159" s="614">
        <v>36</v>
      </c>
      <c r="L1159" s="614">
        <v>1</v>
      </c>
      <c r="M1159" s="614">
        <v>36</v>
      </c>
      <c r="N1159" s="614"/>
      <c r="O1159" s="614"/>
      <c r="P1159" s="592"/>
      <c r="Q1159" s="615"/>
    </row>
    <row r="1160" spans="1:17" ht="14.4" customHeight="1" x14ac:dyDescent="0.3">
      <c r="A1160" s="586" t="s">
        <v>1728</v>
      </c>
      <c r="B1160" s="587" t="s">
        <v>1502</v>
      </c>
      <c r="C1160" s="587" t="s">
        <v>1503</v>
      </c>
      <c r="D1160" s="587" t="s">
        <v>1648</v>
      </c>
      <c r="E1160" s="587" t="s">
        <v>1649</v>
      </c>
      <c r="F1160" s="614"/>
      <c r="G1160" s="614"/>
      <c r="H1160" s="614"/>
      <c r="I1160" s="614"/>
      <c r="J1160" s="614">
        <v>166</v>
      </c>
      <c r="K1160" s="614">
        <v>247838</v>
      </c>
      <c r="L1160" s="614">
        <v>1</v>
      </c>
      <c r="M1160" s="614">
        <v>1493</v>
      </c>
      <c r="N1160" s="614">
        <v>278</v>
      </c>
      <c r="O1160" s="614">
        <v>415054</v>
      </c>
      <c r="P1160" s="592">
        <v>1.6746987951807228</v>
      </c>
      <c r="Q1160" s="615">
        <v>1493</v>
      </c>
    </row>
    <row r="1161" spans="1:17" ht="14.4" customHeight="1" x14ac:dyDescent="0.3">
      <c r="A1161" s="586" t="s">
        <v>1728</v>
      </c>
      <c r="B1161" s="587" t="s">
        <v>1502</v>
      </c>
      <c r="C1161" s="587" t="s">
        <v>1503</v>
      </c>
      <c r="D1161" s="587" t="s">
        <v>1650</v>
      </c>
      <c r="E1161" s="587" t="s">
        <v>1651</v>
      </c>
      <c r="F1161" s="614"/>
      <c r="G1161" s="614"/>
      <c r="H1161" s="614"/>
      <c r="I1161" s="614"/>
      <c r="J1161" s="614">
        <v>141</v>
      </c>
      <c r="K1161" s="614">
        <v>46107</v>
      </c>
      <c r="L1161" s="614">
        <v>1</v>
      </c>
      <c r="M1161" s="614">
        <v>327</v>
      </c>
      <c r="N1161" s="614">
        <v>113</v>
      </c>
      <c r="O1161" s="614">
        <v>36951</v>
      </c>
      <c r="P1161" s="592">
        <v>0.8014184397163121</v>
      </c>
      <c r="Q1161" s="615">
        <v>327</v>
      </c>
    </row>
    <row r="1162" spans="1:17" ht="14.4" customHeight="1" x14ac:dyDescent="0.3">
      <c r="A1162" s="586" t="s">
        <v>1728</v>
      </c>
      <c r="B1162" s="587" t="s">
        <v>1502</v>
      </c>
      <c r="C1162" s="587" t="s">
        <v>1503</v>
      </c>
      <c r="D1162" s="587" t="s">
        <v>1650</v>
      </c>
      <c r="E1162" s="587" t="s">
        <v>1652</v>
      </c>
      <c r="F1162" s="614"/>
      <c r="G1162" s="614"/>
      <c r="H1162" s="614"/>
      <c r="I1162" s="614"/>
      <c r="J1162" s="614">
        <v>193</v>
      </c>
      <c r="K1162" s="614">
        <v>63111</v>
      </c>
      <c r="L1162" s="614">
        <v>1</v>
      </c>
      <c r="M1162" s="614">
        <v>327</v>
      </c>
      <c r="N1162" s="614">
        <v>1628</v>
      </c>
      <c r="O1162" s="614">
        <v>532356</v>
      </c>
      <c r="P1162" s="592">
        <v>8.4352331606217614</v>
      </c>
      <c r="Q1162" s="615">
        <v>327</v>
      </c>
    </row>
    <row r="1163" spans="1:17" ht="14.4" customHeight="1" x14ac:dyDescent="0.3">
      <c r="A1163" s="586" t="s">
        <v>1728</v>
      </c>
      <c r="B1163" s="587" t="s">
        <v>1502</v>
      </c>
      <c r="C1163" s="587" t="s">
        <v>1503</v>
      </c>
      <c r="D1163" s="587" t="s">
        <v>1653</v>
      </c>
      <c r="E1163" s="587" t="s">
        <v>1654</v>
      </c>
      <c r="F1163" s="614"/>
      <c r="G1163" s="614"/>
      <c r="H1163" s="614"/>
      <c r="I1163" s="614"/>
      <c r="J1163" s="614">
        <v>70</v>
      </c>
      <c r="K1163" s="614">
        <v>62090</v>
      </c>
      <c r="L1163" s="614">
        <v>1</v>
      </c>
      <c r="M1163" s="614">
        <v>887</v>
      </c>
      <c r="N1163" s="614">
        <v>126</v>
      </c>
      <c r="O1163" s="614">
        <v>111888</v>
      </c>
      <c r="P1163" s="592">
        <v>1.8020293122886133</v>
      </c>
      <c r="Q1163" s="615">
        <v>888</v>
      </c>
    </row>
    <row r="1164" spans="1:17" ht="14.4" customHeight="1" x14ac:dyDescent="0.3">
      <c r="A1164" s="586" t="s">
        <v>1728</v>
      </c>
      <c r="B1164" s="587" t="s">
        <v>1502</v>
      </c>
      <c r="C1164" s="587" t="s">
        <v>1503</v>
      </c>
      <c r="D1164" s="587" t="s">
        <v>1657</v>
      </c>
      <c r="E1164" s="587" t="s">
        <v>1658</v>
      </c>
      <c r="F1164" s="614"/>
      <c r="G1164" s="614"/>
      <c r="H1164" s="614"/>
      <c r="I1164" s="614"/>
      <c r="J1164" s="614">
        <v>1640</v>
      </c>
      <c r="K1164" s="614">
        <v>426400</v>
      </c>
      <c r="L1164" s="614">
        <v>1</v>
      </c>
      <c r="M1164" s="614">
        <v>260</v>
      </c>
      <c r="N1164" s="614">
        <v>33</v>
      </c>
      <c r="O1164" s="614">
        <v>8613</v>
      </c>
      <c r="P1164" s="592">
        <v>2.0199343339587242E-2</v>
      </c>
      <c r="Q1164" s="615">
        <v>261</v>
      </c>
    </row>
    <row r="1165" spans="1:17" ht="14.4" customHeight="1" x14ac:dyDescent="0.3">
      <c r="A1165" s="586" t="s">
        <v>1728</v>
      </c>
      <c r="B1165" s="587" t="s">
        <v>1502</v>
      </c>
      <c r="C1165" s="587" t="s">
        <v>1503</v>
      </c>
      <c r="D1165" s="587" t="s">
        <v>1657</v>
      </c>
      <c r="E1165" s="587" t="s">
        <v>1659</v>
      </c>
      <c r="F1165" s="614"/>
      <c r="G1165" s="614"/>
      <c r="H1165" s="614"/>
      <c r="I1165" s="614"/>
      <c r="J1165" s="614"/>
      <c r="K1165" s="614"/>
      <c r="L1165" s="614"/>
      <c r="M1165" s="614"/>
      <c r="N1165" s="614">
        <v>3036</v>
      </c>
      <c r="O1165" s="614">
        <v>792396</v>
      </c>
      <c r="P1165" s="592"/>
      <c r="Q1165" s="615">
        <v>261</v>
      </c>
    </row>
    <row r="1166" spans="1:17" ht="14.4" customHeight="1" x14ac:dyDescent="0.3">
      <c r="A1166" s="586" t="s">
        <v>1728</v>
      </c>
      <c r="B1166" s="587" t="s">
        <v>1502</v>
      </c>
      <c r="C1166" s="587" t="s">
        <v>1503</v>
      </c>
      <c r="D1166" s="587" t="s">
        <v>1660</v>
      </c>
      <c r="E1166" s="587" t="s">
        <v>1661</v>
      </c>
      <c r="F1166" s="614"/>
      <c r="G1166" s="614"/>
      <c r="H1166" s="614"/>
      <c r="I1166" s="614"/>
      <c r="J1166" s="614"/>
      <c r="K1166" s="614"/>
      <c r="L1166" s="614"/>
      <c r="M1166" s="614"/>
      <c r="N1166" s="614">
        <v>373</v>
      </c>
      <c r="O1166" s="614">
        <v>61545</v>
      </c>
      <c r="P1166" s="592"/>
      <c r="Q1166" s="615">
        <v>165</v>
      </c>
    </row>
    <row r="1167" spans="1:17" ht="14.4" customHeight="1" x14ac:dyDescent="0.3">
      <c r="A1167" s="586" t="s">
        <v>1728</v>
      </c>
      <c r="B1167" s="587" t="s">
        <v>1502</v>
      </c>
      <c r="C1167" s="587" t="s">
        <v>1503</v>
      </c>
      <c r="D1167" s="587" t="s">
        <v>1660</v>
      </c>
      <c r="E1167" s="587" t="s">
        <v>1662</v>
      </c>
      <c r="F1167" s="614"/>
      <c r="G1167" s="614"/>
      <c r="H1167" s="614"/>
      <c r="I1167" s="614"/>
      <c r="J1167" s="614">
        <v>99</v>
      </c>
      <c r="K1167" s="614">
        <v>16335</v>
      </c>
      <c r="L1167" s="614">
        <v>1</v>
      </c>
      <c r="M1167" s="614">
        <v>165</v>
      </c>
      <c r="N1167" s="614">
        <v>17</v>
      </c>
      <c r="O1167" s="614">
        <v>2805</v>
      </c>
      <c r="P1167" s="592">
        <v>0.17171717171717171</v>
      </c>
      <c r="Q1167" s="615">
        <v>165</v>
      </c>
    </row>
    <row r="1168" spans="1:17" ht="14.4" customHeight="1" x14ac:dyDescent="0.3">
      <c r="A1168" s="586" t="s">
        <v>1728</v>
      </c>
      <c r="B1168" s="587" t="s">
        <v>1502</v>
      </c>
      <c r="C1168" s="587" t="s">
        <v>1503</v>
      </c>
      <c r="D1168" s="587" t="s">
        <v>1665</v>
      </c>
      <c r="E1168" s="587" t="s">
        <v>1666</v>
      </c>
      <c r="F1168" s="614"/>
      <c r="G1168" s="614"/>
      <c r="H1168" s="614"/>
      <c r="I1168" s="614"/>
      <c r="J1168" s="614"/>
      <c r="K1168" s="614"/>
      <c r="L1168" s="614"/>
      <c r="M1168" s="614"/>
      <c r="N1168" s="614">
        <v>10</v>
      </c>
      <c r="O1168" s="614">
        <v>1516</v>
      </c>
      <c r="P1168" s="592"/>
      <c r="Q1168" s="615">
        <v>151.6</v>
      </c>
    </row>
    <row r="1169" spans="1:17" ht="14.4" customHeight="1" x14ac:dyDescent="0.3">
      <c r="A1169" s="586" t="s">
        <v>1728</v>
      </c>
      <c r="B1169" s="587" t="s">
        <v>1502</v>
      </c>
      <c r="C1169" s="587" t="s">
        <v>1503</v>
      </c>
      <c r="D1169" s="587" t="s">
        <v>1665</v>
      </c>
      <c r="E1169" s="587" t="s">
        <v>1667</v>
      </c>
      <c r="F1169" s="614"/>
      <c r="G1169" s="614"/>
      <c r="H1169" s="614"/>
      <c r="I1169" s="614"/>
      <c r="J1169" s="614"/>
      <c r="K1169" s="614"/>
      <c r="L1169" s="614"/>
      <c r="M1169" s="614"/>
      <c r="N1169" s="614">
        <v>20</v>
      </c>
      <c r="O1169" s="614">
        <v>3035</v>
      </c>
      <c r="P1169" s="592"/>
      <c r="Q1169" s="615">
        <v>151.75</v>
      </c>
    </row>
    <row r="1170" spans="1:17" ht="14.4" customHeight="1" x14ac:dyDescent="0.3">
      <c r="A1170" s="586" t="s">
        <v>1729</v>
      </c>
      <c r="B1170" s="587" t="s">
        <v>1502</v>
      </c>
      <c r="C1170" s="587" t="s">
        <v>1503</v>
      </c>
      <c r="D1170" s="587" t="s">
        <v>1504</v>
      </c>
      <c r="E1170" s="587" t="s">
        <v>1505</v>
      </c>
      <c r="F1170" s="614">
        <v>1075</v>
      </c>
      <c r="G1170" s="614">
        <v>185975</v>
      </c>
      <c r="H1170" s="614">
        <v>1.0306807286673059</v>
      </c>
      <c r="I1170" s="614">
        <v>173</v>
      </c>
      <c r="J1170" s="614">
        <v>1043</v>
      </c>
      <c r="K1170" s="614">
        <v>180439</v>
      </c>
      <c r="L1170" s="614">
        <v>1</v>
      </c>
      <c r="M1170" s="614">
        <v>173</v>
      </c>
      <c r="N1170" s="614">
        <v>1032</v>
      </c>
      <c r="O1170" s="614">
        <v>179568</v>
      </c>
      <c r="P1170" s="592">
        <v>0.99517288391090619</v>
      </c>
      <c r="Q1170" s="615">
        <v>174</v>
      </c>
    </row>
    <row r="1171" spans="1:17" ht="14.4" customHeight="1" x14ac:dyDescent="0.3">
      <c r="A1171" s="586" t="s">
        <v>1729</v>
      </c>
      <c r="B1171" s="587" t="s">
        <v>1502</v>
      </c>
      <c r="C1171" s="587" t="s">
        <v>1503</v>
      </c>
      <c r="D1171" s="587" t="s">
        <v>1522</v>
      </c>
      <c r="E1171" s="587" t="s">
        <v>1523</v>
      </c>
      <c r="F1171" s="614">
        <v>3</v>
      </c>
      <c r="G1171" s="614">
        <v>3519</v>
      </c>
      <c r="H1171" s="614"/>
      <c r="I1171" s="614">
        <v>1173</v>
      </c>
      <c r="J1171" s="614"/>
      <c r="K1171" s="614"/>
      <c r="L1171" s="614"/>
      <c r="M1171" s="614"/>
      <c r="N1171" s="614">
        <v>1</v>
      </c>
      <c r="O1171" s="614">
        <v>1070</v>
      </c>
      <c r="P1171" s="592"/>
      <c r="Q1171" s="615">
        <v>1070</v>
      </c>
    </row>
    <row r="1172" spans="1:17" ht="14.4" customHeight="1" x14ac:dyDescent="0.3">
      <c r="A1172" s="586" t="s">
        <v>1729</v>
      </c>
      <c r="B1172" s="587" t="s">
        <v>1502</v>
      </c>
      <c r="C1172" s="587" t="s">
        <v>1503</v>
      </c>
      <c r="D1172" s="587" t="s">
        <v>1524</v>
      </c>
      <c r="E1172" s="587" t="s">
        <v>1525</v>
      </c>
      <c r="F1172" s="614">
        <v>38</v>
      </c>
      <c r="G1172" s="614">
        <v>1558</v>
      </c>
      <c r="H1172" s="614">
        <v>0.58395802098950522</v>
      </c>
      <c r="I1172" s="614">
        <v>41</v>
      </c>
      <c r="J1172" s="614">
        <v>58</v>
      </c>
      <c r="K1172" s="614">
        <v>2668</v>
      </c>
      <c r="L1172" s="614">
        <v>1</v>
      </c>
      <c r="M1172" s="614">
        <v>46</v>
      </c>
      <c r="N1172" s="614">
        <v>28</v>
      </c>
      <c r="O1172" s="614">
        <v>1288</v>
      </c>
      <c r="P1172" s="592">
        <v>0.48275862068965519</v>
      </c>
      <c r="Q1172" s="615">
        <v>46</v>
      </c>
    </row>
    <row r="1173" spans="1:17" ht="14.4" customHeight="1" x14ac:dyDescent="0.3">
      <c r="A1173" s="586" t="s">
        <v>1729</v>
      </c>
      <c r="B1173" s="587" t="s">
        <v>1502</v>
      </c>
      <c r="C1173" s="587" t="s">
        <v>1503</v>
      </c>
      <c r="D1173" s="587" t="s">
        <v>1524</v>
      </c>
      <c r="E1173" s="587" t="s">
        <v>1526</v>
      </c>
      <c r="F1173" s="614">
        <v>12</v>
      </c>
      <c r="G1173" s="614">
        <v>492</v>
      </c>
      <c r="H1173" s="614">
        <v>3.5652173913043477</v>
      </c>
      <c r="I1173" s="614">
        <v>41</v>
      </c>
      <c r="J1173" s="614">
        <v>3</v>
      </c>
      <c r="K1173" s="614">
        <v>138</v>
      </c>
      <c r="L1173" s="614">
        <v>1</v>
      </c>
      <c r="M1173" s="614">
        <v>46</v>
      </c>
      <c r="N1173" s="614">
        <v>2</v>
      </c>
      <c r="O1173" s="614">
        <v>92</v>
      </c>
      <c r="P1173" s="592">
        <v>0.66666666666666663</v>
      </c>
      <c r="Q1173" s="615">
        <v>46</v>
      </c>
    </row>
    <row r="1174" spans="1:17" ht="14.4" customHeight="1" x14ac:dyDescent="0.3">
      <c r="A1174" s="586" t="s">
        <v>1729</v>
      </c>
      <c r="B1174" s="587" t="s">
        <v>1502</v>
      </c>
      <c r="C1174" s="587" t="s">
        <v>1503</v>
      </c>
      <c r="D1174" s="587" t="s">
        <v>1527</v>
      </c>
      <c r="E1174" s="587" t="s">
        <v>1528</v>
      </c>
      <c r="F1174" s="614">
        <v>15</v>
      </c>
      <c r="G1174" s="614">
        <v>5760</v>
      </c>
      <c r="H1174" s="614">
        <v>0.31319667228535697</v>
      </c>
      <c r="I1174" s="614">
        <v>384</v>
      </c>
      <c r="J1174" s="614">
        <v>53</v>
      </c>
      <c r="K1174" s="614">
        <v>18391</v>
      </c>
      <c r="L1174" s="614">
        <v>1</v>
      </c>
      <c r="M1174" s="614">
        <v>347</v>
      </c>
      <c r="N1174" s="614">
        <v>37</v>
      </c>
      <c r="O1174" s="614">
        <v>12839</v>
      </c>
      <c r="P1174" s="592">
        <v>0.69811320754716977</v>
      </c>
      <c r="Q1174" s="615">
        <v>347</v>
      </c>
    </row>
    <row r="1175" spans="1:17" ht="14.4" customHeight="1" x14ac:dyDescent="0.3">
      <c r="A1175" s="586" t="s">
        <v>1729</v>
      </c>
      <c r="B1175" s="587" t="s">
        <v>1502</v>
      </c>
      <c r="C1175" s="587" t="s">
        <v>1503</v>
      </c>
      <c r="D1175" s="587" t="s">
        <v>1529</v>
      </c>
      <c r="E1175" s="587" t="s">
        <v>1530</v>
      </c>
      <c r="F1175" s="614">
        <v>6</v>
      </c>
      <c r="G1175" s="614">
        <v>222</v>
      </c>
      <c r="H1175" s="614"/>
      <c r="I1175" s="614">
        <v>37</v>
      </c>
      <c r="J1175" s="614"/>
      <c r="K1175" s="614"/>
      <c r="L1175" s="614"/>
      <c r="M1175" s="614"/>
      <c r="N1175" s="614"/>
      <c r="O1175" s="614"/>
      <c r="P1175" s="592"/>
      <c r="Q1175" s="615"/>
    </row>
    <row r="1176" spans="1:17" ht="14.4" customHeight="1" x14ac:dyDescent="0.3">
      <c r="A1176" s="586" t="s">
        <v>1729</v>
      </c>
      <c r="B1176" s="587" t="s">
        <v>1502</v>
      </c>
      <c r="C1176" s="587" t="s">
        <v>1503</v>
      </c>
      <c r="D1176" s="587" t="s">
        <v>1529</v>
      </c>
      <c r="E1176" s="587" t="s">
        <v>1531</v>
      </c>
      <c r="F1176" s="614"/>
      <c r="G1176" s="614"/>
      <c r="H1176" s="614"/>
      <c r="I1176" s="614"/>
      <c r="J1176" s="614">
        <v>10</v>
      </c>
      <c r="K1176" s="614">
        <v>510</v>
      </c>
      <c r="L1176" s="614">
        <v>1</v>
      </c>
      <c r="M1176" s="614">
        <v>51</v>
      </c>
      <c r="N1176" s="614"/>
      <c r="O1176" s="614"/>
      <c r="P1176" s="592"/>
      <c r="Q1176" s="615"/>
    </row>
    <row r="1177" spans="1:17" ht="14.4" customHeight="1" x14ac:dyDescent="0.3">
      <c r="A1177" s="586" t="s">
        <v>1729</v>
      </c>
      <c r="B1177" s="587" t="s">
        <v>1502</v>
      </c>
      <c r="C1177" s="587" t="s">
        <v>1503</v>
      </c>
      <c r="D1177" s="587" t="s">
        <v>1534</v>
      </c>
      <c r="E1177" s="587" t="s">
        <v>1535</v>
      </c>
      <c r="F1177" s="614">
        <v>3</v>
      </c>
      <c r="G1177" s="614">
        <v>1338</v>
      </c>
      <c r="H1177" s="614">
        <v>6.4528574873402453E-2</v>
      </c>
      <c r="I1177" s="614">
        <v>446</v>
      </c>
      <c r="J1177" s="614">
        <v>55</v>
      </c>
      <c r="K1177" s="614">
        <v>20735</v>
      </c>
      <c r="L1177" s="614">
        <v>1</v>
      </c>
      <c r="M1177" s="614">
        <v>377</v>
      </c>
      <c r="N1177" s="614">
        <v>64</v>
      </c>
      <c r="O1177" s="614">
        <v>24128</v>
      </c>
      <c r="P1177" s="592">
        <v>1.1636363636363636</v>
      </c>
      <c r="Q1177" s="615">
        <v>377</v>
      </c>
    </row>
    <row r="1178" spans="1:17" ht="14.4" customHeight="1" x14ac:dyDescent="0.3">
      <c r="A1178" s="586" t="s">
        <v>1729</v>
      </c>
      <c r="B1178" s="587" t="s">
        <v>1502</v>
      </c>
      <c r="C1178" s="587" t="s">
        <v>1503</v>
      </c>
      <c r="D1178" s="587" t="s">
        <v>1536</v>
      </c>
      <c r="E1178" s="587" t="s">
        <v>1537</v>
      </c>
      <c r="F1178" s="614">
        <v>29</v>
      </c>
      <c r="G1178" s="614">
        <v>1218</v>
      </c>
      <c r="H1178" s="614">
        <v>1.7911764705882354</v>
      </c>
      <c r="I1178" s="614">
        <v>42</v>
      </c>
      <c r="J1178" s="614">
        <v>20</v>
      </c>
      <c r="K1178" s="614">
        <v>680</v>
      </c>
      <c r="L1178" s="614">
        <v>1</v>
      </c>
      <c r="M1178" s="614">
        <v>34</v>
      </c>
      <c r="N1178" s="614">
        <v>44</v>
      </c>
      <c r="O1178" s="614">
        <v>1496</v>
      </c>
      <c r="P1178" s="592">
        <v>2.2000000000000002</v>
      </c>
      <c r="Q1178" s="615">
        <v>34</v>
      </c>
    </row>
    <row r="1179" spans="1:17" ht="14.4" customHeight="1" x14ac:dyDescent="0.3">
      <c r="A1179" s="586" t="s">
        <v>1729</v>
      </c>
      <c r="B1179" s="587" t="s">
        <v>1502</v>
      </c>
      <c r="C1179" s="587" t="s">
        <v>1503</v>
      </c>
      <c r="D1179" s="587" t="s">
        <v>1538</v>
      </c>
      <c r="E1179" s="587" t="s">
        <v>1539</v>
      </c>
      <c r="F1179" s="614">
        <v>22</v>
      </c>
      <c r="G1179" s="614">
        <v>10824</v>
      </c>
      <c r="H1179" s="614">
        <v>4.1312977099236639</v>
      </c>
      <c r="I1179" s="614">
        <v>492</v>
      </c>
      <c r="J1179" s="614">
        <v>5</v>
      </c>
      <c r="K1179" s="614">
        <v>2620</v>
      </c>
      <c r="L1179" s="614">
        <v>1</v>
      </c>
      <c r="M1179" s="614">
        <v>524</v>
      </c>
      <c r="N1179" s="614">
        <v>11</v>
      </c>
      <c r="O1179" s="614">
        <v>5764</v>
      </c>
      <c r="P1179" s="592">
        <v>2.2000000000000002</v>
      </c>
      <c r="Q1179" s="615">
        <v>524</v>
      </c>
    </row>
    <row r="1180" spans="1:17" ht="14.4" customHeight="1" x14ac:dyDescent="0.3">
      <c r="A1180" s="586" t="s">
        <v>1729</v>
      </c>
      <c r="B1180" s="587" t="s">
        <v>1502</v>
      </c>
      <c r="C1180" s="587" t="s">
        <v>1503</v>
      </c>
      <c r="D1180" s="587" t="s">
        <v>1540</v>
      </c>
      <c r="E1180" s="587" t="s">
        <v>1541</v>
      </c>
      <c r="F1180" s="614">
        <v>22</v>
      </c>
      <c r="G1180" s="614">
        <v>682</v>
      </c>
      <c r="H1180" s="614">
        <v>5.9824561403508776</v>
      </c>
      <c r="I1180" s="614">
        <v>31</v>
      </c>
      <c r="J1180" s="614">
        <v>2</v>
      </c>
      <c r="K1180" s="614">
        <v>114</v>
      </c>
      <c r="L1180" s="614">
        <v>1</v>
      </c>
      <c r="M1180" s="614">
        <v>57</v>
      </c>
      <c r="N1180" s="614">
        <v>6</v>
      </c>
      <c r="O1180" s="614">
        <v>346</v>
      </c>
      <c r="P1180" s="592">
        <v>3.0350877192982457</v>
      </c>
      <c r="Q1180" s="615">
        <v>57.666666666666664</v>
      </c>
    </row>
    <row r="1181" spans="1:17" ht="14.4" customHeight="1" x14ac:dyDescent="0.3">
      <c r="A1181" s="586" t="s">
        <v>1729</v>
      </c>
      <c r="B1181" s="587" t="s">
        <v>1502</v>
      </c>
      <c r="C1181" s="587" t="s">
        <v>1503</v>
      </c>
      <c r="D1181" s="587" t="s">
        <v>1542</v>
      </c>
      <c r="E1181" s="587" t="s">
        <v>1543</v>
      </c>
      <c r="F1181" s="614"/>
      <c r="G1181" s="614"/>
      <c r="H1181" s="614"/>
      <c r="I1181" s="614"/>
      <c r="J1181" s="614">
        <v>1</v>
      </c>
      <c r="K1181" s="614">
        <v>224</v>
      </c>
      <c r="L1181" s="614">
        <v>1</v>
      </c>
      <c r="M1181" s="614">
        <v>224</v>
      </c>
      <c r="N1181" s="614"/>
      <c r="O1181" s="614"/>
      <c r="P1181" s="592"/>
      <c r="Q1181" s="615"/>
    </row>
    <row r="1182" spans="1:17" ht="14.4" customHeight="1" x14ac:dyDescent="0.3">
      <c r="A1182" s="586" t="s">
        <v>1729</v>
      </c>
      <c r="B1182" s="587" t="s">
        <v>1502</v>
      </c>
      <c r="C1182" s="587" t="s">
        <v>1503</v>
      </c>
      <c r="D1182" s="587" t="s">
        <v>1542</v>
      </c>
      <c r="E1182" s="587" t="s">
        <v>1544</v>
      </c>
      <c r="F1182" s="614"/>
      <c r="G1182" s="614"/>
      <c r="H1182" s="614"/>
      <c r="I1182" s="614"/>
      <c r="J1182" s="614"/>
      <c r="K1182" s="614"/>
      <c r="L1182" s="614"/>
      <c r="M1182" s="614"/>
      <c r="N1182" s="614">
        <v>1</v>
      </c>
      <c r="O1182" s="614">
        <v>225</v>
      </c>
      <c r="P1182" s="592"/>
      <c r="Q1182" s="615">
        <v>225</v>
      </c>
    </row>
    <row r="1183" spans="1:17" ht="14.4" customHeight="1" x14ac:dyDescent="0.3">
      <c r="A1183" s="586" t="s">
        <v>1729</v>
      </c>
      <c r="B1183" s="587" t="s">
        <v>1502</v>
      </c>
      <c r="C1183" s="587" t="s">
        <v>1503</v>
      </c>
      <c r="D1183" s="587" t="s">
        <v>1545</v>
      </c>
      <c r="E1183" s="587" t="s">
        <v>1546</v>
      </c>
      <c r="F1183" s="614"/>
      <c r="G1183" s="614"/>
      <c r="H1183" s="614"/>
      <c r="I1183" s="614"/>
      <c r="J1183" s="614">
        <v>1</v>
      </c>
      <c r="K1183" s="614">
        <v>553</v>
      </c>
      <c r="L1183" s="614">
        <v>1</v>
      </c>
      <c r="M1183" s="614">
        <v>553</v>
      </c>
      <c r="N1183" s="614">
        <v>1</v>
      </c>
      <c r="O1183" s="614">
        <v>554</v>
      </c>
      <c r="P1183" s="592">
        <v>1.0018083182640145</v>
      </c>
      <c r="Q1183" s="615">
        <v>554</v>
      </c>
    </row>
    <row r="1184" spans="1:17" ht="14.4" customHeight="1" x14ac:dyDescent="0.3">
      <c r="A1184" s="586" t="s">
        <v>1729</v>
      </c>
      <c r="B1184" s="587" t="s">
        <v>1502</v>
      </c>
      <c r="C1184" s="587" t="s">
        <v>1503</v>
      </c>
      <c r="D1184" s="587" t="s">
        <v>1556</v>
      </c>
      <c r="E1184" s="587" t="s">
        <v>1557</v>
      </c>
      <c r="F1184" s="614">
        <v>101</v>
      </c>
      <c r="G1184" s="614">
        <v>1717</v>
      </c>
      <c r="H1184" s="614">
        <v>0.75373134328358204</v>
      </c>
      <c r="I1184" s="614">
        <v>17</v>
      </c>
      <c r="J1184" s="614">
        <v>134</v>
      </c>
      <c r="K1184" s="614">
        <v>2278</v>
      </c>
      <c r="L1184" s="614">
        <v>1</v>
      </c>
      <c r="M1184" s="614">
        <v>17</v>
      </c>
      <c r="N1184" s="614">
        <v>82</v>
      </c>
      <c r="O1184" s="614">
        <v>1394</v>
      </c>
      <c r="P1184" s="592">
        <v>0.61194029850746268</v>
      </c>
      <c r="Q1184" s="615">
        <v>17</v>
      </c>
    </row>
    <row r="1185" spans="1:17" ht="14.4" customHeight="1" x14ac:dyDescent="0.3">
      <c r="A1185" s="586" t="s">
        <v>1729</v>
      </c>
      <c r="B1185" s="587" t="s">
        <v>1502</v>
      </c>
      <c r="C1185" s="587" t="s">
        <v>1503</v>
      </c>
      <c r="D1185" s="587" t="s">
        <v>1556</v>
      </c>
      <c r="E1185" s="587" t="s">
        <v>1558</v>
      </c>
      <c r="F1185" s="614">
        <v>5</v>
      </c>
      <c r="G1185" s="614">
        <v>85</v>
      </c>
      <c r="H1185" s="614">
        <v>0.55555555555555558</v>
      </c>
      <c r="I1185" s="614">
        <v>17</v>
      </c>
      <c r="J1185" s="614">
        <v>9</v>
      </c>
      <c r="K1185" s="614">
        <v>153</v>
      </c>
      <c r="L1185" s="614">
        <v>1</v>
      </c>
      <c r="M1185" s="614">
        <v>17</v>
      </c>
      <c r="N1185" s="614">
        <v>23</v>
      </c>
      <c r="O1185" s="614">
        <v>391</v>
      </c>
      <c r="P1185" s="592">
        <v>2.5555555555555554</v>
      </c>
      <c r="Q1185" s="615">
        <v>17</v>
      </c>
    </row>
    <row r="1186" spans="1:17" ht="14.4" customHeight="1" x14ac:dyDescent="0.3">
      <c r="A1186" s="586" t="s">
        <v>1729</v>
      </c>
      <c r="B1186" s="587" t="s">
        <v>1502</v>
      </c>
      <c r="C1186" s="587" t="s">
        <v>1503</v>
      </c>
      <c r="D1186" s="587" t="s">
        <v>1559</v>
      </c>
      <c r="E1186" s="587" t="s">
        <v>1560</v>
      </c>
      <c r="F1186" s="614"/>
      <c r="G1186" s="614"/>
      <c r="H1186" s="614"/>
      <c r="I1186" s="614"/>
      <c r="J1186" s="614">
        <v>2</v>
      </c>
      <c r="K1186" s="614">
        <v>286</v>
      </c>
      <c r="L1186" s="614">
        <v>1</v>
      </c>
      <c r="M1186" s="614">
        <v>143</v>
      </c>
      <c r="N1186" s="614">
        <v>1</v>
      </c>
      <c r="O1186" s="614">
        <v>143</v>
      </c>
      <c r="P1186" s="592">
        <v>0.5</v>
      </c>
      <c r="Q1186" s="615">
        <v>143</v>
      </c>
    </row>
    <row r="1187" spans="1:17" ht="14.4" customHeight="1" x14ac:dyDescent="0.3">
      <c r="A1187" s="586" t="s">
        <v>1729</v>
      </c>
      <c r="B1187" s="587" t="s">
        <v>1502</v>
      </c>
      <c r="C1187" s="587" t="s">
        <v>1503</v>
      </c>
      <c r="D1187" s="587" t="s">
        <v>1562</v>
      </c>
      <c r="E1187" s="587" t="s">
        <v>1563</v>
      </c>
      <c r="F1187" s="614">
        <v>1</v>
      </c>
      <c r="G1187" s="614">
        <v>103</v>
      </c>
      <c r="H1187" s="614">
        <v>1.5846153846153845</v>
      </c>
      <c r="I1187" s="614">
        <v>103</v>
      </c>
      <c r="J1187" s="614">
        <v>1</v>
      </c>
      <c r="K1187" s="614">
        <v>65</v>
      </c>
      <c r="L1187" s="614">
        <v>1</v>
      </c>
      <c r="M1187" s="614">
        <v>65</v>
      </c>
      <c r="N1187" s="614">
        <v>3</v>
      </c>
      <c r="O1187" s="614">
        <v>195</v>
      </c>
      <c r="P1187" s="592">
        <v>3</v>
      </c>
      <c r="Q1187" s="615">
        <v>65</v>
      </c>
    </row>
    <row r="1188" spans="1:17" ht="14.4" customHeight="1" x14ac:dyDescent="0.3">
      <c r="A1188" s="586" t="s">
        <v>1729</v>
      </c>
      <c r="B1188" s="587" t="s">
        <v>1502</v>
      </c>
      <c r="C1188" s="587" t="s">
        <v>1503</v>
      </c>
      <c r="D1188" s="587" t="s">
        <v>1562</v>
      </c>
      <c r="E1188" s="587" t="s">
        <v>1564</v>
      </c>
      <c r="F1188" s="614">
        <v>6</v>
      </c>
      <c r="G1188" s="614">
        <v>618</v>
      </c>
      <c r="H1188" s="614">
        <v>2.3769230769230769</v>
      </c>
      <c r="I1188" s="614">
        <v>103</v>
      </c>
      <c r="J1188" s="614">
        <v>4</v>
      </c>
      <c r="K1188" s="614">
        <v>260</v>
      </c>
      <c r="L1188" s="614">
        <v>1</v>
      </c>
      <c r="M1188" s="614">
        <v>65</v>
      </c>
      <c r="N1188" s="614">
        <v>3</v>
      </c>
      <c r="O1188" s="614">
        <v>195</v>
      </c>
      <c r="P1188" s="592">
        <v>0.75</v>
      </c>
      <c r="Q1188" s="615">
        <v>65</v>
      </c>
    </row>
    <row r="1189" spans="1:17" ht="14.4" customHeight="1" x14ac:dyDescent="0.3">
      <c r="A1189" s="586" t="s">
        <v>1729</v>
      </c>
      <c r="B1189" s="587" t="s">
        <v>1502</v>
      </c>
      <c r="C1189" s="587" t="s">
        <v>1503</v>
      </c>
      <c r="D1189" s="587" t="s">
        <v>1571</v>
      </c>
      <c r="E1189" s="587" t="s">
        <v>1572</v>
      </c>
      <c r="F1189" s="614">
        <v>597</v>
      </c>
      <c r="G1189" s="614">
        <v>69849</v>
      </c>
      <c r="H1189" s="614">
        <v>0.94934489507448083</v>
      </c>
      <c r="I1189" s="614">
        <v>117</v>
      </c>
      <c r="J1189" s="614">
        <v>541</v>
      </c>
      <c r="K1189" s="614">
        <v>73576</v>
      </c>
      <c r="L1189" s="614">
        <v>1</v>
      </c>
      <c r="M1189" s="614">
        <v>136</v>
      </c>
      <c r="N1189" s="614">
        <v>658</v>
      </c>
      <c r="O1189" s="614">
        <v>89927</v>
      </c>
      <c r="P1189" s="592">
        <v>1.2222327933021637</v>
      </c>
      <c r="Q1189" s="615">
        <v>136.66717325227964</v>
      </c>
    </row>
    <row r="1190" spans="1:17" ht="14.4" customHeight="1" x14ac:dyDescent="0.3">
      <c r="A1190" s="586" t="s">
        <v>1729</v>
      </c>
      <c r="B1190" s="587" t="s">
        <v>1502</v>
      </c>
      <c r="C1190" s="587" t="s">
        <v>1503</v>
      </c>
      <c r="D1190" s="587" t="s">
        <v>1571</v>
      </c>
      <c r="E1190" s="587" t="s">
        <v>1573</v>
      </c>
      <c r="F1190" s="614">
        <v>51</v>
      </c>
      <c r="G1190" s="614">
        <v>5967</v>
      </c>
      <c r="H1190" s="614">
        <v>1.0701219512195121</v>
      </c>
      <c r="I1190" s="614">
        <v>117</v>
      </c>
      <c r="J1190" s="614">
        <v>41</v>
      </c>
      <c r="K1190" s="614">
        <v>5576</v>
      </c>
      <c r="L1190" s="614">
        <v>1</v>
      </c>
      <c r="M1190" s="614">
        <v>136</v>
      </c>
      <c r="N1190" s="614">
        <v>23</v>
      </c>
      <c r="O1190" s="614">
        <v>3130</v>
      </c>
      <c r="P1190" s="592">
        <v>0.56133428981348632</v>
      </c>
      <c r="Q1190" s="615">
        <v>136.08695652173913</v>
      </c>
    </row>
    <row r="1191" spans="1:17" ht="14.4" customHeight="1" x14ac:dyDescent="0.3">
      <c r="A1191" s="586" t="s">
        <v>1729</v>
      </c>
      <c r="B1191" s="587" t="s">
        <v>1502</v>
      </c>
      <c r="C1191" s="587" t="s">
        <v>1503</v>
      </c>
      <c r="D1191" s="587" t="s">
        <v>1574</v>
      </c>
      <c r="E1191" s="587" t="s">
        <v>1575</v>
      </c>
      <c r="F1191" s="614">
        <v>217</v>
      </c>
      <c r="G1191" s="614">
        <v>19747</v>
      </c>
      <c r="H1191" s="614">
        <v>1.0742574257425743</v>
      </c>
      <c r="I1191" s="614">
        <v>91</v>
      </c>
      <c r="J1191" s="614">
        <v>202</v>
      </c>
      <c r="K1191" s="614">
        <v>18382</v>
      </c>
      <c r="L1191" s="614">
        <v>1</v>
      </c>
      <c r="M1191" s="614">
        <v>91</v>
      </c>
      <c r="N1191" s="614">
        <v>221</v>
      </c>
      <c r="O1191" s="614">
        <v>20111</v>
      </c>
      <c r="P1191" s="592">
        <v>1.0940594059405941</v>
      </c>
      <c r="Q1191" s="615">
        <v>91</v>
      </c>
    </row>
    <row r="1192" spans="1:17" ht="14.4" customHeight="1" x14ac:dyDescent="0.3">
      <c r="A1192" s="586" t="s">
        <v>1729</v>
      </c>
      <c r="B1192" s="587" t="s">
        <v>1502</v>
      </c>
      <c r="C1192" s="587" t="s">
        <v>1503</v>
      </c>
      <c r="D1192" s="587" t="s">
        <v>1576</v>
      </c>
      <c r="E1192" s="587" t="s">
        <v>1577</v>
      </c>
      <c r="F1192" s="614">
        <v>1</v>
      </c>
      <c r="G1192" s="614">
        <v>99</v>
      </c>
      <c r="H1192" s="614"/>
      <c r="I1192" s="614">
        <v>99</v>
      </c>
      <c r="J1192" s="614"/>
      <c r="K1192" s="614"/>
      <c r="L1192" s="614"/>
      <c r="M1192" s="614"/>
      <c r="N1192" s="614">
        <v>1</v>
      </c>
      <c r="O1192" s="614">
        <v>138</v>
      </c>
      <c r="P1192" s="592"/>
      <c r="Q1192" s="615">
        <v>138</v>
      </c>
    </row>
    <row r="1193" spans="1:17" ht="14.4" customHeight="1" x14ac:dyDescent="0.3">
      <c r="A1193" s="586" t="s">
        <v>1729</v>
      </c>
      <c r="B1193" s="587" t="s">
        <v>1502</v>
      </c>
      <c r="C1193" s="587" t="s">
        <v>1503</v>
      </c>
      <c r="D1193" s="587" t="s">
        <v>1576</v>
      </c>
      <c r="E1193" s="587" t="s">
        <v>1578</v>
      </c>
      <c r="F1193" s="614">
        <v>2</v>
      </c>
      <c r="G1193" s="614">
        <v>198</v>
      </c>
      <c r="H1193" s="614">
        <v>0.20646506777893639</v>
      </c>
      <c r="I1193" s="614">
        <v>99</v>
      </c>
      <c r="J1193" s="614">
        <v>7</v>
      </c>
      <c r="K1193" s="614">
        <v>959</v>
      </c>
      <c r="L1193" s="614">
        <v>1</v>
      </c>
      <c r="M1193" s="614">
        <v>137</v>
      </c>
      <c r="N1193" s="614"/>
      <c r="O1193" s="614"/>
      <c r="P1193" s="592"/>
      <c r="Q1193" s="615"/>
    </row>
    <row r="1194" spans="1:17" ht="14.4" customHeight="1" x14ac:dyDescent="0.3">
      <c r="A1194" s="586" t="s">
        <v>1729</v>
      </c>
      <c r="B1194" s="587" t="s">
        <v>1502</v>
      </c>
      <c r="C1194" s="587" t="s">
        <v>1503</v>
      </c>
      <c r="D1194" s="587" t="s">
        <v>1579</v>
      </c>
      <c r="E1194" s="587" t="s">
        <v>1580</v>
      </c>
      <c r="F1194" s="614">
        <v>40</v>
      </c>
      <c r="G1194" s="614">
        <v>840</v>
      </c>
      <c r="H1194" s="614">
        <v>0.97902097902097907</v>
      </c>
      <c r="I1194" s="614">
        <v>21</v>
      </c>
      <c r="J1194" s="614">
        <v>13</v>
      </c>
      <c r="K1194" s="614">
        <v>858</v>
      </c>
      <c r="L1194" s="614">
        <v>1</v>
      </c>
      <c r="M1194" s="614">
        <v>66</v>
      </c>
      <c r="N1194" s="614">
        <v>9</v>
      </c>
      <c r="O1194" s="614">
        <v>594</v>
      </c>
      <c r="P1194" s="592">
        <v>0.69230769230769229</v>
      </c>
      <c r="Q1194" s="615">
        <v>66</v>
      </c>
    </row>
    <row r="1195" spans="1:17" ht="14.4" customHeight="1" x14ac:dyDescent="0.3">
      <c r="A1195" s="586" t="s">
        <v>1729</v>
      </c>
      <c r="B1195" s="587" t="s">
        <v>1502</v>
      </c>
      <c r="C1195" s="587" t="s">
        <v>1503</v>
      </c>
      <c r="D1195" s="587" t="s">
        <v>1579</v>
      </c>
      <c r="E1195" s="587" t="s">
        <v>1581</v>
      </c>
      <c r="F1195" s="614">
        <v>18</v>
      </c>
      <c r="G1195" s="614">
        <v>378</v>
      </c>
      <c r="H1195" s="614">
        <v>0.81818181818181823</v>
      </c>
      <c r="I1195" s="614">
        <v>21</v>
      </c>
      <c r="J1195" s="614">
        <v>7</v>
      </c>
      <c r="K1195" s="614">
        <v>462</v>
      </c>
      <c r="L1195" s="614">
        <v>1</v>
      </c>
      <c r="M1195" s="614">
        <v>66</v>
      </c>
      <c r="N1195" s="614">
        <v>14</v>
      </c>
      <c r="O1195" s="614">
        <v>926</v>
      </c>
      <c r="P1195" s="592">
        <v>2.0043290043290045</v>
      </c>
      <c r="Q1195" s="615">
        <v>66.142857142857139</v>
      </c>
    </row>
    <row r="1196" spans="1:17" ht="14.4" customHeight="1" x14ac:dyDescent="0.3">
      <c r="A1196" s="586" t="s">
        <v>1729</v>
      </c>
      <c r="B1196" s="587" t="s">
        <v>1502</v>
      </c>
      <c r="C1196" s="587" t="s">
        <v>1503</v>
      </c>
      <c r="D1196" s="587" t="s">
        <v>1582</v>
      </c>
      <c r="E1196" s="587" t="s">
        <v>1583</v>
      </c>
      <c r="F1196" s="614">
        <v>79</v>
      </c>
      <c r="G1196" s="614">
        <v>38552</v>
      </c>
      <c r="H1196" s="614">
        <v>1.9268292682926829</v>
      </c>
      <c r="I1196" s="614">
        <v>488</v>
      </c>
      <c r="J1196" s="614">
        <v>61</v>
      </c>
      <c r="K1196" s="614">
        <v>20008</v>
      </c>
      <c r="L1196" s="614">
        <v>1</v>
      </c>
      <c r="M1196" s="614">
        <v>328</v>
      </c>
      <c r="N1196" s="614">
        <v>57</v>
      </c>
      <c r="O1196" s="614">
        <v>18696</v>
      </c>
      <c r="P1196" s="592">
        <v>0.93442622950819676</v>
      </c>
      <c r="Q1196" s="615">
        <v>328</v>
      </c>
    </row>
    <row r="1197" spans="1:17" ht="14.4" customHeight="1" x14ac:dyDescent="0.3">
      <c r="A1197" s="586" t="s">
        <v>1729</v>
      </c>
      <c r="B1197" s="587" t="s">
        <v>1502</v>
      </c>
      <c r="C1197" s="587" t="s">
        <v>1503</v>
      </c>
      <c r="D1197" s="587" t="s">
        <v>1593</v>
      </c>
      <c r="E1197" s="587" t="s">
        <v>1594</v>
      </c>
      <c r="F1197" s="614">
        <v>88</v>
      </c>
      <c r="G1197" s="614">
        <v>3608</v>
      </c>
      <c r="H1197" s="614">
        <v>1.025291275930662</v>
      </c>
      <c r="I1197" s="614">
        <v>41</v>
      </c>
      <c r="J1197" s="614">
        <v>69</v>
      </c>
      <c r="K1197" s="614">
        <v>3519</v>
      </c>
      <c r="L1197" s="614">
        <v>1</v>
      </c>
      <c r="M1197" s="614">
        <v>51</v>
      </c>
      <c r="N1197" s="614">
        <v>61</v>
      </c>
      <c r="O1197" s="614">
        <v>3111</v>
      </c>
      <c r="P1197" s="592">
        <v>0.88405797101449279</v>
      </c>
      <c r="Q1197" s="615">
        <v>51</v>
      </c>
    </row>
    <row r="1198" spans="1:17" ht="14.4" customHeight="1" x14ac:dyDescent="0.3">
      <c r="A1198" s="586" t="s">
        <v>1729</v>
      </c>
      <c r="B1198" s="587" t="s">
        <v>1502</v>
      </c>
      <c r="C1198" s="587" t="s">
        <v>1503</v>
      </c>
      <c r="D1198" s="587" t="s">
        <v>1593</v>
      </c>
      <c r="E1198" s="587" t="s">
        <v>1595</v>
      </c>
      <c r="F1198" s="614">
        <v>6</v>
      </c>
      <c r="G1198" s="614">
        <v>246</v>
      </c>
      <c r="H1198" s="614">
        <v>0.80392156862745101</v>
      </c>
      <c r="I1198" s="614">
        <v>41</v>
      </c>
      <c r="J1198" s="614">
        <v>6</v>
      </c>
      <c r="K1198" s="614">
        <v>306</v>
      </c>
      <c r="L1198" s="614">
        <v>1</v>
      </c>
      <c r="M1198" s="614">
        <v>51</v>
      </c>
      <c r="N1198" s="614">
        <v>6</v>
      </c>
      <c r="O1198" s="614">
        <v>306</v>
      </c>
      <c r="P1198" s="592">
        <v>1</v>
      </c>
      <c r="Q1198" s="615">
        <v>51</v>
      </c>
    </row>
    <row r="1199" spans="1:17" ht="14.4" customHeight="1" x14ac:dyDescent="0.3">
      <c r="A1199" s="586" t="s">
        <v>1729</v>
      </c>
      <c r="B1199" s="587" t="s">
        <v>1502</v>
      </c>
      <c r="C1199" s="587" t="s">
        <v>1503</v>
      </c>
      <c r="D1199" s="587" t="s">
        <v>1603</v>
      </c>
      <c r="E1199" s="587" t="s">
        <v>1604</v>
      </c>
      <c r="F1199" s="614">
        <v>1</v>
      </c>
      <c r="G1199" s="614">
        <v>223</v>
      </c>
      <c r="H1199" s="614"/>
      <c r="I1199" s="614">
        <v>223</v>
      </c>
      <c r="J1199" s="614"/>
      <c r="K1199" s="614"/>
      <c r="L1199" s="614"/>
      <c r="M1199" s="614"/>
      <c r="N1199" s="614">
        <v>2</v>
      </c>
      <c r="O1199" s="614">
        <v>414</v>
      </c>
      <c r="P1199" s="592"/>
      <c r="Q1199" s="615">
        <v>207</v>
      </c>
    </row>
    <row r="1200" spans="1:17" ht="14.4" customHeight="1" x14ac:dyDescent="0.3">
      <c r="A1200" s="586" t="s">
        <v>1729</v>
      </c>
      <c r="B1200" s="587" t="s">
        <v>1502</v>
      </c>
      <c r="C1200" s="587" t="s">
        <v>1503</v>
      </c>
      <c r="D1200" s="587" t="s">
        <v>1603</v>
      </c>
      <c r="E1200" s="587" t="s">
        <v>1605</v>
      </c>
      <c r="F1200" s="614">
        <v>2</v>
      </c>
      <c r="G1200" s="614">
        <v>446</v>
      </c>
      <c r="H1200" s="614">
        <v>0.71819645732689208</v>
      </c>
      <c r="I1200" s="614">
        <v>223</v>
      </c>
      <c r="J1200" s="614">
        <v>3</v>
      </c>
      <c r="K1200" s="614">
        <v>621</v>
      </c>
      <c r="L1200" s="614">
        <v>1</v>
      </c>
      <c r="M1200" s="614">
        <v>207</v>
      </c>
      <c r="N1200" s="614">
        <v>1</v>
      </c>
      <c r="O1200" s="614">
        <v>207</v>
      </c>
      <c r="P1200" s="592">
        <v>0.33333333333333331</v>
      </c>
      <c r="Q1200" s="615">
        <v>207</v>
      </c>
    </row>
    <row r="1201" spans="1:17" ht="14.4" customHeight="1" x14ac:dyDescent="0.3">
      <c r="A1201" s="586" t="s">
        <v>1729</v>
      </c>
      <c r="B1201" s="587" t="s">
        <v>1502</v>
      </c>
      <c r="C1201" s="587" t="s">
        <v>1503</v>
      </c>
      <c r="D1201" s="587" t="s">
        <v>1611</v>
      </c>
      <c r="E1201" s="587" t="s">
        <v>1612</v>
      </c>
      <c r="F1201" s="614">
        <v>7</v>
      </c>
      <c r="G1201" s="614">
        <v>4298</v>
      </c>
      <c r="H1201" s="614">
        <v>3.511437908496732</v>
      </c>
      <c r="I1201" s="614">
        <v>614</v>
      </c>
      <c r="J1201" s="614">
        <v>2</v>
      </c>
      <c r="K1201" s="614">
        <v>1224</v>
      </c>
      <c r="L1201" s="614">
        <v>1</v>
      </c>
      <c r="M1201" s="614">
        <v>612</v>
      </c>
      <c r="N1201" s="614">
        <v>5</v>
      </c>
      <c r="O1201" s="614">
        <v>3060</v>
      </c>
      <c r="P1201" s="592">
        <v>2.5</v>
      </c>
      <c r="Q1201" s="615">
        <v>612</v>
      </c>
    </row>
    <row r="1202" spans="1:17" ht="14.4" customHeight="1" x14ac:dyDescent="0.3">
      <c r="A1202" s="586" t="s">
        <v>1729</v>
      </c>
      <c r="B1202" s="587" t="s">
        <v>1502</v>
      </c>
      <c r="C1202" s="587" t="s">
        <v>1503</v>
      </c>
      <c r="D1202" s="587" t="s">
        <v>1611</v>
      </c>
      <c r="E1202" s="587" t="s">
        <v>1613</v>
      </c>
      <c r="F1202" s="614">
        <v>1</v>
      </c>
      <c r="G1202" s="614">
        <v>614</v>
      </c>
      <c r="H1202" s="614">
        <v>0.33442265795206971</v>
      </c>
      <c r="I1202" s="614">
        <v>614</v>
      </c>
      <c r="J1202" s="614">
        <v>3</v>
      </c>
      <c r="K1202" s="614">
        <v>1836</v>
      </c>
      <c r="L1202" s="614">
        <v>1</v>
      </c>
      <c r="M1202" s="614">
        <v>612</v>
      </c>
      <c r="N1202" s="614">
        <v>9</v>
      </c>
      <c r="O1202" s="614">
        <v>5508</v>
      </c>
      <c r="P1202" s="592">
        <v>3</v>
      </c>
      <c r="Q1202" s="615">
        <v>612</v>
      </c>
    </row>
    <row r="1203" spans="1:17" ht="14.4" customHeight="1" x14ac:dyDescent="0.3">
      <c r="A1203" s="586" t="s">
        <v>1729</v>
      </c>
      <c r="B1203" s="587" t="s">
        <v>1502</v>
      </c>
      <c r="C1203" s="587" t="s">
        <v>1503</v>
      </c>
      <c r="D1203" s="587" t="s">
        <v>1614</v>
      </c>
      <c r="E1203" s="587" t="s">
        <v>1616</v>
      </c>
      <c r="F1203" s="614">
        <v>1</v>
      </c>
      <c r="G1203" s="614">
        <v>963</v>
      </c>
      <c r="H1203" s="614"/>
      <c r="I1203" s="614">
        <v>963</v>
      </c>
      <c r="J1203" s="614"/>
      <c r="K1203" s="614"/>
      <c r="L1203" s="614"/>
      <c r="M1203" s="614"/>
      <c r="N1203" s="614"/>
      <c r="O1203" s="614"/>
      <c r="P1203" s="592"/>
      <c r="Q1203" s="615"/>
    </row>
    <row r="1204" spans="1:17" ht="14.4" customHeight="1" x14ac:dyDescent="0.3">
      <c r="A1204" s="586" t="s">
        <v>1729</v>
      </c>
      <c r="B1204" s="587" t="s">
        <v>1502</v>
      </c>
      <c r="C1204" s="587" t="s">
        <v>1503</v>
      </c>
      <c r="D1204" s="587" t="s">
        <v>1643</v>
      </c>
      <c r="E1204" s="587" t="s">
        <v>1644</v>
      </c>
      <c r="F1204" s="614"/>
      <c r="G1204" s="614"/>
      <c r="H1204" s="614"/>
      <c r="I1204" s="614"/>
      <c r="J1204" s="614"/>
      <c r="K1204" s="614"/>
      <c r="L1204" s="614"/>
      <c r="M1204" s="614"/>
      <c r="N1204" s="614">
        <v>1</v>
      </c>
      <c r="O1204" s="614">
        <v>36</v>
      </c>
      <c r="P1204" s="592"/>
      <c r="Q1204" s="615">
        <v>36</v>
      </c>
    </row>
    <row r="1205" spans="1:17" ht="14.4" customHeight="1" x14ac:dyDescent="0.3">
      <c r="A1205" s="586" t="s">
        <v>1729</v>
      </c>
      <c r="B1205" s="587" t="s">
        <v>1502</v>
      </c>
      <c r="C1205" s="587" t="s">
        <v>1503</v>
      </c>
      <c r="D1205" s="587" t="s">
        <v>1650</v>
      </c>
      <c r="E1205" s="587" t="s">
        <v>1652</v>
      </c>
      <c r="F1205" s="614"/>
      <c r="G1205" s="614"/>
      <c r="H1205" s="614"/>
      <c r="I1205" s="614"/>
      <c r="J1205" s="614"/>
      <c r="K1205" s="614"/>
      <c r="L1205" s="614"/>
      <c r="M1205" s="614"/>
      <c r="N1205" s="614">
        <v>1</v>
      </c>
      <c r="O1205" s="614">
        <v>327</v>
      </c>
      <c r="P1205" s="592"/>
      <c r="Q1205" s="615">
        <v>327</v>
      </c>
    </row>
    <row r="1206" spans="1:17" ht="14.4" customHeight="1" x14ac:dyDescent="0.3">
      <c r="A1206" s="586" t="s">
        <v>1729</v>
      </c>
      <c r="B1206" s="587" t="s">
        <v>1502</v>
      </c>
      <c r="C1206" s="587" t="s">
        <v>1503</v>
      </c>
      <c r="D1206" s="587" t="s">
        <v>1655</v>
      </c>
      <c r="E1206" s="587" t="s">
        <v>1656</v>
      </c>
      <c r="F1206" s="614"/>
      <c r="G1206" s="614"/>
      <c r="H1206" s="614"/>
      <c r="I1206" s="614"/>
      <c r="J1206" s="614"/>
      <c r="K1206" s="614"/>
      <c r="L1206" s="614"/>
      <c r="M1206" s="614"/>
      <c r="N1206" s="614">
        <v>1</v>
      </c>
      <c r="O1206" s="614">
        <v>333</v>
      </c>
      <c r="P1206" s="592"/>
      <c r="Q1206" s="615">
        <v>333</v>
      </c>
    </row>
    <row r="1207" spans="1:17" ht="14.4" customHeight="1" x14ac:dyDescent="0.3">
      <c r="A1207" s="586" t="s">
        <v>1729</v>
      </c>
      <c r="B1207" s="587" t="s">
        <v>1502</v>
      </c>
      <c r="C1207" s="587" t="s">
        <v>1503</v>
      </c>
      <c r="D1207" s="587" t="s">
        <v>1657</v>
      </c>
      <c r="E1207" s="587" t="s">
        <v>1658</v>
      </c>
      <c r="F1207" s="614"/>
      <c r="G1207" s="614"/>
      <c r="H1207" s="614"/>
      <c r="I1207" s="614"/>
      <c r="J1207" s="614">
        <v>174</v>
      </c>
      <c r="K1207" s="614">
        <v>45240</v>
      </c>
      <c r="L1207" s="614">
        <v>1</v>
      </c>
      <c r="M1207" s="614">
        <v>260</v>
      </c>
      <c r="N1207" s="614">
        <v>21</v>
      </c>
      <c r="O1207" s="614">
        <v>5481</v>
      </c>
      <c r="P1207" s="592">
        <v>0.12115384615384615</v>
      </c>
      <c r="Q1207" s="615">
        <v>261</v>
      </c>
    </row>
    <row r="1208" spans="1:17" ht="14.4" customHeight="1" x14ac:dyDescent="0.3">
      <c r="A1208" s="586" t="s">
        <v>1729</v>
      </c>
      <c r="B1208" s="587" t="s">
        <v>1502</v>
      </c>
      <c r="C1208" s="587" t="s">
        <v>1503</v>
      </c>
      <c r="D1208" s="587" t="s">
        <v>1657</v>
      </c>
      <c r="E1208" s="587" t="s">
        <v>1659</v>
      </c>
      <c r="F1208" s="614"/>
      <c r="G1208" s="614"/>
      <c r="H1208" s="614"/>
      <c r="I1208" s="614"/>
      <c r="J1208" s="614"/>
      <c r="K1208" s="614"/>
      <c r="L1208" s="614"/>
      <c r="M1208" s="614"/>
      <c r="N1208" s="614">
        <v>400</v>
      </c>
      <c r="O1208" s="614">
        <v>104400</v>
      </c>
      <c r="P1208" s="592"/>
      <c r="Q1208" s="615">
        <v>261</v>
      </c>
    </row>
    <row r="1209" spans="1:17" ht="14.4" customHeight="1" x14ac:dyDescent="0.3">
      <c r="A1209" s="586" t="s">
        <v>1729</v>
      </c>
      <c r="B1209" s="587" t="s">
        <v>1502</v>
      </c>
      <c r="C1209" s="587" t="s">
        <v>1503</v>
      </c>
      <c r="D1209" s="587" t="s">
        <v>1660</v>
      </c>
      <c r="E1209" s="587" t="s">
        <v>1661</v>
      </c>
      <c r="F1209" s="614"/>
      <c r="G1209" s="614"/>
      <c r="H1209" s="614"/>
      <c r="I1209" s="614"/>
      <c r="J1209" s="614"/>
      <c r="K1209" s="614"/>
      <c r="L1209" s="614"/>
      <c r="M1209" s="614"/>
      <c r="N1209" s="614">
        <v>3</v>
      </c>
      <c r="O1209" s="614">
        <v>495</v>
      </c>
      <c r="P1209" s="592"/>
      <c r="Q1209" s="615">
        <v>165</v>
      </c>
    </row>
    <row r="1210" spans="1:17" ht="14.4" customHeight="1" x14ac:dyDescent="0.3">
      <c r="A1210" s="586" t="s">
        <v>1729</v>
      </c>
      <c r="B1210" s="587" t="s">
        <v>1502</v>
      </c>
      <c r="C1210" s="587" t="s">
        <v>1503</v>
      </c>
      <c r="D1210" s="587" t="s">
        <v>1660</v>
      </c>
      <c r="E1210" s="587" t="s">
        <v>1662</v>
      </c>
      <c r="F1210" s="614"/>
      <c r="G1210" s="614"/>
      <c r="H1210" s="614"/>
      <c r="I1210" s="614"/>
      <c r="J1210" s="614">
        <v>3</v>
      </c>
      <c r="K1210" s="614">
        <v>495</v>
      </c>
      <c r="L1210" s="614">
        <v>1</v>
      </c>
      <c r="M1210" s="614">
        <v>165</v>
      </c>
      <c r="N1210" s="614">
        <v>10</v>
      </c>
      <c r="O1210" s="614">
        <v>1650</v>
      </c>
      <c r="P1210" s="592">
        <v>3.3333333333333335</v>
      </c>
      <c r="Q1210" s="615">
        <v>165</v>
      </c>
    </row>
    <row r="1211" spans="1:17" ht="14.4" customHeight="1" x14ac:dyDescent="0.3">
      <c r="A1211" s="586" t="s">
        <v>1730</v>
      </c>
      <c r="B1211" s="587" t="s">
        <v>1502</v>
      </c>
      <c r="C1211" s="587" t="s">
        <v>1503</v>
      </c>
      <c r="D1211" s="587" t="s">
        <v>1504</v>
      </c>
      <c r="E1211" s="587" t="s">
        <v>1505</v>
      </c>
      <c r="F1211" s="614">
        <v>2293</v>
      </c>
      <c r="G1211" s="614">
        <v>396689</v>
      </c>
      <c r="H1211" s="614">
        <v>1.0245755138516532</v>
      </c>
      <c r="I1211" s="614">
        <v>173</v>
      </c>
      <c r="J1211" s="614">
        <v>2238</v>
      </c>
      <c r="K1211" s="614">
        <v>387174</v>
      </c>
      <c r="L1211" s="614">
        <v>1</v>
      </c>
      <c r="M1211" s="614">
        <v>173</v>
      </c>
      <c r="N1211" s="614">
        <v>2455</v>
      </c>
      <c r="O1211" s="614">
        <v>427170</v>
      </c>
      <c r="P1211" s="592">
        <v>1.1033023911729609</v>
      </c>
      <c r="Q1211" s="615">
        <v>174</v>
      </c>
    </row>
    <row r="1212" spans="1:17" ht="14.4" customHeight="1" x14ac:dyDescent="0.3">
      <c r="A1212" s="586" t="s">
        <v>1730</v>
      </c>
      <c r="B1212" s="587" t="s">
        <v>1502</v>
      </c>
      <c r="C1212" s="587" t="s">
        <v>1503</v>
      </c>
      <c r="D1212" s="587" t="s">
        <v>1522</v>
      </c>
      <c r="E1212" s="587" t="s">
        <v>1523</v>
      </c>
      <c r="F1212" s="614">
        <v>31</v>
      </c>
      <c r="G1212" s="614">
        <v>36363</v>
      </c>
      <c r="H1212" s="614">
        <v>1.5447323704333049</v>
      </c>
      <c r="I1212" s="614">
        <v>1173</v>
      </c>
      <c r="J1212" s="614">
        <v>22</v>
      </c>
      <c r="K1212" s="614">
        <v>23540</v>
      </c>
      <c r="L1212" s="614">
        <v>1</v>
      </c>
      <c r="M1212" s="614">
        <v>1070</v>
      </c>
      <c r="N1212" s="614">
        <v>1</v>
      </c>
      <c r="O1212" s="614">
        <v>1070</v>
      </c>
      <c r="P1212" s="592">
        <v>4.5454545454545456E-2</v>
      </c>
      <c r="Q1212" s="615">
        <v>1070</v>
      </c>
    </row>
    <row r="1213" spans="1:17" ht="14.4" customHeight="1" x14ac:dyDescent="0.3">
      <c r="A1213" s="586" t="s">
        <v>1730</v>
      </c>
      <c r="B1213" s="587" t="s">
        <v>1502</v>
      </c>
      <c r="C1213" s="587" t="s">
        <v>1503</v>
      </c>
      <c r="D1213" s="587" t="s">
        <v>1524</v>
      </c>
      <c r="E1213" s="587" t="s">
        <v>1525</v>
      </c>
      <c r="F1213" s="614">
        <v>114</v>
      </c>
      <c r="G1213" s="614">
        <v>4674</v>
      </c>
      <c r="H1213" s="614">
        <v>0.64718914428136254</v>
      </c>
      <c r="I1213" s="614">
        <v>41</v>
      </c>
      <c r="J1213" s="614">
        <v>157</v>
      </c>
      <c r="K1213" s="614">
        <v>7222</v>
      </c>
      <c r="L1213" s="614">
        <v>1</v>
      </c>
      <c r="M1213" s="614">
        <v>46</v>
      </c>
      <c r="N1213" s="614">
        <v>115</v>
      </c>
      <c r="O1213" s="614">
        <v>5290</v>
      </c>
      <c r="P1213" s="592">
        <v>0.73248407643312097</v>
      </c>
      <c r="Q1213" s="615">
        <v>46</v>
      </c>
    </row>
    <row r="1214" spans="1:17" ht="14.4" customHeight="1" x14ac:dyDescent="0.3">
      <c r="A1214" s="586" t="s">
        <v>1730</v>
      </c>
      <c r="B1214" s="587" t="s">
        <v>1502</v>
      </c>
      <c r="C1214" s="587" t="s">
        <v>1503</v>
      </c>
      <c r="D1214" s="587" t="s">
        <v>1524</v>
      </c>
      <c r="E1214" s="587" t="s">
        <v>1526</v>
      </c>
      <c r="F1214" s="614">
        <v>3</v>
      </c>
      <c r="G1214" s="614">
        <v>123</v>
      </c>
      <c r="H1214" s="614"/>
      <c r="I1214" s="614">
        <v>41</v>
      </c>
      <c r="J1214" s="614"/>
      <c r="K1214" s="614"/>
      <c r="L1214" s="614"/>
      <c r="M1214" s="614"/>
      <c r="N1214" s="614">
        <v>2</v>
      </c>
      <c r="O1214" s="614">
        <v>92</v>
      </c>
      <c r="P1214" s="592"/>
      <c r="Q1214" s="615">
        <v>46</v>
      </c>
    </row>
    <row r="1215" spans="1:17" ht="14.4" customHeight="1" x14ac:dyDescent="0.3">
      <c r="A1215" s="586" t="s">
        <v>1730</v>
      </c>
      <c r="B1215" s="587" t="s">
        <v>1502</v>
      </c>
      <c r="C1215" s="587" t="s">
        <v>1503</v>
      </c>
      <c r="D1215" s="587" t="s">
        <v>1527</v>
      </c>
      <c r="E1215" s="587" t="s">
        <v>1528</v>
      </c>
      <c r="F1215" s="614">
        <v>26</v>
      </c>
      <c r="G1215" s="614">
        <v>9984</v>
      </c>
      <c r="H1215" s="614">
        <v>0.56416341752839461</v>
      </c>
      <c r="I1215" s="614">
        <v>384</v>
      </c>
      <c r="J1215" s="614">
        <v>51</v>
      </c>
      <c r="K1215" s="614">
        <v>17697</v>
      </c>
      <c r="L1215" s="614">
        <v>1</v>
      </c>
      <c r="M1215" s="614">
        <v>347</v>
      </c>
      <c r="N1215" s="614">
        <v>39</v>
      </c>
      <c r="O1215" s="614">
        <v>13533</v>
      </c>
      <c r="P1215" s="592">
        <v>0.76470588235294112</v>
      </c>
      <c r="Q1215" s="615">
        <v>347</v>
      </c>
    </row>
    <row r="1216" spans="1:17" ht="14.4" customHeight="1" x14ac:dyDescent="0.3">
      <c r="A1216" s="586" t="s">
        <v>1730</v>
      </c>
      <c r="B1216" s="587" t="s">
        <v>1502</v>
      </c>
      <c r="C1216" s="587" t="s">
        <v>1503</v>
      </c>
      <c r="D1216" s="587" t="s">
        <v>1529</v>
      </c>
      <c r="E1216" s="587" t="s">
        <v>1530</v>
      </c>
      <c r="F1216" s="614">
        <v>6</v>
      </c>
      <c r="G1216" s="614">
        <v>222</v>
      </c>
      <c r="H1216" s="614">
        <v>0.36274509803921567</v>
      </c>
      <c r="I1216" s="614">
        <v>37</v>
      </c>
      <c r="J1216" s="614">
        <v>12</v>
      </c>
      <c r="K1216" s="614">
        <v>612</v>
      </c>
      <c r="L1216" s="614">
        <v>1</v>
      </c>
      <c r="M1216" s="614">
        <v>51</v>
      </c>
      <c r="N1216" s="614"/>
      <c r="O1216" s="614"/>
      <c r="P1216" s="592"/>
      <c r="Q1216" s="615"/>
    </row>
    <row r="1217" spans="1:17" ht="14.4" customHeight="1" x14ac:dyDescent="0.3">
      <c r="A1217" s="586" t="s">
        <v>1730</v>
      </c>
      <c r="B1217" s="587" t="s">
        <v>1502</v>
      </c>
      <c r="C1217" s="587" t="s">
        <v>1503</v>
      </c>
      <c r="D1217" s="587" t="s">
        <v>1529</v>
      </c>
      <c r="E1217" s="587" t="s">
        <v>1531</v>
      </c>
      <c r="F1217" s="614">
        <v>72</v>
      </c>
      <c r="G1217" s="614">
        <v>2664</v>
      </c>
      <c r="H1217" s="614">
        <v>2.3743315508021392</v>
      </c>
      <c r="I1217" s="614">
        <v>37</v>
      </c>
      <c r="J1217" s="614">
        <v>22</v>
      </c>
      <c r="K1217" s="614">
        <v>1122</v>
      </c>
      <c r="L1217" s="614">
        <v>1</v>
      </c>
      <c r="M1217" s="614">
        <v>51</v>
      </c>
      <c r="N1217" s="614">
        <v>10</v>
      </c>
      <c r="O1217" s="614">
        <v>510</v>
      </c>
      <c r="P1217" s="592">
        <v>0.45454545454545453</v>
      </c>
      <c r="Q1217" s="615">
        <v>51</v>
      </c>
    </row>
    <row r="1218" spans="1:17" ht="14.4" customHeight="1" x14ac:dyDescent="0.3">
      <c r="A1218" s="586" t="s">
        <v>1730</v>
      </c>
      <c r="B1218" s="587" t="s">
        <v>1502</v>
      </c>
      <c r="C1218" s="587" t="s">
        <v>1503</v>
      </c>
      <c r="D1218" s="587" t="s">
        <v>1534</v>
      </c>
      <c r="E1218" s="587" t="s">
        <v>1535</v>
      </c>
      <c r="F1218" s="614">
        <v>21</v>
      </c>
      <c r="G1218" s="614">
        <v>9366</v>
      </c>
      <c r="H1218" s="614">
        <v>0.34032193597616367</v>
      </c>
      <c r="I1218" s="614">
        <v>446</v>
      </c>
      <c r="J1218" s="614">
        <v>73</v>
      </c>
      <c r="K1218" s="614">
        <v>27521</v>
      </c>
      <c r="L1218" s="614">
        <v>1</v>
      </c>
      <c r="M1218" s="614">
        <v>377</v>
      </c>
      <c r="N1218" s="614">
        <v>75</v>
      </c>
      <c r="O1218" s="614">
        <v>28275</v>
      </c>
      <c r="P1218" s="592">
        <v>1.0273972602739727</v>
      </c>
      <c r="Q1218" s="615">
        <v>377</v>
      </c>
    </row>
    <row r="1219" spans="1:17" ht="14.4" customHeight="1" x14ac:dyDescent="0.3">
      <c r="A1219" s="586" t="s">
        <v>1730</v>
      </c>
      <c r="B1219" s="587" t="s">
        <v>1502</v>
      </c>
      <c r="C1219" s="587" t="s">
        <v>1503</v>
      </c>
      <c r="D1219" s="587" t="s">
        <v>1536</v>
      </c>
      <c r="E1219" s="587" t="s">
        <v>1537</v>
      </c>
      <c r="F1219" s="614">
        <v>4</v>
      </c>
      <c r="G1219" s="614">
        <v>168</v>
      </c>
      <c r="H1219" s="614">
        <v>4.9411764705882355</v>
      </c>
      <c r="I1219" s="614">
        <v>42</v>
      </c>
      <c r="J1219" s="614">
        <v>1</v>
      </c>
      <c r="K1219" s="614">
        <v>34</v>
      </c>
      <c r="L1219" s="614">
        <v>1</v>
      </c>
      <c r="M1219" s="614">
        <v>34</v>
      </c>
      <c r="N1219" s="614">
        <v>5</v>
      </c>
      <c r="O1219" s="614">
        <v>170</v>
      </c>
      <c r="P1219" s="592">
        <v>5</v>
      </c>
      <c r="Q1219" s="615">
        <v>34</v>
      </c>
    </row>
    <row r="1220" spans="1:17" ht="14.4" customHeight="1" x14ac:dyDescent="0.3">
      <c r="A1220" s="586" t="s">
        <v>1730</v>
      </c>
      <c r="B1220" s="587" t="s">
        <v>1502</v>
      </c>
      <c r="C1220" s="587" t="s">
        <v>1503</v>
      </c>
      <c r="D1220" s="587" t="s">
        <v>1538</v>
      </c>
      <c r="E1220" s="587" t="s">
        <v>1539</v>
      </c>
      <c r="F1220" s="614">
        <v>35</v>
      </c>
      <c r="G1220" s="614">
        <v>17220</v>
      </c>
      <c r="H1220" s="614">
        <v>0.93893129770992367</v>
      </c>
      <c r="I1220" s="614">
        <v>492</v>
      </c>
      <c r="J1220" s="614">
        <v>35</v>
      </c>
      <c r="K1220" s="614">
        <v>18340</v>
      </c>
      <c r="L1220" s="614">
        <v>1</v>
      </c>
      <c r="M1220" s="614">
        <v>524</v>
      </c>
      <c r="N1220" s="614">
        <v>6</v>
      </c>
      <c r="O1220" s="614">
        <v>3144</v>
      </c>
      <c r="P1220" s="592">
        <v>0.17142857142857143</v>
      </c>
      <c r="Q1220" s="615">
        <v>524</v>
      </c>
    </row>
    <row r="1221" spans="1:17" ht="14.4" customHeight="1" x14ac:dyDescent="0.3">
      <c r="A1221" s="586" t="s">
        <v>1730</v>
      </c>
      <c r="B1221" s="587" t="s">
        <v>1502</v>
      </c>
      <c r="C1221" s="587" t="s">
        <v>1503</v>
      </c>
      <c r="D1221" s="587" t="s">
        <v>1540</v>
      </c>
      <c r="E1221" s="587" t="s">
        <v>1541</v>
      </c>
      <c r="F1221" s="614">
        <v>22</v>
      </c>
      <c r="G1221" s="614">
        <v>682</v>
      </c>
      <c r="H1221" s="614">
        <v>0.38596491228070173</v>
      </c>
      <c r="I1221" s="614">
        <v>31</v>
      </c>
      <c r="J1221" s="614">
        <v>31</v>
      </c>
      <c r="K1221" s="614">
        <v>1767</v>
      </c>
      <c r="L1221" s="614">
        <v>1</v>
      </c>
      <c r="M1221" s="614">
        <v>57</v>
      </c>
      <c r="N1221" s="614">
        <v>23</v>
      </c>
      <c r="O1221" s="614">
        <v>1318</v>
      </c>
      <c r="P1221" s="592">
        <v>0.745897000565931</v>
      </c>
      <c r="Q1221" s="615">
        <v>57.304347826086953</v>
      </c>
    </row>
    <row r="1222" spans="1:17" ht="14.4" customHeight="1" x14ac:dyDescent="0.3">
      <c r="A1222" s="586" t="s">
        <v>1730</v>
      </c>
      <c r="B1222" s="587" t="s">
        <v>1502</v>
      </c>
      <c r="C1222" s="587" t="s">
        <v>1503</v>
      </c>
      <c r="D1222" s="587" t="s">
        <v>1542</v>
      </c>
      <c r="E1222" s="587" t="s">
        <v>1543</v>
      </c>
      <c r="F1222" s="614"/>
      <c r="G1222" s="614"/>
      <c r="H1222" s="614"/>
      <c r="I1222" s="614"/>
      <c r="J1222" s="614"/>
      <c r="K1222" s="614"/>
      <c r="L1222" s="614"/>
      <c r="M1222" s="614"/>
      <c r="N1222" s="614">
        <v>1</v>
      </c>
      <c r="O1222" s="614">
        <v>225</v>
      </c>
      <c r="P1222" s="592"/>
      <c r="Q1222" s="615">
        <v>225</v>
      </c>
    </row>
    <row r="1223" spans="1:17" ht="14.4" customHeight="1" x14ac:dyDescent="0.3">
      <c r="A1223" s="586" t="s">
        <v>1730</v>
      </c>
      <c r="B1223" s="587" t="s">
        <v>1502</v>
      </c>
      <c r="C1223" s="587" t="s">
        <v>1503</v>
      </c>
      <c r="D1223" s="587" t="s">
        <v>1542</v>
      </c>
      <c r="E1223" s="587" t="s">
        <v>1544</v>
      </c>
      <c r="F1223" s="614">
        <v>6</v>
      </c>
      <c r="G1223" s="614">
        <v>1248</v>
      </c>
      <c r="H1223" s="614">
        <v>1.3928571428571428</v>
      </c>
      <c r="I1223" s="614">
        <v>208</v>
      </c>
      <c r="J1223" s="614">
        <v>4</v>
      </c>
      <c r="K1223" s="614">
        <v>896</v>
      </c>
      <c r="L1223" s="614">
        <v>1</v>
      </c>
      <c r="M1223" s="614">
        <v>224</v>
      </c>
      <c r="N1223" s="614">
        <v>2</v>
      </c>
      <c r="O1223" s="614">
        <v>450</v>
      </c>
      <c r="P1223" s="592">
        <v>0.5022321428571429</v>
      </c>
      <c r="Q1223" s="615">
        <v>225</v>
      </c>
    </row>
    <row r="1224" spans="1:17" ht="14.4" customHeight="1" x14ac:dyDescent="0.3">
      <c r="A1224" s="586" t="s">
        <v>1730</v>
      </c>
      <c r="B1224" s="587" t="s">
        <v>1502</v>
      </c>
      <c r="C1224" s="587" t="s">
        <v>1503</v>
      </c>
      <c r="D1224" s="587" t="s">
        <v>1545</v>
      </c>
      <c r="E1224" s="587" t="s">
        <v>1546</v>
      </c>
      <c r="F1224" s="614">
        <v>6</v>
      </c>
      <c r="G1224" s="614">
        <v>2304</v>
      </c>
      <c r="H1224" s="614">
        <v>1.0415913200723328</v>
      </c>
      <c r="I1224" s="614">
        <v>384</v>
      </c>
      <c r="J1224" s="614">
        <v>4</v>
      </c>
      <c r="K1224" s="614">
        <v>2212</v>
      </c>
      <c r="L1224" s="614">
        <v>1</v>
      </c>
      <c r="M1224" s="614">
        <v>553</v>
      </c>
      <c r="N1224" s="614">
        <v>3</v>
      </c>
      <c r="O1224" s="614">
        <v>1662</v>
      </c>
      <c r="P1224" s="592">
        <v>0.75135623869801083</v>
      </c>
      <c r="Q1224" s="615">
        <v>554</v>
      </c>
    </row>
    <row r="1225" spans="1:17" ht="14.4" customHeight="1" x14ac:dyDescent="0.3">
      <c r="A1225" s="586" t="s">
        <v>1730</v>
      </c>
      <c r="B1225" s="587" t="s">
        <v>1502</v>
      </c>
      <c r="C1225" s="587" t="s">
        <v>1503</v>
      </c>
      <c r="D1225" s="587" t="s">
        <v>1556</v>
      </c>
      <c r="E1225" s="587" t="s">
        <v>1557</v>
      </c>
      <c r="F1225" s="614">
        <v>143</v>
      </c>
      <c r="G1225" s="614">
        <v>2431</v>
      </c>
      <c r="H1225" s="614">
        <v>1.1721311475409837</v>
      </c>
      <c r="I1225" s="614">
        <v>17</v>
      </c>
      <c r="J1225" s="614">
        <v>122</v>
      </c>
      <c r="K1225" s="614">
        <v>2074</v>
      </c>
      <c r="L1225" s="614">
        <v>1</v>
      </c>
      <c r="M1225" s="614">
        <v>17</v>
      </c>
      <c r="N1225" s="614">
        <v>82</v>
      </c>
      <c r="O1225" s="614">
        <v>1394</v>
      </c>
      <c r="P1225" s="592">
        <v>0.67213114754098358</v>
      </c>
      <c r="Q1225" s="615">
        <v>17</v>
      </c>
    </row>
    <row r="1226" spans="1:17" ht="14.4" customHeight="1" x14ac:dyDescent="0.3">
      <c r="A1226" s="586" t="s">
        <v>1730</v>
      </c>
      <c r="B1226" s="587" t="s">
        <v>1502</v>
      </c>
      <c r="C1226" s="587" t="s">
        <v>1503</v>
      </c>
      <c r="D1226" s="587" t="s">
        <v>1556</v>
      </c>
      <c r="E1226" s="587" t="s">
        <v>1558</v>
      </c>
      <c r="F1226" s="614">
        <v>6</v>
      </c>
      <c r="G1226" s="614">
        <v>102</v>
      </c>
      <c r="H1226" s="614">
        <v>0.46153846153846156</v>
      </c>
      <c r="I1226" s="614">
        <v>17</v>
      </c>
      <c r="J1226" s="614">
        <v>13</v>
      </c>
      <c r="K1226" s="614">
        <v>221</v>
      </c>
      <c r="L1226" s="614">
        <v>1</v>
      </c>
      <c r="M1226" s="614">
        <v>17</v>
      </c>
      <c r="N1226" s="614">
        <v>4</v>
      </c>
      <c r="O1226" s="614">
        <v>68</v>
      </c>
      <c r="P1226" s="592">
        <v>0.30769230769230771</v>
      </c>
      <c r="Q1226" s="615">
        <v>17</v>
      </c>
    </row>
    <row r="1227" spans="1:17" ht="14.4" customHeight="1" x14ac:dyDescent="0.3">
      <c r="A1227" s="586" t="s">
        <v>1730</v>
      </c>
      <c r="B1227" s="587" t="s">
        <v>1502</v>
      </c>
      <c r="C1227" s="587" t="s">
        <v>1503</v>
      </c>
      <c r="D1227" s="587" t="s">
        <v>1559</v>
      </c>
      <c r="E1227" s="587" t="s">
        <v>1560</v>
      </c>
      <c r="F1227" s="614">
        <v>9</v>
      </c>
      <c r="G1227" s="614">
        <v>1251</v>
      </c>
      <c r="H1227" s="614">
        <v>1.7496503496503497</v>
      </c>
      <c r="I1227" s="614">
        <v>139</v>
      </c>
      <c r="J1227" s="614">
        <v>5</v>
      </c>
      <c r="K1227" s="614">
        <v>715</v>
      </c>
      <c r="L1227" s="614">
        <v>1</v>
      </c>
      <c r="M1227" s="614">
        <v>143</v>
      </c>
      <c r="N1227" s="614">
        <v>6</v>
      </c>
      <c r="O1227" s="614">
        <v>858</v>
      </c>
      <c r="P1227" s="592">
        <v>1.2</v>
      </c>
      <c r="Q1227" s="615">
        <v>143</v>
      </c>
    </row>
    <row r="1228" spans="1:17" ht="14.4" customHeight="1" x14ac:dyDescent="0.3">
      <c r="A1228" s="586" t="s">
        <v>1730</v>
      </c>
      <c r="B1228" s="587" t="s">
        <v>1502</v>
      </c>
      <c r="C1228" s="587" t="s">
        <v>1503</v>
      </c>
      <c r="D1228" s="587" t="s">
        <v>1559</v>
      </c>
      <c r="E1228" s="587" t="s">
        <v>1561</v>
      </c>
      <c r="F1228" s="614">
        <v>2</v>
      </c>
      <c r="G1228" s="614">
        <v>278</v>
      </c>
      <c r="H1228" s="614">
        <v>0.64801864801864806</v>
      </c>
      <c r="I1228" s="614">
        <v>139</v>
      </c>
      <c r="J1228" s="614">
        <v>3</v>
      </c>
      <c r="K1228" s="614">
        <v>429</v>
      </c>
      <c r="L1228" s="614">
        <v>1</v>
      </c>
      <c r="M1228" s="614">
        <v>143</v>
      </c>
      <c r="N1228" s="614">
        <v>2</v>
      </c>
      <c r="O1228" s="614">
        <v>286</v>
      </c>
      <c r="P1228" s="592">
        <v>0.66666666666666663</v>
      </c>
      <c r="Q1228" s="615">
        <v>143</v>
      </c>
    </row>
    <row r="1229" spans="1:17" ht="14.4" customHeight="1" x14ac:dyDescent="0.3">
      <c r="A1229" s="586" t="s">
        <v>1730</v>
      </c>
      <c r="B1229" s="587" t="s">
        <v>1502</v>
      </c>
      <c r="C1229" s="587" t="s">
        <v>1503</v>
      </c>
      <c r="D1229" s="587" t="s">
        <v>1562</v>
      </c>
      <c r="E1229" s="587" t="s">
        <v>1563</v>
      </c>
      <c r="F1229" s="614">
        <v>39</v>
      </c>
      <c r="G1229" s="614">
        <v>4017</v>
      </c>
      <c r="H1229" s="614">
        <v>1.4714285714285715</v>
      </c>
      <c r="I1229" s="614">
        <v>103</v>
      </c>
      <c r="J1229" s="614">
        <v>42</v>
      </c>
      <c r="K1229" s="614">
        <v>2730</v>
      </c>
      <c r="L1229" s="614">
        <v>1</v>
      </c>
      <c r="M1229" s="614">
        <v>65</v>
      </c>
      <c r="N1229" s="614">
        <v>28</v>
      </c>
      <c r="O1229" s="614">
        <v>1820</v>
      </c>
      <c r="P1229" s="592">
        <v>0.66666666666666663</v>
      </c>
      <c r="Q1229" s="615">
        <v>65</v>
      </c>
    </row>
    <row r="1230" spans="1:17" ht="14.4" customHeight="1" x14ac:dyDescent="0.3">
      <c r="A1230" s="586" t="s">
        <v>1730</v>
      </c>
      <c r="B1230" s="587" t="s">
        <v>1502</v>
      </c>
      <c r="C1230" s="587" t="s">
        <v>1503</v>
      </c>
      <c r="D1230" s="587" t="s">
        <v>1562</v>
      </c>
      <c r="E1230" s="587" t="s">
        <v>1564</v>
      </c>
      <c r="F1230" s="614">
        <v>12</v>
      </c>
      <c r="G1230" s="614">
        <v>1236</v>
      </c>
      <c r="H1230" s="614">
        <v>4.7538461538461538</v>
      </c>
      <c r="I1230" s="614">
        <v>103</v>
      </c>
      <c r="J1230" s="614">
        <v>4</v>
      </c>
      <c r="K1230" s="614">
        <v>260</v>
      </c>
      <c r="L1230" s="614">
        <v>1</v>
      </c>
      <c r="M1230" s="614">
        <v>65</v>
      </c>
      <c r="N1230" s="614"/>
      <c r="O1230" s="614"/>
      <c r="P1230" s="592"/>
      <c r="Q1230" s="615"/>
    </row>
    <row r="1231" spans="1:17" ht="14.4" customHeight="1" x14ac:dyDescent="0.3">
      <c r="A1231" s="586" t="s">
        <v>1730</v>
      </c>
      <c r="B1231" s="587" t="s">
        <v>1502</v>
      </c>
      <c r="C1231" s="587" t="s">
        <v>1503</v>
      </c>
      <c r="D1231" s="587" t="s">
        <v>1571</v>
      </c>
      <c r="E1231" s="587" t="s">
        <v>1572</v>
      </c>
      <c r="F1231" s="614">
        <v>1652</v>
      </c>
      <c r="G1231" s="614">
        <v>193284</v>
      </c>
      <c r="H1231" s="614">
        <v>0.78999771114671546</v>
      </c>
      <c r="I1231" s="614">
        <v>117</v>
      </c>
      <c r="J1231" s="614">
        <v>1799</v>
      </c>
      <c r="K1231" s="614">
        <v>244664</v>
      </c>
      <c r="L1231" s="614">
        <v>1</v>
      </c>
      <c r="M1231" s="614">
        <v>136</v>
      </c>
      <c r="N1231" s="614">
        <v>2020</v>
      </c>
      <c r="O1231" s="614">
        <v>275999</v>
      </c>
      <c r="P1231" s="592">
        <v>1.1280736029820488</v>
      </c>
      <c r="Q1231" s="615">
        <v>136.63316831683167</v>
      </c>
    </row>
    <row r="1232" spans="1:17" ht="14.4" customHeight="1" x14ac:dyDescent="0.3">
      <c r="A1232" s="586" t="s">
        <v>1730</v>
      </c>
      <c r="B1232" s="587" t="s">
        <v>1502</v>
      </c>
      <c r="C1232" s="587" t="s">
        <v>1503</v>
      </c>
      <c r="D1232" s="587" t="s">
        <v>1574</v>
      </c>
      <c r="E1232" s="587" t="s">
        <v>1575</v>
      </c>
      <c r="F1232" s="614">
        <v>928</v>
      </c>
      <c r="G1232" s="614">
        <v>84448</v>
      </c>
      <c r="H1232" s="614">
        <v>0.94308943089430897</v>
      </c>
      <c r="I1232" s="614">
        <v>91</v>
      </c>
      <c r="J1232" s="614">
        <v>984</v>
      </c>
      <c r="K1232" s="614">
        <v>89544</v>
      </c>
      <c r="L1232" s="614">
        <v>1</v>
      </c>
      <c r="M1232" s="614">
        <v>91</v>
      </c>
      <c r="N1232" s="614">
        <v>1022</v>
      </c>
      <c r="O1232" s="614">
        <v>93002</v>
      </c>
      <c r="P1232" s="592">
        <v>1.0386178861788617</v>
      </c>
      <c r="Q1232" s="615">
        <v>91</v>
      </c>
    </row>
    <row r="1233" spans="1:17" ht="14.4" customHeight="1" x14ac:dyDescent="0.3">
      <c r="A1233" s="586" t="s">
        <v>1730</v>
      </c>
      <c r="B1233" s="587" t="s">
        <v>1502</v>
      </c>
      <c r="C1233" s="587" t="s">
        <v>1503</v>
      </c>
      <c r="D1233" s="587" t="s">
        <v>1576</v>
      </c>
      <c r="E1233" s="587" t="s">
        <v>1577</v>
      </c>
      <c r="F1233" s="614">
        <v>2</v>
      </c>
      <c r="G1233" s="614">
        <v>198</v>
      </c>
      <c r="H1233" s="614">
        <v>0.72262773722627738</v>
      </c>
      <c r="I1233" s="614">
        <v>99</v>
      </c>
      <c r="J1233" s="614">
        <v>2</v>
      </c>
      <c r="K1233" s="614">
        <v>274</v>
      </c>
      <c r="L1233" s="614">
        <v>1</v>
      </c>
      <c r="M1233" s="614">
        <v>137</v>
      </c>
      <c r="N1233" s="614">
        <v>10</v>
      </c>
      <c r="O1233" s="614">
        <v>1385</v>
      </c>
      <c r="P1233" s="592">
        <v>5.054744525547445</v>
      </c>
      <c r="Q1233" s="615">
        <v>138.5</v>
      </c>
    </row>
    <row r="1234" spans="1:17" ht="14.4" customHeight="1" x14ac:dyDescent="0.3">
      <c r="A1234" s="586" t="s">
        <v>1730</v>
      </c>
      <c r="B1234" s="587" t="s">
        <v>1502</v>
      </c>
      <c r="C1234" s="587" t="s">
        <v>1503</v>
      </c>
      <c r="D1234" s="587" t="s">
        <v>1576</v>
      </c>
      <c r="E1234" s="587" t="s">
        <v>1578</v>
      </c>
      <c r="F1234" s="614"/>
      <c r="G1234" s="614"/>
      <c r="H1234" s="614"/>
      <c r="I1234" s="614"/>
      <c r="J1234" s="614">
        <v>5</v>
      </c>
      <c r="K1234" s="614">
        <v>685</v>
      </c>
      <c r="L1234" s="614">
        <v>1</v>
      </c>
      <c r="M1234" s="614">
        <v>137</v>
      </c>
      <c r="N1234" s="614"/>
      <c r="O1234" s="614"/>
      <c r="P1234" s="592"/>
      <c r="Q1234" s="615"/>
    </row>
    <row r="1235" spans="1:17" ht="14.4" customHeight="1" x14ac:dyDescent="0.3">
      <c r="A1235" s="586" t="s">
        <v>1730</v>
      </c>
      <c r="B1235" s="587" t="s">
        <v>1502</v>
      </c>
      <c r="C1235" s="587" t="s">
        <v>1503</v>
      </c>
      <c r="D1235" s="587" t="s">
        <v>1579</v>
      </c>
      <c r="E1235" s="587" t="s">
        <v>1580</v>
      </c>
      <c r="F1235" s="614">
        <v>93</v>
      </c>
      <c r="G1235" s="614">
        <v>1953</v>
      </c>
      <c r="H1235" s="614">
        <v>0.23117897727272727</v>
      </c>
      <c r="I1235" s="614">
        <v>21</v>
      </c>
      <c r="J1235" s="614">
        <v>128</v>
      </c>
      <c r="K1235" s="614">
        <v>8448</v>
      </c>
      <c r="L1235" s="614">
        <v>1</v>
      </c>
      <c r="M1235" s="614">
        <v>66</v>
      </c>
      <c r="N1235" s="614">
        <v>112</v>
      </c>
      <c r="O1235" s="614">
        <v>7461</v>
      </c>
      <c r="P1235" s="592">
        <v>0.88316761363636365</v>
      </c>
      <c r="Q1235" s="615">
        <v>66.616071428571431</v>
      </c>
    </row>
    <row r="1236" spans="1:17" ht="14.4" customHeight="1" x14ac:dyDescent="0.3">
      <c r="A1236" s="586" t="s">
        <v>1730</v>
      </c>
      <c r="B1236" s="587" t="s">
        <v>1502</v>
      </c>
      <c r="C1236" s="587" t="s">
        <v>1503</v>
      </c>
      <c r="D1236" s="587" t="s">
        <v>1579</v>
      </c>
      <c r="E1236" s="587" t="s">
        <v>1581</v>
      </c>
      <c r="F1236" s="614">
        <v>15</v>
      </c>
      <c r="G1236" s="614">
        <v>315</v>
      </c>
      <c r="H1236" s="614">
        <v>0.39772727272727271</v>
      </c>
      <c r="I1236" s="614">
        <v>21</v>
      </c>
      <c r="J1236" s="614">
        <v>12</v>
      </c>
      <c r="K1236" s="614">
        <v>792</v>
      </c>
      <c r="L1236" s="614">
        <v>1</v>
      </c>
      <c r="M1236" s="614">
        <v>66</v>
      </c>
      <c r="N1236" s="614">
        <v>60</v>
      </c>
      <c r="O1236" s="614">
        <v>3990</v>
      </c>
      <c r="P1236" s="592">
        <v>5.0378787878787881</v>
      </c>
      <c r="Q1236" s="615">
        <v>66.5</v>
      </c>
    </row>
    <row r="1237" spans="1:17" ht="14.4" customHeight="1" x14ac:dyDescent="0.3">
      <c r="A1237" s="586" t="s">
        <v>1730</v>
      </c>
      <c r="B1237" s="587" t="s">
        <v>1502</v>
      </c>
      <c r="C1237" s="587" t="s">
        <v>1503</v>
      </c>
      <c r="D1237" s="587" t="s">
        <v>1582</v>
      </c>
      <c r="E1237" s="587" t="s">
        <v>1583</v>
      </c>
      <c r="F1237" s="614">
        <v>170</v>
      </c>
      <c r="G1237" s="614">
        <v>82960</v>
      </c>
      <c r="H1237" s="614">
        <v>2.3204296263146116</v>
      </c>
      <c r="I1237" s="614">
        <v>488</v>
      </c>
      <c r="J1237" s="614">
        <v>109</v>
      </c>
      <c r="K1237" s="614">
        <v>35752</v>
      </c>
      <c r="L1237" s="614">
        <v>1</v>
      </c>
      <c r="M1237" s="614">
        <v>328</v>
      </c>
      <c r="N1237" s="614">
        <v>84</v>
      </c>
      <c r="O1237" s="614">
        <v>27552</v>
      </c>
      <c r="P1237" s="592">
        <v>0.77064220183486243</v>
      </c>
      <c r="Q1237" s="615">
        <v>328</v>
      </c>
    </row>
    <row r="1238" spans="1:17" ht="14.4" customHeight="1" x14ac:dyDescent="0.3">
      <c r="A1238" s="586" t="s">
        <v>1730</v>
      </c>
      <c r="B1238" s="587" t="s">
        <v>1502</v>
      </c>
      <c r="C1238" s="587" t="s">
        <v>1503</v>
      </c>
      <c r="D1238" s="587" t="s">
        <v>1593</v>
      </c>
      <c r="E1238" s="587" t="s">
        <v>1594</v>
      </c>
      <c r="F1238" s="614">
        <v>193</v>
      </c>
      <c r="G1238" s="614">
        <v>7913</v>
      </c>
      <c r="H1238" s="614">
        <v>0.88661064425770308</v>
      </c>
      <c r="I1238" s="614">
        <v>41</v>
      </c>
      <c r="J1238" s="614">
        <v>175</v>
      </c>
      <c r="K1238" s="614">
        <v>8925</v>
      </c>
      <c r="L1238" s="614">
        <v>1</v>
      </c>
      <c r="M1238" s="614">
        <v>51</v>
      </c>
      <c r="N1238" s="614">
        <v>198</v>
      </c>
      <c r="O1238" s="614">
        <v>10098</v>
      </c>
      <c r="P1238" s="592">
        <v>1.1314285714285715</v>
      </c>
      <c r="Q1238" s="615">
        <v>51</v>
      </c>
    </row>
    <row r="1239" spans="1:17" ht="14.4" customHeight="1" x14ac:dyDescent="0.3">
      <c r="A1239" s="586" t="s">
        <v>1730</v>
      </c>
      <c r="B1239" s="587" t="s">
        <v>1502</v>
      </c>
      <c r="C1239" s="587" t="s">
        <v>1503</v>
      </c>
      <c r="D1239" s="587" t="s">
        <v>1593</v>
      </c>
      <c r="E1239" s="587" t="s">
        <v>1595</v>
      </c>
      <c r="F1239" s="614">
        <v>6</v>
      </c>
      <c r="G1239" s="614">
        <v>246</v>
      </c>
      <c r="H1239" s="614"/>
      <c r="I1239" s="614">
        <v>41</v>
      </c>
      <c r="J1239" s="614"/>
      <c r="K1239" s="614"/>
      <c r="L1239" s="614"/>
      <c r="M1239" s="614"/>
      <c r="N1239" s="614"/>
      <c r="O1239" s="614"/>
      <c r="P1239" s="592"/>
      <c r="Q1239" s="615"/>
    </row>
    <row r="1240" spans="1:17" ht="14.4" customHeight="1" x14ac:dyDescent="0.3">
      <c r="A1240" s="586" t="s">
        <v>1730</v>
      </c>
      <c r="B1240" s="587" t="s">
        <v>1502</v>
      </c>
      <c r="C1240" s="587" t="s">
        <v>1503</v>
      </c>
      <c r="D1240" s="587" t="s">
        <v>1603</v>
      </c>
      <c r="E1240" s="587" t="s">
        <v>1604</v>
      </c>
      <c r="F1240" s="614"/>
      <c r="G1240" s="614"/>
      <c r="H1240" s="614"/>
      <c r="I1240" s="614"/>
      <c r="J1240" s="614">
        <v>5</v>
      </c>
      <c r="K1240" s="614">
        <v>1035</v>
      </c>
      <c r="L1240" s="614">
        <v>1</v>
      </c>
      <c r="M1240" s="614">
        <v>207</v>
      </c>
      <c r="N1240" s="614">
        <v>2</v>
      </c>
      <c r="O1240" s="614">
        <v>414</v>
      </c>
      <c r="P1240" s="592">
        <v>0.4</v>
      </c>
      <c r="Q1240" s="615">
        <v>207</v>
      </c>
    </row>
    <row r="1241" spans="1:17" ht="14.4" customHeight="1" x14ac:dyDescent="0.3">
      <c r="A1241" s="586" t="s">
        <v>1730</v>
      </c>
      <c r="B1241" s="587" t="s">
        <v>1502</v>
      </c>
      <c r="C1241" s="587" t="s">
        <v>1503</v>
      </c>
      <c r="D1241" s="587" t="s">
        <v>1603</v>
      </c>
      <c r="E1241" s="587" t="s">
        <v>1605</v>
      </c>
      <c r="F1241" s="614">
        <v>11</v>
      </c>
      <c r="G1241" s="614">
        <v>2453</v>
      </c>
      <c r="H1241" s="614">
        <v>11.85024154589372</v>
      </c>
      <c r="I1241" s="614">
        <v>223</v>
      </c>
      <c r="J1241" s="614">
        <v>1</v>
      </c>
      <c r="K1241" s="614">
        <v>207</v>
      </c>
      <c r="L1241" s="614">
        <v>1</v>
      </c>
      <c r="M1241" s="614">
        <v>207</v>
      </c>
      <c r="N1241" s="614">
        <v>6</v>
      </c>
      <c r="O1241" s="614">
        <v>1242</v>
      </c>
      <c r="P1241" s="592">
        <v>6</v>
      </c>
      <c r="Q1241" s="615">
        <v>207</v>
      </c>
    </row>
    <row r="1242" spans="1:17" ht="14.4" customHeight="1" x14ac:dyDescent="0.3">
      <c r="A1242" s="586" t="s">
        <v>1730</v>
      </c>
      <c r="B1242" s="587" t="s">
        <v>1502</v>
      </c>
      <c r="C1242" s="587" t="s">
        <v>1503</v>
      </c>
      <c r="D1242" s="587" t="s">
        <v>1609</v>
      </c>
      <c r="E1242" s="587" t="s">
        <v>1610</v>
      </c>
      <c r="F1242" s="614">
        <v>1</v>
      </c>
      <c r="G1242" s="614">
        <v>2112</v>
      </c>
      <c r="H1242" s="614"/>
      <c r="I1242" s="614">
        <v>2112</v>
      </c>
      <c r="J1242" s="614"/>
      <c r="K1242" s="614"/>
      <c r="L1242" s="614"/>
      <c r="M1242" s="614"/>
      <c r="N1242" s="614"/>
      <c r="O1242" s="614"/>
      <c r="P1242" s="592"/>
      <c r="Q1242" s="615"/>
    </row>
    <row r="1243" spans="1:17" ht="14.4" customHeight="1" x14ac:dyDescent="0.3">
      <c r="A1243" s="586" t="s">
        <v>1730</v>
      </c>
      <c r="B1243" s="587" t="s">
        <v>1502</v>
      </c>
      <c r="C1243" s="587" t="s">
        <v>1503</v>
      </c>
      <c r="D1243" s="587" t="s">
        <v>1611</v>
      </c>
      <c r="E1243" s="587" t="s">
        <v>1612</v>
      </c>
      <c r="F1243" s="614">
        <v>22</v>
      </c>
      <c r="G1243" s="614">
        <v>13508</v>
      </c>
      <c r="H1243" s="614">
        <v>1.2262164124909223</v>
      </c>
      <c r="I1243" s="614">
        <v>614</v>
      </c>
      <c r="J1243" s="614">
        <v>18</v>
      </c>
      <c r="K1243" s="614">
        <v>11016</v>
      </c>
      <c r="L1243" s="614">
        <v>1</v>
      </c>
      <c r="M1243" s="614">
        <v>612</v>
      </c>
      <c r="N1243" s="614">
        <v>5</v>
      </c>
      <c r="O1243" s="614">
        <v>3060</v>
      </c>
      <c r="P1243" s="592">
        <v>0.27777777777777779</v>
      </c>
      <c r="Q1243" s="615">
        <v>612</v>
      </c>
    </row>
    <row r="1244" spans="1:17" ht="14.4" customHeight="1" x14ac:dyDescent="0.3">
      <c r="A1244" s="586" t="s">
        <v>1730</v>
      </c>
      <c r="B1244" s="587" t="s">
        <v>1502</v>
      </c>
      <c r="C1244" s="587" t="s">
        <v>1503</v>
      </c>
      <c r="D1244" s="587" t="s">
        <v>1611</v>
      </c>
      <c r="E1244" s="587" t="s">
        <v>1613</v>
      </c>
      <c r="F1244" s="614">
        <v>2</v>
      </c>
      <c r="G1244" s="614">
        <v>1228</v>
      </c>
      <c r="H1244" s="614">
        <v>0.15434891905480141</v>
      </c>
      <c r="I1244" s="614">
        <v>614</v>
      </c>
      <c r="J1244" s="614">
        <v>13</v>
      </c>
      <c r="K1244" s="614">
        <v>7956</v>
      </c>
      <c r="L1244" s="614">
        <v>1</v>
      </c>
      <c r="M1244" s="614">
        <v>612</v>
      </c>
      <c r="N1244" s="614">
        <v>4</v>
      </c>
      <c r="O1244" s="614">
        <v>2448</v>
      </c>
      <c r="P1244" s="592">
        <v>0.30769230769230771</v>
      </c>
      <c r="Q1244" s="615">
        <v>612</v>
      </c>
    </row>
    <row r="1245" spans="1:17" ht="14.4" customHeight="1" x14ac:dyDescent="0.3">
      <c r="A1245" s="586" t="s">
        <v>1730</v>
      </c>
      <c r="B1245" s="587" t="s">
        <v>1502</v>
      </c>
      <c r="C1245" s="587" t="s">
        <v>1503</v>
      </c>
      <c r="D1245" s="587" t="s">
        <v>1620</v>
      </c>
      <c r="E1245" s="587" t="s">
        <v>1621</v>
      </c>
      <c r="F1245" s="614">
        <v>2</v>
      </c>
      <c r="G1245" s="614">
        <v>3520</v>
      </c>
      <c r="H1245" s="614"/>
      <c r="I1245" s="614">
        <v>1760</v>
      </c>
      <c r="J1245" s="614"/>
      <c r="K1245" s="614"/>
      <c r="L1245" s="614"/>
      <c r="M1245" s="614"/>
      <c r="N1245" s="614"/>
      <c r="O1245" s="614"/>
      <c r="P1245" s="592"/>
      <c r="Q1245" s="615"/>
    </row>
    <row r="1246" spans="1:17" ht="14.4" customHeight="1" x14ac:dyDescent="0.3">
      <c r="A1246" s="586" t="s">
        <v>1730</v>
      </c>
      <c r="B1246" s="587" t="s">
        <v>1502</v>
      </c>
      <c r="C1246" s="587" t="s">
        <v>1503</v>
      </c>
      <c r="D1246" s="587" t="s">
        <v>1641</v>
      </c>
      <c r="E1246" s="587" t="s">
        <v>1642</v>
      </c>
      <c r="F1246" s="614">
        <v>5</v>
      </c>
      <c r="G1246" s="614">
        <v>1645</v>
      </c>
      <c r="H1246" s="614">
        <v>4.363395225464191</v>
      </c>
      <c r="I1246" s="614">
        <v>329</v>
      </c>
      <c r="J1246" s="614">
        <v>1</v>
      </c>
      <c r="K1246" s="614">
        <v>377</v>
      </c>
      <c r="L1246" s="614">
        <v>1</v>
      </c>
      <c r="M1246" s="614">
        <v>377</v>
      </c>
      <c r="N1246" s="614"/>
      <c r="O1246" s="614"/>
      <c r="P1246" s="592"/>
      <c r="Q1246" s="615"/>
    </row>
    <row r="1247" spans="1:17" ht="14.4" customHeight="1" x14ac:dyDescent="0.3">
      <c r="A1247" s="586" t="s">
        <v>1730</v>
      </c>
      <c r="B1247" s="587" t="s">
        <v>1502</v>
      </c>
      <c r="C1247" s="587" t="s">
        <v>1503</v>
      </c>
      <c r="D1247" s="587" t="s">
        <v>1646</v>
      </c>
      <c r="E1247" s="587" t="s">
        <v>1647</v>
      </c>
      <c r="F1247" s="614"/>
      <c r="G1247" s="614"/>
      <c r="H1247" s="614"/>
      <c r="I1247" s="614"/>
      <c r="J1247" s="614">
        <v>1</v>
      </c>
      <c r="K1247" s="614">
        <v>242</v>
      </c>
      <c r="L1247" s="614">
        <v>1</v>
      </c>
      <c r="M1247" s="614">
        <v>242</v>
      </c>
      <c r="N1247" s="614"/>
      <c r="O1247" s="614"/>
      <c r="P1247" s="592"/>
      <c r="Q1247" s="615"/>
    </row>
    <row r="1248" spans="1:17" ht="14.4" customHeight="1" x14ac:dyDescent="0.3">
      <c r="A1248" s="586" t="s">
        <v>1730</v>
      </c>
      <c r="B1248" s="587" t="s">
        <v>1502</v>
      </c>
      <c r="C1248" s="587" t="s">
        <v>1503</v>
      </c>
      <c r="D1248" s="587" t="s">
        <v>1648</v>
      </c>
      <c r="E1248" s="587" t="s">
        <v>1649</v>
      </c>
      <c r="F1248" s="614"/>
      <c r="G1248" s="614"/>
      <c r="H1248" s="614"/>
      <c r="I1248" s="614"/>
      <c r="J1248" s="614">
        <v>2</v>
      </c>
      <c r="K1248" s="614">
        <v>2986</v>
      </c>
      <c r="L1248" s="614">
        <v>1</v>
      </c>
      <c r="M1248" s="614">
        <v>1493</v>
      </c>
      <c r="N1248" s="614">
        <v>9</v>
      </c>
      <c r="O1248" s="614">
        <v>13437</v>
      </c>
      <c r="P1248" s="592">
        <v>4.5</v>
      </c>
      <c r="Q1248" s="615">
        <v>1493</v>
      </c>
    </row>
    <row r="1249" spans="1:17" ht="14.4" customHeight="1" x14ac:dyDescent="0.3">
      <c r="A1249" s="586" t="s">
        <v>1730</v>
      </c>
      <c r="B1249" s="587" t="s">
        <v>1502</v>
      </c>
      <c r="C1249" s="587" t="s">
        <v>1503</v>
      </c>
      <c r="D1249" s="587" t="s">
        <v>1650</v>
      </c>
      <c r="E1249" s="587" t="s">
        <v>1651</v>
      </c>
      <c r="F1249" s="614"/>
      <c r="G1249" s="614"/>
      <c r="H1249" s="614"/>
      <c r="I1249" s="614"/>
      <c r="J1249" s="614">
        <v>2</v>
      </c>
      <c r="K1249" s="614">
        <v>654</v>
      </c>
      <c r="L1249" s="614">
        <v>1</v>
      </c>
      <c r="M1249" s="614">
        <v>327</v>
      </c>
      <c r="N1249" s="614"/>
      <c r="O1249" s="614"/>
      <c r="P1249" s="592"/>
      <c r="Q1249" s="615"/>
    </row>
    <row r="1250" spans="1:17" ht="14.4" customHeight="1" x14ac:dyDescent="0.3">
      <c r="A1250" s="586" t="s">
        <v>1730</v>
      </c>
      <c r="B1250" s="587" t="s">
        <v>1502</v>
      </c>
      <c r="C1250" s="587" t="s">
        <v>1503</v>
      </c>
      <c r="D1250" s="587" t="s">
        <v>1650</v>
      </c>
      <c r="E1250" s="587" t="s">
        <v>1652</v>
      </c>
      <c r="F1250" s="614"/>
      <c r="G1250" s="614"/>
      <c r="H1250" s="614"/>
      <c r="I1250" s="614"/>
      <c r="J1250" s="614"/>
      <c r="K1250" s="614"/>
      <c r="L1250" s="614"/>
      <c r="M1250" s="614"/>
      <c r="N1250" s="614">
        <v>5</v>
      </c>
      <c r="O1250" s="614">
        <v>1635</v>
      </c>
      <c r="P1250" s="592"/>
      <c r="Q1250" s="615">
        <v>327</v>
      </c>
    </row>
    <row r="1251" spans="1:17" ht="14.4" customHeight="1" x14ac:dyDescent="0.3">
      <c r="A1251" s="586" t="s">
        <v>1730</v>
      </c>
      <c r="B1251" s="587" t="s">
        <v>1502</v>
      </c>
      <c r="C1251" s="587" t="s">
        <v>1503</v>
      </c>
      <c r="D1251" s="587" t="s">
        <v>1653</v>
      </c>
      <c r="E1251" s="587" t="s">
        <v>1654</v>
      </c>
      <c r="F1251" s="614"/>
      <c r="G1251" s="614"/>
      <c r="H1251" s="614"/>
      <c r="I1251" s="614"/>
      <c r="J1251" s="614"/>
      <c r="K1251" s="614"/>
      <c r="L1251" s="614"/>
      <c r="M1251" s="614"/>
      <c r="N1251" s="614">
        <v>3</v>
      </c>
      <c r="O1251" s="614">
        <v>2664</v>
      </c>
      <c r="P1251" s="592"/>
      <c r="Q1251" s="615">
        <v>888</v>
      </c>
    </row>
    <row r="1252" spans="1:17" ht="14.4" customHeight="1" x14ac:dyDescent="0.3">
      <c r="A1252" s="586" t="s">
        <v>1730</v>
      </c>
      <c r="B1252" s="587" t="s">
        <v>1502</v>
      </c>
      <c r="C1252" s="587" t="s">
        <v>1503</v>
      </c>
      <c r="D1252" s="587" t="s">
        <v>1657</v>
      </c>
      <c r="E1252" s="587" t="s">
        <v>1658</v>
      </c>
      <c r="F1252" s="614"/>
      <c r="G1252" s="614"/>
      <c r="H1252" s="614"/>
      <c r="I1252" s="614"/>
      <c r="J1252" s="614">
        <v>441</v>
      </c>
      <c r="K1252" s="614">
        <v>114660</v>
      </c>
      <c r="L1252" s="614">
        <v>1</v>
      </c>
      <c r="M1252" s="614">
        <v>260</v>
      </c>
      <c r="N1252" s="614"/>
      <c r="O1252" s="614"/>
      <c r="P1252" s="592"/>
      <c r="Q1252" s="615"/>
    </row>
    <row r="1253" spans="1:17" ht="14.4" customHeight="1" x14ac:dyDescent="0.3">
      <c r="A1253" s="586" t="s">
        <v>1730</v>
      </c>
      <c r="B1253" s="587" t="s">
        <v>1502</v>
      </c>
      <c r="C1253" s="587" t="s">
        <v>1503</v>
      </c>
      <c r="D1253" s="587" t="s">
        <v>1657</v>
      </c>
      <c r="E1253" s="587" t="s">
        <v>1659</v>
      </c>
      <c r="F1253" s="614"/>
      <c r="G1253" s="614"/>
      <c r="H1253" s="614"/>
      <c r="I1253" s="614"/>
      <c r="J1253" s="614"/>
      <c r="K1253" s="614"/>
      <c r="L1253" s="614"/>
      <c r="M1253" s="614"/>
      <c r="N1253" s="614">
        <v>1286</v>
      </c>
      <c r="O1253" s="614">
        <v>335646</v>
      </c>
      <c r="P1253" s="592"/>
      <c r="Q1253" s="615">
        <v>261</v>
      </c>
    </row>
    <row r="1254" spans="1:17" ht="14.4" customHeight="1" x14ac:dyDescent="0.3">
      <c r="A1254" s="586" t="s">
        <v>1730</v>
      </c>
      <c r="B1254" s="587" t="s">
        <v>1502</v>
      </c>
      <c r="C1254" s="587" t="s">
        <v>1503</v>
      </c>
      <c r="D1254" s="587" t="s">
        <v>1660</v>
      </c>
      <c r="E1254" s="587" t="s">
        <v>1661</v>
      </c>
      <c r="F1254" s="614"/>
      <c r="G1254" s="614"/>
      <c r="H1254" s="614"/>
      <c r="I1254" s="614"/>
      <c r="J1254" s="614"/>
      <c r="K1254" s="614"/>
      <c r="L1254" s="614"/>
      <c r="M1254" s="614"/>
      <c r="N1254" s="614">
        <v>86</v>
      </c>
      <c r="O1254" s="614">
        <v>14190</v>
      </c>
      <c r="P1254" s="592"/>
      <c r="Q1254" s="615">
        <v>165</v>
      </c>
    </row>
    <row r="1255" spans="1:17" ht="14.4" customHeight="1" x14ac:dyDescent="0.3">
      <c r="A1255" s="586" t="s">
        <v>1730</v>
      </c>
      <c r="B1255" s="587" t="s">
        <v>1502</v>
      </c>
      <c r="C1255" s="587" t="s">
        <v>1503</v>
      </c>
      <c r="D1255" s="587" t="s">
        <v>1660</v>
      </c>
      <c r="E1255" s="587" t="s">
        <v>1662</v>
      </c>
      <c r="F1255" s="614"/>
      <c r="G1255" s="614"/>
      <c r="H1255" s="614"/>
      <c r="I1255" s="614"/>
      <c r="J1255" s="614">
        <v>15</v>
      </c>
      <c r="K1255" s="614">
        <v>2475</v>
      </c>
      <c r="L1255" s="614">
        <v>1</v>
      </c>
      <c r="M1255" s="614">
        <v>165</v>
      </c>
      <c r="N1255" s="614">
        <v>11</v>
      </c>
      <c r="O1255" s="614">
        <v>1815</v>
      </c>
      <c r="P1255" s="592">
        <v>0.73333333333333328</v>
      </c>
      <c r="Q1255" s="615">
        <v>165</v>
      </c>
    </row>
    <row r="1256" spans="1:17" ht="14.4" customHeight="1" x14ac:dyDescent="0.3">
      <c r="A1256" s="586" t="s">
        <v>1730</v>
      </c>
      <c r="B1256" s="587" t="s">
        <v>1502</v>
      </c>
      <c r="C1256" s="587" t="s">
        <v>1503</v>
      </c>
      <c r="D1256" s="587" t="s">
        <v>1665</v>
      </c>
      <c r="E1256" s="587" t="s">
        <v>1667</v>
      </c>
      <c r="F1256" s="614"/>
      <c r="G1256" s="614"/>
      <c r="H1256" s="614"/>
      <c r="I1256" s="614"/>
      <c r="J1256" s="614"/>
      <c r="K1256" s="614"/>
      <c r="L1256" s="614"/>
      <c r="M1256" s="614"/>
      <c r="N1256" s="614">
        <v>1</v>
      </c>
      <c r="O1256" s="614">
        <v>152</v>
      </c>
      <c r="P1256" s="592"/>
      <c r="Q1256" s="615">
        <v>152</v>
      </c>
    </row>
    <row r="1257" spans="1:17" ht="14.4" customHeight="1" x14ac:dyDescent="0.3">
      <c r="A1257" s="586" t="s">
        <v>1731</v>
      </c>
      <c r="B1257" s="587" t="s">
        <v>1502</v>
      </c>
      <c r="C1257" s="587" t="s">
        <v>1503</v>
      </c>
      <c r="D1257" s="587" t="s">
        <v>1506</v>
      </c>
      <c r="E1257" s="587" t="s">
        <v>1507</v>
      </c>
      <c r="F1257" s="614"/>
      <c r="G1257" s="614"/>
      <c r="H1257" s="614"/>
      <c r="I1257" s="614"/>
      <c r="J1257" s="614"/>
      <c r="K1257" s="614"/>
      <c r="L1257" s="614"/>
      <c r="M1257" s="614"/>
      <c r="N1257" s="614">
        <v>1</v>
      </c>
      <c r="O1257" s="614">
        <v>193</v>
      </c>
      <c r="P1257" s="592"/>
      <c r="Q1257" s="615">
        <v>193</v>
      </c>
    </row>
    <row r="1258" spans="1:17" ht="14.4" customHeight="1" x14ac:dyDescent="0.3">
      <c r="A1258" s="586" t="s">
        <v>1731</v>
      </c>
      <c r="B1258" s="587" t="s">
        <v>1502</v>
      </c>
      <c r="C1258" s="587" t="s">
        <v>1503</v>
      </c>
      <c r="D1258" s="587" t="s">
        <v>1513</v>
      </c>
      <c r="E1258" s="587" t="s">
        <v>1515</v>
      </c>
      <c r="F1258" s="614"/>
      <c r="G1258" s="614"/>
      <c r="H1258" s="614"/>
      <c r="I1258" s="614"/>
      <c r="J1258" s="614"/>
      <c r="K1258" s="614"/>
      <c r="L1258" s="614"/>
      <c r="M1258" s="614"/>
      <c r="N1258" s="614">
        <v>1</v>
      </c>
      <c r="O1258" s="614">
        <v>256</v>
      </c>
      <c r="P1258" s="592"/>
      <c r="Q1258" s="615">
        <v>256</v>
      </c>
    </row>
    <row r="1259" spans="1:17" ht="14.4" customHeight="1" x14ac:dyDescent="0.3">
      <c r="A1259" s="586" t="s">
        <v>1731</v>
      </c>
      <c r="B1259" s="587" t="s">
        <v>1502</v>
      </c>
      <c r="C1259" s="587" t="s">
        <v>1503</v>
      </c>
      <c r="D1259" s="587" t="s">
        <v>1568</v>
      </c>
      <c r="E1259" s="587" t="s">
        <v>1570</v>
      </c>
      <c r="F1259" s="614"/>
      <c r="G1259" s="614"/>
      <c r="H1259" s="614"/>
      <c r="I1259" s="614"/>
      <c r="J1259" s="614"/>
      <c r="K1259" s="614"/>
      <c r="L1259" s="614"/>
      <c r="M1259" s="614"/>
      <c r="N1259" s="614">
        <v>1</v>
      </c>
      <c r="O1259" s="614">
        <v>43</v>
      </c>
      <c r="P1259" s="592"/>
      <c r="Q1259" s="615">
        <v>43</v>
      </c>
    </row>
    <row r="1260" spans="1:17" ht="14.4" customHeight="1" thickBot="1" x14ac:dyDescent="0.35">
      <c r="A1260" s="594" t="s">
        <v>1731</v>
      </c>
      <c r="B1260" s="595" t="s">
        <v>1502</v>
      </c>
      <c r="C1260" s="595" t="s">
        <v>1503</v>
      </c>
      <c r="D1260" s="595" t="s">
        <v>1590</v>
      </c>
      <c r="E1260" s="595" t="s">
        <v>1592</v>
      </c>
      <c r="F1260" s="606"/>
      <c r="G1260" s="606"/>
      <c r="H1260" s="606"/>
      <c r="I1260" s="606"/>
      <c r="J1260" s="606"/>
      <c r="K1260" s="606"/>
      <c r="L1260" s="606"/>
      <c r="M1260" s="606"/>
      <c r="N1260" s="606">
        <v>2</v>
      </c>
      <c r="O1260" s="606">
        <v>144</v>
      </c>
      <c r="P1260" s="600"/>
      <c r="Q1260" s="607">
        <v>72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3</vt:i4>
      </vt:variant>
    </vt:vector>
  </HeadingPairs>
  <TitlesOfParts>
    <vt:vector size="29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2019-01-29T11:31:19Z</dcterms:modified>
</cp:coreProperties>
</file>